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C:\Users\86157\Downloads\"/>
    </mc:Choice>
  </mc:AlternateContent>
  <xr:revisionPtr revIDLastSave="0" documentId="13_ncr:1_{6C6FB75C-165D-4A52-ABDF-FD305A9D6D78}" xr6:coauthVersionLast="47" xr6:coauthVersionMax="47" xr10:uidLastSave="{00000000-0000-0000-0000-000000000000}"/>
  <bookViews>
    <workbookView xWindow="-108" yWindow="-108" windowWidth="23256" windowHeight="12456" tabRatio="824" activeTab="5" xr2:uid="{00000000-000D-0000-FFFF-FFFF00000000}"/>
  </bookViews>
  <sheets>
    <sheet name="发送" sheetId="1" r:id="rId1"/>
    <sheet name="接收" sheetId="2" r:id="rId2"/>
    <sheet name="时间" sheetId="12" r:id="rId3"/>
    <sheet name="pedalmap" sheetId="13" r:id="rId4"/>
    <sheet name="Sheet2" sheetId="14" r:id="rId5"/>
    <sheet name="防滑" sheetId="16" r:id="rId6"/>
    <sheet name="功率限制效率" sheetId="15" r:id="rId7"/>
  </sheets>
  <externalReferences>
    <externalReference r:id="rId8"/>
  </externalReferences>
  <definedNames>
    <definedName name="_xlnm._FilterDatabase" localSheetId="0" hidden="1">发送!$D$1:$D$422</definedName>
    <definedName name="_xlnm._FilterDatabase" localSheetId="1" hidden="1">接收!$D$1:$D$96</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8" i="1" l="1"/>
  <c r="E247" i="1"/>
  <c r="E246" i="1"/>
  <c r="E245" i="1"/>
  <c r="E551" i="2"/>
  <c r="E550" i="2"/>
  <c r="E549" i="2"/>
  <c r="E548" i="2"/>
  <c r="E547" i="2"/>
  <c r="E546" i="2"/>
  <c r="E545" i="2"/>
  <c r="E93" i="1"/>
  <c r="E544" i="2"/>
  <c r="E543" i="2"/>
  <c r="E542" i="2"/>
  <c r="E541" i="2"/>
  <c r="E540" i="2"/>
  <c r="E539" i="2"/>
  <c r="E538" i="2"/>
  <c r="E537" i="2"/>
  <c r="E536" i="2"/>
  <c r="E533" i="2"/>
  <c r="E535" i="2"/>
  <c r="E534" i="2"/>
  <c r="E532" i="2"/>
  <c r="E531" i="2"/>
  <c r="E530" i="2"/>
  <c r="E529" i="2"/>
  <c r="E528" i="2"/>
  <c r="E52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100" i="1"/>
  <c r="E99" i="1"/>
  <c r="E98" i="1"/>
  <c r="E97" i="1"/>
  <c r="E96" i="1"/>
  <c r="E92" i="1"/>
  <c r="E91" i="1"/>
  <c r="E95" i="1"/>
  <c r="E94" i="1"/>
  <c r="E90" i="1"/>
  <c r="E89" i="1"/>
  <c r="E88" i="1"/>
  <c r="E87" i="1"/>
  <c r="E86" i="1"/>
  <c r="E85" i="1"/>
  <c r="E84" i="1"/>
  <c r="E83" i="1"/>
  <c r="E82" i="1"/>
  <c r="E81" i="1"/>
  <c r="E80" i="1"/>
  <c r="E79" i="1"/>
  <c r="E78" i="1"/>
  <c r="E77" i="1"/>
  <c r="E427" i="2"/>
  <c r="E461" i="2"/>
  <c r="E481" i="2"/>
  <c r="E480" i="2"/>
  <c r="E479" i="2"/>
  <c r="E478" i="2"/>
  <c r="E477" i="2"/>
  <c r="E447" i="2"/>
  <c r="E446" i="2"/>
  <c r="E445" i="2"/>
  <c r="E444" i="2"/>
  <c r="E443" i="2"/>
  <c r="E476" i="2"/>
  <c r="E475" i="2"/>
  <c r="E474" i="2"/>
  <c r="E473" i="2"/>
  <c r="E472" i="2"/>
  <c r="E471" i="2"/>
  <c r="E470" i="2"/>
  <c r="E469" i="2"/>
  <c r="E468" i="2"/>
  <c r="E467" i="2"/>
  <c r="E466" i="2"/>
  <c r="E465" i="2"/>
  <c r="E463" i="2"/>
  <c r="E464" i="2"/>
  <c r="E462" i="2"/>
  <c r="E442" i="2"/>
  <c r="E441" i="2"/>
  <c r="E440" i="2"/>
  <c r="E439" i="2"/>
  <c r="E438" i="2"/>
  <c r="E437" i="2"/>
  <c r="E436" i="2"/>
  <c r="E435" i="2"/>
  <c r="E434" i="2"/>
  <c r="E433" i="2"/>
  <c r="E432" i="2"/>
  <c r="E431" i="2"/>
  <c r="E430" i="2"/>
  <c r="E429" i="2"/>
  <c r="E428" i="2"/>
  <c r="E802" i="2"/>
  <c r="E803" i="2"/>
  <c r="E804" i="2"/>
  <c r="E209" i="1"/>
  <c r="E808" i="2"/>
  <c r="G820" i="2" s="1"/>
  <c r="E807" i="2"/>
  <c r="G819" i="2" s="1"/>
  <c r="E806" i="2"/>
  <c r="G818" i="2" s="1"/>
  <c r="E805" i="2"/>
  <c r="G817" i="2" s="1"/>
  <c r="E801" i="2"/>
  <c r="G813" i="2" s="1"/>
  <c r="E800" i="2"/>
  <c r="G812" i="2" s="1"/>
  <c r="E799" i="2"/>
  <c r="G811" i="2" s="1"/>
  <c r="E798" i="2"/>
  <c r="G810" i="2" s="1"/>
  <c r="E250" i="1"/>
  <c r="E251" i="1"/>
  <c r="B250" i="1"/>
  <c r="B251" i="1"/>
  <c r="E249" i="1"/>
  <c r="B249" i="1"/>
  <c r="E211" i="1"/>
  <c r="E212" i="1"/>
  <c r="B211" i="1"/>
  <c r="B212" i="1"/>
  <c r="B210" i="1"/>
  <c r="E210" i="1"/>
  <c r="I9" i="16"/>
  <c r="H9" i="16"/>
  <c r="G9" i="16"/>
  <c r="F9" i="16"/>
  <c r="E9" i="16"/>
  <c r="D9" i="16"/>
  <c r="C9" i="16"/>
  <c r="B9" i="16"/>
  <c r="I4" i="16"/>
  <c r="H4" i="16"/>
  <c r="G4" i="16"/>
  <c r="F4" i="16"/>
  <c r="E4" i="16"/>
  <c r="D4" i="16"/>
  <c r="C4" i="16"/>
  <c r="B4" i="16"/>
  <c r="E828" i="2"/>
  <c r="E829" i="2"/>
  <c r="E827" i="2"/>
  <c r="E671" i="2"/>
  <c r="E663" i="2"/>
  <c r="E658" i="2"/>
  <c r="E647" i="2"/>
  <c r="E641" i="2"/>
  <c r="E652" i="2"/>
  <c r="E639" i="2"/>
  <c r="E636" i="2"/>
  <c r="E253" i="1"/>
  <c r="E254" i="1"/>
  <c r="E252" i="1"/>
  <c r="E243" i="1"/>
  <c r="E244" i="1"/>
  <c r="E242" i="1"/>
  <c r="E667" i="2"/>
  <c r="E645" i="2"/>
  <c r="E643" i="2"/>
  <c r="E664" i="2"/>
  <c r="E662" i="2"/>
  <c r="E656" i="2"/>
  <c r="E650" i="2"/>
  <c r="E649" i="2"/>
  <c r="E646" i="2"/>
  <c r="E640" i="2"/>
  <c r="E450" i="2"/>
  <c r="H518" i="2"/>
  <c r="H517" i="2"/>
  <c r="H449" i="2"/>
  <c r="H448" i="2"/>
  <c r="E269" i="1"/>
  <c r="E211" i="2" s="1"/>
  <c r="E268" i="1"/>
  <c r="E210" i="2" s="1"/>
  <c r="E267" i="1"/>
  <c r="E209" i="2"/>
  <c r="E266" i="1"/>
  <c r="E208" i="2" s="1"/>
  <c r="E240" i="1"/>
  <c r="E194" i="2"/>
  <c r="E239" i="1"/>
  <c r="E193" i="2" s="1"/>
  <c r="E238" i="1"/>
  <c r="E192" i="2" s="1"/>
  <c r="E237" i="1"/>
  <c r="E191" i="2" s="1"/>
  <c r="E265" i="1"/>
  <c r="E207" i="2" s="1"/>
  <c r="E264" i="1"/>
  <c r="E206" i="2" s="1"/>
  <c r="E263" i="1"/>
  <c r="E205" i="2"/>
  <c r="E262" i="1"/>
  <c r="E204" i="2" s="1"/>
  <c r="E261" i="1"/>
  <c r="E203" i="2"/>
  <c r="E259" i="1"/>
  <c r="E200" i="2" s="1"/>
  <c r="E258" i="1"/>
  <c r="E199" i="2" s="1"/>
  <c r="E257" i="1"/>
  <c r="E198" i="2" s="1"/>
  <c r="E256" i="1"/>
  <c r="E197" i="2" s="1"/>
  <c r="E255" i="1"/>
  <c r="E196" i="2" s="1"/>
  <c r="E236" i="1"/>
  <c r="E190" i="2"/>
  <c r="E235" i="1"/>
  <c r="E189" i="2" s="1"/>
  <c r="E234" i="1"/>
  <c r="E188" i="2"/>
  <c r="E233" i="1"/>
  <c r="E187" i="2" s="1"/>
  <c r="E232" i="1"/>
  <c r="E186" i="2" s="1"/>
  <c r="E231" i="1"/>
  <c r="E185" i="2" s="1"/>
  <c r="E230" i="1"/>
  <c r="E184" i="2" s="1"/>
  <c r="E229" i="1"/>
  <c r="E182" i="2" s="1"/>
  <c r="E228" i="1"/>
  <c r="E181" i="2"/>
  <c r="E227" i="1"/>
  <c r="E180" i="2" s="1"/>
  <c r="E201" i="2"/>
  <c r="E183" i="2"/>
  <c r="E226" i="1"/>
  <c r="E179" i="2" s="1"/>
  <c r="E659" i="2"/>
  <c r="E669" i="2"/>
  <c r="E661" i="2"/>
  <c r="E660" i="2"/>
  <c r="E655" i="2"/>
  <c r="E654" i="2"/>
  <c r="E657" i="2"/>
  <c r="E653" i="2"/>
  <c r="E651" i="2"/>
  <c r="E638" i="2"/>
  <c r="E644" i="2"/>
  <c r="E642" i="2"/>
  <c r="E224" i="1"/>
  <c r="E222" i="1"/>
  <c r="E218" i="1"/>
  <c r="E217" i="1"/>
  <c r="E215" i="1"/>
  <c r="E214" i="1"/>
  <c r="E670" i="2"/>
  <c r="E260" i="1"/>
  <c r="E202" i="2" s="1"/>
  <c r="E668" i="2"/>
  <c r="E666" i="2"/>
  <c r="E665" i="2"/>
  <c r="E225" i="1"/>
  <c r="E223" i="1"/>
  <c r="E221" i="1"/>
  <c r="E220" i="1"/>
  <c r="E219" i="1"/>
  <c r="E216" i="1"/>
  <c r="E213" i="1"/>
  <c r="E705" i="2"/>
  <c r="E706" i="2"/>
  <c r="E707" i="2"/>
  <c r="E708" i="2"/>
  <c r="E709" i="2"/>
  <c r="E704" i="2"/>
  <c r="E637" i="2"/>
  <c r="E635" i="2"/>
  <c r="E634" i="2"/>
  <c r="E633" i="2"/>
  <c r="E632" i="2"/>
  <c r="E572" i="2"/>
  <c r="E571" i="2"/>
  <c r="E573" i="2"/>
  <c r="E449" i="2"/>
  <c r="E448" i="2"/>
  <c r="E342" i="1"/>
  <c r="E340" i="1"/>
</calcChain>
</file>

<file path=xl/sharedStrings.xml><?xml version="1.0" encoding="utf-8"?>
<sst xmlns="http://schemas.openxmlformats.org/spreadsheetml/2006/main" count="2585" uniqueCount="1806">
  <si>
    <t>变量</t>
  </si>
  <si>
    <t>赋值</t>
  </si>
  <si>
    <t>变量映射</t>
  </si>
  <si>
    <t>变量映射信号类型</t>
  </si>
  <si>
    <t>赋值映射</t>
  </si>
  <si>
    <t>变量映射间相互关系</t>
  </si>
  <si>
    <t>备注</t>
  </si>
  <si>
    <t>canid</t>
  </si>
  <si>
    <t>钥匙开关</t>
  </si>
  <si>
    <t>OFF</t>
  </si>
  <si>
    <t>key</t>
  </si>
  <si>
    <t>drive</t>
  </si>
  <si>
    <t>无</t>
  </si>
  <si>
    <t>key控制 ACC ON 和STARTS 3路信号，当为1时，只有ACC输出；为2时输出ACC和ON；为3时输出ON和START</t>
  </si>
  <si>
    <t>ACC</t>
  </si>
  <si>
    <t>ON</t>
  </si>
  <si>
    <t>START</t>
  </si>
  <si>
    <t>挡位</t>
  </si>
  <si>
    <t>P</t>
  </si>
  <si>
    <t>CAN</t>
  </si>
  <si>
    <t>gear控制4路档位IO数字信号的输出，当其赋值为0~6之间的IO数字信号组合需要在环境模型PLANT_NAME/OUTPORT/IO Signal Simualtion/gear_trans下进行配置
当gear==6时，提供一种档位错误模式为4路IO信号均输出高有效的情况，若想注入其它档位错误组合，可在用例中单独对每个IO口进行操作</t>
  </si>
  <si>
    <t>N</t>
  </si>
  <si>
    <t>R</t>
  </si>
  <si>
    <t>D</t>
  </si>
  <si>
    <t>E</t>
  </si>
  <si>
    <t>S</t>
  </si>
  <si>
    <t>X</t>
  </si>
  <si>
    <t>档位</t>
  </si>
  <si>
    <t>gear</t>
  </si>
  <si>
    <t>档位错误</t>
  </si>
  <si>
    <t>刹车</t>
  </si>
  <si>
    <t>0~100</t>
  </si>
  <si>
    <t>brake</t>
  </si>
  <si>
    <t>百分比信号，该信号会模拟虚拟车辆的刹车力，还会关联到刹车开关与刹车灯IO数字信号上，当刹车大于某数值时输出的刹车开关与刹车灯高有效或低有效的配置在PLANT_NAME/OUTPORT/IO Signal Simualtion/break中</t>
  </si>
  <si>
    <t>油门踏板</t>
  </si>
  <si>
    <t>throttle</t>
  </si>
  <si>
    <t>百分比信号，该信号关联到两路油门踏板IO模拟信号，当其变化时，两路油门踏板信号会按百分比同时增加或减少，并始终保持1：2的关系，其电压变化曲线关系配置在PLANT_NAME/OUTPORT/IO Signal Simualtion/throttle_voltage_trans中</t>
  </si>
  <si>
    <t>AccThrd</t>
  </si>
  <si>
    <t>工况切换阈值</t>
  </si>
  <si>
    <t>Acc10</t>
  </si>
  <si>
    <t>10%，用于驱动空行程系数K计算</t>
  </si>
  <si>
    <t>Acc30</t>
  </si>
  <si>
    <t>30%，用于驱动空行程系数K计算</t>
  </si>
  <si>
    <t>Acc80</t>
  </si>
  <si>
    <t>80%，用于驱动空行程系数K计算</t>
  </si>
  <si>
    <t>AccThdActvn</t>
  </si>
  <si>
    <t>弹射模式进入阈值</t>
  </si>
  <si>
    <t>1129从YSB_N61C05AB14_200_240_258_261_20211108.xlsx拷贝</t>
  </si>
  <si>
    <t>AccPedlLau</t>
  </si>
  <si>
    <t>弹射模式提醒</t>
  </si>
  <si>
    <t>AccThdDeac</t>
  </si>
  <si>
    <t>弹射模式退出阈值</t>
  </si>
  <si>
    <t>Acc100</t>
  </si>
  <si>
    <t>100%，用于驱动空行程系数K计算</t>
  </si>
  <si>
    <t>离合</t>
  </si>
  <si>
    <t>cluth</t>
  </si>
  <si>
    <t>百分比信号，该信号会关联到刹离合开关IO数字信号上，当离合大于某数值时输出的离合开关高有效或低有效其高低有效的配置在PLANT_NAME/OUTPORT/IO Signal Simualtion中</t>
  </si>
  <si>
    <t>连接</t>
  </si>
  <si>
    <t>该信号关联到慢充链接确认与慢充唤醒上，该信号会同时控制这两个信号的正确输出，这两个信号的高低有效配置在PLANT_NAME/OUTPORT/IO Signal Simualtion/charge</t>
  </si>
  <si>
    <t>未连接</t>
  </si>
  <si>
    <t>快充</t>
  </si>
  <si>
    <t>FCHA</t>
  </si>
  <si>
    <t>该信号关联到快充链接确认与快充唤醒上，该信号会同时控制这两个信号的正确输出，这两个信号的高低有效配置在PLANT_NAME/OUTPORT/IO Signal Simualtion/charge</t>
  </si>
  <si>
    <t>远程</t>
  </si>
  <si>
    <t>remote_switch</t>
  </si>
  <si>
    <t>该信号关联到远程开关上，该信号会控制这个IO数字信号的正确输出，这个信号的高低有效配置在PLANT_NAME/OUTPORT/IO Signal Simualtion/</t>
  </si>
  <si>
    <t>未唤醒</t>
  </si>
  <si>
    <t>正常</t>
  </si>
  <si>
    <t>异常</t>
  </si>
  <si>
    <t>缺省值</t>
  </si>
  <si>
    <t>前驱动电机当前工作模式</t>
  </si>
  <si>
    <t>MCU_F_CrtMod</t>
  </si>
  <si>
    <t>转矩模式</t>
  </si>
  <si>
    <t>待机</t>
  </si>
  <si>
    <t>正转</t>
  </si>
  <si>
    <t>（前进模式）</t>
  </si>
  <si>
    <t>反转</t>
  </si>
  <si>
    <t>（倒车模式）</t>
  </si>
  <si>
    <t>不使能</t>
  </si>
  <si>
    <t>0~1310.7</t>
  </si>
  <si>
    <t>Nm</t>
  </si>
  <si>
    <t>前MCU直流母线电压</t>
  </si>
  <si>
    <t>0~1310.68</t>
  </si>
  <si>
    <t>MCU_F_DCBusVolt</t>
  </si>
  <si>
    <t>V</t>
  </si>
  <si>
    <t>0x220</t>
  </si>
  <si>
    <t>FM_DCVoltON_V</t>
  </si>
  <si>
    <t>前MCU母线电压过压上限</t>
  </si>
  <si>
    <t>FM_DCVoltOff_V</t>
  </si>
  <si>
    <t>前MCU母线电压过压下限</t>
  </si>
  <si>
    <t>母线电压过压</t>
  </si>
  <si>
    <t>电池过温故障需求电压</t>
  </si>
  <si>
    <t>能量回收限制</t>
  </si>
  <si>
    <t>后MCU直流母线电压</t>
  </si>
  <si>
    <t>RM_DCVoltON_V</t>
  </si>
  <si>
    <t>MCU_R_DCBusVolt</t>
  </si>
  <si>
    <t>后MCU母线电压过压上限</t>
  </si>
  <si>
    <t>0x221</t>
  </si>
  <si>
    <t>RM_DCVoltOff_V</t>
  </si>
  <si>
    <t>后MCU母线电压过压下限</t>
  </si>
  <si>
    <t>直流母线电流</t>
  </si>
  <si>
    <t>0~655.34</t>
  </si>
  <si>
    <t>MCU_431_DC_CUR</t>
  </si>
  <si>
    <t>A</t>
  </si>
  <si>
    <t>驱动电机相电流</t>
  </si>
  <si>
    <t>MCU_431_PHASE_CUR</t>
  </si>
  <si>
    <t>A（有效值）</t>
  </si>
  <si>
    <t>驱动电机最大驱动转矩</t>
  </si>
  <si>
    <t>F_MaxElecTq</t>
  </si>
  <si>
    <t>前驱动电机最大制动转矩</t>
  </si>
  <si>
    <t>MCU_F_MaxPwrGennTq</t>
  </si>
  <si>
    <t>MCU_F_IGBTT</t>
  </si>
  <si>
    <t>MCU_F_MOT_F_T</t>
  </si>
  <si>
    <t>0~65535</t>
  </si>
  <si>
    <t>无故障</t>
  </si>
  <si>
    <t>有故障</t>
  </si>
  <si>
    <t>%</t>
  </si>
  <si>
    <t>CCP</t>
  </si>
  <si>
    <t>有效</t>
  </si>
  <si>
    <t>无效</t>
  </si>
  <si>
    <t>无限制</t>
  </si>
  <si>
    <t>IDTRG</t>
  </si>
  <si>
    <t>ABS_318报文丢失</t>
  </si>
  <si>
    <t>ABS_GENERAL_STATUS_Enable</t>
  </si>
  <si>
    <t>车速</t>
  </si>
  <si>
    <t xml:space="preserve">
TBOX_RemRefrshReqCmd
</t>
  </si>
  <si>
    <t>允许电机最大回馈功率</t>
  </si>
  <si>
    <t>允许电机最大放电功率</t>
  </si>
  <si>
    <t>Standby</t>
  </si>
  <si>
    <t>Active</t>
  </si>
  <si>
    <t>驾驶员对前驱动电机转矩请求(轮端扭矩)</t>
  </si>
  <si>
    <t>VCU_DrvrFrntMotTqReq</t>
  </si>
  <si>
    <t xml:space="preserve">
驾驶员对后驱动电机转矩请求(轮端扭矩)</t>
  </si>
  <si>
    <t>VCU_DrvrReMotTqReq</t>
  </si>
  <si>
    <t>前驱动电机最大驱动转矩</t>
  </si>
  <si>
    <t>MCU_F_MaxElecTq</t>
  </si>
  <si>
    <t>前驱动电机最大制动转矩old</t>
  </si>
  <si>
    <t>前驱动电机温度</t>
  </si>
  <si>
    <t>FMot_Lmt_T1</t>
  </si>
  <si>
    <t>前电机温度开始限制温度,驱动温度与发电温度相同</t>
  </si>
  <si>
    <t>FMot_Lmt_T2</t>
  </si>
  <si>
    <t>前电机温度正在限制温度</t>
  </si>
  <si>
    <t>FMot_Lmt_T3</t>
  </si>
  <si>
    <t>前电机温度持续限制温度</t>
  </si>
  <si>
    <t>FMot_Lmt_T4</t>
  </si>
  <si>
    <t>前电机温度完全限制温度</t>
  </si>
  <si>
    <t>FMot_Lmt_Disp</t>
  </si>
  <si>
    <t>前电机过热点灯阈值</t>
  </si>
  <si>
    <t>前MCU_IGBT温度</t>
  </si>
  <si>
    <t>FIGBT_Lmt_T1</t>
  </si>
  <si>
    <t>前IGBT温度开始限制温度，驱动温度与发电温度相同</t>
  </si>
  <si>
    <t>FIGBT_Lmt_T2</t>
  </si>
  <si>
    <t>前IGBT温度正在限制温度</t>
  </si>
  <si>
    <t>FIGBT_Lmt_T3</t>
  </si>
  <si>
    <t>前IGBT温度完全限制温度</t>
  </si>
  <si>
    <t>后驱动电机最大制动转矩</t>
  </si>
  <si>
    <t>MCU_R_MaxPwrGennTq</t>
  </si>
  <si>
    <t>后驱动电机最大驱动转矩</t>
  </si>
  <si>
    <t>MCU_R_MaxElecTq</t>
  </si>
  <si>
    <t>后驱动电机温度</t>
  </si>
  <si>
    <t>RMot_Lmt_T1</t>
  </si>
  <si>
    <t>MCU_R_MOT_R_T</t>
  </si>
  <si>
    <t>后电机温度开始限制温度，驱动温度与发电温度相同</t>
  </si>
  <si>
    <t>RMot_Lmt_T2</t>
  </si>
  <si>
    <t>后电机温度正在限制温度</t>
  </si>
  <si>
    <t>RMot_Lmt_T3</t>
  </si>
  <si>
    <t>后电机温度持续限制温度</t>
  </si>
  <si>
    <t>RMot_Lmt_T4</t>
  </si>
  <si>
    <t>后电机温度完全限制温度</t>
  </si>
  <si>
    <t>RMot_Lmt_Disp</t>
  </si>
  <si>
    <t>后电机过热点灯阈值</t>
  </si>
  <si>
    <t>后MCU_IGBT温度</t>
  </si>
  <si>
    <t>RIGBT_Lmt_T1</t>
  </si>
  <si>
    <t>MCU_R_IGBTT</t>
  </si>
  <si>
    <t>后IGBT温度开始限制温度，驱动温度与发电温度相同</t>
  </si>
  <si>
    <t>RIGBT_Lmt_T2</t>
  </si>
  <si>
    <t>后IGBT温度正在限制温度</t>
  </si>
  <si>
    <t>RIGBT_Lmt_T3</t>
  </si>
  <si>
    <t>后IGBT温度完全限制温度</t>
  </si>
  <si>
    <t>前驱动电机当前转速</t>
  </si>
  <si>
    <t>FSpeed_Base_ext</t>
  </si>
  <si>
    <t>前电机驱动外特性转速基速</t>
  </si>
  <si>
    <t>FSpeed_BasePlus_ext</t>
  </si>
  <si>
    <t>前电机驱动外特性转速基速下一转速</t>
  </si>
  <si>
    <t>FSpeed_Lmt_min</t>
  </si>
  <si>
    <t>前电机驱动转速限制起始点</t>
  </si>
  <si>
    <t>FSpeed_Lmt_max</t>
  </si>
  <si>
    <t>前电机驱动转速限制最大点</t>
  </si>
  <si>
    <t>FSpeed_Lmt_middle</t>
  </si>
  <si>
    <t>前电机驱动转速限制中间点</t>
  </si>
  <si>
    <t>FSpeed_xxLmt_DF1</t>
  </si>
  <si>
    <t>D挡，前电机四象限限制转速为0前一点</t>
  </si>
  <si>
    <t>D挡，前电机四象限限制转速为0前三点</t>
  </si>
  <si>
    <t>FSpeed_xxLmt_DR1</t>
  </si>
  <si>
    <t>D挡，前电机四象限限制转速为0后一点</t>
  </si>
  <si>
    <t>FSpeed_xxLmt_DR3</t>
  </si>
  <si>
    <t>D挡，前电机四象限限制转速为0后三点</t>
  </si>
  <si>
    <t>FSpeed_xxLmt_RF1</t>
  </si>
  <si>
    <t>R挡，前电机四象限限制转速为0前一点</t>
  </si>
  <si>
    <t>FSpeed_xxLmt_RF3</t>
  </si>
  <si>
    <t>R挡，前电机四象限限制转速为0前三点</t>
  </si>
  <si>
    <t>FSpeed_xxLmt_RR1</t>
  </si>
  <si>
    <t>R挡，前电机四象限限制转速为0后一点</t>
  </si>
  <si>
    <t>FSpeed_xxLmt_RR3</t>
  </si>
  <si>
    <t>R挡，前电机四象限限制转速为0后三点</t>
  </si>
  <si>
    <t>FMCUOverSpdOn_rpm</t>
  </si>
  <si>
    <t>前电机转速超速报警上限</t>
  </si>
  <si>
    <t>FMCUOverSpdOff_rpm</t>
  </si>
  <si>
    <t>前电机转速超速报警下限</t>
  </si>
  <si>
    <t>后驱动电机当前转速</t>
  </si>
  <si>
    <t>RSpeed_Base_ext</t>
  </si>
  <si>
    <t>后电机驱动外特性转速基速</t>
  </si>
  <si>
    <t>RSpeed_BasePlus_ext</t>
  </si>
  <si>
    <t>后电机驱动外特性转速基速下一转速</t>
  </si>
  <si>
    <t>RSpeed_Lmt_min</t>
  </si>
  <si>
    <t>后电机驱动转速限制起始点</t>
  </si>
  <si>
    <t>RSpeed_Lmt_max</t>
  </si>
  <si>
    <t>后电机驱动转速限制最大点</t>
  </si>
  <si>
    <t>RSpeed_Lmt_middle</t>
  </si>
  <si>
    <t>后电机驱动转速限制中间点</t>
  </si>
  <si>
    <t>RSpeed_xxLmt_DF1</t>
  </si>
  <si>
    <t>D挡，后电机四象限限制转速为0后一点</t>
  </si>
  <si>
    <t>RSpeed_xxLmt_DF3</t>
  </si>
  <si>
    <t>D挡，后电机四象限限制转速为0后三点</t>
  </si>
  <si>
    <t>RSpeed_xxLmt_DR1</t>
  </si>
  <si>
    <t>RSpeed_xxLmt_DR3</t>
  </si>
  <si>
    <t>RSpeed_xxLmt_RF1</t>
  </si>
  <si>
    <t>R挡，后电机四象限限制转速为0后一点</t>
  </si>
  <si>
    <t>RSpeed_xxLmt_RF3</t>
  </si>
  <si>
    <t>R挡，后电机四象限限制转速为0后三点</t>
  </si>
  <si>
    <t>RSpeed_xxLmt_RR1</t>
  </si>
  <si>
    <t>RSpeed_xxLmt_RR3</t>
  </si>
  <si>
    <t>RMCUOverSpdOn_rpm</t>
  </si>
  <si>
    <t>后电机转速超速报警上限</t>
  </si>
  <si>
    <t>RMCUOverSpdOff_rpm</t>
  </si>
  <si>
    <t>后电机转速超速报警下限</t>
  </si>
  <si>
    <t>ESP对前电机升扭请求标志位(轮端扭矩)</t>
  </si>
  <si>
    <t>无请求</t>
  </si>
  <si>
    <t>MSR_TqInc_MCU_FSts</t>
  </si>
  <si>
    <t>有请求</t>
  </si>
  <si>
    <t>ESP对前电机升扭请求(轮端扭矩)</t>
  </si>
  <si>
    <t>ESP对前电机降扭请求(轮端扭矩)</t>
  </si>
  <si>
    <t>ESP对后电机升扭请求(轮端扭矩)</t>
  </si>
  <si>
    <t>ESP对后电机降扭请求(轮端扭矩)</t>
  </si>
  <si>
    <t>ESP对前电机降扭请求标志位(轮端扭矩)</t>
  </si>
  <si>
    <t>ASR_TqRednFast_MCU_FSts</t>
  </si>
  <si>
    <t>ESP对后电机升扭请求标志位(轮端扭矩)</t>
  </si>
  <si>
    <t>MSR_TqInc_RSts</t>
  </si>
  <si>
    <t>ESP对后电机降扭请求标志位(轮端扭矩)</t>
  </si>
  <si>
    <t>ASR_TqRednFast_RSts</t>
  </si>
  <si>
    <t>右前轮速度</t>
  </si>
  <si>
    <t>0~300</t>
  </si>
  <si>
    <t>左前轮速度</t>
  </si>
  <si>
    <t>右后轮速度</t>
  </si>
  <si>
    <t>左后轮速度</t>
  </si>
  <si>
    <t>ABS报文使能</t>
  </si>
  <si>
    <t>ESP_0x120_Enable</t>
  </si>
  <si>
    <t>使能</t>
  </si>
  <si>
    <t>ABS_318报文使能</t>
  </si>
  <si>
    <t>ESP_0x318_Enable</t>
  </si>
  <si>
    <t>20210906lwh增加</t>
  </si>
  <si>
    <t>适用于258-5-1-3</t>
  </si>
  <si>
    <t>ABS故障</t>
  </si>
  <si>
    <t>ESP_FltIndcn_ABS</t>
  </si>
  <si>
    <t>BMS故障处理等级</t>
  </si>
  <si>
    <t>初始值</t>
  </si>
  <si>
    <t>BMS_FltProcLvl</t>
  </si>
  <si>
    <t>立即下高压</t>
  </si>
  <si>
    <t>延迟断高压</t>
  </si>
  <si>
    <t>零扭矩</t>
  </si>
  <si>
    <t>跛行</t>
  </si>
  <si>
    <t>限功率</t>
  </si>
  <si>
    <t>后驱动电机当前工作模式</t>
  </si>
  <si>
    <t>MCU_R_CrtMod</t>
  </si>
  <si>
    <t>动力电池单体过压</t>
  </si>
  <si>
    <t>BMS_PwrBattCellOverVolt</t>
  </si>
  <si>
    <t>总电压过压</t>
  </si>
  <si>
    <t>BMS_TotVoltOver</t>
  </si>
  <si>
    <t>前电机轮端扭矩258</t>
  </si>
  <si>
    <t>ResTq_tqWhlActFrnt</t>
  </si>
  <si>
    <t>后电机轮端扭矩258</t>
  </si>
  <si>
    <t>ResTq_tqWhlActRe</t>
  </si>
  <si>
    <t>ESC干涉前的前电机轮端扭矩</t>
  </si>
  <si>
    <t>ResTqSplt_tqFrntWhlReq</t>
  </si>
  <si>
    <t>ESC干涉前的后电机轮端扭矩</t>
  </si>
  <si>
    <t>ResTqSplt_tqReWhlReq</t>
  </si>
  <si>
    <t>BMS禁止充电标志位</t>
  </si>
  <si>
    <t xml:space="preserve">VbTQL_BMSForbidChg_flg  </t>
  </si>
  <si>
    <t>换挡手柄当前位置信息</t>
  </si>
  <si>
    <t>怀挡手柄处于原点位置</t>
  </si>
  <si>
    <t>CIM_GearLvrCrtPosnInfo</t>
  </si>
  <si>
    <t>怀挡手柄逆时针旋到第1段行程</t>
  </si>
  <si>
    <t>怀挡手柄逆时针旋到第二段行程</t>
  </si>
  <si>
    <t>怀挡手柄顺时针旋到第一段行程</t>
  </si>
  <si>
    <t>怀挡手柄顺时针旋到第二段行程</t>
  </si>
  <si>
    <t>0x5~0x6: Reseved 预留</t>
  </si>
  <si>
    <t>传感器故障</t>
  </si>
  <si>
    <t>Reserved</t>
  </si>
  <si>
    <t>方向盘转角信号有效位</t>
  </si>
  <si>
    <t>EPS_SteerWhlAgSigVld</t>
  </si>
  <si>
    <t>方向盘转速方向</t>
  </si>
  <si>
    <t>EPS_SteerWhlRotSpdDir</t>
  </si>
  <si>
    <t>负转</t>
  </si>
  <si>
    <t>不转</t>
  </si>
  <si>
    <t>未激活</t>
  </si>
  <si>
    <t>激活</t>
  </si>
  <si>
    <t>ESP报文使能</t>
  </si>
  <si>
    <t>ESP_0x264_Enable</t>
  </si>
  <si>
    <t>lwh20210906ESP报文使能指的是前电机</t>
  </si>
  <si>
    <t>ESP报文使能_后电机</t>
  </si>
  <si>
    <t>ESP_0x266_Enable</t>
  </si>
  <si>
    <t>ESP报文丢失</t>
  </si>
  <si>
    <t>ACC扭矩请求</t>
  </si>
  <si>
    <t>无要求</t>
  </si>
  <si>
    <t>有要求</t>
  </si>
  <si>
    <t>前MCU_IGBT结温</t>
  </si>
  <si>
    <t>FIGBTJctTempOver_T</t>
  </si>
  <si>
    <t>FIGBTJctbLauchTempOver</t>
  </si>
  <si>
    <t>后MCU_IGBT结温</t>
  </si>
  <si>
    <t>RIGBTJctTempOver_T</t>
  </si>
  <si>
    <t>RIGBTJctbLauchTempOver</t>
  </si>
  <si>
    <t>预留</t>
  </si>
  <si>
    <t>制动踏板踩下标志位的状态位</t>
  </si>
  <si>
    <t>ESP_BrkPedlStsVld</t>
  </si>
  <si>
    <t>制动踏板踩下标志位</t>
  </si>
  <si>
    <t>踩下</t>
  </si>
  <si>
    <t>ESP_BrkPedlSts</t>
  </si>
  <si>
    <t>放开</t>
  </si>
  <si>
    <t>IBS-271报文丢失</t>
  </si>
  <si>
    <t>此映射表中有两个ESP_0x318_Enable信号，此行这个适用于240中文用例</t>
  </si>
  <si>
    <t>当前状态允许最大回馈功率(15s)</t>
  </si>
  <si>
    <t>BMS_0x270</t>
  </si>
  <si>
    <t>当前状态允许最大回馈功率(30s)</t>
  </si>
  <si>
    <t>方向盘转角</t>
  </si>
  <si>
    <t>SteerAg_60kmh_On</t>
  </si>
  <si>
    <t>EPS_SteerWhlAgSig</t>
  </si>
  <si>
    <t>车速=60kmh，方向盘转角滞环上限</t>
  </si>
  <si>
    <t>CBUS-0x1C2</t>
  </si>
  <si>
    <t>SteerAg_60kmh_Off</t>
  </si>
  <si>
    <t>车速=60kmh，方向盘转角滞环下限</t>
  </si>
  <si>
    <t>SteerAg_120kmh_On</t>
  </si>
  <si>
    <t>车速=120kmh，方向盘转角滞环上限</t>
  </si>
  <si>
    <t>SteerAg_120kmh_Off</t>
  </si>
  <si>
    <t>车速=120kmh，方向盘转角滞环下限</t>
  </si>
  <si>
    <t>delta_On_Off</t>
  </si>
  <si>
    <t>上下限偏差</t>
  </si>
  <si>
    <t>SteerThdActvn</t>
  </si>
  <si>
    <t>SteerThdDeac</t>
  </si>
  <si>
    <t>怀挡手柄当前位置信息</t>
  </si>
  <si>
    <t>CIM_0x189</t>
  </si>
  <si>
    <t>20211224增加（从D挡切不到N挡）</t>
  </si>
  <si>
    <t>EVDOM</t>
  </si>
  <si>
    <t>END</t>
  </si>
  <si>
    <t>变量名</t>
  </si>
  <si>
    <t>映射名</t>
  </si>
  <si>
    <t>信号类型</t>
  </si>
  <si>
    <t>映射值</t>
  </si>
  <si>
    <t>映射名间相互关系</t>
  </si>
  <si>
    <t>加速踏板开度CAN</t>
  </si>
  <si>
    <t>刘佳林增加</t>
  </si>
  <si>
    <t>C70GB项目</t>
  </si>
  <si>
    <t>P挡</t>
  </si>
  <si>
    <t>0、1为缺省值</t>
  </si>
  <si>
    <t>D挡</t>
  </si>
  <si>
    <t>未踩制动踏板</t>
  </si>
  <si>
    <t>PDCU_BrkSig</t>
  </si>
  <si>
    <t>已踩制动踏板</t>
  </si>
  <si>
    <t>方向盘转角信号</t>
  </si>
  <si>
    <t xml:space="preserve"> -780~779.9</t>
  </si>
  <si>
    <t>VCU_212_STEER_ANGLE</t>
  </si>
  <si>
    <t>整车State状态</t>
  </si>
  <si>
    <t>PDCU_VehSt</t>
  </si>
  <si>
    <t>0x214</t>
  </si>
  <si>
    <t>下电state</t>
  </si>
  <si>
    <t>已唤醒</t>
  </si>
  <si>
    <t>VCU_ONWakeUpSig</t>
  </si>
  <si>
    <t>READY灯</t>
  </si>
  <si>
    <t>未准备好</t>
  </si>
  <si>
    <t>N60AB</t>
  </si>
  <si>
    <t>已准备好</t>
  </si>
  <si>
    <t>前驱动电机系统过热显示</t>
  </si>
  <si>
    <t>后驱动电机系统过热显示</t>
  </si>
  <si>
    <t>PDCU_VehFltProcLvl</t>
  </si>
  <si>
    <t>策略挡位</t>
  </si>
  <si>
    <t>策略挡位信号</t>
  </si>
  <si>
    <t>与ABS通讯丢失故障</t>
  </si>
  <si>
    <t>VCU_613_ABS_LOST</t>
  </si>
  <si>
    <t>VbTQRe_TCS_Active_flg</t>
  </si>
  <si>
    <t>滑移率</t>
  </si>
  <si>
    <t>PDCU_SlipRate</t>
  </si>
  <si>
    <t>允许电机最大放电功率取小值</t>
  </si>
  <si>
    <t xml:space="preserve">待机 </t>
  </si>
  <si>
    <t>速度控制(外部控制回路)</t>
  </si>
  <si>
    <t>内部逆变器错误</t>
  </si>
  <si>
    <t>Calibration Of A New EM</t>
  </si>
  <si>
    <t>SPO</t>
  </si>
  <si>
    <t>初始化</t>
  </si>
  <si>
    <t>前电机ESP干涉状态</t>
  </si>
  <si>
    <t>default</t>
  </si>
  <si>
    <t>FrntEsc_stEscIntv</t>
  </si>
  <si>
    <t>ABS active</t>
  </si>
  <si>
    <t>Increase</t>
  </si>
  <si>
    <t>Decrease</t>
  </si>
  <si>
    <t>后电机ESP干涉状态</t>
  </si>
  <si>
    <t>ReEsc_stEscIntv</t>
  </si>
  <si>
    <t>后驱动电机目标转矩命令</t>
  </si>
  <si>
    <t>PDCU_SysAllwMaxPwrCnse</t>
  </si>
  <si>
    <t>50D</t>
  </si>
  <si>
    <t>PDCU_SysAllwMaxFbPwr</t>
  </si>
  <si>
    <t>电机系统允许最大耗电功率</t>
  </si>
  <si>
    <t>前电机ESP升扭请求标志位</t>
  </si>
  <si>
    <t>FrntEsc_bEscIncActv</t>
  </si>
  <si>
    <t>前电机ESP降扭请求标志位</t>
  </si>
  <si>
    <t>FrntEsc_bEscDecActv</t>
  </si>
  <si>
    <t>后电机ESP升扭请求标志位</t>
  </si>
  <si>
    <t>ReEsc_bEscIncActv</t>
  </si>
  <si>
    <t>后电机ESP降扭请求标志位</t>
  </si>
  <si>
    <t>ReEsc_bEscDecActv</t>
  </si>
  <si>
    <t>VCU与ABS通讯丢失故障</t>
  </si>
  <si>
    <t>PDCU_ComLostFlt_ABS</t>
  </si>
  <si>
    <t>前电机轮端扭矩258old-1</t>
  </si>
  <si>
    <t>FrntWelTqReqAfterESC</t>
  </si>
  <si>
    <t>软件中没有这个变量-ljl</t>
  </si>
  <si>
    <t>前轮端上限</t>
  </si>
  <si>
    <t>FrntEsc_tqWhlAbsUpprRp_C</t>
  </si>
  <si>
    <t>刘佳林</t>
  </si>
  <si>
    <t>前轮端下限</t>
  </si>
  <si>
    <t>FrntEsc_tqWhlAbsLwrRp_C</t>
  </si>
  <si>
    <t>20220516增加，ECN变更效率全部为95%</t>
  </si>
  <si>
    <t>传动比。刘佳林20220421</t>
  </si>
  <si>
    <t>后电机轮端扭矩258old-1</t>
  </si>
  <si>
    <t>ReWelTqReqAfterESC</t>
  </si>
  <si>
    <t>后轮端上限</t>
  </si>
  <si>
    <t>ReEsc_tqWhlAbsUpprRp_C</t>
  </si>
  <si>
    <t>后轮端下限</t>
  </si>
  <si>
    <t>ReEsc_tqWhlAbsLwrRp_C</t>
  </si>
  <si>
    <t>R_Eff</t>
  </si>
  <si>
    <t>驾驶模式</t>
  </si>
  <si>
    <t>FrntEm_tqEmMax</t>
  </si>
  <si>
    <t>258-12-1</t>
  </si>
  <si>
    <t>FrntEm_tqEmMin</t>
  </si>
  <si>
    <t>后电机轴端扭矩上限258</t>
  </si>
  <si>
    <t>ReEm_tqEmMax</t>
  </si>
  <si>
    <t>后电机轴端扭矩下限258</t>
  </si>
  <si>
    <t>ReEm_tqEmMin</t>
  </si>
  <si>
    <t>前电机驱动外特性转速基速对应的驱动外特性扭矩</t>
  </si>
  <si>
    <t>前电机驱动外特性转速基速下一转速对应的驱动外特性扭矩</t>
  </si>
  <si>
    <t>前电机驱动转速限制起始点对应的驱动外特性扭矩</t>
  </si>
  <si>
    <t>前电机驱动转速限制最大点对应的驱动外特性扭矩</t>
  </si>
  <si>
    <t>FTq_Lmt_middle_up</t>
  </si>
  <si>
    <t>前电机驱动转速限制中间点对应的驱动外特性扭矩</t>
  </si>
  <si>
    <t>R挡，前电机四象限限制转速为0前一点限制扭矩</t>
  </si>
  <si>
    <t>R挡，前电机四象限限制转速为0前三点限制扭矩</t>
  </si>
  <si>
    <t>R挡，前电机四象限限制转速为0后一点限制扭矩</t>
  </si>
  <si>
    <t>FTq_Lmt_RR3_up</t>
  </si>
  <si>
    <t>R挡，前电机四象限限制转速为0后三点限制扭矩</t>
  </si>
  <si>
    <t>前电机轴端扭矩下限</t>
  </si>
  <si>
    <t>前电机回收外特性转速基速对应的回收外特性扭矩</t>
  </si>
  <si>
    <t>FTq_BasePlus_ext_down</t>
  </si>
  <si>
    <t>前电机回收外特性转速基速下一转速对应的回收外特性扭矩</t>
  </si>
  <si>
    <t>前电机回收转速限制起始点对应的回收外特性扭矩</t>
  </si>
  <si>
    <t>FTq_Lmt_max_down</t>
  </si>
  <si>
    <t>前电机回收转速限制最大点对应的回收外特性扭矩</t>
  </si>
  <si>
    <t>FTq_Lmt_middle_down</t>
  </si>
  <si>
    <t>前电机回收转速限制中间点对应的回收外特性扭矩</t>
  </si>
  <si>
    <t>D挡，前电机四象限限制转速为0前一点限制扭矩</t>
  </si>
  <si>
    <t>D挡，前电机四象限限制转速为0前三点限制扭矩</t>
  </si>
  <si>
    <t>D挡，前电机四象限限制转速为0后一点限制扭矩</t>
  </si>
  <si>
    <t>FTq_Lmt_DR3_down</t>
  </si>
  <si>
    <t>D挡，前电机四象限限制转速为0后三点限制扭矩</t>
  </si>
  <si>
    <t>后电机轴端扭矩上限</t>
  </si>
  <si>
    <t>RTq_Base_ext_up</t>
  </si>
  <si>
    <t>后电机驱动外特性转速基速对应的驱动外特性扭矩</t>
  </si>
  <si>
    <t>RTq_BasePlus_ext_up</t>
  </si>
  <si>
    <t>后电机驱动外特性转速基速下一转速对应的驱动外特性扭矩</t>
  </si>
  <si>
    <t>RTq_Lmt_min_up</t>
  </si>
  <si>
    <t>后电机驱动转速限制起始点对应的驱动外特性扭矩</t>
  </si>
  <si>
    <t>RTq_Lmt_max_up</t>
  </si>
  <si>
    <t>后电机驱动转速限制最大点对应的驱动外特性扭矩</t>
  </si>
  <si>
    <t>RTq_Lmt_middle_up</t>
  </si>
  <si>
    <t>后电机驱动转速限制中间点对应的驱动外特性扭矩</t>
  </si>
  <si>
    <t>R挡，后电机四象限限制转速为0后一点限制扭矩</t>
  </si>
  <si>
    <t>R挡，后电机四象限限制转速为0后三点限制扭矩</t>
  </si>
  <si>
    <t>RTq_Lmt_RR3_up</t>
  </si>
  <si>
    <t>后电机轴端扭矩下限</t>
  </si>
  <si>
    <t>RTq_Base_ext_down</t>
  </si>
  <si>
    <t>后电机回收外特性转速基速对应的回收外特性扭矩</t>
  </si>
  <si>
    <t>RTq_BasePlus_ext_down</t>
  </si>
  <si>
    <t>后电机回收外特性转速基速下一转速对应的回收外特性扭矩</t>
  </si>
  <si>
    <t>RTq_Lmt_min_down</t>
  </si>
  <si>
    <t>后电机回收转速限制起始点对应的回收外特性扭矩</t>
  </si>
  <si>
    <t>RTq_Lmt_max_down</t>
  </si>
  <si>
    <t>后电机回收转速限制最大点对应的回收外特性扭矩</t>
  </si>
  <si>
    <t>后电机回收转速限制中间点对应的回收外特性扭矩</t>
  </si>
  <si>
    <t>D挡，后电机四象限限制转速为0后一点限制扭矩</t>
  </si>
  <si>
    <t>D挡，后电机四象限限制转速为0后三点限制扭矩</t>
  </si>
  <si>
    <t>禁止</t>
  </si>
  <si>
    <t>允许</t>
  </si>
  <si>
    <t>前驱动电机超速报警</t>
  </si>
  <si>
    <t>后驱动电机超速报警</t>
  </si>
  <si>
    <t>前电机驱动扭矩限制</t>
  </si>
  <si>
    <t>前电机回收扭矩限制</t>
  </si>
  <si>
    <t>后电机驱动扭矩限制</t>
  </si>
  <si>
    <t>VfTQL_MotTqUpLimRDIR_Nm</t>
  </si>
  <si>
    <t>后电机回收扭矩限制</t>
  </si>
  <si>
    <t>VfTQL_MotTqLowLimRDIR_Nm</t>
  </si>
  <si>
    <t>最终分配比</t>
  </si>
  <si>
    <t>制动踏板</t>
  </si>
  <si>
    <t>未踩</t>
  </si>
  <si>
    <t>VCU_BrkSig</t>
  </si>
  <si>
    <t>已踩</t>
  </si>
  <si>
    <t>ESP通讯丢失故障</t>
  </si>
  <si>
    <t>PDCU_E2EFlt_0x264</t>
  </si>
  <si>
    <t>PCU与ESP通讯丢失故障</t>
  </si>
  <si>
    <t>PCU_ComLostFlt_ESP</t>
  </si>
  <si>
    <t>20210906lwh增加-华为项目</t>
  </si>
  <si>
    <t>PDCU与ABS通讯丢失故障</t>
  </si>
  <si>
    <t>ON挡唤醒信号</t>
  </si>
  <si>
    <t>PAS通讯丢失标志位</t>
  </si>
  <si>
    <t>VbTFD_LoseCANPAS_flg</t>
  </si>
  <si>
    <t>APA通讯丢失标志位</t>
  </si>
  <si>
    <t>VbTFD_LoseCANAPA_flg</t>
  </si>
  <si>
    <t>未禁止</t>
  </si>
  <si>
    <t>前电机主动阻尼禁止状态</t>
  </si>
  <si>
    <t>后电机主动阻尼禁止标志位</t>
  </si>
  <si>
    <t>后电机主动阻尼禁止状态</t>
  </si>
  <si>
    <t>VuVTL_ReDamForbidSta_Null</t>
  </si>
  <si>
    <t>能量回收标志位</t>
  </si>
  <si>
    <t>ResTq_bRgnTqActv</t>
  </si>
  <si>
    <t>PDCU_EgyRecovForbnFlg</t>
  </si>
  <si>
    <t>ABS激活</t>
  </si>
  <si>
    <t>TqReq_bAbsActv</t>
  </si>
  <si>
    <t>261  10-1、16-4用</t>
  </si>
  <si>
    <t>13-1用，12-1用例也应该用该值，暂未替换</t>
  </si>
  <si>
    <t>20211104复制于\\rdnas\公共文件夹\电控测试部\电控测试部对内文件夹\8.个人文件夹\控制器测试科-刘文华\1101\功能定义及用例汇总20210116\fromdujianhui\60四驱-258、261 - lwh</t>
  </si>
  <si>
    <t>FrntEm_tqEmMinFac_MP</t>
  </si>
  <si>
    <t>实际后电机轴端扭矩上限</t>
  </si>
  <si>
    <t>ReEm_tqEmMaxFac_MP</t>
  </si>
  <si>
    <t>实际后电机轴端扭矩下限</t>
  </si>
  <si>
    <t>ReEm_tqEmMinFac_MP</t>
  </si>
  <si>
    <t>FrntEm_tqEmReq</t>
  </si>
  <si>
    <t>20211104lwh根据张伟更改的功能定义新添加的</t>
  </si>
  <si>
    <t>后电机滤波后轴端扭矩</t>
  </si>
  <si>
    <t>ReEm_tqEmReq</t>
  </si>
  <si>
    <t>制动信号</t>
  </si>
  <si>
    <t>20211029lwh-61华为从张路映射表中复制</t>
  </si>
  <si>
    <t>D挡，下限A</t>
  </si>
  <si>
    <t>扭矩链READY标志位</t>
  </si>
  <si>
    <t>VCU_bDrvTqEna</t>
  </si>
  <si>
    <t>虚拟加速踏板开度</t>
  </si>
  <si>
    <t>加速踏板踩下标志位</t>
  </si>
  <si>
    <t>前电机扭矩限制状态</t>
  </si>
  <si>
    <t>20220318新增，1电机能力限制，2VCU达到电机限制温度限扭、4电池放电功率限制、8电机回收功率限制、16回收防滑激活、32前电机ESP降扭激活，64能量回收禁止</t>
  </si>
  <si>
    <t>后电机扭矩限制状态</t>
  </si>
  <si>
    <t>VuTQL_RTqLimSta_Null</t>
  </si>
  <si>
    <t>车速全局变量</t>
  </si>
  <si>
    <t>初始分配比</t>
  </si>
  <si>
    <t>TqSpltReq_percTqSpltStgy</t>
  </si>
  <si>
    <t>目标分配比</t>
  </si>
  <si>
    <t>TqSpltMgr_percTqSpltTar</t>
  </si>
  <si>
    <t>调整后分配比</t>
  </si>
  <si>
    <t>ResTqSplt_percPeakAdj</t>
  </si>
  <si>
    <t>前电机轮端最大扭矩</t>
  </si>
  <si>
    <t>ResTqSplt_tqFrntWhlMax</t>
  </si>
  <si>
    <t>后电机轮端最大扭矩</t>
  </si>
  <si>
    <t>ResTqSplt_tqReWhlMax</t>
  </si>
  <si>
    <t>蠕行使能</t>
  </si>
  <si>
    <t>TqReq_bCrpTqEna</t>
  </si>
  <si>
    <t>蠕行扭矩</t>
  </si>
  <si>
    <t>TqReq_tqCrpReq</t>
  </si>
  <si>
    <t>智能刹停扭矩</t>
  </si>
  <si>
    <t>VCU_tqEBCstpReq</t>
  </si>
  <si>
    <t>油门扭矩需求</t>
  </si>
  <si>
    <t>TqReq_tqDrvReq</t>
  </si>
  <si>
    <t>四驱油门</t>
  </si>
  <si>
    <t>TqReq_percAccPedlChkd</t>
  </si>
  <si>
    <t>变量名称</t>
  </si>
  <si>
    <t>前电机轮端扭矩最大值</t>
  </si>
  <si>
    <t>前电机轮端扭矩最小值</t>
  </si>
  <si>
    <t>后电机轮端扭矩最大值</t>
  </si>
  <si>
    <t>后电机轮端扭矩最小值</t>
  </si>
  <si>
    <t>KeTCS_VehSlipVaild_kmh</t>
  </si>
  <si>
    <t>滑移率计算有效阀值</t>
  </si>
  <si>
    <t>T_IGBTJctTempOver</t>
  </si>
  <si>
    <t>T_ON</t>
  </si>
  <si>
    <t>上电时间</t>
  </si>
  <si>
    <t>T_OFF</t>
  </si>
  <si>
    <t>下电时间</t>
  </si>
  <si>
    <t>T_OFFSpace</t>
  </si>
  <si>
    <t>右前轮移动方向</t>
    <phoneticPr fontId="5" type="noConversion"/>
  </si>
  <si>
    <t>左前轮移动方向</t>
    <phoneticPr fontId="5" type="noConversion"/>
  </si>
  <si>
    <t>右后轮移动方向</t>
    <phoneticPr fontId="5" type="noConversion"/>
  </si>
  <si>
    <t>左后轮移动方向</t>
    <phoneticPr fontId="5" type="noConversion"/>
  </si>
  <si>
    <t>向前</t>
    <phoneticPr fontId="5" type="noConversion"/>
  </si>
  <si>
    <t>向后</t>
    <phoneticPr fontId="5" type="noConversion"/>
  </si>
  <si>
    <t>20220623因261-16-6添加</t>
    <phoneticPr fontId="5" type="noConversion"/>
  </si>
  <si>
    <t>整车禁止READY标志位</t>
    <phoneticPr fontId="5" type="noConversion"/>
  </si>
  <si>
    <t>PDCU_VehFltInhbREADYSts</t>
    <phoneticPr fontId="5" type="noConversion"/>
  </si>
  <si>
    <t>CAN</t>
    <phoneticPr fontId="5" type="noConversion"/>
  </si>
  <si>
    <t>（R挡，油门100，车速10）的需求扭矩</t>
    <phoneticPr fontId="5" type="noConversion"/>
  </si>
  <si>
    <t>ResTq_tqWhlReqLim</t>
    <phoneticPr fontId="5" type="noConversion"/>
  </si>
  <si>
    <t>tqWhl_1</t>
    <phoneticPr fontId="5" type="noConversion"/>
  </si>
  <si>
    <t>tqMax_1</t>
    <phoneticPr fontId="5" type="noConversion"/>
  </si>
  <si>
    <t>P_Dischg</t>
    <phoneticPr fontId="5" type="noConversion"/>
  </si>
  <si>
    <t>P_Chg</t>
    <phoneticPr fontId="5" type="noConversion"/>
  </si>
  <si>
    <t>功能关闭</t>
    <phoneticPr fontId="5" type="noConversion"/>
  </si>
  <si>
    <t>ABS关闭</t>
    <phoneticPr fontId="5" type="noConversion"/>
  </si>
  <si>
    <t>回收防滑关闭</t>
    <phoneticPr fontId="5" type="noConversion"/>
  </si>
  <si>
    <t>ESP关闭</t>
    <phoneticPr fontId="5" type="noConversion"/>
  </si>
  <si>
    <t>CIM_GearShiftReq</t>
    <phoneticPr fontId="5" type="noConversion"/>
  </si>
  <si>
    <t>ESP_0x318_Enable</t>
    <phoneticPr fontId="5" type="noConversion"/>
  </si>
  <si>
    <t>VfICM_VehSped_kmh</t>
    <phoneticPr fontId="5" type="noConversion"/>
  </si>
  <si>
    <t>ResTq_percVirtPedl</t>
    <phoneticPr fontId="5" type="noConversion"/>
  </si>
  <si>
    <t>VbVTL_APSInc_flg</t>
    <phoneticPr fontId="5" type="noConversion"/>
  </si>
  <si>
    <t>踏板踩下阈值</t>
    <phoneticPr fontId="5" type="noConversion"/>
  </si>
  <si>
    <t>VfVTL_BattDischrgPwr_kW</t>
    <phoneticPr fontId="5" type="noConversion"/>
  </si>
  <si>
    <t>BMS_CrtStsAllwMaxFbPwr10</t>
    <phoneticPr fontId="5" type="noConversion"/>
  </si>
  <si>
    <t>0x1B0</t>
    <phoneticPr fontId="5" type="noConversion"/>
  </si>
  <si>
    <t>VehSpd</t>
    <phoneticPr fontId="5" type="noConversion"/>
  </si>
  <si>
    <t>MCUF0x150</t>
    <phoneticPr fontId="5" type="noConversion"/>
  </si>
  <si>
    <t>TM1CrtSpd</t>
    <phoneticPr fontId="5" type="noConversion"/>
  </si>
  <si>
    <t>TM2CrtSpd</t>
    <phoneticPr fontId="5" type="noConversion"/>
  </si>
  <si>
    <t>MCUR0x151</t>
    <phoneticPr fontId="5" type="noConversion"/>
  </si>
  <si>
    <t>MCUF0x227</t>
    <phoneticPr fontId="5" type="noConversion"/>
  </si>
  <si>
    <t>TM1MaxTqPeak</t>
    <phoneticPr fontId="5" type="noConversion"/>
  </si>
  <si>
    <t>TM1MinTqPeak</t>
    <phoneticPr fontId="5" type="noConversion"/>
  </si>
  <si>
    <t>PdcuRdySt</t>
    <phoneticPr fontId="5" type="noConversion"/>
  </si>
  <si>
    <t>PDCU_0x144</t>
    <phoneticPr fontId="5" type="noConversion"/>
  </si>
  <si>
    <t>PDCU_UC_DRIVE_MODE_IP</t>
    <phoneticPr fontId="5" type="noConversion"/>
  </si>
  <si>
    <t>0x5FC</t>
    <phoneticPr fontId="5" type="noConversion"/>
  </si>
  <si>
    <t>舒适模式</t>
    <phoneticPr fontId="5" type="noConversion"/>
  </si>
  <si>
    <t>经济模式</t>
    <phoneticPr fontId="5" type="noConversion"/>
  </si>
  <si>
    <t>运动模式</t>
    <phoneticPr fontId="5" type="noConversion"/>
  </si>
  <si>
    <t>KfGP_ZeroSpd_kph</t>
    <phoneticPr fontId="5" type="noConversion"/>
  </si>
  <si>
    <t>车速</t>
    <phoneticPr fontId="5" type="noConversion"/>
  </si>
  <si>
    <t>ResTqSplt_percTqSpltUpd</t>
    <phoneticPr fontId="5" type="noConversion"/>
  </si>
  <si>
    <t>VuTQL_FTqLimSta_Null</t>
    <phoneticPr fontId="5" type="noConversion"/>
  </si>
  <si>
    <t>VfTQL_MotTqUpLimFDIR_Nm</t>
    <phoneticPr fontId="5" type="noConversion"/>
  </si>
  <si>
    <t>VfTQL_MotTqLowLimFDIR_Nm</t>
    <phoneticPr fontId="5" type="noConversion"/>
  </si>
  <si>
    <t>TM2MaxTqPeak</t>
    <phoneticPr fontId="5" type="noConversion"/>
  </si>
  <si>
    <t>MCUR0x221</t>
    <phoneticPr fontId="5" type="noConversion"/>
  </si>
  <si>
    <t>TM2MinTqPeak</t>
    <phoneticPr fontId="5" type="noConversion"/>
  </si>
  <si>
    <t>WCBS_ESP13_St_RHFWDD</t>
    <phoneticPr fontId="5" type="noConversion"/>
  </si>
  <si>
    <t>停止</t>
    <phoneticPr fontId="5" type="noConversion"/>
  </si>
  <si>
    <t>WCBS_ESP13_St_LHFWDD</t>
    <phoneticPr fontId="5" type="noConversion"/>
  </si>
  <si>
    <t>WCBS_ESP13_St_RHRWDD</t>
    <phoneticPr fontId="5" type="noConversion"/>
  </si>
  <si>
    <t>WCBS_ESP13_St_LHRWDD</t>
    <phoneticPr fontId="5" type="noConversion"/>
  </si>
  <si>
    <t>TM1MotTemp</t>
    <phoneticPr fontId="5" type="noConversion"/>
  </si>
  <si>
    <t>MCUF0x376</t>
    <phoneticPr fontId="5" type="noConversion"/>
  </si>
  <si>
    <t>TM1IGBTTemp</t>
    <phoneticPr fontId="5" type="noConversion"/>
  </si>
  <si>
    <t>TM2MotTemp</t>
    <phoneticPr fontId="5" type="noConversion"/>
  </si>
  <si>
    <t>TM2IGBTTemp</t>
    <phoneticPr fontId="5" type="noConversion"/>
  </si>
  <si>
    <t>MCUR0x377</t>
    <phoneticPr fontId="5" type="noConversion"/>
  </si>
  <si>
    <t>BMS_CrtStsAllwMaxFbPwr10</t>
    <phoneticPr fontId="5" type="noConversion"/>
  </si>
  <si>
    <t>0x248-BMS_CrtStsAllwMaxFbPwr</t>
    <phoneticPr fontId="5" type="noConversion"/>
  </si>
  <si>
    <t>0x248-BMS_CrtStsAllwMaxDchgPwr</t>
    <phoneticPr fontId="5" type="noConversion"/>
  </si>
  <si>
    <t>BMS_CrtStsAllwMaxDchaPwr1</t>
    <phoneticPr fontId="5" type="noConversion"/>
  </si>
  <si>
    <t>PdcuAccrPedlPosn</t>
    <phoneticPr fontId="5" type="noConversion"/>
  </si>
  <si>
    <t>PDCU_0x1B1</t>
    <phoneticPr fontId="5" type="noConversion"/>
  </si>
  <si>
    <t>BMS_CrtStsAllwMaxFbPwr30</t>
    <phoneticPr fontId="5" type="noConversion"/>
  </si>
  <si>
    <t>PdcuSelGear</t>
    <phoneticPr fontId="5" type="noConversion"/>
  </si>
  <si>
    <t>P</t>
    <phoneticPr fontId="5" type="noConversion"/>
  </si>
  <si>
    <t>R</t>
    <phoneticPr fontId="5" type="noConversion"/>
  </si>
  <si>
    <t>D</t>
    <phoneticPr fontId="5" type="noConversion"/>
  </si>
  <si>
    <t>N</t>
    <phoneticPr fontId="5" type="noConversion"/>
  </si>
  <si>
    <t>M</t>
    <phoneticPr fontId="5" type="noConversion"/>
  </si>
  <si>
    <t>S</t>
    <phoneticPr fontId="5" type="noConversion"/>
  </si>
  <si>
    <t>Blank</t>
    <phoneticPr fontId="5" type="noConversion"/>
  </si>
  <si>
    <t>Invalid</t>
    <phoneticPr fontId="5" type="noConversion"/>
  </si>
  <si>
    <t>后驱动电机最大驱动转矩</t>
    <phoneticPr fontId="5" type="noConversion"/>
  </si>
  <si>
    <t>电机系统允许最大回馈功率</t>
    <phoneticPr fontId="5" type="noConversion"/>
  </si>
  <si>
    <t>允许电机最大回馈功率</t>
    <phoneticPr fontId="5" type="noConversion"/>
  </si>
  <si>
    <t>BMS_0x281</t>
    <phoneticPr fontId="5" type="noConversion"/>
  </si>
  <si>
    <t>BMS_0x270</t>
    <phoneticPr fontId="5" type="noConversion"/>
  </si>
  <si>
    <t>VGM_St_GearAcv_Co</t>
    <phoneticPr fontId="5" type="noConversion"/>
  </si>
  <si>
    <t>CCP</t>
    <phoneticPr fontId="5" type="noConversion"/>
  </si>
  <si>
    <t>打开</t>
    <phoneticPr fontId="5" type="noConversion"/>
  </si>
  <si>
    <t>关闭</t>
    <phoneticPr fontId="5" type="noConversion"/>
  </si>
  <si>
    <t>挡位标定功能</t>
    <phoneticPr fontId="5" type="noConversion"/>
  </si>
  <si>
    <t>P</t>
    <phoneticPr fontId="5" type="noConversion"/>
  </si>
  <si>
    <t>R</t>
    <phoneticPr fontId="5" type="noConversion"/>
  </si>
  <si>
    <t>N</t>
    <phoneticPr fontId="5" type="noConversion"/>
  </si>
  <si>
    <t>D</t>
    <phoneticPr fontId="5" type="noConversion"/>
  </si>
  <si>
    <t>VDM_En_DrvMod_Co</t>
    <phoneticPr fontId="5" type="noConversion"/>
  </si>
  <si>
    <t>驾驶模式标定功能</t>
    <phoneticPr fontId="5" type="noConversion"/>
  </si>
  <si>
    <t>标定挡位</t>
    <phoneticPr fontId="5" type="noConversion"/>
  </si>
  <si>
    <t>标定驾驶模式</t>
    <phoneticPr fontId="5" type="noConversion"/>
  </si>
  <si>
    <t>VDM_St_DrvMod_Co</t>
    <phoneticPr fontId="5" type="noConversion"/>
  </si>
  <si>
    <t>ESSC_En_DrvRdy_Co</t>
    <phoneticPr fontId="5" type="noConversion"/>
  </si>
  <si>
    <t>Ready灯标定功能</t>
    <phoneticPr fontId="5" type="noConversion"/>
  </si>
  <si>
    <t>标定Ready灯</t>
    <phoneticPr fontId="5" type="noConversion"/>
  </si>
  <si>
    <t>WCBS_ESP1_St_ABSActive</t>
    <phoneticPr fontId="5" type="noConversion"/>
  </si>
  <si>
    <t>0x318</t>
    <phoneticPr fontId="5" type="noConversion"/>
  </si>
  <si>
    <t>TQD_stGearAct</t>
    <phoneticPr fontId="5" type="noConversion"/>
  </si>
  <si>
    <t>R挡</t>
    <phoneticPr fontId="5" type="noConversion"/>
  </si>
  <si>
    <t>N挡</t>
    <phoneticPr fontId="5" type="noConversion"/>
  </si>
  <si>
    <t>PdcuTm1MinTrqLmt</t>
  </si>
  <si>
    <t>PdcuTm2MaxTrqLmt</t>
  </si>
  <si>
    <t>PdcuTm2MinTrqLmt</t>
  </si>
  <si>
    <t>VfTQL_MotTqUpLimFDIR_Nm</t>
  </si>
  <si>
    <t>VfTQL_MotTqLowLimFDIR_Nm</t>
  </si>
  <si>
    <t>CAN</t>
    <phoneticPr fontId="5" type="noConversion"/>
  </si>
  <si>
    <t>CCP</t>
    <phoneticPr fontId="5" type="noConversion"/>
  </si>
  <si>
    <t>TM1IGBTJctT</t>
    <phoneticPr fontId="5" type="noConversion"/>
  </si>
  <si>
    <t>MCUF0x376</t>
    <phoneticPr fontId="5" type="noConversion"/>
  </si>
  <si>
    <t>TM2IGBTJctT</t>
    <phoneticPr fontId="5" type="noConversion"/>
  </si>
  <si>
    <t>MCUF0x377</t>
    <phoneticPr fontId="5" type="noConversion"/>
  </si>
  <si>
    <t>TM1DCBusVolt</t>
    <phoneticPr fontId="5" type="noConversion"/>
  </si>
  <si>
    <t>MCUF0x227</t>
    <phoneticPr fontId="5" type="noConversion"/>
  </si>
  <si>
    <t>MCUR0x221</t>
    <phoneticPr fontId="5" type="noConversion"/>
  </si>
  <si>
    <t>TM2DCBusVolt</t>
    <phoneticPr fontId="5" type="noConversion"/>
  </si>
  <si>
    <t>VuVTL_FrntDamForbidSta_Null</t>
    <phoneticPr fontId="5" type="noConversion"/>
  </si>
  <si>
    <t>PdcuTm1DampgFobdFlg</t>
    <phoneticPr fontId="5" type="noConversion"/>
  </si>
  <si>
    <t>0x100</t>
    <phoneticPr fontId="5" type="noConversion"/>
  </si>
  <si>
    <t>PDCU_0x102</t>
    <phoneticPr fontId="5" type="noConversion"/>
  </si>
  <si>
    <t>PdcuTm2DampgFobdFlg</t>
    <phoneticPr fontId="5" type="noConversion"/>
  </si>
  <si>
    <t>WCBS_St_FrntAxleDTCIntv</t>
    <phoneticPr fontId="5" type="noConversion"/>
  </si>
  <si>
    <t>WCBS_N_FrntAxleDTCTrqReq</t>
    <phoneticPr fontId="5" type="noConversion"/>
  </si>
  <si>
    <t>WCBS_St_FrntAxleTrqIntv</t>
    <phoneticPr fontId="5" type="noConversion"/>
  </si>
  <si>
    <t>WCBS_N_FrntAxleFastReductionTrqReq</t>
    <phoneticPr fontId="5" type="noConversion"/>
  </si>
  <si>
    <t>WCBS_St_ReAxleTrqIntv</t>
    <phoneticPr fontId="5" type="noConversion"/>
  </si>
  <si>
    <t>WCBS_N_ReAxleFastReductionTrqReq</t>
    <phoneticPr fontId="5" type="noConversion"/>
  </si>
  <si>
    <t>WCBS_St_ReAxleDTCIntv</t>
    <phoneticPr fontId="5" type="noConversion"/>
  </si>
  <si>
    <t>WCBS_N_ReAxleDTCTrqReq</t>
    <phoneticPr fontId="5" type="noConversion"/>
  </si>
  <si>
    <t>WCBS_0x133</t>
    <phoneticPr fontId="5" type="noConversion"/>
  </si>
  <si>
    <t>WCBS_0x132</t>
    <phoneticPr fontId="5" type="noConversion"/>
  </si>
  <si>
    <t>PDCU_ComLostFlt_ABS</t>
    <phoneticPr fontId="5" type="noConversion"/>
  </si>
  <si>
    <t>运动</t>
    <phoneticPr fontId="5" type="noConversion"/>
  </si>
  <si>
    <t>舒适</t>
    <phoneticPr fontId="5" type="noConversion"/>
  </si>
  <si>
    <t>浅雪地</t>
    <phoneticPr fontId="5" type="noConversion"/>
  </si>
  <si>
    <t>深雪地</t>
    <phoneticPr fontId="5" type="noConversion"/>
  </si>
  <si>
    <t>穿越</t>
    <phoneticPr fontId="5" type="noConversion"/>
  </si>
  <si>
    <t>沙地</t>
    <phoneticPr fontId="5" type="noConversion"/>
  </si>
  <si>
    <t>浅泥地</t>
    <phoneticPr fontId="5" type="noConversion"/>
  </si>
  <si>
    <t>深泥地</t>
    <phoneticPr fontId="5" type="noConversion"/>
  </si>
  <si>
    <t>岩石</t>
    <phoneticPr fontId="5" type="noConversion"/>
  </si>
  <si>
    <t>涉水</t>
    <phoneticPr fontId="5" type="noConversion"/>
  </si>
  <si>
    <t>单踏板+蠕行</t>
    <phoneticPr fontId="5" type="noConversion"/>
  </si>
  <si>
    <t>单踏板</t>
    <phoneticPr fontId="5" type="noConversion"/>
  </si>
  <si>
    <t>狂暴</t>
    <phoneticPr fontId="5" type="noConversion"/>
  </si>
  <si>
    <t>FMTqMax</t>
    <phoneticPr fontId="5" type="noConversion"/>
  </si>
  <si>
    <t>RMTqMax</t>
    <phoneticPr fontId="5" type="noConversion"/>
  </si>
  <si>
    <t>P100V30</t>
    <phoneticPr fontId="5" type="noConversion"/>
  </si>
  <si>
    <t>VbTQL_BMSForbidChg_flg</t>
    <phoneticPr fontId="5" type="noConversion"/>
  </si>
  <si>
    <t>VbVTL_FMCUOverSpd_flg</t>
    <phoneticPr fontId="5" type="noConversion"/>
  </si>
  <si>
    <t>VbVTL_RMCUOverSpd_flg</t>
    <phoneticPr fontId="5" type="noConversion"/>
  </si>
  <si>
    <t>VbVTL_RMOTOverHeatDisp_flg</t>
    <phoneticPr fontId="5" type="noConversion"/>
  </si>
  <si>
    <t>CCP</t>
    <phoneticPr fontId="5" type="noConversion"/>
  </si>
  <si>
    <t>VbVTL_FMOTOverHeatDisp_flg</t>
    <phoneticPr fontId="5" type="noConversion"/>
  </si>
  <si>
    <t>关闭</t>
    <phoneticPr fontId="5" type="noConversion"/>
  </si>
  <si>
    <t>打开</t>
    <phoneticPr fontId="5" type="noConversion"/>
  </si>
  <si>
    <t>TQD_PwrDrvAvl10sPeak_C</t>
    <phoneticPr fontId="5" type="noConversion"/>
  </si>
  <si>
    <t>CCP</t>
    <phoneticPr fontId="5" type="noConversion"/>
  </si>
  <si>
    <t>标定最大放电功率</t>
    <phoneticPr fontId="5" type="noConversion"/>
  </si>
  <si>
    <t>标定最大回馈功率</t>
    <phoneticPr fontId="5" type="noConversion"/>
  </si>
  <si>
    <t>TQD_PwrRgnAvl10sPeak_C</t>
    <phoneticPr fontId="5" type="noConversion"/>
  </si>
  <si>
    <t>VGM_En_GearAcv_Co</t>
    <phoneticPr fontId="5" type="noConversion"/>
  </si>
  <si>
    <t>TQD_PwrDrvAvl10sPeak</t>
    <phoneticPr fontId="5" type="noConversion"/>
  </si>
  <si>
    <t>TQD_PwrRgnAvl10sPeak</t>
    <phoneticPr fontId="5" type="noConversion"/>
  </si>
  <si>
    <t>CCP</t>
    <phoneticPr fontId="5" type="noConversion"/>
  </si>
  <si>
    <t>默认</t>
    <phoneticPr fontId="5" type="noConversion"/>
  </si>
  <si>
    <t>电机系统允许最大耗电功率CCP</t>
    <phoneticPr fontId="5" type="noConversion"/>
  </si>
  <si>
    <t>电机系统允许最大回馈功率CCP</t>
    <phoneticPr fontId="5" type="noConversion"/>
  </si>
  <si>
    <t>TQD_PwrAvl10sPeakSwt_C</t>
    <phoneticPr fontId="5" type="noConversion"/>
  </si>
  <si>
    <t>驱动功率标定开关</t>
    <phoneticPr fontId="5" type="noConversion"/>
  </si>
  <si>
    <t>VfTQL_BattChrgPwr_kW</t>
    <phoneticPr fontId="5" type="noConversion"/>
  </si>
  <si>
    <t>VfTQL_BattDischrgPwr_kW</t>
    <phoneticPr fontId="5" type="noConversion"/>
  </si>
  <si>
    <t>倒挡</t>
    <phoneticPr fontId="5" type="noConversion"/>
  </si>
  <si>
    <t>限制后总扭矩需求</t>
    <phoneticPr fontId="5" type="noConversion"/>
  </si>
  <si>
    <t>D100_30</t>
    <phoneticPr fontId="5" type="noConversion"/>
  </si>
  <si>
    <t>F_Ratio</t>
  </si>
  <si>
    <t>R_Ratio</t>
  </si>
  <si>
    <t>前电机能力值</t>
    <phoneticPr fontId="5" type="noConversion"/>
  </si>
  <si>
    <t>后电机能力值</t>
    <phoneticPr fontId="5" type="noConversion"/>
  </si>
  <si>
    <t>R_Eff</t>
    <phoneticPr fontId="5" type="noConversion"/>
  </si>
  <si>
    <t>splt1</t>
    <phoneticPr fontId="5" type="noConversion"/>
  </si>
  <si>
    <t>PdcuTm1MaxTrqLmt</t>
    <phoneticPr fontId="5" type="noConversion"/>
  </si>
  <si>
    <t>D100_50_dyn</t>
    <phoneticPr fontId="5" type="noConversion"/>
  </si>
  <si>
    <t>splt2</t>
    <phoneticPr fontId="5" type="noConversion"/>
  </si>
  <si>
    <t>D100_80_dyn</t>
    <phoneticPr fontId="5" type="noConversion"/>
  </si>
  <si>
    <t>splt3</t>
    <phoneticPr fontId="5" type="noConversion"/>
  </si>
  <si>
    <t>D100_120_dyn</t>
    <phoneticPr fontId="5" type="noConversion"/>
  </si>
  <si>
    <t>FTq_Base_ext_up</t>
    <phoneticPr fontId="5" type="noConversion"/>
  </si>
  <si>
    <t>D0_50_dyn</t>
    <phoneticPr fontId="5" type="noConversion"/>
  </si>
  <si>
    <t>R100_10</t>
    <phoneticPr fontId="5" type="noConversion"/>
  </si>
  <si>
    <t>FTq_Base_ext_down</t>
    <phoneticPr fontId="5" type="noConversion"/>
  </si>
  <si>
    <t>TQD_percAccPedlSwt_C</t>
    <phoneticPr fontId="5" type="noConversion"/>
  </si>
  <si>
    <t>TQD_percAccPedl_C</t>
    <phoneticPr fontId="5" type="noConversion"/>
  </si>
  <si>
    <t>加速踏板标定功能</t>
    <phoneticPr fontId="5" type="noConversion"/>
  </si>
  <si>
    <t>标定加速踏板</t>
    <phoneticPr fontId="5" type="noConversion"/>
  </si>
  <si>
    <t>WCBS_ESP_5</t>
  </si>
  <si>
    <t>车速有效标志位</t>
    <phoneticPr fontId="5" type="noConversion"/>
  </si>
  <si>
    <t>TM1CrtSpdSigVld</t>
    <phoneticPr fontId="5" type="noConversion"/>
  </si>
  <si>
    <t>前驱动电机当前转速信号有效位</t>
    <phoneticPr fontId="5" type="noConversion"/>
  </si>
  <si>
    <t>有效</t>
    <phoneticPr fontId="5" type="noConversion"/>
  </si>
  <si>
    <t>无效</t>
    <phoneticPr fontId="5" type="noConversion"/>
  </si>
  <si>
    <t>CAN</t>
    <phoneticPr fontId="5" type="noConversion"/>
  </si>
  <si>
    <t>TM2CrtSpdSigVld</t>
  </si>
  <si>
    <t>后驱动电机当前转速信号有效位</t>
    <phoneticPr fontId="5" type="noConversion"/>
  </si>
  <si>
    <t>实际挡位</t>
    <phoneticPr fontId="5" type="noConversion"/>
  </si>
  <si>
    <t>TqMgr_bTqEna</t>
    <phoneticPr fontId="5" type="noConversion"/>
  </si>
  <si>
    <t>扭矩链使能</t>
    <phoneticPr fontId="5" type="noConversion"/>
  </si>
  <si>
    <t>CCP</t>
    <phoneticPr fontId="5" type="noConversion"/>
  </si>
  <si>
    <t>TQD_stDrvStyleMod</t>
    <phoneticPr fontId="5" type="noConversion"/>
  </si>
  <si>
    <t>已准备好</t>
    <phoneticPr fontId="5" type="noConversion"/>
  </si>
  <si>
    <t>未准备好</t>
    <phoneticPr fontId="5" type="noConversion"/>
  </si>
  <si>
    <t>TQD_bDrvPtActv</t>
    <phoneticPr fontId="5" type="noConversion"/>
  </si>
  <si>
    <t>未使能</t>
    <phoneticPr fontId="5" type="noConversion"/>
  </si>
  <si>
    <t>使能</t>
    <phoneticPr fontId="5" type="noConversion"/>
  </si>
  <si>
    <t>READY灯CCP</t>
    <phoneticPr fontId="5" type="noConversion"/>
  </si>
  <si>
    <t>驾驶模式扩展信号</t>
    <phoneticPr fontId="5" type="noConversion"/>
  </si>
  <si>
    <t>TQD_percAccPedl</t>
    <phoneticPr fontId="5" type="noConversion"/>
  </si>
  <si>
    <t>TqReq_vVehSpdChkd</t>
    <phoneticPr fontId="5" type="noConversion"/>
  </si>
  <si>
    <t>四驱车速</t>
    <phoneticPr fontId="5" type="noConversion"/>
  </si>
  <si>
    <t>ResTq_tqSumReqRaw</t>
    <phoneticPr fontId="5" type="noConversion"/>
  </si>
  <si>
    <t>总扭矩需求</t>
    <phoneticPr fontId="5" type="noConversion"/>
  </si>
  <si>
    <t>PCAN_WCBS_ESP5_F_VehicleSpeed</t>
    <phoneticPr fontId="5" type="noConversion"/>
  </si>
  <si>
    <t>PCAN_WCBS_ESP5_N_VehicleSpeed</t>
    <phoneticPr fontId="5" type="noConversion"/>
  </si>
  <si>
    <t>TQD_tqFrntEmMaxAvl</t>
    <phoneticPr fontId="5" type="noConversion"/>
  </si>
  <si>
    <t>TQD_tqFrntEmMinAvl</t>
    <phoneticPr fontId="5" type="noConversion"/>
  </si>
  <si>
    <t>前电机能力值上限</t>
    <phoneticPr fontId="5" type="noConversion"/>
  </si>
  <si>
    <t>前电机能力值下限</t>
    <phoneticPr fontId="5" type="noConversion"/>
  </si>
  <si>
    <t>VfTQL_MotorPosTqLimF_Nm</t>
    <phoneticPr fontId="5" type="noConversion"/>
  </si>
  <si>
    <t>VfTQL_MotorNegTqLimF_Nm</t>
    <phoneticPr fontId="5" type="noConversion"/>
  </si>
  <si>
    <t>TQL前电机能力值上限</t>
    <phoneticPr fontId="5" type="noConversion"/>
  </si>
  <si>
    <t>TQL前电机能力值下限</t>
    <phoneticPr fontId="5" type="noConversion"/>
  </si>
  <si>
    <t>TQL后电机能力值上限</t>
    <phoneticPr fontId="5" type="noConversion"/>
  </si>
  <si>
    <t>TQL后电机能力值下限</t>
    <phoneticPr fontId="5" type="noConversion"/>
  </si>
  <si>
    <t>VfTQL_MotorPosTqLimR_Nm</t>
    <phoneticPr fontId="5" type="noConversion"/>
  </si>
  <si>
    <t>VfTQL_MotorNegTqLimR_Nm</t>
    <phoneticPr fontId="5" type="noConversion"/>
  </si>
  <si>
    <t>P挡</t>
    <phoneticPr fontId="5" type="noConversion"/>
  </si>
  <si>
    <t>D挡</t>
    <phoneticPr fontId="5" type="noConversion"/>
  </si>
  <si>
    <t>M挡</t>
    <phoneticPr fontId="5" type="noConversion"/>
  </si>
  <si>
    <t>S挡</t>
    <phoneticPr fontId="5" type="noConversion"/>
  </si>
  <si>
    <t>能量回收滑移率限制</t>
    <phoneticPr fontId="5" type="noConversion"/>
  </si>
  <si>
    <t>VfTQL_BattDischrgPwr_kW</t>
    <phoneticPr fontId="5" type="noConversion"/>
  </si>
  <si>
    <t>TQD_PwrDrvAvl10sPeak</t>
    <phoneticPr fontId="5" type="noConversion"/>
  </si>
  <si>
    <t>TQD_PwrRgnAvl10sPeak</t>
    <phoneticPr fontId="5" type="noConversion"/>
  </si>
  <si>
    <t>VfTQL_BattChrgPwr_kW</t>
    <phoneticPr fontId="5" type="noConversion"/>
  </si>
  <si>
    <t>TM1CrtMod</t>
    <phoneticPr fontId="5" type="noConversion"/>
  </si>
  <si>
    <t>预充</t>
    <phoneticPr fontId="5" type="noConversion"/>
  </si>
  <si>
    <t>前驱动电机当前工作模式</t>
    <phoneticPr fontId="5" type="noConversion"/>
  </si>
  <si>
    <t>待机</t>
    <phoneticPr fontId="5" type="noConversion"/>
  </si>
  <si>
    <t>转矩模式</t>
    <phoneticPr fontId="5" type="noConversion"/>
  </si>
  <si>
    <t>放电</t>
    <phoneticPr fontId="5" type="noConversion"/>
  </si>
  <si>
    <t>故障</t>
    <phoneticPr fontId="5" type="noConversion"/>
  </si>
  <si>
    <t>VoltageCtrl</t>
    <phoneticPr fontId="5" type="noConversion"/>
  </si>
  <si>
    <t>Offscal</t>
    <phoneticPr fontId="5" type="noConversion"/>
  </si>
  <si>
    <t>初始化</t>
    <phoneticPr fontId="5" type="noConversion"/>
  </si>
  <si>
    <t>转速模式</t>
    <phoneticPr fontId="5" type="noConversion"/>
  </si>
  <si>
    <t>不使能</t>
    <phoneticPr fontId="5" type="noConversion"/>
  </si>
  <si>
    <t>使能</t>
    <phoneticPr fontId="5" type="noConversion"/>
  </si>
  <si>
    <t>WCBS_0x133_Enable</t>
    <phoneticPr fontId="5" type="noConversion"/>
  </si>
  <si>
    <t>WCBS_0x132_Enable</t>
    <phoneticPr fontId="5" type="noConversion"/>
  </si>
  <si>
    <t>ABS激活信号</t>
    <phoneticPr fontId="5" type="noConversion"/>
  </si>
  <si>
    <t>WCBS_ESP3_F_FLWheelSpeed</t>
    <phoneticPr fontId="5" type="noConversion"/>
  </si>
  <si>
    <t>WCBS_ESP3_N_FLWheelSpeed</t>
    <phoneticPr fontId="5" type="noConversion"/>
  </si>
  <si>
    <t>WCBS_ESP3_F_FRWheelSpeed</t>
    <phoneticPr fontId="5" type="noConversion"/>
  </si>
  <si>
    <t>WCBS_ESP3_N_FRWheelSpeed</t>
    <phoneticPr fontId="5" type="noConversion"/>
  </si>
  <si>
    <t>WCBS_ESP4_F_RLWheelSpeed</t>
    <phoneticPr fontId="5" type="noConversion"/>
  </si>
  <si>
    <t>WCBS_ESP4_N_RLWheelSpeed</t>
    <phoneticPr fontId="5" type="noConversion"/>
  </si>
  <si>
    <t>WCBS_ESP4_F_RRWheelSpeed</t>
    <phoneticPr fontId="5" type="noConversion"/>
  </si>
  <si>
    <t>WCBS_ESP4_N_RRWheelSpeed</t>
    <phoneticPr fontId="5" type="noConversion"/>
  </si>
  <si>
    <t>WCBS_ESP_3——0x640
WCBS_ESP_4——0x650</t>
    <phoneticPr fontId="5" type="noConversion"/>
  </si>
  <si>
    <t>WCBS_ESP_13——0x242</t>
    <phoneticPr fontId="5" type="noConversion"/>
  </si>
  <si>
    <t>前电机轮端扭矩</t>
    <phoneticPr fontId="5" type="noConversion"/>
  </si>
  <si>
    <t>FrntEsc_tqWelReqESC</t>
    <phoneticPr fontId="5" type="noConversion"/>
  </si>
  <si>
    <t>CCP</t>
    <phoneticPr fontId="5" type="noConversion"/>
  </si>
  <si>
    <t>后电机轮端扭矩</t>
    <phoneticPr fontId="5" type="noConversion"/>
  </si>
  <si>
    <t>ReEsc_tqWelReqESC</t>
    <phoneticPr fontId="5" type="noConversion"/>
  </si>
  <si>
    <t>前电机轴端扭矩TEA</t>
    <phoneticPr fontId="5" type="noConversion"/>
  </si>
  <si>
    <t>F_Ratio</t>
    <phoneticPr fontId="5" type="noConversion"/>
  </si>
  <si>
    <t>F_EFF</t>
    <phoneticPr fontId="5" type="noConversion"/>
  </si>
  <si>
    <t>后电机轴端扭矩TEA</t>
    <phoneticPr fontId="5" type="noConversion"/>
  </si>
  <si>
    <t>ReEsc_tqEmReqEsc</t>
    <phoneticPr fontId="5" type="noConversion"/>
  </si>
  <si>
    <t>R_Ratio</t>
    <phoneticPr fontId="5" type="noConversion"/>
  </si>
  <si>
    <t>R_EFF</t>
    <phoneticPr fontId="5" type="noConversion"/>
  </si>
  <si>
    <t>需求扭矩仲裁状态</t>
    <phoneticPr fontId="5" type="noConversion"/>
  </si>
  <si>
    <t>Zero</t>
    <phoneticPr fontId="5" type="noConversion"/>
  </si>
  <si>
    <t>ResTq_stResTq</t>
    <phoneticPr fontId="5" type="noConversion"/>
  </si>
  <si>
    <t>Drive</t>
    <phoneticPr fontId="5" type="noConversion"/>
  </si>
  <si>
    <t>Crbs</t>
    <phoneticPr fontId="5" type="noConversion"/>
  </si>
  <si>
    <t>Apa</t>
    <phoneticPr fontId="5" type="noConversion"/>
  </si>
  <si>
    <t>ACC Pos</t>
    <phoneticPr fontId="5" type="noConversion"/>
  </si>
  <si>
    <t>ACC Neg</t>
    <phoneticPr fontId="5" type="noConversion"/>
  </si>
  <si>
    <t>ACC Ovrd</t>
    <phoneticPr fontId="5" type="noConversion"/>
  </si>
  <si>
    <t>Rda</t>
    <phoneticPr fontId="5" type="noConversion"/>
  </si>
  <si>
    <t>回收防滑功能开启标志位</t>
    <phoneticPr fontId="5" type="noConversion"/>
  </si>
  <si>
    <t>VfTER_WheelDiffSlipEna_flg</t>
  </si>
  <si>
    <t>开启</t>
    <phoneticPr fontId="5" type="noConversion"/>
  </si>
  <si>
    <t>左侧轮速差</t>
    <phoneticPr fontId="5" type="noConversion"/>
  </si>
  <si>
    <t>VfTQRe_LeftSpeedDiff_kph</t>
    <phoneticPr fontId="5" type="noConversion"/>
  </si>
  <si>
    <t>右侧轮速差</t>
    <phoneticPr fontId="5" type="noConversion"/>
  </si>
  <si>
    <t>VfTQRe_RightSpeedDiff_kph</t>
    <phoneticPr fontId="5" type="noConversion"/>
  </si>
  <si>
    <t>同侧轮速差标志位</t>
    <phoneticPr fontId="5" type="noConversion"/>
  </si>
  <si>
    <t>驱动状态</t>
    <phoneticPr fontId="5" type="noConversion"/>
  </si>
  <si>
    <t>VeTQRe_SameSideDiff_enum</t>
    <phoneticPr fontId="5" type="noConversion"/>
  </si>
  <si>
    <t>恢复状态</t>
    <phoneticPr fontId="5" type="noConversion"/>
  </si>
  <si>
    <t>维持状态</t>
    <phoneticPr fontId="5" type="noConversion"/>
  </si>
  <si>
    <t>限制状态</t>
    <phoneticPr fontId="5" type="noConversion"/>
  </si>
  <si>
    <t>前电机回收防滑激活标志位</t>
    <phoneticPr fontId="5" type="noConversion"/>
  </si>
  <si>
    <t>后电机回收防滑激活标志位</t>
  </si>
  <si>
    <t>VbTCS_TcsActiveRegnRe_flg</t>
  </si>
  <si>
    <t>前驱ASR Level2扭矩触发标志位</t>
    <phoneticPr fontId="5" type="noConversion"/>
  </si>
  <si>
    <t>VbTCS_Lev2TCSTqReEnbFr_flg</t>
    <phoneticPr fontId="5" type="noConversion"/>
  </si>
  <si>
    <t>前ASR Level2使能标志位</t>
    <phoneticPr fontId="5" type="noConversion"/>
  </si>
  <si>
    <t>VbTCS_TcsLev2ActiveFr_flg</t>
    <phoneticPr fontId="5" type="noConversion"/>
  </si>
  <si>
    <t>前电机驱动防滑激活标志位</t>
    <phoneticPr fontId="5" type="noConversion"/>
  </si>
  <si>
    <t>VbTCS_TcsActiveFr_flg</t>
    <phoneticPr fontId="5" type="noConversion"/>
  </si>
  <si>
    <t>WCBS_132报文使能</t>
    <phoneticPr fontId="5" type="noConversion"/>
  </si>
  <si>
    <t>WCBS_133报文使能</t>
    <phoneticPr fontId="5" type="noConversion"/>
  </si>
  <si>
    <t>后驱ASR Level2扭矩触发标志位</t>
    <phoneticPr fontId="5" type="noConversion"/>
  </si>
  <si>
    <t>VbTCS_Lev2TCSTqReEnbRe_flg</t>
    <phoneticPr fontId="5" type="noConversion"/>
  </si>
  <si>
    <t>后电机驱动防滑激活标志位</t>
    <phoneticPr fontId="5" type="noConversion"/>
  </si>
  <si>
    <t>VbTCS_TcsActiveRe_flg</t>
    <phoneticPr fontId="5" type="noConversion"/>
  </si>
  <si>
    <t>前电机轮端扭矩上限</t>
  </si>
  <si>
    <t>前电机轮端扭矩下限</t>
  </si>
  <si>
    <t>FrntEsc_tqWhlAbsUpprRp_C</t>
    <phoneticPr fontId="5" type="noConversion"/>
  </si>
  <si>
    <t>后电机轮端扭矩上限</t>
    <phoneticPr fontId="5" type="noConversion"/>
  </si>
  <si>
    <t>后电机轮端扭矩下限</t>
    <phoneticPr fontId="5" type="noConversion"/>
  </si>
  <si>
    <t>Dcrp_MP_0</t>
  </si>
  <si>
    <t>Rcrp_MP_0</t>
  </si>
  <si>
    <t>D0_60</t>
    <phoneticPr fontId="5" type="noConversion"/>
  </si>
  <si>
    <t>D0_80</t>
    <phoneticPr fontId="5" type="noConversion"/>
  </si>
  <si>
    <t>D10_15</t>
    <phoneticPr fontId="5" type="noConversion"/>
  </si>
  <si>
    <t>D100_94</t>
    <phoneticPr fontId="5" type="noConversion"/>
  </si>
  <si>
    <t>D0_50</t>
    <phoneticPr fontId="5" type="noConversion"/>
  </si>
  <si>
    <t>D100_80</t>
    <phoneticPr fontId="5" type="noConversion"/>
  </si>
  <si>
    <t>R15_5</t>
    <phoneticPr fontId="5" type="noConversion"/>
  </si>
  <si>
    <t>R40_10</t>
    <phoneticPr fontId="5" type="noConversion"/>
  </si>
  <si>
    <t>R0_10</t>
    <phoneticPr fontId="5" type="noConversion"/>
  </si>
  <si>
    <t>R20_10</t>
    <phoneticPr fontId="5" type="noConversion"/>
  </si>
  <si>
    <t>D0_30</t>
    <phoneticPr fontId="5" type="noConversion"/>
  </si>
  <si>
    <t>4WDcrp_MP_0</t>
    <phoneticPr fontId="5" type="noConversion"/>
  </si>
  <si>
    <t>4WRcrp_MP_0</t>
    <phoneticPr fontId="5" type="noConversion"/>
  </si>
  <si>
    <t>4WD100_30</t>
    <phoneticPr fontId="5" type="noConversion"/>
  </si>
  <si>
    <t>从PadelMap引用</t>
    <phoneticPr fontId="5" type="noConversion"/>
  </si>
  <si>
    <t>4WD0_60</t>
    <phoneticPr fontId="5" type="noConversion"/>
  </si>
  <si>
    <t>4WR100_10</t>
    <phoneticPr fontId="5" type="noConversion"/>
  </si>
  <si>
    <t>4WD0_80</t>
    <phoneticPr fontId="5" type="noConversion"/>
  </si>
  <si>
    <t>4WD10_14_dyn</t>
    <phoneticPr fontId="5" type="noConversion"/>
  </si>
  <si>
    <t>4WD100_92_dyn</t>
    <phoneticPr fontId="5" type="noConversion"/>
  </si>
  <si>
    <t>4WD0_50_eco</t>
    <phoneticPr fontId="5" type="noConversion"/>
  </si>
  <si>
    <t>4WD100_50_dyn</t>
    <phoneticPr fontId="5" type="noConversion"/>
  </si>
  <si>
    <t>4WR15_10</t>
    <phoneticPr fontId="5" type="noConversion"/>
  </si>
  <si>
    <t>4WR100_45_dyn</t>
    <phoneticPr fontId="5" type="noConversion"/>
  </si>
  <si>
    <t>4WD0_35_dyn</t>
    <phoneticPr fontId="5" type="noConversion"/>
  </si>
  <si>
    <t>4WR100_10_dyn</t>
    <phoneticPr fontId="5" type="noConversion"/>
  </si>
  <si>
    <t>4WR100_8_dyn</t>
    <phoneticPr fontId="5" type="noConversion"/>
  </si>
  <si>
    <t>4WD10_8_dyn</t>
    <phoneticPr fontId="5" type="noConversion"/>
  </si>
  <si>
    <t>4WR100_40_dyn</t>
    <phoneticPr fontId="5" type="noConversion"/>
  </si>
  <si>
    <t>4WD0_30</t>
    <phoneticPr fontId="5" type="noConversion"/>
  </si>
  <si>
    <t>ResTqSplt_tqFrntWhlReqASR</t>
    <phoneticPr fontId="5" type="noConversion"/>
  </si>
  <si>
    <t>前电机轴端扭矩上限</t>
    <phoneticPr fontId="5" type="noConversion"/>
  </si>
  <si>
    <t>前驱动电机当前旋转方向</t>
    <phoneticPr fontId="5" type="noConversion"/>
  </si>
  <si>
    <t>后驱动电机当前旋转方向</t>
    <phoneticPr fontId="5" type="noConversion"/>
  </si>
  <si>
    <t>TM2CrtRotDir</t>
    <phoneticPr fontId="5" type="noConversion"/>
  </si>
  <si>
    <t>TM1CrtRotDir</t>
    <phoneticPr fontId="5" type="noConversion"/>
  </si>
  <si>
    <t>MCUR0x150</t>
    <phoneticPr fontId="5" type="noConversion"/>
  </si>
  <si>
    <t>ESP/TCS故障指示</t>
  </si>
  <si>
    <t>左前轮速度有效位</t>
    <phoneticPr fontId="5" type="noConversion"/>
  </si>
  <si>
    <t>右前轮速度有效位</t>
    <phoneticPr fontId="5" type="noConversion"/>
  </si>
  <si>
    <t>左后轮速度有效位</t>
    <phoneticPr fontId="5" type="noConversion"/>
  </si>
  <si>
    <t>右后轮速度有效位</t>
    <phoneticPr fontId="5" type="noConversion"/>
  </si>
  <si>
    <t>ASR干涉前的前电机轮端扭矩</t>
    <phoneticPr fontId="5" type="noConversion"/>
  </si>
  <si>
    <t>TEA_tqFrntWhlReq</t>
    <phoneticPr fontId="5" type="noConversion"/>
  </si>
  <si>
    <t>ASR未激活时，与ResTqSplt_tqFrntWhlReq值相同</t>
    <phoneticPr fontId="5" type="noConversion"/>
  </si>
  <si>
    <t>前轮轮速与参考车速的差值</t>
    <phoneticPr fontId="5" type="noConversion"/>
  </si>
  <si>
    <t>WhlSpd_Res</t>
    <phoneticPr fontId="5" type="noConversion"/>
  </si>
  <si>
    <t>VfTCS_VehSpdDiffFr_kph</t>
    <phoneticPr fontId="5" type="noConversion"/>
  </si>
  <si>
    <t>F4WD_diff_v30_on</t>
    <phoneticPr fontId="5" type="noConversion"/>
  </si>
  <si>
    <t>N51四驱前驱，根据发送页的电机转速-参考速度自动计算</t>
    <phoneticPr fontId="5" type="noConversion"/>
  </si>
  <si>
    <t>F4WD_diff_v30_off</t>
    <phoneticPr fontId="5" type="noConversion"/>
  </si>
  <si>
    <t>F4WD_diff_v10_on</t>
    <phoneticPr fontId="5" type="noConversion"/>
  </si>
  <si>
    <t>F4WD_diff_v10_off</t>
    <phoneticPr fontId="5" type="noConversion"/>
  </si>
  <si>
    <t>F4WD_diff_TcsEnb_D-on</t>
    <phoneticPr fontId="5" type="noConversion"/>
  </si>
  <si>
    <t>F4WD_diff_TcsEnb_Don</t>
    <phoneticPr fontId="5" type="noConversion"/>
  </si>
  <si>
    <t>F4WD_diff_TcsEnb_D+on</t>
    <phoneticPr fontId="5" type="noConversion"/>
  </si>
  <si>
    <t>F4WD_diff_v1_on</t>
    <phoneticPr fontId="5" type="noConversion"/>
  </si>
  <si>
    <t>F4WD_diff_v1_off</t>
    <phoneticPr fontId="5" type="noConversion"/>
  </si>
  <si>
    <t>F4WD_diff_v7_on</t>
    <phoneticPr fontId="5" type="noConversion"/>
  </si>
  <si>
    <t>F4WD_diff_v7_off</t>
    <phoneticPr fontId="5" type="noConversion"/>
  </si>
  <si>
    <t>F4WD_diff_v8_on</t>
    <phoneticPr fontId="5" type="noConversion"/>
  </si>
  <si>
    <t>F4WD_diff_v14on</t>
    <phoneticPr fontId="5" type="noConversion"/>
  </si>
  <si>
    <t>F4WD_diff_v14off</t>
    <phoneticPr fontId="5" type="noConversion"/>
  </si>
  <si>
    <t>F4WD_diff_10on</t>
    <phoneticPr fontId="5" type="noConversion"/>
  </si>
  <si>
    <t>F4WD_diff_10off</t>
    <phoneticPr fontId="5" type="noConversion"/>
  </si>
  <si>
    <t>前驱ASR Level2限扭百分比</t>
    <phoneticPr fontId="5" type="noConversion"/>
  </si>
  <si>
    <t>aps_diff0</t>
    <phoneticPr fontId="5" type="noConversion"/>
  </si>
  <si>
    <t>VeTCS_Lev2TCSFrTq_Pct</t>
    <phoneticPr fontId="5" type="noConversion"/>
  </si>
  <si>
    <t>aps_diff20</t>
    <phoneticPr fontId="5" type="noConversion"/>
  </si>
  <si>
    <t>aps_diff20p</t>
    <phoneticPr fontId="5" type="noConversion"/>
  </si>
  <si>
    <t>aps_diff110</t>
    <phoneticPr fontId="5" type="noConversion"/>
  </si>
  <si>
    <t>aps_diff10p</t>
    <phoneticPr fontId="5" type="noConversion"/>
  </si>
  <si>
    <t>aps_diff40</t>
    <phoneticPr fontId="5" type="noConversion"/>
  </si>
  <si>
    <t>aps_diff70</t>
    <phoneticPr fontId="5" type="noConversion"/>
  </si>
  <si>
    <t>aps_diff70p</t>
    <phoneticPr fontId="5" type="noConversion"/>
  </si>
  <si>
    <t>aps_diff200</t>
    <phoneticPr fontId="5" type="noConversion"/>
  </si>
  <si>
    <t>aps_diff15</t>
    <phoneticPr fontId="5" type="noConversion"/>
  </si>
  <si>
    <t>aps_diff15p</t>
    <phoneticPr fontId="5" type="noConversion"/>
  </si>
  <si>
    <t>F4WD_ASR_Pct1</t>
  </si>
  <si>
    <t>N51四驱前驱百分比，查表得到</t>
    <phoneticPr fontId="5" type="noConversion"/>
  </si>
  <si>
    <t>F4WD_ASR_Pct2</t>
  </si>
  <si>
    <t>F4WD_ASR_Pct3</t>
  </si>
  <si>
    <t>F4WD_ASR_Pct4</t>
  </si>
  <si>
    <t>F4WD_ASR_Pct5</t>
  </si>
  <si>
    <t>F4WD_ASR_Pct6</t>
  </si>
  <si>
    <t>F4WD_ASR_Pct7</t>
  </si>
  <si>
    <t>F4WD_ASR_Pct8</t>
  </si>
  <si>
    <t>F4WD_ASR_Pct9</t>
  </si>
  <si>
    <t>F4WD_ASR_Pct10</t>
  </si>
  <si>
    <t>F4WD_ASR_Pct11</t>
  </si>
  <si>
    <t>F4WD_ASR_Pct12</t>
  </si>
  <si>
    <t>F4WD_aps_diff_TcsEnb-on</t>
    <phoneticPr fontId="5" type="noConversion"/>
  </si>
  <si>
    <t>F4WD_aps_diff_TcsEnbon</t>
    <phoneticPr fontId="5" type="noConversion"/>
  </si>
  <si>
    <t>F4WD_aps_diff_TcsEnbon+on</t>
    <phoneticPr fontId="5" type="noConversion"/>
  </si>
  <si>
    <t>F4WD_ASR_Pct13</t>
  </si>
  <si>
    <t>F4WD_ASR_Pct14</t>
  </si>
  <si>
    <t>F4WD_ASR_Pct15</t>
  </si>
  <si>
    <t>F4WD_ASR_Pct16</t>
  </si>
  <si>
    <t>F4WD_ASR_Pct17</t>
  </si>
  <si>
    <t>F4WD_aps10_diff10m</t>
    <phoneticPr fontId="5" type="noConversion"/>
  </si>
  <si>
    <t>F4WD_aps10_diff10p</t>
    <phoneticPr fontId="5" type="noConversion"/>
  </si>
  <si>
    <t>F4WD_aps10_diff110</t>
  </si>
  <si>
    <t>F4WD_aps100_diff26</t>
  </si>
  <si>
    <t>F4WD_aps100_diff10m</t>
    <phoneticPr fontId="5" type="noConversion"/>
  </si>
  <si>
    <t>F4WD_aps100_diff65</t>
  </si>
  <si>
    <t>F4WD_aps100_diff205</t>
  </si>
  <si>
    <t>F4WD_aps100_diff173</t>
  </si>
  <si>
    <t>前驱动电机轮端限制扭矩</t>
    <phoneticPr fontId="5" type="noConversion"/>
  </si>
  <si>
    <t>VfTCS_FrntTCSTqRe_Nm</t>
    <phoneticPr fontId="5" type="noConversion"/>
  </si>
  <si>
    <t>ASR干涉前的后电机轮端扭矩</t>
    <phoneticPr fontId="5" type="noConversion"/>
  </si>
  <si>
    <t>TEA_tqReWhlReq</t>
    <phoneticPr fontId="5" type="noConversion"/>
  </si>
  <si>
    <t>后轮轮速与参考车速的差值</t>
    <phoneticPr fontId="5" type="noConversion"/>
  </si>
  <si>
    <t>R4WD_diff_v30_on</t>
    <phoneticPr fontId="5" type="noConversion"/>
  </si>
  <si>
    <t>VfTCS_VehSpdDiffRe_kph</t>
    <phoneticPr fontId="5" type="noConversion"/>
  </si>
  <si>
    <t>N51四驱后驱，根据发送页的电机转速-参考速度自动计算</t>
    <phoneticPr fontId="5" type="noConversion"/>
  </si>
  <si>
    <t>R4WD_diff_v30_off</t>
    <phoneticPr fontId="5" type="noConversion"/>
  </si>
  <si>
    <t>R4WD_diff_v10_on</t>
    <phoneticPr fontId="5" type="noConversion"/>
  </si>
  <si>
    <t>R4WD_diff_v10_off</t>
    <phoneticPr fontId="5" type="noConversion"/>
  </si>
  <si>
    <t>R4WD_diff_TcsEnb_D-on</t>
    <phoneticPr fontId="5" type="noConversion"/>
  </si>
  <si>
    <t>R4WD_diff_TcsEnb_Don</t>
    <phoneticPr fontId="5" type="noConversion"/>
  </si>
  <si>
    <t>R4WD_diff_TcsEnb_D+on</t>
    <phoneticPr fontId="5" type="noConversion"/>
  </si>
  <si>
    <t>R4WD_diff_v1_on</t>
    <phoneticPr fontId="5" type="noConversion"/>
  </si>
  <si>
    <t>R4WD_diff_v1_off</t>
    <phoneticPr fontId="5" type="noConversion"/>
  </si>
  <si>
    <t>R4WD_diff_v7_on</t>
    <phoneticPr fontId="5" type="noConversion"/>
  </si>
  <si>
    <t>R4WD_diff_v7_off</t>
    <phoneticPr fontId="5" type="noConversion"/>
  </si>
  <si>
    <t>R4WD_diff_v8_on</t>
    <phoneticPr fontId="5" type="noConversion"/>
  </si>
  <si>
    <t>R4WD_diff_v14on</t>
    <phoneticPr fontId="5" type="noConversion"/>
  </si>
  <si>
    <t>R4WD_diff_v14off</t>
    <phoneticPr fontId="5" type="noConversion"/>
  </si>
  <si>
    <t>R4WD_diff_10on</t>
    <phoneticPr fontId="5" type="noConversion"/>
  </si>
  <si>
    <t>R4WD_diff_10off</t>
    <phoneticPr fontId="5" type="noConversion"/>
  </si>
  <si>
    <t>后ASR Level2使能标志位</t>
    <phoneticPr fontId="5" type="noConversion"/>
  </si>
  <si>
    <t>VbTCS_TcsLev2ActiveRe_flg</t>
    <phoneticPr fontId="5" type="noConversion"/>
  </si>
  <si>
    <t>后驱ASR Level2限扭百分比</t>
    <phoneticPr fontId="5" type="noConversion"/>
  </si>
  <si>
    <t>R4WD_ASR_Pct1</t>
    <phoneticPr fontId="5" type="noConversion"/>
  </si>
  <si>
    <t>VeTCS_Lev2TCSReTq_Pct</t>
    <phoneticPr fontId="5" type="noConversion"/>
  </si>
  <si>
    <t>N51四驱后驱百分比，查表得到</t>
    <phoneticPr fontId="5" type="noConversion"/>
  </si>
  <si>
    <t>R4WD_ASR_Pct2</t>
    <phoneticPr fontId="5" type="noConversion"/>
  </si>
  <si>
    <t>R4WD_ASR_Pct3</t>
    <phoneticPr fontId="5" type="noConversion"/>
  </si>
  <si>
    <t>R4WD_ASR_Pct4</t>
  </si>
  <si>
    <t>R4WD_ASR_Pct5</t>
  </si>
  <si>
    <t>R4WD_ASR_Pct6</t>
    <phoneticPr fontId="5" type="noConversion"/>
  </si>
  <si>
    <t>R4WD_ASR_Pct7</t>
    <phoneticPr fontId="5" type="noConversion"/>
  </si>
  <si>
    <t>R4WD_ASR_Pct8</t>
    <phoneticPr fontId="5" type="noConversion"/>
  </si>
  <si>
    <t>R4WD_ASR_Pct9</t>
  </si>
  <si>
    <t>R4WD_ASR_Pct10</t>
  </si>
  <si>
    <t>R4WD_ASR_Pct11</t>
  </si>
  <si>
    <t>R4WD_ASR_Pct12</t>
  </si>
  <si>
    <t>R4WD_aps_diff_TcsEnb-on</t>
  </si>
  <si>
    <t>R4WD_aps_diff_TcsEnbon</t>
  </si>
  <si>
    <t>R4WD_aps_diff_TcsEnbon+on</t>
  </si>
  <si>
    <t>R4WD_ASR_Pct13</t>
    <phoneticPr fontId="5" type="noConversion"/>
  </si>
  <si>
    <t>R4WD_ASR_Pct14</t>
    <phoneticPr fontId="5" type="noConversion"/>
  </si>
  <si>
    <t>R4WD_ASR_Pct15</t>
    <phoneticPr fontId="5" type="noConversion"/>
  </si>
  <si>
    <t>R4WD_ASR_Pct16</t>
    <phoneticPr fontId="5" type="noConversion"/>
  </si>
  <si>
    <t>R4WD_ASR_Pct17</t>
  </si>
  <si>
    <t>R4WD_aps10_diff4m</t>
    <phoneticPr fontId="5" type="noConversion"/>
  </si>
  <si>
    <t>R4WD_aps10_diff4p</t>
    <phoneticPr fontId="5" type="noConversion"/>
  </si>
  <si>
    <t>R4WD_aps10_diff110</t>
  </si>
  <si>
    <t>R4WD_aps100_diff26</t>
  </si>
  <si>
    <t>R4WD_aps100_diff4m</t>
    <phoneticPr fontId="5" type="noConversion"/>
  </si>
  <si>
    <t>R4WD_aps100_diff65</t>
  </si>
  <si>
    <t>R4WD_aps100_diff205</t>
  </si>
  <si>
    <t>R4WD_aps100_diff173</t>
  </si>
  <si>
    <t>后驱动电机轮端限制扭矩</t>
    <phoneticPr fontId="5" type="noConversion"/>
  </si>
  <si>
    <t>VfTCS_ReTCSTqRe_Nm</t>
    <phoneticPr fontId="5" type="noConversion"/>
  </si>
  <si>
    <t>方向盘转角信号</t>
    <phoneticPr fontId="5" type="noConversion"/>
  </si>
  <si>
    <t>steerA1</t>
    <phoneticPr fontId="5" type="noConversion"/>
  </si>
  <si>
    <t>EPS_0x1C2</t>
    <phoneticPr fontId="5" type="noConversion"/>
  </si>
  <si>
    <t>steerA2</t>
  </si>
  <si>
    <t>steerA3</t>
    <phoneticPr fontId="5" type="noConversion"/>
  </si>
  <si>
    <t>前轴轮端转轴端后扭矩需求</t>
    <phoneticPr fontId="5" type="noConversion"/>
  </si>
  <si>
    <t>FrntEsc_tqEmReqInt</t>
    <phoneticPr fontId="5" type="noConversion"/>
  </si>
  <si>
    <t>方向盘转角修正车速</t>
    <phoneticPr fontId="5" type="noConversion"/>
  </si>
  <si>
    <t>steer1</t>
    <phoneticPr fontId="5" type="noConversion"/>
  </si>
  <si>
    <t>VfTQRe_DiffWhlSpdOffset_kph</t>
    <phoneticPr fontId="5" type="noConversion"/>
  </si>
  <si>
    <t>steer2</t>
    <phoneticPr fontId="5" type="noConversion"/>
  </si>
  <si>
    <t>steer3</t>
    <phoneticPr fontId="5" type="noConversion"/>
  </si>
  <si>
    <t>从动轮速修正系数</t>
    <phoneticPr fontId="5" type="noConversion"/>
  </si>
  <si>
    <t>SpdFac1</t>
    <phoneticPr fontId="5" type="noConversion"/>
  </si>
  <si>
    <t>VfTQRe_DiffReferSpdSteerProp_Null</t>
    <phoneticPr fontId="5" type="noConversion"/>
  </si>
  <si>
    <t>SpdFac2</t>
    <phoneticPr fontId="5" type="noConversion"/>
  </si>
  <si>
    <t>SpdFac3</t>
    <phoneticPr fontId="5" type="noConversion"/>
  </si>
  <si>
    <t>从动轮速修正车速</t>
    <phoneticPr fontId="5" type="noConversion"/>
  </si>
  <si>
    <t>SpdOfs1</t>
    <phoneticPr fontId="5" type="noConversion"/>
  </si>
  <si>
    <t>VfTQRe_DiffReferSpdOffset_kmh</t>
    <phoneticPr fontId="5" type="noConversion"/>
  </si>
  <si>
    <t>SpdOfs2</t>
    <phoneticPr fontId="5" type="noConversion"/>
  </si>
  <si>
    <t>SpdOfs3</t>
    <phoneticPr fontId="5" type="noConversion"/>
  </si>
  <si>
    <t>修正车速</t>
    <phoneticPr fontId="5" type="noConversion"/>
  </si>
  <si>
    <t>VfTQRe_DiffReferSpdOffset_kph</t>
    <phoneticPr fontId="5" type="noConversion"/>
  </si>
  <si>
    <t>两侧轮速差之和</t>
    <phoneticPr fontId="5" type="noConversion"/>
  </si>
  <si>
    <t>VfTQRe_SpeedDiffSum_kph</t>
    <phoneticPr fontId="5" type="noConversion"/>
  </si>
  <si>
    <t>回收防滑限扭系数</t>
    <phoneticPr fontId="5" type="noConversion"/>
  </si>
  <si>
    <t>VfTQRe_DiffTorqueLimit_pct</t>
    <phoneticPr fontId="5" type="noConversion"/>
  </si>
  <si>
    <t>电机回收扭矩限制值</t>
    <phoneticPr fontId="5" type="noConversion"/>
  </si>
  <si>
    <t>VfTEA_FinalSlipRegen_Nm</t>
    <phoneticPr fontId="5" type="noConversion"/>
  </si>
  <si>
    <t>滑移需求扭矩</t>
    <phoneticPr fontId="5" type="noConversion"/>
  </si>
  <si>
    <t>VfTQRe_TorqueRequst_Nm</t>
    <phoneticPr fontId="5" type="noConversion"/>
  </si>
  <si>
    <t>转毂模式</t>
    <phoneticPr fontId="5" type="noConversion"/>
  </si>
  <si>
    <t>TEA_bDrumTest</t>
    <phoneticPr fontId="5" type="noConversion"/>
  </si>
  <si>
    <t>Spd1</t>
    <phoneticPr fontId="5" type="noConversion"/>
  </si>
  <si>
    <t>Spd2</t>
    <phoneticPr fontId="5" type="noConversion"/>
  </si>
  <si>
    <t>Spd3</t>
    <phoneticPr fontId="5" type="noConversion"/>
  </si>
  <si>
    <t>Nom2Sta</t>
    <phoneticPr fontId="5" type="noConversion"/>
  </si>
  <si>
    <t>Sta2Lim</t>
    <phoneticPr fontId="5" type="noConversion"/>
  </si>
  <si>
    <t>Lim2Sta</t>
    <phoneticPr fontId="5" type="noConversion"/>
  </si>
  <si>
    <t>Sta2Nom</t>
    <phoneticPr fontId="5" type="noConversion"/>
  </si>
  <si>
    <t>v_on30</t>
    <phoneticPr fontId="5" type="noConversion"/>
  </si>
  <si>
    <t>v_on30_p</t>
    <phoneticPr fontId="5" type="noConversion"/>
  </si>
  <si>
    <t>v_off30_m</t>
    <phoneticPr fontId="5" type="noConversion"/>
  </si>
  <si>
    <t>v_on10</t>
    <phoneticPr fontId="5" type="noConversion"/>
  </si>
  <si>
    <t>v_on10_p</t>
    <phoneticPr fontId="5" type="noConversion"/>
  </si>
  <si>
    <t>v_off10_m</t>
    <phoneticPr fontId="5" type="noConversion"/>
  </si>
  <si>
    <t>v_on180_p</t>
    <phoneticPr fontId="5" type="noConversion"/>
  </si>
  <si>
    <t>v_on181_p</t>
    <phoneticPr fontId="5" type="noConversion"/>
  </si>
  <si>
    <t>v_on1_p</t>
  </si>
  <si>
    <t>v_off1_m</t>
    <phoneticPr fontId="5" type="noConversion"/>
  </si>
  <si>
    <t>v_on7_p</t>
    <phoneticPr fontId="5" type="noConversion"/>
  </si>
  <si>
    <t>v_off7_m</t>
    <phoneticPr fontId="5" type="noConversion"/>
  </si>
  <si>
    <t>v_on8</t>
    <phoneticPr fontId="5" type="noConversion"/>
  </si>
  <si>
    <t>F4WD_v30_on</t>
  </si>
  <si>
    <t>F4WD_v30_off</t>
  </si>
  <si>
    <t>F4WD_v10_on</t>
  </si>
  <si>
    <t>F4WD_v10_off</t>
  </si>
  <si>
    <t>F4WD_v_on180_p</t>
    <phoneticPr fontId="5" type="noConversion"/>
  </si>
  <si>
    <t>F4WD_v_on181_p</t>
    <phoneticPr fontId="5" type="noConversion"/>
  </si>
  <si>
    <t>F4WD_v1_on</t>
  </si>
  <si>
    <t>F4WD_v1_off</t>
  </si>
  <si>
    <t>F4WD_v7_on</t>
  </si>
  <si>
    <t>F4WD_v7_off</t>
  </si>
  <si>
    <t>F4WD_v8_on</t>
  </si>
  <si>
    <t>F4WD_v_on14</t>
    <phoneticPr fontId="5" type="noConversion"/>
  </si>
  <si>
    <t>F4WD_v_off14</t>
    <phoneticPr fontId="5" type="noConversion"/>
  </si>
  <si>
    <t>F4WD_v_on10</t>
    <phoneticPr fontId="5" type="noConversion"/>
  </si>
  <si>
    <t>F4WD_v_off10</t>
    <phoneticPr fontId="5" type="noConversion"/>
  </si>
  <si>
    <t>ASR使能车速条件满足标志位</t>
    <phoneticPr fontId="5" type="noConversion"/>
  </si>
  <si>
    <t>VTCS_SpdThshVaild_flg</t>
    <phoneticPr fontId="5" type="noConversion"/>
  </si>
  <si>
    <t>ASR使能扭矩条件满足标志位</t>
    <phoneticPr fontId="5" type="noConversion"/>
  </si>
  <si>
    <t>VbTCS_MotTqOk_flg</t>
    <phoneticPr fontId="5" type="noConversion"/>
  </si>
  <si>
    <t>前驱ASR Level2触发阈值</t>
    <phoneticPr fontId="5" type="noConversion"/>
  </si>
  <si>
    <t>diff_on0</t>
  </si>
  <si>
    <t>VeTCS_Lev2NtTnslipThshOn_Pct</t>
    <phoneticPr fontId="5" type="noConversion"/>
  </si>
  <si>
    <t>diff_on5</t>
  </si>
  <si>
    <t>diff_on30</t>
  </si>
  <si>
    <t>diff_on10</t>
  </si>
  <si>
    <t>diff_on180</t>
  </si>
  <si>
    <t>diff_on181</t>
  </si>
  <si>
    <t>diff_on1</t>
  </si>
  <si>
    <t>diff_on7</t>
    <phoneticPr fontId="5" type="noConversion"/>
  </si>
  <si>
    <t>diff_on8</t>
  </si>
  <si>
    <t>F4WD_diff_on0</t>
  </si>
  <si>
    <t>F4WD_diff_on5</t>
  </si>
  <si>
    <t>F4WD_diff_on30</t>
  </si>
  <si>
    <t>F4WD_diff_on10</t>
  </si>
  <si>
    <t>F4WD_diff_on180</t>
  </si>
  <si>
    <t>F4WD_diff_on181</t>
  </si>
  <si>
    <t>F4WD_diff_on1</t>
  </si>
  <si>
    <t>F4WD_diff_on7</t>
  </si>
  <si>
    <t>F4WD_diff_on8</t>
  </si>
  <si>
    <t>前驱ASR Level2无效阈值</t>
    <phoneticPr fontId="5" type="noConversion"/>
  </si>
  <si>
    <t>diff_off0</t>
  </si>
  <si>
    <t>VeTCS_Lev2NtTnslipThshOff_Pct</t>
    <phoneticPr fontId="5" type="noConversion"/>
  </si>
  <si>
    <t>diff_off5</t>
  </si>
  <si>
    <t>diff_off30</t>
  </si>
  <si>
    <t>diff_off10</t>
  </si>
  <si>
    <t>diff_off180</t>
  </si>
  <si>
    <t>diff_off181</t>
  </si>
  <si>
    <t>diff_off1</t>
  </si>
  <si>
    <t>diff_off7</t>
    <phoneticPr fontId="5" type="noConversion"/>
  </si>
  <si>
    <t>diff_off8</t>
  </si>
  <si>
    <t>F4WD_diff_off0</t>
  </si>
  <si>
    <t>F4WD_diff_off5</t>
  </si>
  <si>
    <t>F4WD_diff_off30</t>
  </si>
  <si>
    <t>F4WD_diff_off10</t>
  </si>
  <si>
    <t>F4WD_diff_off180</t>
  </si>
  <si>
    <t>F4WD_diff_off181</t>
  </si>
  <si>
    <t>F4WD_diff_off1</t>
  </si>
  <si>
    <t>F4WD_diff_off7</t>
  </si>
  <si>
    <t>F4WD_diff_off8</t>
  </si>
  <si>
    <t>后驱ASR Level2触发阈值</t>
    <phoneticPr fontId="5" type="noConversion"/>
  </si>
  <si>
    <t>R_diff_on0</t>
  </si>
  <si>
    <t>VeTCS_Lev2NtTnslipThshOnRe_Pct</t>
    <phoneticPr fontId="5" type="noConversion"/>
  </si>
  <si>
    <t>R_diff_on5</t>
  </si>
  <si>
    <t>R_diff_on30</t>
  </si>
  <si>
    <t>R_diff_on10</t>
  </si>
  <si>
    <t>R_diff_on180</t>
  </si>
  <si>
    <t>R_diff_on181</t>
  </si>
  <si>
    <t>R_diff_on1</t>
  </si>
  <si>
    <t>R_diff_on7</t>
  </si>
  <si>
    <t>R_diff_on8</t>
  </si>
  <si>
    <t>R4WD_diff_on0</t>
  </si>
  <si>
    <t>R4WD_diff_on5</t>
  </si>
  <si>
    <t>R4WD_diff_on30</t>
  </si>
  <si>
    <t>R4WD_diff_on10</t>
  </si>
  <si>
    <t>R4WD_diff_on180</t>
  </si>
  <si>
    <t>R4WD_diff_on181</t>
  </si>
  <si>
    <t>R4WD_diff_on1</t>
  </si>
  <si>
    <t>R4WD_diff_on7</t>
  </si>
  <si>
    <t>R4WD_diff_on8</t>
  </si>
  <si>
    <t>后驱ASR Level2无效阈值</t>
    <phoneticPr fontId="5" type="noConversion"/>
  </si>
  <si>
    <t>R_diff_off0</t>
  </si>
  <si>
    <t>VeTCS_Lev2NtTnslipThshOffRe_Pct</t>
    <phoneticPr fontId="5" type="noConversion"/>
  </si>
  <si>
    <t>R_diff_off5</t>
  </si>
  <si>
    <t>R_diff_off30</t>
  </si>
  <si>
    <t>R_diff_off10</t>
  </si>
  <si>
    <t>R_diff_off180</t>
  </si>
  <si>
    <t>R_diff_off181</t>
  </si>
  <si>
    <t>R_diff_off1</t>
  </si>
  <si>
    <t>R_diff_off7</t>
  </si>
  <si>
    <t>R_diff_off8</t>
  </si>
  <si>
    <t>R4WD_diff_off0</t>
  </si>
  <si>
    <t>R4WD_diff_off5</t>
  </si>
  <si>
    <t>R4WD_diff_off30</t>
  </si>
  <si>
    <t>R4WD_diff_off10</t>
  </si>
  <si>
    <t>R4WD_diff_off180</t>
  </si>
  <si>
    <t>R4WD_diff_off181</t>
  </si>
  <si>
    <t>R4WD_diff_off1</t>
  </si>
  <si>
    <t>R4WD_diff_off7</t>
  </si>
  <si>
    <t>R4WD_diff_off8</t>
  </si>
  <si>
    <t>4WD100_30</t>
    <phoneticPr fontId="5" type="noConversion"/>
  </si>
  <si>
    <t>-1200;</t>
  </si>
  <si>
    <t>-900;</t>
  </si>
  <si>
    <t>-600;</t>
  </si>
  <si>
    <t>-300;</t>
  </si>
  <si>
    <t>500;</t>
  </si>
  <si>
    <t>1029;</t>
  </si>
  <si>
    <t>1456;</t>
  </si>
  <si>
    <t>1825;</t>
  </si>
  <si>
    <t>2172;</t>
  </si>
  <si>
    <t>2486;</t>
  </si>
  <si>
    <t>2754;</t>
  </si>
  <si>
    <t>0;</t>
  </si>
  <si>
    <t>-50;</t>
  </si>
  <si>
    <t>18;</t>
  </si>
  <si>
    <t>800;</t>
  </si>
  <si>
    <t>1200;</t>
  </si>
  <si>
    <t>1250;</t>
  </si>
  <si>
    <t>1450;</t>
  </si>
  <si>
    <t>1900;</t>
  </si>
  <si>
    <t>4WD0_60</t>
    <phoneticPr fontId="5" type="noConversion"/>
  </si>
  <si>
    <t>258-7-1</t>
    <phoneticPr fontId="5" type="noConversion"/>
  </si>
  <si>
    <t>4WD0_80</t>
    <phoneticPr fontId="5" type="noConversion"/>
  </si>
  <si>
    <t>4WD10_30_dyn</t>
    <phoneticPr fontId="5" type="noConversion"/>
  </si>
  <si>
    <t>4WD100_90_dyn</t>
    <phoneticPr fontId="5" type="noConversion"/>
  </si>
  <si>
    <t>CCP</t>
    <phoneticPr fontId="5" type="noConversion"/>
  </si>
  <si>
    <t>258-8-2</t>
    <phoneticPr fontId="5" type="noConversion"/>
  </si>
  <si>
    <t>258-8-1</t>
    <phoneticPr fontId="5" type="noConversion"/>
  </si>
  <si>
    <t>4WD0_50</t>
    <phoneticPr fontId="5" type="noConversion"/>
  </si>
  <si>
    <t>258-9-1</t>
    <phoneticPr fontId="5" type="noConversion"/>
  </si>
  <si>
    <t>4WR100_10</t>
    <phoneticPr fontId="5" type="noConversion"/>
  </si>
  <si>
    <t>4WR15_10</t>
    <phoneticPr fontId="5" type="noConversion"/>
  </si>
  <si>
    <t>258-10-1</t>
    <phoneticPr fontId="5" type="noConversion"/>
  </si>
  <si>
    <t>4WD0_50_dyn</t>
    <phoneticPr fontId="5" type="noConversion"/>
  </si>
  <si>
    <t>4WD100_92_dyn</t>
    <phoneticPr fontId="5" type="noConversion"/>
  </si>
  <si>
    <t>258-15-1</t>
    <phoneticPr fontId="5" type="noConversion"/>
  </si>
  <si>
    <t>4WD0_30</t>
    <phoneticPr fontId="5" type="noConversion"/>
  </si>
  <si>
    <t>TM2CrtMod</t>
    <phoneticPr fontId="5" type="noConversion"/>
  </si>
  <si>
    <t>MCUR0x150</t>
    <phoneticPr fontId="5" type="noConversion"/>
  </si>
  <si>
    <t>MCUR0x151</t>
    <phoneticPr fontId="5" type="noConversion"/>
  </si>
  <si>
    <t>ASR</t>
  </si>
  <si>
    <t>RegenASR</t>
  </si>
  <si>
    <t>DTC RegenASR</t>
  </si>
  <si>
    <t>后驱ASR Level1限扭百分比</t>
    <phoneticPr fontId="5" type="noConversion"/>
  </si>
  <si>
    <t>VeTCS_Lev1TCSReTq_Pct</t>
    <phoneticPr fontId="5" type="noConversion"/>
  </si>
  <si>
    <t>后驱ASR Level1扭矩触发标志位</t>
    <phoneticPr fontId="5" type="noConversion"/>
  </si>
  <si>
    <t>VbTCS_ReTCSTqEnb_flg</t>
    <phoneticPr fontId="5" type="noConversion"/>
  </si>
  <si>
    <t>后ASR Level1使能标志位</t>
    <phoneticPr fontId="5" type="noConversion"/>
  </si>
  <si>
    <t>VbTCS_TcsLev1ActiveRe_flg</t>
    <phoneticPr fontId="5" type="noConversion"/>
  </si>
  <si>
    <t>前驱ASR Level1扭矩触发标志位</t>
    <phoneticPr fontId="5" type="noConversion"/>
  </si>
  <si>
    <t>VbTCS_FrntTCSTqEnb_flg</t>
    <phoneticPr fontId="5" type="noConversion"/>
  </si>
  <si>
    <t>前ASR Level1使能标志位</t>
    <phoneticPr fontId="5" type="noConversion"/>
  </si>
  <si>
    <t>VbTCS_TcsLev1ActiveFr_flg</t>
    <phoneticPr fontId="5" type="noConversion"/>
  </si>
  <si>
    <t>前驱ASR Level1限扭百分比</t>
    <phoneticPr fontId="5" type="noConversion"/>
  </si>
  <si>
    <t>VeTCS_Lev1TCSFrTq_Pct</t>
    <phoneticPr fontId="5" type="noConversion"/>
  </si>
  <si>
    <t>后电机转速变化率</t>
    <phoneticPr fontId="5" type="noConversion"/>
  </si>
  <si>
    <t>VTCS_ReMotSpdDelt_rpm</t>
    <phoneticPr fontId="5" type="noConversion"/>
  </si>
  <si>
    <t>前电机转速变化率</t>
    <phoneticPr fontId="5" type="noConversion"/>
  </si>
  <si>
    <t>VTCS_FrntMotSpdDelt_rpm</t>
    <phoneticPr fontId="5" type="noConversion"/>
  </si>
  <si>
    <t>WhlSpd_Res</t>
    <phoneticPr fontId="5" type="noConversion"/>
  </si>
  <si>
    <t>标定开关</t>
    <phoneticPr fontId="5" type="noConversion"/>
  </si>
  <si>
    <t>a</t>
    <phoneticPr fontId="5" type="noConversion"/>
  </si>
  <si>
    <t>b</t>
    <phoneticPr fontId="5" type="noConversion"/>
  </si>
  <si>
    <t>4WD10_20_dyn</t>
    <phoneticPr fontId="5" type="noConversion"/>
  </si>
  <si>
    <t>前驱动电机目标转矩命令</t>
    <phoneticPr fontId="5" type="noConversion"/>
  </si>
  <si>
    <t>PdcuTm1TarTqCmd</t>
    <phoneticPr fontId="5" type="noConversion"/>
  </si>
  <si>
    <t>PdcuTm2TarTqCmd</t>
    <phoneticPr fontId="5" type="noConversion"/>
  </si>
  <si>
    <t>左后轮速度</t>
    <phoneticPr fontId="5" type="noConversion"/>
  </si>
  <si>
    <t>R4WD_v_on14</t>
    <phoneticPr fontId="5" type="noConversion"/>
  </si>
  <si>
    <t>R4WD_v_off14</t>
    <phoneticPr fontId="5" type="noConversion"/>
  </si>
  <si>
    <t>R4WD_v_off10</t>
    <phoneticPr fontId="5" type="noConversion"/>
  </si>
  <si>
    <t>R4WD_v30_on</t>
    <phoneticPr fontId="5" type="noConversion"/>
  </si>
  <si>
    <t>R4WD_v30_off</t>
    <phoneticPr fontId="5" type="noConversion"/>
  </si>
  <si>
    <t>R4WD_v10_on</t>
    <phoneticPr fontId="5" type="noConversion"/>
  </si>
  <si>
    <t>R4WD_v10_off</t>
    <phoneticPr fontId="5" type="noConversion"/>
  </si>
  <si>
    <t>R4WD_v_on180_p</t>
  </si>
  <si>
    <t>R4WD_v_on181_p</t>
  </si>
  <si>
    <t>R4WD_v1_on</t>
    <phoneticPr fontId="5" type="noConversion"/>
  </si>
  <si>
    <t>R4WD_v1_off</t>
    <phoneticPr fontId="5" type="noConversion"/>
  </si>
  <si>
    <t>R4WD_v7_on</t>
    <phoneticPr fontId="5" type="noConversion"/>
  </si>
  <si>
    <t>R4WD_v7_off</t>
    <phoneticPr fontId="5" type="noConversion"/>
  </si>
  <si>
    <t>R4WD_v8_on</t>
    <phoneticPr fontId="5" type="noConversion"/>
  </si>
  <si>
    <t>4WR100_40_dyn</t>
    <phoneticPr fontId="5" type="noConversion"/>
  </si>
  <si>
    <t>F_EFF</t>
    <phoneticPr fontId="5" type="noConversion"/>
  </si>
  <si>
    <t>TcsEnb</t>
  </si>
  <si>
    <t>TcsEnb_D</t>
  </si>
  <si>
    <t>TcsEnb_R</t>
  </si>
  <si>
    <t>回收防滑标定开关</t>
    <phoneticPr fontId="5" type="noConversion"/>
  </si>
  <si>
    <t>KbTCS_ConfigASRRegnSwitch_flg</t>
    <phoneticPr fontId="5" type="noConversion"/>
  </si>
  <si>
    <t>ASR功能开关</t>
    <phoneticPr fontId="5" type="noConversion"/>
  </si>
  <si>
    <t>KbTCS_ConfigASRSwitch_flg</t>
    <phoneticPr fontId="5" type="noConversion"/>
  </si>
  <si>
    <t>TM2CrtSpd</t>
    <phoneticPr fontId="5" type="noConversion"/>
  </si>
  <si>
    <t>TM1CrtSpd</t>
    <phoneticPr fontId="5" type="noConversion"/>
  </si>
  <si>
    <t>0x150</t>
    <phoneticPr fontId="5" type="noConversion"/>
  </si>
  <si>
    <t>0x151</t>
    <phoneticPr fontId="5" type="noConversion"/>
  </si>
  <si>
    <t>前驱动电机当前转速</t>
    <phoneticPr fontId="5" type="noConversion"/>
  </si>
  <si>
    <t>TqSpltReq_percTraTar</t>
    <phoneticPr fontId="5" type="noConversion"/>
  </si>
  <si>
    <t>回收扭矩修正目标分配比</t>
    <phoneticPr fontId="5" type="noConversion"/>
  </si>
  <si>
    <t>VbVTL_RegenFbdLight_flg</t>
    <phoneticPr fontId="5" type="noConversion"/>
  </si>
  <si>
    <t>能量回收功能禁止标志位</t>
    <phoneticPr fontId="5" type="noConversion"/>
  </si>
  <si>
    <t>能量回收功能禁止标志位CAN</t>
    <phoneticPr fontId="5" type="noConversion"/>
  </si>
  <si>
    <t>R4WD_v_ON10</t>
    <phoneticPr fontId="5" type="noConversion"/>
  </si>
  <si>
    <t>4WR100_10</t>
    <phoneticPr fontId="5" type="noConversion"/>
  </si>
  <si>
    <t>258-9-2</t>
    <phoneticPr fontId="5" type="noConversion"/>
  </si>
  <si>
    <t>4WD50_80</t>
    <phoneticPr fontId="5" type="noConversion"/>
  </si>
  <si>
    <t>258-10-2</t>
    <phoneticPr fontId="5" type="noConversion"/>
  </si>
  <si>
    <t>第1步，先填写轮速差阈值：
N51四驱前驱阈值，查表得到</t>
    <phoneticPr fontId="5" type="noConversion"/>
  </si>
  <si>
    <t>第1步，先填写轮速差阈值</t>
    <phoneticPr fontId="5" type="noConversion"/>
  </si>
  <si>
    <t>第1步，先填写轮速差阈值
N51四驱前驱阈值，查表得到</t>
    <phoneticPr fontId="5" type="noConversion"/>
  </si>
  <si>
    <t>第1步，先填写轮速差阈值
N51四驱后驱阈值，查表得到</t>
    <phoneticPr fontId="5" type="noConversion"/>
  </si>
  <si>
    <t>第2步，计算发送的轮速值
ON[0 1 6 10 20 30 40 60 80 90 100 110 120 130]
[10000 10 10 10 10 10 10 10 10 10 10 10 10 10]
OFF[0 1 6 10 20 30 40 60 80 90 100 110 120 130]
[100 5 5 5 5 3 3 2 2 2 2 2 2 2]</t>
    <phoneticPr fontId="5" type="noConversion"/>
  </si>
  <si>
    <t>第2步，计算发送的轮速值
ON[0    1    5    6   10   20   30   40   60   80   90  100  110  120]
[5000    30    20    20    20    20    15    15    11    11    11    11    11    11]
OFF[0    4    5    6   10   20   30   40   60   80   90  100  110  120]
[100   25   10   10   10    8    7    2    2    2    2    2    2    2]</t>
    <phoneticPr fontId="5" type="noConversion"/>
  </si>
  <si>
    <t>第2步，计算发送的轮速值
ON[0 1 6 10 20 30 40 60 80 90 100 110 120 130]
[10000 4 4 4 4 4 4 4 4 4 4 4 4 4]
OFF[0 1 6 10 20 30 40 60 80 90 100 110 120 130]
[100 1 1 1 1 1 1 1 1 1 1 1 1 1]</t>
    <phoneticPr fontId="5" type="noConversion"/>
  </si>
  <si>
    <t>88 80 75 65 55 50 50 50 50 48 46 44 42 40 30 25 10 0;</t>
  </si>
  <si>
    <t>88 80 75 65 55 50 50 50 50 48 46 44 42 40 30 25 10 0</t>
  </si>
  <si>
    <t>FTq_Lmt_min_down</t>
    <phoneticPr fontId="5" type="noConversion"/>
  </si>
  <si>
    <t>后缀TEA的变量没有</t>
    <phoneticPr fontId="5" type="noConversion"/>
  </si>
  <si>
    <t>FrntEsc_tqEmReqEsc</t>
    <phoneticPr fontId="5" type="noConversion"/>
  </si>
  <si>
    <t>RTq_Lmt_RF3_up</t>
    <phoneticPr fontId="5" type="noConversion"/>
  </si>
  <si>
    <t>4WR100_20_dyn</t>
    <phoneticPr fontId="5" type="noConversion"/>
  </si>
  <si>
    <t>4WR0_20_dyn</t>
    <phoneticPr fontId="5" type="noConversion"/>
  </si>
  <si>
    <t>4WD100_80_dyn</t>
    <phoneticPr fontId="5" type="noConversion"/>
  </si>
  <si>
    <t>261-1</t>
    <phoneticPr fontId="5" type="noConversion"/>
  </si>
  <si>
    <t>因为能力值限扭，总扭矩下降，分配比变化</t>
    <phoneticPr fontId="5" type="noConversion"/>
  </si>
  <si>
    <t>RTq_Lmt_DF1_down</t>
    <phoneticPr fontId="5" type="noConversion"/>
  </si>
  <si>
    <t>258增加ASR后，变量名增加ASR的后缀。</t>
    <phoneticPr fontId="5" type="noConversion"/>
  </si>
  <si>
    <t xml:space="preserve">
怀挡手柄处于原点位置
</t>
  </si>
  <si>
    <t>允许电机最大放电功率</t>
    <phoneticPr fontId="5" type="noConversion"/>
  </si>
  <si>
    <t>FTq_BasePlus_ext_up</t>
    <phoneticPr fontId="5" type="noConversion"/>
  </si>
  <si>
    <t>RTq_Lmt_RR1_up</t>
    <phoneticPr fontId="5" type="noConversion"/>
  </si>
  <si>
    <t>FTq_Lmt_min_up</t>
    <phoneticPr fontId="5" type="noConversion"/>
  </si>
  <si>
    <t>FTq_Lmt_max_up</t>
    <phoneticPr fontId="5" type="noConversion"/>
  </si>
  <si>
    <t>RTq_Lmt_DF3_down</t>
    <phoneticPr fontId="5" type="noConversion"/>
  </si>
  <si>
    <t>RTq_Lmt_DR1_down</t>
    <phoneticPr fontId="5" type="noConversion"/>
  </si>
  <si>
    <t>ResTq_tqResMaxLim_MP</t>
    <phoneticPr fontId="5" type="noConversion"/>
  </si>
  <si>
    <t>ResTq_tqResMinLim_MP</t>
    <phoneticPr fontId="5" type="noConversion"/>
  </si>
  <si>
    <t>总扭矩需求上限</t>
    <phoneticPr fontId="5" type="noConversion"/>
  </si>
  <si>
    <t>总扭矩需求下限</t>
    <phoneticPr fontId="5" type="noConversion"/>
  </si>
  <si>
    <t>VCU_percAccPedl</t>
    <phoneticPr fontId="5" type="noConversion"/>
  </si>
  <si>
    <t>加速踏板开度</t>
    <phoneticPr fontId="5" type="noConversion"/>
  </si>
  <si>
    <t>TQD加速踏板开度</t>
    <phoneticPr fontId="5" type="noConversion"/>
  </si>
  <si>
    <t>KeepRelease</t>
    <phoneticPr fontId="5" type="noConversion"/>
  </si>
  <si>
    <t>TqReq_bBrkPedlChkd</t>
    <phoneticPr fontId="5" type="noConversion"/>
  </si>
  <si>
    <t>制动踏板状态</t>
    <phoneticPr fontId="5" type="noConversion"/>
  </si>
  <si>
    <t>WCBS_EV_F_RegenTarTrqValid</t>
    <phoneticPr fontId="5" type="noConversion"/>
  </si>
  <si>
    <t>WCBS_EV_R_RegenTarTrqValid</t>
    <phoneticPr fontId="5" type="noConversion"/>
  </si>
  <si>
    <t>有效</t>
    <phoneticPr fontId="5" type="noConversion"/>
  </si>
  <si>
    <t>无效</t>
    <phoneticPr fontId="5" type="noConversion"/>
  </si>
  <si>
    <t>前动力总成目标制动再生扭矩请求有效</t>
    <phoneticPr fontId="5" type="noConversion"/>
  </si>
  <si>
    <t>后动力总成目标制动再生扭矩请求有效</t>
    <phoneticPr fontId="5" type="noConversion"/>
  </si>
  <si>
    <t>TQD_tqCrbsReAlxeReq</t>
    <phoneticPr fontId="5" type="noConversion"/>
  </si>
  <si>
    <t>TQD_tqCrbsFrntAlxeReq</t>
    <phoneticPr fontId="5" type="noConversion"/>
  </si>
  <si>
    <t>前电机回收扭矩请求</t>
    <phoneticPr fontId="5" type="noConversion"/>
  </si>
  <si>
    <t>后电机回收扭矩请求</t>
    <phoneticPr fontId="5" type="noConversion"/>
  </si>
  <si>
    <t>TqReq_bCrbsActv</t>
    <phoneticPr fontId="5" type="noConversion"/>
  </si>
  <si>
    <t>TqReq_bAccActv</t>
    <phoneticPr fontId="5" type="noConversion"/>
  </si>
  <si>
    <t>WCBS_ESP13_St_ACCVLCActive</t>
    <phoneticPr fontId="5" type="noConversion"/>
  </si>
  <si>
    <t>不激活</t>
    <phoneticPr fontId="5" type="noConversion"/>
  </si>
  <si>
    <t>激活</t>
    <phoneticPr fontId="5" type="noConversion"/>
  </si>
  <si>
    <t>ACC模式信号</t>
    <phoneticPr fontId="5" type="noConversion"/>
  </si>
  <si>
    <t>WCBS_N_PTrTrqTarget</t>
    <phoneticPr fontId="5" type="noConversion"/>
  </si>
  <si>
    <t>TqReq_bApaActv</t>
    <phoneticPr fontId="5" type="noConversion"/>
  </si>
  <si>
    <t>CRBS功能状态</t>
    <phoneticPr fontId="5" type="noConversion"/>
  </si>
  <si>
    <t>ACC功能状态</t>
    <phoneticPr fontId="5" type="noConversion"/>
  </si>
  <si>
    <t>APA功能状态</t>
    <phoneticPr fontId="5" type="noConversion"/>
  </si>
  <si>
    <t>TQD_stCrbsFrntAlxeActvVld</t>
    <phoneticPr fontId="5" type="noConversion"/>
  </si>
  <si>
    <t>TQD_stCrbsReAlxeActvVld</t>
    <phoneticPr fontId="5" type="noConversion"/>
  </si>
  <si>
    <t>前电机回收扭矩请求有效位</t>
    <phoneticPr fontId="5" type="noConversion"/>
  </si>
  <si>
    <t>WCBS_EV_F_RegenTarTrq</t>
    <phoneticPr fontId="5" type="noConversion"/>
  </si>
  <si>
    <t>WCBS_EV_R_RegenTarTrq</t>
    <phoneticPr fontId="5" type="noConversion"/>
  </si>
  <si>
    <t>前动力总成目标制动再生扭矩</t>
    <phoneticPr fontId="5" type="noConversion"/>
  </si>
  <si>
    <t>后动力总成目标制动再生扭矩</t>
    <phoneticPr fontId="5" type="noConversion"/>
  </si>
  <si>
    <t>tqCrbsActv</t>
    <phoneticPr fontId="5" type="noConversion"/>
  </si>
  <si>
    <t>-10</t>
    <phoneticPr fontId="5" type="noConversion"/>
  </si>
  <si>
    <t>ADAS_TqReq_ACC</t>
    <phoneticPr fontId="5" type="noConversion"/>
  </si>
  <si>
    <t>APA扭矩请求(轮端扭矩)</t>
    <phoneticPr fontId="5" type="noConversion"/>
  </si>
  <si>
    <t>WCBS_ESP5_St_APAVLC</t>
    <phoneticPr fontId="5" type="noConversion"/>
  </si>
  <si>
    <t>off</t>
  </si>
  <si>
    <t>0x5~0x9: Reserved</t>
  </si>
  <si>
    <t>standby</t>
    <phoneticPr fontId="5" type="noConversion"/>
  </si>
  <si>
    <t>comfortbrake</t>
    <phoneticPr fontId="5" type="noConversion"/>
  </si>
  <si>
    <t>emergencybrake</t>
    <phoneticPr fontId="5" type="noConversion"/>
  </si>
  <si>
    <t>automatic park</t>
    <phoneticPr fontId="5" type="noConversion"/>
  </si>
  <si>
    <t>Invalid</t>
    <phoneticPr fontId="5" type="noConversion"/>
  </si>
  <si>
    <t>WCBS_F_PTrTrqTargetVld</t>
    <phoneticPr fontId="5" type="noConversion"/>
  </si>
  <si>
    <t>APA扭矩请求标志位</t>
    <phoneticPr fontId="5" type="noConversion"/>
  </si>
  <si>
    <t>请求</t>
    <phoneticPr fontId="5" type="noConversion"/>
  </si>
  <si>
    <t>不请求</t>
    <phoneticPr fontId="5" type="noConversion"/>
  </si>
  <si>
    <t>APA工作模式</t>
    <phoneticPr fontId="5" type="noConversion"/>
  </si>
  <si>
    <t>258-18回收防滑激活条件测试</t>
    <phoneticPr fontId="5" type="noConversion"/>
  </si>
  <si>
    <t>FTq_Lmt_RF3_up</t>
    <phoneticPr fontId="5" type="noConversion"/>
  </si>
  <si>
    <t>FTq_Lmt_DF1_down</t>
    <phoneticPr fontId="5" type="noConversion"/>
  </si>
  <si>
    <t>后电机回收扭矩请求有效位</t>
    <phoneticPr fontId="5" type="noConversion"/>
  </si>
  <si>
    <t>参考速度</t>
    <phoneticPr fontId="5" type="noConversion"/>
  </si>
  <si>
    <t>参考车速</t>
    <phoneticPr fontId="5" type="noConversion"/>
  </si>
  <si>
    <t>D挡，后电机四象限限制转速为0前一点限制扭矩</t>
    <phoneticPr fontId="5" type="noConversion"/>
  </si>
  <si>
    <t>D挡，后电机四象限限制转速为0前三点限制扭矩</t>
    <phoneticPr fontId="5" type="noConversion"/>
  </si>
  <si>
    <t>R挡，后电机四象限限制转速为0前一点限制扭矩</t>
    <phoneticPr fontId="5" type="noConversion"/>
  </si>
  <si>
    <t>R挡，后电机四象限限制转速为0前三点限制扭矩</t>
    <phoneticPr fontId="5" type="noConversion"/>
  </si>
  <si>
    <t>RTq_Lmt_DR3_down</t>
    <phoneticPr fontId="5" type="noConversion"/>
  </si>
  <si>
    <t>FTq_Lmt_DR1_down</t>
    <phoneticPr fontId="5" type="noConversion"/>
  </si>
  <si>
    <t>前驱动电机温度</t>
    <phoneticPr fontId="5" type="noConversion"/>
  </si>
  <si>
    <t>前MCU_IGBT温度</t>
    <phoneticPr fontId="5" type="noConversion"/>
  </si>
  <si>
    <t>SCHA</t>
    <phoneticPr fontId="5" type="noConversion"/>
  </si>
  <si>
    <t>PDCU_ChrgDchaGunCnctnSts</t>
    <phoneticPr fontId="5" type="noConversion"/>
  </si>
  <si>
    <t>充放电枪连接状态</t>
    <phoneticPr fontId="5" type="noConversion"/>
  </si>
  <si>
    <t>0x5~0x6: Reserved</t>
  </si>
  <si>
    <t>0x7: Invalid</t>
  </si>
  <si>
    <t>初始值</t>
    <phoneticPr fontId="5" type="noConversion"/>
  </si>
  <si>
    <t>VTOL放电枪完全连接</t>
    <phoneticPr fontId="5" type="noConversion"/>
  </si>
  <si>
    <t>未连接</t>
    <phoneticPr fontId="5" type="noConversion"/>
  </si>
  <si>
    <t>半连接</t>
    <phoneticPr fontId="5" type="noConversion"/>
  </si>
  <si>
    <t>连接</t>
    <phoneticPr fontId="5" type="noConversion"/>
  </si>
  <si>
    <t>d</t>
    <phoneticPr fontId="5" type="noConversion"/>
  </si>
  <si>
    <t>4WR30_10_dyn</t>
    <phoneticPr fontId="5" type="noConversion"/>
  </si>
  <si>
    <t>4WR100_10_dyn</t>
    <phoneticPr fontId="5" type="noConversion"/>
  </si>
  <si>
    <t>fac_rgn</t>
    <phoneticPr fontId="5" type="noConversion"/>
  </si>
  <si>
    <t>RTq_Lmt_RF1_up</t>
    <phoneticPr fontId="5" type="noConversion"/>
  </si>
  <si>
    <t>FSpeed_xxLmt_DF3</t>
    <phoneticPr fontId="5" type="noConversion"/>
  </si>
  <si>
    <t>VbTCS_TcsActiveRegn_flg</t>
    <phoneticPr fontId="5" type="noConversion"/>
  </si>
  <si>
    <t>前电机轴端扭矩上限258</t>
    <phoneticPr fontId="5" type="noConversion"/>
  </si>
  <si>
    <t>前电机轴端扭矩下限258</t>
    <phoneticPr fontId="5" type="noConversion"/>
  </si>
  <si>
    <t>实际前电机轴端扭矩上限</t>
    <phoneticPr fontId="5" type="noConversion"/>
  </si>
  <si>
    <t>实际前电机轴端扭矩下限</t>
    <phoneticPr fontId="5" type="noConversion"/>
  </si>
  <si>
    <t>FTq_Lmt_RR1_up</t>
    <phoneticPr fontId="5" type="noConversion"/>
  </si>
  <si>
    <t>VfTQL_MotTqUpLimRDIR_Nm</t>
    <phoneticPr fontId="5" type="noConversion"/>
  </si>
  <si>
    <t>EPS_SAS_N_SteeringAngle</t>
    <phoneticPr fontId="5" type="noConversion"/>
  </si>
  <si>
    <t>后轴轮端转轴端后扭矩需求</t>
    <phoneticPr fontId="5" type="noConversion"/>
  </si>
  <si>
    <t>ReEsc_tqEmReqInt</t>
    <phoneticPr fontId="5" type="noConversion"/>
  </si>
  <si>
    <t>RTq_Lmt_middle_down</t>
    <phoneticPr fontId="5" type="noConversion"/>
  </si>
  <si>
    <t>后驱动电机当前转速</t>
    <phoneticPr fontId="5" type="noConversion"/>
  </si>
  <si>
    <t>VfTQL_MotorRegeTqF_Nm</t>
  </si>
  <si>
    <t>VfTQL_MotorDriTqF_Nm</t>
  </si>
  <si>
    <t>VfTQL_MotDriTqLimSpdF_Nm</t>
  </si>
  <si>
    <t>VfTQL_MotRegeTqLimSpdF_Nm</t>
  </si>
  <si>
    <t>VfTQL_MotRegeTqLimTempF_Nm</t>
  </si>
  <si>
    <t>VbTQL_TqFMotLimReq_Nm</t>
  </si>
  <si>
    <t>VbTQL_TqFMotFbd_Nm</t>
  </si>
  <si>
    <t>VfTQL_MotTqChargeLimF_Nm</t>
  </si>
  <si>
    <t>VfTQL_PowerDischrgF_kW</t>
  </si>
  <si>
    <t>VfTQL_PowerDischrgR_kW</t>
  </si>
  <si>
    <t>VfTQL_PowerChrgF_kW</t>
  </si>
  <si>
    <t>VfTQL_PowerChrgR_kW</t>
  </si>
  <si>
    <t>VfTQL_MotRegeTqLimSpdR_Nm</t>
  </si>
  <si>
    <t>VfTQL_MotRegeTqLimTempR_Nm</t>
  </si>
  <si>
    <t>VbTQL_TqRMotLimReq_Nm</t>
  </si>
  <si>
    <t>VfTQL_MotTqChargeLimR_Nm</t>
  </si>
  <si>
    <t>VfTQL_MotorRegeTqR_Nm</t>
  </si>
  <si>
    <t>VfTQL_MotDriTqLimTempF_Nm</t>
  </si>
  <si>
    <t>VfTQL_MotTqDischargeLimF_Nm</t>
  </si>
  <si>
    <t>VfTQL_MotDriTqLimTempR_Nm</t>
  </si>
  <si>
    <t>VfTQL_MotDriTqLimF_Nm</t>
  </si>
  <si>
    <t>VfTQL_MotRegeTqLimF_Nm</t>
  </si>
  <si>
    <t>VfTQL_MotDriTqLimR_Nm</t>
  </si>
  <si>
    <t>VfTQL_MotRegeTqLimR_Nm</t>
  </si>
  <si>
    <t>VfTQL_MotorDriTqR_Nm</t>
  </si>
  <si>
    <t>VfTQL_MotDriTqLimSpdR_Nm</t>
  </si>
  <si>
    <t>VfTQL_MotorPosTqLimR_Nm1</t>
  </si>
  <si>
    <t>VfTQL_MotActvTqLimF_Nm</t>
  </si>
  <si>
    <t>VbTQL_TqRMotLimReq1_Nm</t>
  </si>
  <si>
    <t>VbTQL_TqFMotLimReq1_Nm</t>
  </si>
  <si>
    <t>前1</t>
  </si>
  <si>
    <t>前2</t>
  </si>
  <si>
    <t>前3</t>
  </si>
  <si>
    <t>前4</t>
  </si>
  <si>
    <t>前5</t>
  </si>
  <si>
    <t>前6</t>
  </si>
  <si>
    <t>前7</t>
  </si>
  <si>
    <t>前8</t>
  </si>
  <si>
    <t>前9</t>
  </si>
  <si>
    <t>前10</t>
  </si>
  <si>
    <t>前11</t>
  </si>
  <si>
    <t>前12</t>
  </si>
  <si>
    <t>前13</t>
  </si>
  <si>
    <t>前14</t>
  </si>
  <si>
    <t>前15</t>
  </si>
  <si>
    <t>后1</t>
  </si>
  <si>
    <t>后2</t>
  </si>
  <si>
    <t>后3</t>
  </si>
  <si>
    <t>后4</t>
  </si>
  <si>
    <t>后5</t>
  </si>
  <si>
    <t>后6</t>
  </si>
  <si>
    <t>后7</t>
  </si>
  <si>
    <t>后8</t>
  </si>
  <si>
    <t>后9</t>
  </si>
  <si>
    <t>后10</t>
  </si>
  <si>
    <t>后11</t>
  </si>
  <si>
    <t>后12</t>
  </si>
  <si>
    <t>后13</t>
  </si>
  <si>
    <t>后14</t>
  </si>
  <si>
    <t>后15</t>
  </si>
  <si>
    <t>END</t>
    <phoneticPr fontId="5" type="noConversion"/>
  </si>
  <si>
    <t>VeTQRe_SameSideDiffTorque_Nm</t>
    <phoneticPr fontId="5" type="noConversion"/>
  </si>
  <si>
    <t>同侧轮速差扭矩</t>
    <phoneticPr fontId="5" type="noConversion"/>
  </si>
  <si>
    <t>ReEsc_tqEmReqEsc-delete</t>
    <phoneticPr fontId="5" type="noConversion"/>
  </si>
  <si>
    <t>后电机轮端扭矩258old-delete</t>
    <phoneticPr fontId="5" type="noConversion"/>
  </si>
  <si>
    <t>后电机轴端扭矩-delete</t>
    <phoneticPr fontId="5" type="noConversion"/>
  </si>
  <si>
    <t>后电机轮端扭矩258-delete</t>
    <phoneticPr fontId="5" type="noConversion"/>
  </si>
  <si>
    <t>前电机轮端扭矩258old-delete</t>
    <phoneticPr fontId="5" type="noConversion"/>
  </si>
  <si>
    <t>FrntEsc_tqEmReqEsc-delete</t>
    <phoneticPr fontId="5" type="noConversion"/>
  </si>
  <si>
    <t>前电机轮端扭矩258-delete</t>
    <phoneticPr fontId="5" type="noConversion"/>
  </si>
  <si>
    <t>前电机轴端扭矩-delete</t>
    <phoneticPr fontId="5" type="noConversion"/>
  </si>
  <si>
    <t>258-16-1</t>
    <phoneticPr fontId="5" type="noConversion"/>
  </si>
  <si>
    <t>TEA_tqFrWhlMaxLimit</t>
    <phoneticPr fontId="5" type="noConversion"/>
  </si>
  <si>
    <t>TEA_tqFrWhlMinLimit</t>
    <phoneticPr fontId="5" type="noConversion"/>
  </si>
  <si>
    <t>ESP扭矩干预上限</t>
    <phoneticPr fontId="5" type="noConversion"/>
  </si>
  <si>
    <t>ESP扭矩干预下限</t>
    <phoneticPr fontId="5" type="noConversion"/>
  </si>
  <si>
    <t>慢充</t>
    <phoneticPr fontId="5" type="noConversion"/>
  </si>
  <si>
    <t>ESSC_B_DrvRdy_Co</t>
    <phoneticPr fontId="5" type="noConversion"/>
  </si>
  <si>
    <t>Ready</t>
    <phoneticPr fontId="5" type="noConversion"/>
  </si>
  <si>
    <t>ESP</t>
    <phoneticPr fontId="5" type="noConversion"/>
  </si>
  <si>
    <t>CCP</t>
    <phoneticPr fontId="5" type="noConversion"/>
  </si>
  <si>
    <t>VbVTL_FrntDampingForbid_flg</t>
    <phoneticPr fontId="5" type="noConversion"/>
  </si>
  <si>
    <t>前电机主动阻尼禁止标志位</t>
    <phoneticPr fontId="5" type="noConversion"/>
  </si>
  <si>
    <t>前电机主动阻尼禁止标志位CCP</t>
    <phoneticPr fontId="5" type="noConversion"/>
  </si>
  <si>
    <t>后电机主动阻尼禁止标志位CCP</t>
    <phoneticPr fontId="5" type="noConversion"/>
  </si>
  <si>
    <t>VbVTL_ReDampingForbid_flg</t>
    <phoneticPr fontId="5" type="noConversion"/>
  </si>
  <si>
    <t>Ready</t>
  </si>
  <si>
    <t>狂暴模式</t>
    <phoneticPr fontId="5" type="noConversion"/>
  </si>
  <si>
    <t>percTraTar_C</t>
    <phoneticPr fontId="5" type="noConversion"/>
  </si>
  <si>
    <t>FTq_Lmt_DF3_down</t>
    <phoneticPr fontId="5" type="noConversion"/>
  </si>
  <si>
    <t>VfTQRe_FrntSpdDiffSum_kph</t>
    <phoneticPr fontId="5" type="noConversion"/>
  </si>
  <si>
    <t>CCP</t>
    <phoneticPr fontId="5" type="noConversion"/>
  </si>
  <si>
    <t>VfTQRe_ReSpdDiffSum_kph</t>
    <phoneticPr fontId="5" type="noConversion"/>
  </si>
  <si>
    <t>前轴轮速差之和</t>
    <phoneticPr fontId="5" type="noConversion"/>
  </si>
  <si>
    <t>后轴轮速差之和</t>
    <phoneticPr fontId="5" type="noConversion"/>
  </si>
  <si>
    <t>VfTQRe_FrntRegnActTq_Nm</t>
    <phoneticPr fontId="5" type="noConversion"/>
  </si>
  <si>
    <t>VfTQRe_ReRegnActTq_Nm</t>
    <phoneticPr fontId="5" type="noConversion"/>
  </si>
  <si>
    <t>VeTQRe_ReRegnAct_enum</t>
    <phoneticPr fontId="5" type="noConversion"/>
  </si>
  <si>
    <t>后轴轮速差标志位</t>
    <phoneticPr fontId="5" type="noConversion"/>
  </si>
  <si>
    <t>前轴轮速差标志位</t>
    <phoneticPr fontId="5" type="noConversion"/>
  </si>
  <si>
    <t>VeTQRe_FrntRegnAct_enum</t>
    <phoneticPr fontId="5" type="noConversion"/>
  </si>
  <si>
    <t>VfTQRe_FrntDiffTqLimit_pct</t>
    <phoneticPr fontId="5" type="noConversion"/>
  </si>
  <si>
    <t>VfTQRe_ReDiffTqLimit_pct</t>
    <phoneticPr fontId="5" type="noConversion"/>
  </si>
  <si>
    <t>前轴轮速差限扭百分比</t>
    <phoneticPr fontId="5" type="noConversion"/>
  </si>
  <si>
    <t>后轴轮速差限扭百分比</t>
    <phoneticPr fontId="5" type="noConversion"/>
  </si>
  <si>
    <t>TEA_spdVehSpd</t>
    <phoneticPr fontId="5" type="noConversion"/>
  </si>
  <si>
    <t>双轴回收参考速度</t>
    <phoneticPr fontId="5" type="noConversion"/>
  </si>
  <si>
    <t>VfTQRe_FLSpeedDiff_kph</t>
    <phoneticPr fontId="5" type="noConversion"/>
  </si>
  <si>
    <t>VfTQRe_FRSpeedDiff_kph</t>
    <phoneticPr fontId="5" type="noConversion"/>
  </si>
  <si>
    <t>VfTQRe_RLSpeedDiff_kph</t>
    <phoneticPr fontId="5" type="noConversion"/>
  </si>
  <si>
    <t>VfTQRe_RRSpeedDiff_kph</t>
    <phoneticPr fontId="5" type="noConversion"/>
  </si>
  <si>
    <t>左前轮轮速差</t>
    <phoneticPr fontId="5" type="noConversion"/>
  </si>
  <si>
    <t>右前轮轮速差</t>
    <phoneticPr fontId="5" type="noConversion"/>
  </si>
  <si>
    <t>左后轮轮速差</t>
    <phoneticPr fontId="5" type="noConversion"/>
  </si>
  <si>
    <t>右后轮轮速差</t>
    <phoneticPr fontId="5" type="noConversion"/>
  </si>
  <si>
    <t>Spd1</t>
    <phoneticPr fontId="5" type="noConversion"/>
  </si>
  <si>
    <t>Spd2</t>
  </si>
  <si>
    <t>Spd3</t>
  </si>
  <si>
    <t>TEA_spdWhlSpdLF</t>
    <phoneticPr fontId="5" type="noConversion"/>
  </si>
  <si>
    <t>TEA_spdWhlSpdRF</t>
    <phoneticPr fontId="5" type="noConversion"/>
  </si>
  <si>
    <t>TEA_spdWhlSpdLR</t>
    <phoneticPr fontId="5" type="noConversion"/>
  </si>
  <si>
    <t>TEA_spdWhlSpdRR</t>
  </si>
  <si>
    <t>V_Res</t>
    <phoneticPr fontId="5" type="noConversion"/>
  </si>
  <si>
    <t>后轴回收防滑扭矩限制值</t>
    <phoneticPr fontId="5" type="noConversion"/>
  </si>
  <si>
    <t>前轴回收防滑扭矩限制值</t>
    <phoneticPr fontId="5" type="noConversion"/>
  </si>
  <si>
    <t>填写---&gt;</t>
    <phoneticPr fontId="5" type="noConversion"/>
  </si>
  <si>
    <t>差值结果</t>
    <phoneticPr fontId="5" type="noConversion"/>
  </si>
  <si>
    <t>插值结果</t>
    <phoneticPr fontId="5" type="noConversion"/>
  </si>
  <si>
    <t>RightA1</t>
    <phoneticPr fontId="5" type="noConversion"/>
  </si>
  <si>
    <t>RightA2</t>
    <phoneticPr fontId="5" type="noConversion"/>
  </si>
  <si>
    <t>RightA3</t>
    <phoneticPr fontId="5" type="noConversion"/>
  </si>
  <si>
    <t>Right1</t>
    <phoneticPr fontId="5" type="noConversion"/>
  </si>
  <si>
    <t>Right2</t>
  </si>
  <si>
    <t>Right3</t>
  </si>
  <si>
    <t>VfTQRe_DiffWhlSpdOffsetAWD_kph</t>
    <phoneticPr fontId="5" type="noConversion"/>
  </si>
  <si>
    <t>Left1</t>
    <phoneticPr fontId="5" type="noConversion"/>
  </si>
  <si>
    <t>Left2</t>
  </si>
  <si>
    <t>Left3</t>
  </si>
  <si>
    <t>LeftA1</t>
    <phoneticPr fontId="5" type="noConversion"/>
  </si>
  <si>
    <t>LeftA2</t>
    <phoneticPr fontId="5" type="noConversion"/>
  </si>
  <si>
    <t>LeftA3</t>
    <phoneticPr fontId="5" type="noConversion"/>
  </si>
  <si>
    <t>Nom2Sta_m</t>
    <phoneticPr fontId="5" type="noConversion"/>
  </si>
  <si>
    <t>Nom2Sta_p</t>
    <phoneticPr fontId="5" type="noConversion"/>
  </si>
  <si>
    <t>Sta2Lim_m</t>
    <phoneticPr fontId="5" type="noConversion"/>
  </si>
  <si>
    <t>Sta2Lim_p</t>
    <phoneticPr fontId="5" type="noConversion"/>
  </si>
  <si>
    <t>Lim2Sta_p</t>
    <phoneticPr fontId="5" type="noConversion"/>
  </si>
  <si>
    <t>Lim2Sta_m</t>
    <phoneticPr fontId="5" type="noConversion"/>
  </si>
  <si>
    <t>Sta2Nom_p</t>
    <phoneticPr fontId="5" type="noConversion"/>
  </si>
  <si>
    <t>Sta2Nom_m</t>
    <phoneticPr fontId="5" type="noConversion"/>
  </si>
  <si>
    <t>Nom2Sta_m_pct</t>
    <phoneticPr fontId="5" type="noConversion"/>
  </si>
  <si>
    <t>Nom2Sta_p_pct</t>
    <phoneticPr fontId="5" type="noConversion"/>
  </si>
  <si>
    <t>Sta2Lim_m_pct</t>
    <phoneticPr fontId="5" type="noConversion"/>
  </si>
  <si>
    <t>Sta2Lim_p_pct</t>
    <phoneticPr fontId="5" type="noConversion"/>
  </si>
  <si>
    <t>Lim2Sta_p_pct</t>
    <phoneticPr fontId="5" type="noConversion"/>
  </si>
  <si>
    <t>Lim2Sta_m_pct</t>
    <phoneticPr fontId="5" type="noConversion"/>
  </si>
  <si>
    <t>Sta2Nom_p_pct</t>
    <phoneticPr fontId="5" type="noConversion"/>
  </si>
  <si>
    <t>Sta2Nom_m_pct</t>
    <phoneticPr fontId="5" type="noConversion"/>
  </si>
  <si>
    <t>-100</t>
    <phoneticPr fontId="5" type="noConversion"/>
  </si>
  <si>
    <t>-450</t>
    <phoneticPr fontId="5" type="noConversion"/>
  </si>
  <si>
    <t>-225</t>
    <phoneticPr fontId="5" type="noConversion"/>
  </si>
  <si>
    <t>方向盘修正车速</t>
    <phoneticPr fontId="5" type="noConversion"/>
  </si>
  <si>
    <t>VfTQRe_ReTorqueRequst_Nm</t>
    <phoneticPr fontId="5" type="noConversion"/>
  </si>
  <si>
    <t>VfTQRe_FrntTorqueRequst_Nm</t>
    <phoneticPr fontId="5" type="noConversion"/>
  </si>
  <si>
    <t>前轴滑移需求扭矩</t>
    <phoneticPr fontId="5" type="noConversion"/>
  </si>
  <si>
    <t>后轴滑移需求扭矩</t>
    <phoneticPr fontId="5" type="noConversion"/>
  </si>
  <si>
    <t>CCP</t>
    <phoneticPr fontId="5" type="noConversion"/>
  </si>
  <si>
    <t>FrntEm_tqEmReqArbd</t>
  </si>
  <si>
    <t>ReEm_tqEmReqArbd</t>
    <phoneticPr fontId="5" type="noConversion"/>
  </si>
  <si>
    <t>前轴滤波后需求扭矩</t>
    <phoneticPr fontId="5" type="noConversion"/>
  </si>
  <si>
    <t>后轴滤波后需求扭矩</t>
    <phoneticPr fontId="5" type="noConversion"/>
  </si>
  <si>
    <t>前电机滤波后轴端扭矩</t>
    <phoneticPr fontId="5" type="noConversion"/>
  </si>
  <si>
    <t>FrntEm_tqEmMaxFac_MP</t>
    <phoneticPr fontId="5" type="noConversion"/>
  </si>
  <si>
    <t>MidA</t>
    <phoneticPr fontId="5" type="noConversion"/>
  </si>
  <si>
    <t>Mid0</t>
    <phoneticPr fontId="5" type="noConversion"/>
  </si>
  <si>
    <t>Sta2Lim_p1</t>
    <phoneticPr fontId="5" type="noConversion"/>
  </si>
  <si>
    <t>Sta2Lim_p2</t>
    <phoneticPr fontId="5" type="noConversion"/>
  </si>
  <si>
    <t>Sta2Lim_p3</t>
    <phoneticPr fontId="5" type="noConversion"/>
  </si>
  <si>
    <t>Sta2Lim_p1_pct</t>
    <phoneticPr fontId="5" type="noConversion"/>
  </si>
  <si>
    <t>Sta2Lim_p2_pct</t>
    <phoneticPr fontId="5" type="noConversion"/>
  </si>
  <si>
    <t>Sta2Lim_p3_pct</t>
    <phoneticPr fontId="5" type="noConversion"/>
  </si>
  <si>
    <t>FTq_Lmt_D0_down</t>
    <phoneticPr fontId="5" type="noConversion"/>
  </si>
  <si>
    <t>FTq_Lmt_RF1_up</t>
    <phoneticPr fontId="5" type="noConversion"/>
  </si>
  <si>
    <t>FTq_Lmt_R0_up</t>
    <phoneticPr fontId="5" type="noConversion"/>
  </si>
  <si>
    <t>RTq_Lmt_D0_down</t>
    <phoneticPr fontId="5" type="noConversion"/>
  </si>
  <si>
    <t>RTq_Lmt_R0_up</t>
    <phoneticPr fontId="5" type="noConversion"/>
  </si>
  <si>
    <t>ESC干涉前的前电机轮端扭矩</t>
    <phoneticPr fontId="5" type="noConversion"/>
  </si>
  <si>
    <t>前驱动电机当前转矩</t>
    <phoneticPr fontId="5" type="noConversion"/>
  </si>
  <si>
    <t>MCUR0x150</t>
  </si>
  <si>
    <t>TM1CrtTq</t>
  </si>
  <si>
    <t>后驱动电机当前转矩</t>
  </si>
  <si>
    <t>TM2CrtTq</t>
  </si>
  <si>
    <t>FTqAct1</t>
    <phoneticPr fontId="5" type="noConversion"/>
  </si>
  <si>
    <t>FTqAct2</t>
    <phoneticPr fontId="5" type="noConversion"/>
  </si>
  <si>
    <t>FTqAct3</t>
  </si>
  <si>
    <t>FTqAct4</t>
  </si>
  <si>
    <t>FTqAct5</t>
  </si>
  <si>
    <t>FTqAct6</t>
  </si>
  <si>
    <t>FTqAct7</t>
  </si>
  <si>
    <t>FTqAct8</t>
  </si>
  <si>
    <t>FTqAct9</t>
  </si>
  <si>
    <t>FTqAct10</t>
  </si>
  <si>
    <t>FTqAct11</t>
  </si>
  <si>
    <t>FTqAct12</t>
  </si>
  <si>
    <t>FTqAct14</t>
  </si>
  <si>
    <t>FTqAct15</t>
  </si>
  <si>
    <t>RTqAct1</t>
    <phoneticPr fontId="5" type="noConversion"/>
  </si>
  <si>
    <t>RTqAct2</t>
    <phoneticPr fontId="5" type="noConversion"/>
  </si>
  <si>
    <t>RTqAct3</t>
  </si>
  <si>
    <t>RTqAct4</t>
  </si>
  <si>
    <t>RTqAct5</t>
  </si>
  <si>
    <t>RTqAct6</t>
  </si>
  <si>
    <t>RTqAct7</t>
  </si>
  <si>
    <t>RTqAct8</t>
  </si>
  <si>
    <t>RTqAct9</t>
  </si>
  <si>
    <t>RTqAct10</t>
  </si>
  <si>
    <t>RTqAct11</t>
  </si>
  <si>
    <t>RTqAct12</t>
  </si>
  <si>
    <t>RTqAct13</t>
  </si>
  <si>
    <t>RTqAct14</t>
  </si>
  <si>
    <t>RTqAct15</t>
  </si>
  <si>
    <t>RTqAct16</t>
    <phoneticPr fontId="5" type="noConversion"/>
  </si>
  <si>
    <t>RTqAct17</t>
    <phoneticPr fontId="5" type="noConversion"/>
  </si>
  <si>
    <t>RTqAct18</t>
    <phoneticPr fontId="5" type="noConversion"/>
  </si>
  <si>
    <t>RTqAct19</t>
    <phoneticPr fontId="5" type="noConversion"/>
  </si>
  <si>
    <t>RTqAct20</t>
  </si>
  <si>
    <t>RTqAct21</t>
  </si>
  <si>
    <t>RTqAct22</t>
  </si>
  <si>
    <t>RTqAct23</t>
  </si>
  <si>
    <t>RTqAct24</t>
  </si>
  <si>
    <t>后电机驱动功率限制</t>
    <phoneticPr fontId="5" type="noConversion"/>
  </si>
  <si>
    <t>后电机回收功率限制</t>
    <phoneticPr fontId="5" type="noConversion"/>
  </si>
  <si>
    <t>前电机驱动功率限制</t>
    <phoneticPr fontId="5" type="noConversion"/>
  </si>
  <si>
    <t>前电机回收功率限制</t>
    <phoneticPr fontId="5" type="noConversion"/>
  </si>
  <si>
    <t>F_dri</t>
  </si>
  <si>
    <t>F_dri0</t>
  </si>
  <si>
    <t>F_dri1</t>
  </si>
  <si>
    <t>F_dri2</t>
  </si>
  <si>
    <t>F_dri3</t>
  </si>
  <si>
    <t>F_dri4</t>
  </si>
  <si>
    <t>F_dri5</t>
  </si>
  <si>
    <t>F_dri7</t>
  </si>
  <si>
    <t>F_dri8</t>
  </si>
  <si>
    <t>F_dri9</t>
  </si>
  <si>
    <t>F_dri10</t>
  </si>
  <si>
    <t>F_dri11</t>
  </si>
  <si>
    <t>F_dri12</t>
  </si>
  <si>
    <t>F_dri13</t>
  </si>
  <si>
    <t>F_dri14</t>
  </si>
  <si>
    <t>F_dri15</t>
  </si>
  <si>
    <t>F_dri16</t>
  </si>
  <si>
    <t>F_dri17</t>
  </si>
  <si>
    <t>F_dri18</t>
  </si>
  <si>
    <t>F_dri19</t>
  </si>
  <si>
    <t>F_dri20</t>
  </si>
  <si>
    <t>R_dri0</t>
  </si>
  <si>
    <t>R_dri1</t>
  </si>
  <si>
    <t>R_dri2</t>
  </si>
  <si>
    <t>R_dri3</t>
  </si>
  <si>
    <t>R_dri4</t>
  </si>
  <si>
    <t>R_dri5</t>
  </si>
  <si>
    <t>R_dri6</t>
  </si>
  <si>
    <t>R_dri7</t>
  </si>
  <si>
    <t>R_dri8</t>
  </si>
  <si>
    <t>R_dri9</t>
  </si>
  <si>
    <t>R_dri10</t>
  </si>
  <si>
    <t>R_dri11</t>
  </si>
  <si>
    <t>R_dri12</t>
  </si>
  <si>
    <t>R_dri13</t>
  </si>
  <si>
    <t>R_dri14</t>
  </si>
  <si>
    <t>R_dri15</t>
  </si>
  <si>
    <t>R_dri16</t>
  </si>
  <si>
    <t>R_dri17</t>
  </si>
  <si>
    <t>R_dri18</t>
  </si>
  <si>
    <t>R_dri19</t>
  </si>
  <si>
    <t>R_dri20</t>
  </si>
  <si>
    <t>R_dri21</t>
  </si>
  <si>
    <t>R_dri22</t>
  </si>
  <si>
    <t>R_dri23</t>
  </si>
  <si>
    <t>R_dri24</t>
  </si>
  <si>
    <t>R_reg0</t>
  </si>
  <si>
    <t>R_reg1</t>
  </si>
  <si>
    <t>R_reg2</t>
  </si>
  <si>
    <t>R_reg3</t>
  </si>
  <si>
    <t>R_reg4</t>
  </si>
  <si>
    <t>R_reg5</t>
  </si>
  <si>
    <t>R_reg6</t>
  </si>
  <si>
    <t>R_reg7</t>
  </si>
  <si>
    <t>R_reg8</t>
  </si>
  <si>
    <t>R_reg9</t>
  </si>
  <si>
    <t>R_reg10</t>
  </si>
  <si>
    <t>R_reg11</t>
  </si>
  <si>
    <t>R_reg12</t>
  </si>
  <si>
    <t>R_reg13</t>
  </si>
  <si>
    <t>R_reg14</t>
  </si>
  <si>
    <t>R_reg15</t>
  </si>
  <si>
    <t>R_reg16</t>
  </si>
  <si>
    <t>R_reg17</t>
  </si>
  <si>
    <t>R_reg18</t>
  </si>
  <si>
    <t>R_reg19</t>
  </si>
  <si>
    <t>R_reg20</t>
  </si>
  <si>
    <t>R_reg21</t>
  </si>
  <si>
    <t>R_reg22</t>
  </si>
  <si>
    <t>R_reg23</t>
  </si>
  <si>
    <t>R_reg24</t>
  </si>
  <si>
    <t>F_reg</t>
  </si>
  <si>
    <t>F_reg0</t>
  </si>
  <si>
    <t>F_reg1</t>
  </si>
  <si>
    <t>F_reg2</t>
  </si>
  <si>
    <t>F_reg3</t>
  </si>
  <si>
    <t>F_reg4</t>
  </si>
  <si>
    <t>F_reg5</t>
  </si>
  <si>
    <t>F_reg6</t>
  </si>
  <si>
    <t>F_reg7</t>
  </si>
  <si>
    <t>F_reg8</t>
  </si>
  <si>
    <t>F_reg9</t>
  </si>
  <si>
    <t>F_reg10</t>
  </si>
  <si>
    <t>F_reg11</t>
  </si>
  <si>
    <t>F_reg12</t>
  </si>
  <si>
    <t>F_reg13</t>
  </si>
  <si>
    <t>F_reg14</t>
  </si>
  <si>
    <t>F_reg15</t>
  </si>
  <si>
    <t>F_reg16</t>
  </si>
  <si>
    <t>F_reg17</t>
  </si>
  <si>
    <t>F_reg18</t>
  </si>
  <si>
    <t>F_reg19</t>
  </si>
  <si>
    <t>F_reg20</t>
  </si>
  <si>
    <t>-500</t>
    <phoneticPr fontId="5" type="noConversion"/>
  </si>
  <si>
    <t>-100</t>
    <phoneticPr fontId="5" type="noConversion"/>
  </si>
  <si>
    <t>-1</t>
    <phoneticPr fontId="5" type="noConversion"/>
  </si>
  <si>
    <t>-0.3</t>
    <phoneticPr fontId="5" type="noConversion"/>
  </si>
  <si>
    <t>-225</t>
    <phoneticPr fontId="5" type="noConversion"/>
  </si>
  <si>
    <t>-0.625</t>
    <phoneticPr fontId="5" type="noConversion"/>
  </si>
  <si>
    <t>根据“前轴轮速差之和”的值查表填</t>
    <phoneticPr fontId="5" type="noConversion"/>
  </si>
  <si>
    <t>F_dri6</t>
    <phoneticPr fontId="5" type="noConversion"/>
  </si>
  <si>
    <t>整车故障处理等级</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</si>
</sst>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00"/>
  </numFmts>
  <fonts count="10" x14ac:knownFonts="1">
    <font>
      <sz val="11"/>
      <color theme="1"/>
      <name val="宋体"/>
      <charset val="134"/>
      <scheme val="minor"/>
    </font>
    <font>
      <sz val="11"/>
      <color indexed="8"/>
      <name val="宋体"/>
      <family val="3"/>
      <charset val="134"/>
    </font>
    <font>
      <sz val="12"/>
      <name val="宋体"/>
      <family val="3"/>
      <charset val="134"/>
    </font>
    <font>
      <sz val="12"/>
      <color theme="1"/>
      <name val="宋体"/>
      <family val="3"/>
      <charset val="134"/>
      <scheme val="minor"/>
    </font>
    <font>
      <sz val="11"/>
      <color theme="1"/>
      <name val="宋体"/>
      <family val="3"/>
      <charset val="134"/>
      <scheme val="minor"/>
    </font>
    <font>
      <sz val="9"/>
      <name val="宋体"/>
      <family val="3"/>
      <charset val="134"/>
      <scheme val="minor"/>
    </font>
    <font>
      <sz val="8"/>
      <color theme="1"/>
      <name val="宋体"/>
      <family val="3"/>
      <charset val="134"/>
      <scheme val="minor"/>
    </font>
    <font>
      <b/>
      <sz val="11"/>
      <color theme="1"/>
      <name val="宋体"/>
      <family val="3"/>
      <charset val="134"/>
      <scheme val="minor"/>
    </font>
    <font>
      <strike/>
      <sz val="11"/>
      <color theme="1"/>
      <name val="宋体"/>
      <family val="3"/>
      <charset val="134"/>
      <scheme val="minor"/>
    </font>
    <font>
      <sz val="11"/>
      <name val="宋体"/>
      <family val="3"/>
      <charset val="134"/>
      <scheme val="minor"/>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0000"/>
        <bgColor indexed="64"/>
      </patternFill>
    </fill>
    <fill>
      <patternFill patternType="solid">
        <fgColor theme="0" tint="-0.499984740745262"/>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thin">
        <color auto="1"/>
      </left>
      <right/>
      <top/>
      <bottom style="thin">
        <color auto="1"/>
      </bottom>
      <diagonal/>
    </border>
    <border>
      <left style="medium">
        <color indexed="64"/>
      </left>
      <right style="medium">
        <color indexed="64"/>
      </right>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medium">
        <color indexed="64"/>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thin">
        <color auto="1"/>
      </right>
      <top style="thin">
        <color auto="1"/>
      </top>
      <bottom/>
      <diagonal/>
    </border>
  </borders>
  <cellStyleXfs count="27">
    <xf numFmtId="0" fontId="0" fillId="0" borderId="0">
      <alignment vertical="center"/>
    </xf>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cellStyleXfs>
  <cellXfs count="120">
    <xf numFmtId="0" fontId="0" fillId="0" borderId="0" xfId="0">
      <alignment vertical="center"/>
    </xf>
    <xf numFmtId="0" fontId="0" fillId="0" borderId="0" xfId="0" applyAlignment="1">
      <alignment horizontal="center" vertical="center"/>
    </xf>
    <xf numFmtId="0" fontId="4" fillId="0" borderId="1" xfId="0" applyFont="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4" fillId="0" borderId="0" xfId="0" applyFont="1">
      <alignment vertical="center"/>
    </xf>
    <xf numFmtId="0" fontId="4" fillId="2" borderId="0" xfId="0" applyFont="1" applyFill="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left" vertical="center" wrapText="1"/>
    </xf>
    <xf numFmtId="0" fontId="1" fillId="0" borderId="1" xfId="0" applyFont="1" applyBorder="1" applyAlignment="1">
      <alignment horizontal="center" vertical="center"/>
    </xf>
    <xf numFmtId="0" fontId="4" fillId="0" borderId="2" xfId="0" applyFont="1" applyBorder="1" applyAlignment="1">
      <alignment horizontal="left" vertical="center" wrapText="1"/>
    </xf>
    <xf numFmtId="0" fontId="4" fillId="0" borderId="4" xfId="0" applyFont="1" applyBorder="1" applyAlignment="1">
      <alignment horizontal="left" vertical="center"/>
    </xf>
    <xf numFmtId="0" fontId="4" fillId="0" borderId="4" xfId="0" applyFont="1" applyBorder="1" applyAlignment="1">
      <alignment horizontal="left" vertical="center" wrapText="1"/>
    </xf>
    <xf numFmtId="0" fontId="6" fillId="0" borderId="1" xfId="0" applyFont="1" applyBorder="1" applyAlignment="1">
      <alignment horizontal="left" vertical="center" wrapText="1"/>
    </xf>
    <xf numFmtId="9" fontId="6" fillId="0" borderId="1" xfId="0" applyNumberFormat="1" applyFont="1" applyBorder="1" applyAlignment="1">
      <alignment horizontal="left" vertical="center"/>
    </xf>
    <xf numFmtId="0" fontId="6" fillId="0" borderId="1" xfId="0" applyFont="1" applyBorder="1" applyAlignment="1">
      <alignment horizontal="left" vertical="center"/>
    </xf>
    <xf numFmtId="0" fontId="4" fillId="0" borderId="0" xfId="26" applyAlignment="1">
      <alignment horizontal="center" vertical="center"/>
    </xf>
    <xf numFmtId="0" fontId="8" fillId="0" borderId="1" xfId="26" applyFont="1" applyBorder="1" applyAlignment="1">
      <alignment horizontal="center" vertical="center"/>
    </xf>
    <xf numFmtId="0" fontId="4" fillId="0" borderId="0" xfId="26">
      <alignment vertical="center"/>
    </xf>
    <xf numFmtId="2" fontId="8" fillId="0" borderId="1" xfId="26" applyNumberFormat="1" applyFont="1" applyBorder="1" applyAlignment="1">
      <alignment horizontal="center" vertical="center"/>
    </xf>
    <xf numFmtId="0" fontId="4" fillId="4" borderId="0" xfId="26" applyFill="1" applyAlignment="1">
      <alignment horizontal="center" vertical="center"/>
    </xf>
    <xf numFmtId="177" fontId="4" fillId="5" borderId="0" xfId="26" applyNumberFormat="1" applyFill="1" applyAlignment="1">
      <alignment horizontal="center" vertical="center"/>
    </xf>
    <xf numFmtId="177" fontId="4" fillId="0" borderId="0" xfId="26" applyNumberFormat="1" applyAlignment="1">
      <alignment horizontal="center" vertical="center"/>
    </xf>
    <xf numFmtId="0" fontId="4" fillId="0" borderId="1" xfId="26" applyBorder="1" applyAlignment="1">
      <alignment horizontal="center" vertical="center"/>
    </xf>
    <xf numFmtId="2" fontId="4" fillId="0" borderId="1" xfId="26" applyNumberFormat="1" applyBorder="1" applyAlignment="1">
      <alignment horizontal="center" vertical="center"/>
    </xf>
    <xf numFmtId="0" fontId="4" fillId="0" borderId="5" xfId="0" applyFont="1" applyBorder="1" applyAlignment="1">
      <alignment horizontal="center" vertical="center"/>
    </xf>
    <xf numFmtId="0" fontId="4" fillId="2" borderId="1"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9" fillId="0" borderId="28" xfId="0" applyFont="1" applyBorder="1" applyAlignment="1">
      <alignment horizontal="center" vertical="center"/>
    </xf>
    <xf numFmtId="0" fontId="9" fillId="0" borderId="1" xfId="0" applyFont="1" applyBorder="1" applyAlignment="1">
      <alignment horizontal="center" vertical="center"/>
    </xf>
    <xf numFmtId="0" fontId="9" fillId="6" borderId="1" xfId="0" applyFont="1" applyFill="1" applyBorder="1" applyAlignment="1">
      <alignment horizontal="center" vertical="center"/>
    </xf>
    <xf numFmtId="0" fontId="9" fillId="2" borderId="19" xfId="0" applyFont="1" applyFill="1" applyBorder="1" applyAlignment="1">
      <alignment horizontal="center" vertical="center" wrapText="1"/>
    </xf>
    <xf numFmtId="0" fontId="9" fillId="0" borderId="20" xfId="0" applyFont="1" applyBorder="1" applyAlignment="1">
      <alignment horizontal="center" vertical="center"/>
    </xf>
    <xf numFmtId="0" fontId="9" fillId="0" borderId="27" xfId="0" applyFont="1" applyBorder="1" applyAlignment="1">
      <alignment horizontal="center" vertical="center"/>
    </xf>
    <xf numFmtId="0" fontId="9" fillId="0" borderId="21" xfId="0" applyFont="1" applyBorder="1" applyAlignment="1">
      <alignment horizontal="center" vertical="center"/>
    </xf>
    <xf numFmtId="0" fontId="9" fillId="0" borderId="0" xfId="0" applyFont="1" applyAlignment="1">
      <alignment horizontal="center" vertical="center"/>
    </xf>
    <xf numFmtId="0" fontId="9" fillId="0" borderId="22" xfId="0" applyFont="1" applyBorder="1" applyAlignment="1">
      <alignment horizontal="center" vertical="center"/>
    </xf>
    <xf numFmtId="0" fontId="9" fillId="7" borderId="1" xfId="0" applyFont="1" applyFill="1" applyBorder="1" applyAlignment="1">
      <alignment horizontal="center" vertical="center"/>
    </xf>
    <xf numFmtId="0" fontId="9" fillId="0" borderId="23" xfId="0" applyFont="1" applyBorder="1" applyAlignment="1">
      <alignment horizontal="center" vertical="center"/>
    </xf>
    <xf numFmtId="0" fontId="9" fillId="2" borderId="28" xfId="0" applyFont="1" applyFill="1" applyBorder="1" applyAlignment="1">
      <alignment horizontal="center" vertical="center"/>
    </xf>
    <xf numFmtId="0" fontId="9" fillId="3" borderId="28"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0" borderId="24" xfId="0" applyFont="1" applyBorder="1" applyAlignment="1">
      <alignment horizontal="center" vertical="center"/>
    </xf>
    <xf numFmtId="0" fontId="9" fillId="3" borderId="25" xfId="0" applyFont="1" applyFill="1" applyBorder="1" applyAlignment="1">
      <alignment horizontal="center" vertical="center"/>
    </xf>
    <xf numFmtId="0" fontId="9" fillId="0" borderId="25" xfId="0" applyFont="1" applyBorder="1" applyAlignment="1">
      <alignment horizontal="center" vertical="center"/>
    </xf>
    <xf numFmtId="0" fontId="9" fillId="0" borderId="29" xfId="0" applyFont="1" applyBorder="1" applyAlignment="1">
      <alignment horizontal="center" vertical="center"/>
    </xf>
    <xf numFmtId="0" fontId="9" fillId="0" borderId="26" xfId="0" applyFont="1" applyBorder="1" applyAlignment="1">
      <alignment horizontal="center" vertical="center"/>
    </xf>
    <xf numFmtId="0" fontId="9" fillId="4" borderId="1" xfId="0" applyFont="1" applyFill="1" applyBorder="1" applyAlignment="1">
      <alignment horizontal="center" vertical="center"/>
    </xf>
    <xf numFmtId="0" fontId="9" fillId="2" borderId="23" xfId="0" applyFont="1" applyFill="1" applyBorder="1" applyAlignment="1">
      <alignment horizontal="center" vertical="center"/>
    </xf>
    <xf numFmtId="0" fontId="9" fillId="3" borderId="23" xfId="0" applyFont="1" applyFill="1" applyBorder="1" applyAlignment="1">
      <alignment horizontal="center" vertical="center"/>
    </xf>
    <xf numFmtId="0" fontId="6" fillId="0" borderId="2" xfId="0" applyFont="1" applyBorder="1" applyAlignment="1">
      <alignment horizontal="left" vertical="center"/>
    </xf>
    <xf numFmtId="0" fontId="6" fillId="0" borderId="4" xfId="0" applyFont="1" applyBorder="1" applyAlignment="1">
      <alignment horizontal="left" vertical="center" wrapText="1"/>
    </xf>
    <xf numFmtId="0" fontId="4" fillId="0" borderId="1" xfId="0" quotePrefix="1" applyFont="1" applyBorder="1" applyAlignment="1">
      <alignment horizontal="center" vertical="center"/>
    </xf>
    <xf numFmtId="0" fontId="9" fillId="0" borderId="20" xfId="0" applyFont="1" applyBorder="1" applyAlignment="1">
      <alignment horizontal="center" vertical="center" wrapText="1"/>
    </xf>
    <xf numFmtId="0" fontId="9" fillId="0" borderId="30" xfId="0" applyFont="1" applyBorder="1" applyAlignment="1">
      <alignment horizontal="center" vertical="center"/>
    </xf>
    <xf numFmtId="0" fontId="9" fillId="0" borderId="2" xfId="0" applyFont="1" applyBorder="1" applyAlignment="1">
      <alignment horizontal="center" vertical="center"/>
    </xf>
    <xf numFmtId="0" fontId="9" fillId="0" borderId="16" xfId="0" applyFont="1" applyBorder="1" applyAlignment="1">
      <alignment horizontal="center" vertical="center"/>
    </xf>
    <xf numFmtId="0" fontId="9" fillId="3" borderId="2" xfId="0" applyFont="1" applyFill="1" applyBorder="1" applyAlignment="1">
      <alignment horizontal="center" vertical="center"/>
    </xf>
    <xf numFmtId="0" fontId="4" fillId="4" borderId="1" xfId="0" applyFont="1" applyFill="1" applyBorder="1" applyAlignment="1">
      <alignment horizontal="center" vertical="center"/>
    </xf>
    <xf numFmtId="0" fontId="9" fillId="2" borderId="22" xfId="0" applyFont="1" applyFill="1" applyBorder="1" applyAlignment="1">
      <alignment horizontal="center" vertical="center"/>
    </xf>
    <xf numFmtId="0" fontId="4" fillId="6" borderId="1" xfId="0" applyFont="1" applyFill="1" applyBorder="1" applyAlignment="1">
      <alignment horizontal="center" vertical="center"/>
    </xf>
    <xf numFmtId="0" fontId="4" fillId="0" borderId="1" xfId="0" applyFont="1" applyBorder="1">
      <alignment vertical="center"/>
    </xf>
    <xf numFmtId="0" fontId="4" fillId="0" borderId="1" xfId="0" applyFont="1" applyBorder="1" applyAlignment="1">
      <alignment horizontal="center"/>
    </xf>
    <xf numFmtId="0" fontId="4" fillId="0" borderId="1" xfId="0" applyFont="1" applyBorder="1" applyAlignment="1">
      <alignment horizontal="left" vertical="center"/>
    </xf>
    <xf numFmtId="0" fontId="4" fillId="0" borderId="1" xfId="0" applyFont="1" applyBorder="1" applyAlignment="1">
      <alignment horizontal="center" vertical="top"/>
    </xf>
    <xf numFmtId="176" fontId="4" fillId="0" borderId="1" xfId="0" applyNumberFormat="1" applyFont="1" applyBorder="1" applyAlignment="1">
      <alignment horizontal="center" vertical="center"/>
    </xf>
    <xf numFmtId="177" fontId="4" fillId="0" borderId="1" xfId="0" applyNumberFormat="1" applyFont="1" applyBorder="1" applyAlignment="1">
      <alignment horizontal="center" vertical="center"/>
    </xf>
    <xf numFmtId="0" fontId="4" fillId="0" borderId="3" xfId="0" applyFont="1" applyBorder="1" applyAlignment="1">
      <alignment horizontal="left" vertical="center" wrapText="1"/>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5" xfId="0" applyFont="1" applyBorder="1" applyAlignment="1">
      <alignment horizontal="center" vertical="center"/>
    </xf>
    <xf numFmtId="0" fontId="4" fillId="0" borderId="13" xfId="0" applyFont="1" applyBorder="1" applyAlignment="1">
      <alignment horizontal="center" vertical="center"/>
    </xf>
    <xf numFmtId="0" fontId="7" fillId="0" borderId="1" xfId="0" applyFont="1" applyBorder="1" applyAlignment="1">
      <alignment horizontal="center" vertical="center"/>
    </xf>
    <xf numFmtId="0" fontId="4" fillId="7"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8" borderId="11" xfId="0" applyFont="1" applyFill="1" applyBorder="1" applyAlignment="1">
      <alignment horizontal="center" vertical="center"/>
    </xf>
    <xf numFmtId="0" fontId="4" fillId="8" borderId="12" xfId="0" applyFont="1" applyFill="1" applyBorder="1" applyAlignment="1">
      <alignment horizontal="center" vertical="center"/>
    </xf>
    <xf numFmtId="0" fontId="4" fillId="8"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14" fontId="4" fillId="0" borderId="2" xfId="0" applyNumberFormat="1" applyFont="1" applyBorder="1" applyAlignment="1">
      <alignment horizontal="lef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14" xfId="0" applyFont="1" applyBorder="1" applyAlignment="1">
      <alignment horizontal="center" vertical="center"/>
    </xf>
    <xf numFmtId="0" fontId="4" fillId="0" borderId="1" xfId="0" applyFont="1" applyBorder="1" applyAlignment="1">
      <alignment horizontal="left" vertical="center" wrapText="1"/>
    </xf>
  </cellXfs>
  <cellStyles count="27">
    <cellStyle name="常规" xfId="0" builtinId="0"/>
    <cellStyle name="常规 10" xfId="26" xr:uid="{00000000-0005-0000-0000-000001000000}"/>
    <cellStyle name="常规 11" xfId="9" xr:uid="{00000000-0005-0000-0000-000002000000}"/>
    <cellStyle name="常规 2" xfId="10" xr:uid="{00000000-0005-0000-0000-000003000000}"/>
    <cellStyle name="常规 2 10" xfId="7" xr:uid="{00000000-0005-0000-0000-000004000000}"/>
    <cellStyle name="常规 2 11" xfId="1" xr:uid="{00000000-0005-0000-0000-000005000000}"/>
    <cellStyle name="常规 2 12" xfId="11" xr:uid="{00000000-0005-0000-0000-000006000000}"/>
    <cellStyle name="常规 2 13" xfId="4" xr:uid="{00000000-0005-0000-0000-000007000000}"/>
    <cellStyle name="常规 2 14" xfId="12" xr:uid="{00000000-0005-0000-0000-000008000000}"/>
    <cellStyle name="常规 2 15" xfId="13" xr:uid="{00000000-0005-0000-0000-000009000000}"/>
    <cellStyle name="常规 2 16" xfId="14" xr:uid="{00000000-0005-0000-0000-00000A000000}"/>
    <cellStyle name="常规 2 17" xfId="15" xr:uid="{00000000-0005-0000-0000-00000B000000}"/>
    <cellStyle name="常规 2 2" xfId="5" xr:uid="{00000000-0005-0000-0000-00000C000000}"/>
    <cellStyle name="常规 2 3" xfId="6" xr:uid="{00000000-0005-0000-0000-00000D000000}"/>
    <cellStyle name="常规 2 4" xfId="8" xr:uid="{00000000-0005-0000-0000-00000E000000}"/>
    <cellStyle name="常规 2 5" xfId="3" xr:uid="{00000000-0005-0000-0000-00000F000000}"/>
    <cellStyle name="常规 2 6" xfId="16" xr:uid="{00000000-0005-0000-0000-000010000000}"/>
    <cellStyle name="常规 2 7" xfId="17" xr:uid="{00000000-0005-0000-0000-000011000000}"/>
    <cellStyle name="常规 2 8" xfId="18" xr:uid="{00000000-0005-0000-0000-000012000000}"/>
    <cellStyle name="常规 2 9" xfId="19" xr:uid="{00000000-0005-0000-0000-000013000000}"/>
    <cellStyle name="常规 3" xfId="20" xr:uid="{00000000-0005-0000-0000-000014000000}"/>
    <cellStyle name="常规 4" xfId="21" xr:uid="{00000000-0005-0000-0000-000015000000}"/>
    <cellStyle name="常规 5" xfId="22" xr:uid="{00000000-0005-0000-0000-000016000000}"/>
    <cellStyle name="常规 6" xfId="2" xr:uid="{00000000-0005-0000-0000-000017000000}"/>
    <cellStyle name="常规 7" xfId="23" xr:uid="{00000000-0005-0000-0000-000018000000}"/>
    <cellStyle name="常规 8" xfId="24" xr:uid="{00000000-0005-0000-0000-000019000000}"/>
    <cellStyle name="常规 9" xfId="25" xr:uid="{00000000-0005-0000-0000-00001A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01_VCU&#29992;&#20363;&#24211;\258_261(418)\N50_51\PDCU\YSB_N50N51_PDCU_258_4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发送"/>
      <sheetName val="接收"/>
      <sheetName val="时间"/>
      <sheetName val="N51-4WD-PedalMap"/>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2"/>
  <sheetViews>
    <sheetView workbookViewId="0">
      <pane ySplit="1" topLeftCell="A396" activePane="bottomLeft" state="frozen"/>
      <selection pane="bottomLeft" activeCell="A406" sqref="A406:A407"/>
    </sheetView>
  </sheetViews>
  <sheetFormatPr defaultColWidth="20.44140625" defaultRowHeight="15" customHeight="1" x14ac:dyDescent="0.25"/>
  <cols>
    <col min="1" max="1" width="38.109375" style="2" bestFit="1" customWidth="1"/>
    <col min="2" max="2" width="29.6640625" style="2" bestFit="1" customWidth="1"/>
    <col min="3" max="3" width="31.77734375" style="2" customWidth="1"/>
    <col min="4" max="4" width="14.88671875" style="2" customWidth="1"/>
    <col min="5" max="5" width="14.33203125" style="2" customWidth="1"/>
    <col min="6" max="6" width="17.109375" style="2" customWidth="1"/>
    <col min="7" max="7" width="32" style="16" customWidth="1"/>
    <col min="8" max="8" width="20.44140625" style="2"/>
    <col min="9" max="9" width="20.44140625" style="9"/>
    <col min="10" max="16384" width="20.44140625" style="10"/>
  </cols>
  <sheetData>
    <row r="1" spans="1:9" ht="15" customHeight="1" x14ac:dyDescent="0.25">
      <c r="A1" s="9" t="s">
        <v>0</v>
      </c>
      <c r="B1" s="9" t="s">
        <v>1</v>
      </c>
      <c r="C1" s="9" t="s">
        <v>2</v>
      </c>
      <c r="D1" s="9" t="s">
        <v>3</v>
      </c>
      <c r="E1" s="9" t="s">
        <v>4</v>
      </c>
      <c r="F1" s="9" t="s">
        <v>5</v>
      </c>
      <c r="G1" s="16" t="s">
        <v>6</v>
      </c>
      <c r="H1" s="9" t="s">
        <v>7</v>
      </c>
      <c r="I1" s="9" t="s">
        <v>6</v>
      </c>
    </row>
    <row r="2" spans="1:9" ht="15" customHeight="1" x14ac:dyDescent="0.25">
      <c r="A2" s="92" t="s">
        <v>8</v>
      </c>
      <c r="B2" s="2" t="s">
        <v>9</v>
      </c>
      <c r="C2" s="92" t="s">
        <v>10</v>
      </c>
      <c r="D2" s="92" t="s">
        <v>11</v>
      </c>
      <c r="E2" s="2">
        <v>0</v>
      </c>
      <c r="F2" s="92" t="s">
        <v>12</v>
      </c>
      <c r="G2" s="96" t="s">
        <v>13</v>
      </c>
    </row>
    <row r="3" spans="1:9" ht="15" customHeight="1" x14ac:dyDescent="0.25">
      <c r="A3" s="92"/>
      <c r="B3" s="2" t="s">
        <v>14</v>
      </c>
      <c r="C3" s="92"/>
      <c r="D3" s="92"/>
      <c r="E3" s="2">
        <v>1</v>
      </c>
      <c r="F3" s="92"/>
      <c r="G3" s="96"/>
    </row>
    <row r="4" spans="1:9" ht="15" customHeight="1" x14ac:dyDescent="0.25">
      <c r="A4" s="92"/>
      <c r="B4" s="2" t="s">
        <v>15</v>
      </c>
      <c r="C4" s="92"/>
      <c r="D4" s="92"/>
      <c r="E4" s="2">
        <v>2</v>
      </c>
      <c r="F4" s="92"/>
      <c r="G4" s="96"/>
    </row>
    <row r="5" spans="1:9" ht="15" customHeight="1" x14ac:dyDescent="0.25">
      <c r="A5" s="92"/>
      <c r="B5" s="2" t="s">
        <v>16</v>
      </c>
      <c r="C5" s="92"/>
      <c r="D5" s="92"/>
      <c r="E5" s="2">
        <v>3</v>
      </c>
      <c r="F5" s="92"/>
      <c r="G5" s="96"/>
    </row>
    <row r="6" spans="1:9" ht="15" customHeight="1" x14ac:dyDescent="0.25">
      <c r="A6" s="92" t="s">
        <v>17</v>
      </c>
      <c r="B6" s="2" t="s">
        <v>18</v>
      </c>
      <c r="C6" s="92" t="s">
        <v>28</v>
      </c>
      <c r="D6" s="92" t="s">
        <v>11</v>
      </c>
      <c r="E6" s="2">
        <v>1</v>
      </c>
      <c r="F6" s="92" t="s">
        <v>12</v>
      </c>
      <c r="G6" s="96" t="s">
        <v>20</v>
      </c>
      <c r="I6" s="9" t="s">
        <v>609</v>
      </c>
    </row>
    <row r="7" spans="1:9" ht="15" customHeight="1" x14ac:dyDescent="0.25">
      <c r="A7" s="92"/>
      <c r="B7" s="2" t="s">
        <v>21</v>
      </c>
      <c r="C7" s="92"/>
      <c r="D7" s="92"/>
      <c r="E7" s="2">
        <v>2</v>
      </c>
      <c r="F7" s="92"/>
      <c r="G7" s="96"/>
    </row>
    <row r="8" spans="1:9" ht="15" customHeight="1" x14ac:dyDescent="0.25">
      <c r="A8" s="92"/>
      <c r="B8" s="2" t="s">
        <v>22</v>
      </c>
      <c r="C8" s="92"/>
      <c r="D8" s="92"/>
      <c r="E8" s="2">
        <v>3</v>
      </c>
      <c r="F8" s="92"/>
      <c r="G8" s="96"/>
    </row>
    <row r="9" spans="1:9" ht="15" customHeight="1" x14ac:dyDescent="0.25">
      <c r="A9" s="92"/>
      <c r="B9" s="2" t="s">
        <v>23</v>
      </c>
      <c r="C9" s="92"/>
      <c r="D9" s="92"/>
      <c r="E9" s="2">
        <v>4</v>
      </c>
      <c r="F9" s="92"/>
      <c r="G9" s="96"/>
    </row>
    <row r="10" spans="1:9" ht="15" customHeight="1" x14ac:dyDescent="0.25">
      <c r="A10" s="92"/>
      <c r="B10" s="2" t="s">
        <v>24</v>
      </c>
      <c r="C10" s="92"/>
      <c r="D10" s="92"/>
      <c r="E10" s="2">
        <v>7</v>
      </c>
      <c r="F10" s="92"/>
      <c r="G10" s="96"/>
    </row>
    <row r="11" spans="1:9" ht="15" customHeight="1" x14ac:dyDescent="0.25">
      <c r="A11" s="92"/>
      <c r="B11" s="2" t="s">
        <v>25</v>
      </c>
      <c r="C11" s="92"/>
      <c r="D11" s="92"/>
      <c r="E11" s="2">
        <v>7</v>
      </c>
      <c r="F11" s="92"/>
      <c r="G11" s="96"/>
    </row>
    <row r="12" spans="1:9" ht="15" customHeight="1" x14ac:dyDescent="0.25">
      <c r="A12" s="92"/>
      <c r="B12" s="2" t="s">
        <v>26</v>
      </c>
      <c r="C12" s="92"/>
      <c r="D12" s="92"/>
      <c r="E12" s="2">
        <v>1</v>
      </c>
      <c r="F12" s="92"/>
      <c r="G12" s="96"/>
    </row>
    <row r="13" spans="1:9" ht="15" customHeight="1" x14ac:dyDescent="0.25">
      <c r="A13" s="92" t="s">
        <v>27</v>
      </c>
      <c r="B13" s="2" t="s">
        <v>18</v>
      </c>
      <c r="C13" s="92" t="s">
        <v>28</v>
      </c>
      <c r="D13" s="92" t="s">
        <v>11</v>
      </c>
      <c r="E13" s="2">
        <v>1</v>
      </c>
      <c r="F13" s="92" t="s">
        <v>12</v>
      </c>
      <c r="G13" s="96" t="s">
        <v>20</v>
      </c>
    </row>
    <row r="14" spans="1:9" ht="15" customHeight="1" x14ac:dyDescent="0.25">
      <c r="A14" s="92"/>
      <c r="B14" s="2" t="s">
        <v>22</v>
      </c>
      <c r="C14" s="92"/>
      <c r="D14" s="92"/>
      <c r="E14" s="2">
        <v>3</v>
      </c>
      <c r="F14" s="92"/>
      <c r="G14" s="96"/>
    </row>
    <row r="15" spans="1:9" ht="15" customHeight="1" x14ac:dyDescent="0.25">
      <c r="A15" s="92"/>
      <c r="B15" s="2" t="s">
        <v>21</v>
      </c>
      <c r="C15" s="92"/>
      <c r="D15" s="92"/>
      <c r="E15" s="2">
        <v>2</v>
      </c>
      <c r="F15" s="92"/>
      <c r="G15" s="96"/>
    </row>
    <row r="16" spans="1:9" ht="15" customHeight="1" x14ac:dyDescent="0.25">
      <c r="A16" s="92"/>
      <c r="B16" s="2" t="s">
        <v>24</v>
      </c>
      <c r="C16" s="92"/>
      <c r="D16" s="92"/>
      <c r="E16" s="2">
        <v>6</v>
      </c>
      <c r="F16" s="92"/>
      <c r="G16" s="96"/>
    </row>
    <row r="17" spans="1:9" ht="15" customHeight="1" x14ac:dyDescent="0.25">
      <c r="A17" s="92"/>
      <c r="B17" s="2" t="s">
        <v>23</v>
      </c>
      <c r="C17" s="92"/>
      <c r="D17" s="92"/>
      <c r="E17" s="2">
        <v>4</v>
      </c>
      <c r="F17" s="92"/>
      <c r="G17" s="96"/>
    </row>
    <row r="18" spans="1:9" ht="15" customHeight="1" x14ac:dyDescent="0.25">
      <c r="A18" s="92"/>
      <c r="B18" s="2" t="s">
        <v>25</v>
      </c>
      <c r="C18" s="92"/>
      <c r="D18" s="92"/>
      <c r="E18" s="2">
        <v>7</v>
      </c>
      <c r="F18" s="92"/>
      <c r="G18" s="96"/>
    </row>
    <row r="19" spans="1:9" ht="15" customHeight="1" x14ac:dyDescent="0.25">
      <c r="A19" s="92"/>
      <c r="B19" s="2" t="s">
        <v>29</v>
      </c>
      <c r="C19" s="92"/>
      <c r="D19" s="92"/>
      <c r="E19" s="2">
        <v>5</v>
      </c>
      <c r="F19" s="92"/>
      <c r="G19" s="96"/>
    </row>
    <row r="20" spans="1:9" ht="15" customHeight="1" x14ac:dyDescent="0.25">
      <c r="A20" s="2" t="s">
        <v>30</v>
      </c>
      <c r="B20" s="2" t="s">
        <v>31</v>
      </c>
      <c r="C20" s="2" t="s">
        <v>32</v>
      </c>
      <c r="D20" s="2" t="s">
        <v>11</v>
      </c>
      <c r="E20" s="2" t="s">
        <v>31</v>
      </c>
      <c r="F20" s="2" t="s">
        <v>12</v>
      </c>
      <c r="G20" s="16" t="s">
        <v>33</v>
      </c>
    </row>
    <row r="21" spans="1:9" ht="15" customHeight="1" x14ac:dyDescent="0.25">
      <c r="A21" s="92" t="s">
        <v>34</v>
      </c>
      <c r="B21" s="2" t="s">
        <v>31</v>
      </c>
      <c r="C21" s="92" t="s">
        <v>35</v>
      </c>
      <c r="D21" s="92" t="s">
        <v>11</v>
      </c>
      <c r="E21" s="2" t="s">
        <v>31</v>
      </c>
      <c r="F21" s="2" t="s">
        <v>12</v>
      </c>
      <c r="G21" s="16" t="s">
        <v>36</v>
      </c>
    </row>
    <row r="22" spans="1:9" ht="15" customHeight="1" x14ac:dyDescent="0.25">
      <c r="A22" s="92"/>
      <c r="B22" s="2" t="s">
        <v>37</v>
      </c>
      <c r="C22" s="92"/>
      <c r="D22" s="92"/>
      <c r="E22" s="2">
        <v>1.6</v>
      </c>
      <c r="G22" s="16" t="s">
        <v>38</v>
      </c>
    </row>
    <row r="23" spans="1:9" ht="15" customHeight="1" x14ac:dyDescent="0.25">
      <c r="A23" s="92"/>
      <c r="B23" s="2" t="s">
        <v>39</v>
      </c>
      <c r="C23" s="92"/>
      <c r="D23" s="92"/>
      <c r="E23" s="2">
        <v>10</v>
      </c>
      <c r="G23" s="16" t="s">
        <v>40</v>
      </c>
    </row>
    <row r="24" spans="1:9" ht="15" customHeight="1" x14ac:dyDescent="0.25">
      <c r="A24" s="92"/>
      <c r="B24" s="2" t="s">
        <v>41</v>
      </c>
      <c r="C24" s="92"/>
      <c r="D24" s="92"/>
      <c r="E24" s="2">
        <v>30</v>
      </c>
      <c r="G24" s="16" t="s">
        <v>42</v>
      </c>
    </row>
    <row r="25" spans="1:9" ht="15" customHeight="1" x14ac:dyDescent="0.25">
      <c r="A25" s="92"/>
      <c r="B25" s="2" t="s">
        <v>43</v>
      </c>
      <c r="C25" s="92"/>
      <c r="D25" s="92"/>
      <c r="E25" s="2">
        <v>80</v>
      </c>
      <c r="G25" s="16" t="s">
        <v>44</v>
      </c>
    </row>
    <row r="26" spans="1:9" ht="15" customHeight="1" x14ac:dyDescent="0.25">
      <c r="A26" s="92"/>
      <c r="B26" s="2" t="s">
        <v>45</v>
      </c>
      <c r="C26" s="92"/>
      <c r="D26" s="92"/>
      <c r="E26" s="2">
        <v>97</v>
      </c>
      <c r="G26" s="17" t="s">
        <v>46</v>
      </c>
      <c r="I26" s="9" t="s">
        <v>47</v>
      </c>
    </row>
    <row r="27" spans="1:9" ht="15" customHeight="1" x14ac:dyDescent="0.25">
      <c r="A27" s="92"/>
      <c r="B27" s="2" t="s">
        <v>48</v>
      </c>
      <c r="C27" s="92"/>
      <c r="D27" s="92"/>
      <c r="E27" s="2">
        <v>85</v>
      </c>
      <c r="G27" s="17" t="s">
        <v>49</v>
      </c>
    </row>
    <row r="28" spans="1:9" ht="15" customHeight="1" x14ac:dyDescent="0.25">
      <c r="A28" s="92"/>
      <c r="B28" s="2" t="s">
        <v>50</v>
      </c>
      <c r="C28" s="92"/>
      <c r="D28" s="92"/>
      <c r="E28" s="2">
        <v>95</v>
      </c>
      <c r="G28" s="17" t="s">
        <v>51</v>
      </c>
    </row>
    <row r="29" spans="1:9" ht="15" customHeight="1" x14ac:dyDescent="0.25">
      <c r="A29" s="92"/>
      <c r="B29" s="2" t="s">
        <v>52</v>
      </c>
      <c r="C29" s="92"/>
      <c r="D29" s="92"/>
      <c r="E29" s="2">
        <v>100</v>
      </c>
      <c r="G29" s="16" t="s">
        <v>53</v>
      </c>
    </row>
    <row r="30" spans="1:9" ht="15" customHeight="1" x14ac:dyDescent="0.25">
      <c r="A30" s="2" t="s">
        <v>54</v>
      </c>
      <c r="B30" s="2" t="s">
        <v>31</v>
      </c>
      <c r="C30" s="2" t="s">
        <v>55</v>
      </c>
      <c r="D30" s="2" t="s">
        <v>11</v>
      </c>
      <c r="E30" s="2" t="s">
        <v>31</v>
      </c>
      <c r="F30" s="2" t="s">
        <v>12</v>
      </c>
      <c r="G30" s="16" t="s">
        <v>56</v>
      </c>
    </row>
    <row r="31" spans="1:9" ht="15" customHeight="1" x14ac:dyDescent="0.25">
      <c r="A31" s="92" t="s">
        <v>1547</v>
      </c>
      <c r="B31" s="2" t="s">
        <v>57</v>
      </c>
      <c r="C31" s="92" t="s">
        <v>1443</v>
      </c>
      <c r="D31" s="92" t="s">
        <v>11</v>
      </c>
      <c r="E31" s="2">
        <v>1</v>
      </c>
      <c r="F31" s="92" t="s">
        <v>12</v>
      </c>
      <c r="G31" s="96" t="s">
        <v>58</v>
      </c>
    </row>
    <row r="32" spans="1:9" ht="15" customHeight="1" x14ac:dyDescent="0.25">
      <c r="A32" s="92"/>
      <c r="B32" s="2" t="s">
        <v>59</v>
      </c>
      <c r="C32" s="92"/>
      <c r="D32" s="92"/>
      <c r="E32" s="2">
        <v>0</v>
      </c>
      <c r="F32" s="92"/>
      <c r="G32" s="96"/>
    </row>
    <row r="33" spans="1:9" ht="15" customHeight="1" x14ac:dyDescent="0.25">
      <c r="A33" s="92" t="s">
        <v>60</v>
      </c>
      <c r="B33" s="2" t="s">
        <v>57</v>
      </c>
      <c r="C33" s="92" t="s">
        <v>61</v>
      </c>
      <c r="D33" s="92" t="s">
        <v>11</v>
      </c>
      <c r="E33" s="2">
        <v>1</v>
      </c>
      <c r="F33" s="92" t="s">
        <v>12</v>
      </c>
      <c r="G33" s="96" t="s">
        <v>62</v>
      </c>
    </row>
    <row r="34" spans="1:9" ht="15" customHeight="1" x14ac:dyDescent="0.25">
      <c r="A34" s="92"/>
      <c r="B34" s="2" t="s">
        <v>59</v>
      </c>
      <c r="C34" s="92"/>
      <c r="D34" s="92"/>
      <c r="E34" s="2">
        <v>0</v>
      </c>
      <c r="F34" s="92"/>
      <c r="G34" s="96"/>
    </row>
    <row r="35" spans="1:9" ht="15" customHeight="1" x14ac:dyDescent="0.25">
      <c r="A35" s="92" t="s">
        <v>63</v>
      </c>
      <c r="B35" s="2" t="s">
        <v>57</v>
      </c>
      <c r="C35" s="92" t="s">
        <v>64</v>
      </c>
      <c r="D35" s="92" t="s">
        <v>11</v>
      </c>
      <c r="E35" s="2">
        <v>1</v>
      </c>
      <c r="F35" s="92" t="s">
        <v>12</v>
      </c>
      <c r="G35" s="96" t="s">
        <v>65</v>
      </c>
    </row>
    <row r="36" spans="1:9" ht="15" customHeight="1" x14ac:dyDescent="0.25">
      <c r="A36" s="92"/>
      <c r="B36" s="2" t="s">
        <v>59</v>
      </c>
      <c r="C36" s="92"/>
      <c r="D36" s="92"/>
      <c r="E36" s="2">
        <v>0</v>
      </c>
      <c r="F36" s="92"/>
      <c r="G36" s="96"/>
    </row>
    <row r="37" spans="1:9" s="7" customFormat="1" ht="15" customHeight="1" x14ac:dyDescent="0.25">
      <c r="A37" s="92" t="s">
        <v>841</v>
      </c>
      <c r="B37" s="2" t="s">
        <v>848</v>
      </c>
      <c r="C37" s="92" t="s">
        <v>839</v>
      </c>
      <c r="D37" s="95" t="s">
        <v>19</v>
      </c>
      <c r="E37" s="2">
        <v>0</v>
      </c>
      <c r="F37" s="2"/>
      <c r="G37" s="16"/>
      <c r="H37" s="92" t="s">
        <v>1278</v>
      </c>
      <c r="I37" s="9"/>
    </row>
    <row r="38" spans="1:9" s="7" customFormat="1" ht="15" customHeight="1" x14ac:dyDescent="0.25">
      <c r="A38" s="92"/>
      <c r="B38" s="2" t="s">
        <v>840</v>
      </c>
      <c r="C38" s="92"/>
      <c r="D38" s="95"/>
      <c r="E38" s="2">
        <v>1</v>
      </c>
      <c r="F38" s="2"/>
      <c r="G38" s="16"/>
      <c r="H38" s="92"/>
      <c r="I38" s="9"/>
    </row>
    <row r="39" spans="1:9" s="7" customFormat="1" ht="15" customHeight="1" x14ac:dyDescent="0.25">
      <c r="A39" s="92"/>
      <c r="B39" s="2" t="s">
        <v>842</v>
      </c>
      <c r="C39" s="92"/>
      <c r="D39" s="95"/>
      <c r="E39" s="2">
        <v>2</v>
      </c>
      <c r="F39" s="2"/>
      <c r="G39" s="16"/>
      <c r="H39" s="92"/>
      <c r="I39" s="9"/>
    </row>
    <row r="40" spans="1:9" s="7" customFormat="1" ht="15" customHeight="1" x14ac:dyDescent="0.25">
      <c r="A40" s="92"/>
      <c r="B40" s="2" t="s">
        <v>849</v>
      </c>
      <c r="C40" s="92"/>
      <c r="D40" s="95"/>
      <c r="E40" s="2">
        <v>3</v>
      </c>
      <c r="F40" s="2"/>
      <c r="G40" s="16"/>
      <c r="H40" s="92"/>
      <c r="I40" s="9"/>
    </row>
    <row r="41" spans="1:9" s="7" customFormat="1" ht="15" customHeight="1" x14ac:dyDescent="0.25">
      <c r="A41" s="92"/>
      <c r="B41" s="2" t="s">
        <v>846</v>
      </c>
      <c r="C41" s="92"/>
      <c r="D41" s="95"/>
      <c r="E41" s="2">
        <v>4</v>
      </c>
      <c r="F41" s="2"/>
      <c r="G41" s="16"/>
      <c r="H41" s="92"/>
      <c r="I41" s="9"/>
    </row>
    <row r="42" spans="1:9" s="7" customFormat="1" ht="15" customHeight="1" x14ac:dyDescent="0.25">
      <c r="A42" s="92"/>
      <c r="B42" s="2" t="s">
        <v>843</v>
      </c>
      <c r="C42" s="92"/>
      <c r="D42" s="95"/>
      <c r="E42" s="2">
        <v>5</v>
      </c>
      <c r="F42" s="2"/>
      <c r="G42" s="16"/>
      <c r="H42" s="92"/>
      <c r="I42" s="9"/>
    </row>
    <row r="43" spans="1:9" s="7" customFormat="1" ht="15" customHeight="1" x14ac:dyDescent="0.25">
      <c r="A43" s="92"/>
      <c r="B43" s="2" t="s">
        <v>844</v>
      </c>
      <c r="C43" s="92"/>
      <c r="D43" s="95"/>
      <c r="E43" s="2">
        <v>6</v>
      </c>
      <c r="F43" s="2"/>
      <c r="G43" s="16"/>
      <c r="H43" s="92"/>
      <c r="I43" s="9"/>
    </row>
    <row r="44" spans="1:9" s="7" customFormat="1" ht="15" customHeight="1" x14ac:dyDescent="0.25">
      <c r="A44" s="92"/>
      <c r="B44" s="2" t="s">
        <v>845</v>
      </c>
      <c r="C44" s="92"/>
      <c r="D44" s="95"/>
      <c r="E44" s="2">
        <v>7</v>
      </c>
      <c r="F44" s="2"/>
      <c r="G44" s="16"/>
      <c r="H44" s="92"/>
      <c r="I44" s="9"/>
    </row>
    <row r="45" spans="1:9" s="7" customFormat="1" ht="15" customHeight="1" x14ac:dyDescent="0.25">
      <c r="A45" s="92"/>
      <c r="B45" s="2" t="s">
        <v>847</v>
      </c>
      <c r="C45" s="92"/>
      <c r="D45" s="95"/>
      <c r="E45" s="2">
        <v>8</v>
      </c>
      <c r="F45" s="2"/>
      <c r="G45" s="16"/>
      <c r="H45" s="92"/>
      <c r="I45" s="9"/>
    </row>
    <row r="46" spans="1:9" s="7" customFormat="1" ht="15" customHeight="1" x14ac:dyDescent="0.25">
      <c r="A46" s="92" t="s">
        <v>272</v>
      </c>
      <c r="B46" s="2" t="s">
        <v>848</v>
      </c>
      <c r="C46" s="92" t="s">
        <v>1277</v>
      </c>
      <c r="D46" s="95" t="s">
        <v>19</v>
      </c>
      <c r="E46" s="2">
        <v>0</v>
      </c>
      <c r="F46" s="2"/>
      <c r="G46" s="16"/>
      <c r="H46" s="86" t="s">
        <v>1279</v>
      </c>
      <c r="I46" s="9"/>
    </row>
    <row r="47" spans="1:9" s="7" customFormat="1" ht="15" customHeight="1" x14ac:dyDescent="0.25">
      <c r="A47" s="92"/>
      <c r="B47" s="2" t="s">
        <v>840</v>
      </c>
      <c r="C47" s="92"/>
      <c r="D47" s="95"/>
      <c r="E47" s="2">
        <v>1</v>
      </c>
      <c r="F47" s="2"/>
      <c r="G47" s="16"/>
      <c r="H47" s="87"/>
      <c r="I47" s="9"/>
    </row>
    <row r="48" spans="1:9" s="7" customFormat="1" ht="15" customHeight="1" x14ac:dyDescent="0.25">
      <c r="A48" s="92"/>
      <c r="B48" s="2" t="s">
        <v>842</v>
      </c>
      <c r="C48" s="92"/>
      <c r="D48" s="95"/>
      <c r="E48" s="2">
        <v>2</v>
      </c>
      <c r="F48" s="2"/>
      <c r="G48" s="16"/>
      <c r="H48" s="87"/>
      <c r="I48" s="9"/>
    </row>
    <row r="49" spans="1:9" s="7" customFormat="1" ht="15" customHeight="1" x14ac:dyDescent="0.25">
      <c r="A49" s="92"/>
      <c r="B49" s="2" t="s">
        <v>849</v>
      </c>
      <c r="C49" s="92"/>
      <c r="D49" s="95"/>
      <c r="E49" s="2">
        <v>3</v>
      </c>
      <c r="F49" s="2"/>
      <c r="G49" s="16"/>
      <c r="H49" s="87"/>
      <c r="I49" s="9"/>
    </row>
    <row r="50" spans="1:9" s="7" customFormat="1" ht="15" customHeight="1" x14ac:dyDescent="0.25">
      <c r="A50" s="92"/>
      <c r="B50" s="2" t="s">
        <v>846</v>
      </c>
      <c r="C50" s="92"/>
      <c r="D50" s="95"/>
      <c r="E50" s="2">
        <v>4</v>
      </c>
      <c r="F50" s="2"/>
      <c r="G50" s="16"/>
      <c r="H50" s="87"/>
      <c r="I50" s="9"/>
    </row>
    <row r="51" spans="1:9" s="7" customFormat="1" ht="15" customHeight="1" x14ac:dyDescent="0.25">
      <c r="A51" s="92"/>
      <c r="B51" s="2" t="s">
        <v>843</v>
      </c>
      <c r="C51" s="92"/>
      <c r="D51" s="95"/>
      <c r="E51" s="2">
        <v>5</v>
      </c>
      <c r="F51" s="2"/>
      <c r="G51" s="16"/>
      <c r="H51" s="87"/>
      <c r="I51" s="9"/>
    </row>
    <row r="52" spans="1:9" s="7" customFormat="1" ht="15" customHeight="1" x14ac:dyDescent="0.25">
      <c r="A52" s="92"/>
      <c r="B52" s="2" t="s">
        <v>844</v>
      </c>
      <c r="C52" s="92"/>
      <c r="D52" s="95"/>
      <c r="E52" s="2">
        <v>6</v>
      </c>
      <c r="F52" s="2"/>
      <c r="G52" s="16"/>
      <c r="H52" s="87"/>
      <c r="I52" s="9"/>
    </row>
    <row r="53" spans="1:9" s="7" customFormat="1" ht="15" customHeight="1" x14ac:dyDescent="0.25">
      <c r="A53" s="92"/>
      <c r="B53" s="2" t="s">
        <v>845</v>
      </c>
      <c r="C53" s="92"/>
      <c r="D53" s="95"/>
      <c r="E53" s="2">
        <v>7</v>
      </c>
      <c r="F53" s="2"/>
      <c r="G53" s="16"/>
      <c r="H53" s="87"/>
      <c r="I53" s="9"/>
    </row>
    <row r="54" spans="1:9" s="7" customFormat="1" ht="15" customHeight="1" x14ac:dyDescent="0.25">
      <c r="A54" s="92"/>
      <c r="B54" s="2" t="s">
        <v>847</v>
      </c>
      <c r="C54" s="92"/>
      <c r="D54" s="95"/>
      <c r="E54" s="2">
        <v>8</v>
      </c>
      <c r="F54" s="2"/>
      <c r="G54" s="16"/>
      <c r="H54" s="88"/>
      <c r="I54" s="9"/>
    </row>
    <row r="55" spans="1:9" s="7" customFormat="1" ht="15" customHeight="1" x14ac:dyDescent="0.25">
      <c r="A55" s="92" t="s">
        <v>954</v>
      </c>
      <c r="B55" s="2" t="s">
        <v>73</v>
      </c>
      <c r="C55" s="92" t="s">
        <v>957</v>
      </c>
      <c r="D55" s="95" t="s">
        <v>19</v>
      </c>
      <c r="E55" s="2">
        <v>0</v>
      </c>
      <c r="F55" s="2"/>
      <c r="G55" s="16"/>
      <c r="H55" s="92" t="s">
        <v>958</v>
      </c>
      <c r="I55" s="9"/>
    </row>
    <row r="56" spans="1:9" s="7" customFormat="1" ht="15" customHeight="1" x14ac:dyDescent="0.25">
      <c r="A56" s="92"/>
      <c r="B56" s="2" t="s">
        <v>74</v>
      </c>
      <c r="C56" s="92"/>
      <c r="D56" s="95"/>
      <c r="E56" s="2">
        <v>1</v>
      </c>
      <c r="F56" s="2"/>
      <c r="G56" s="16" t="s">
        <v>75</v>
      </c>
      <c r="H56" s="92"/>
      <c r="I56" s="9"/>
    </row>
    <row r="57" spans="1:9" s="7" customFormat="1" ht="15" customHeight="1" x14ac:dyDescent="0.25">
      <c r="A57" s="92"/>
      <c r="B57" s="2" t="s">
        <v>76</v>
      </c>
      <c r="C57" s="92"/>
      <c r="D57" s="95"/>
      <c r="E57" s="2">
        <v>2</v>
      </c>
      <c r="F57" s="2"/>
      <c r="G57" s="16" t="s">
        <v>77</v>
      </c>
      <c r="H57" s="92"/>
      <c r="I57" s="9"/>
    </row>
    <row r="58" spans="1:9" s="7" customFormat="1" ht="15" customHeight="1" x14ac:dyDescent="0.25">
      <c r="A58" s="92"/>
      <c r="B58" s="2" t="s">
        <v>69</v>
      </c>
      <c r="C58" s="92"/>
      <c r="D58" s="95"/>
      <c r="E58" s="2">
        <v>3</v>
      </c>
      <c r="F58" s="2"/>
      <c r="G58" s="16"/>
      <c r="H58" s="92"/>
      <c r="I58" s="9"/>
    </row>
    <row r="59" spans="1:9" s="7" customFormat="1" ht="15" customHeight="1" x14ac:dyDescent="0.25">
      <c r="A59" s="92" t="s">
        <v>955</v>
      </c>
      <c r="B59" s="2" t="s">
        <v>73</v>
      </c>
      <c r="C59" s="95" t="s">
        <v>956</v>
      </c>
      <c r="D59" s="95" t="s">
        <v>19</v>
      </c>
      <c r="E59" s="2">
        <v>0</v>
      </c>
      <c r="F59" s="2"/>
      <c r="G59" s="16"/>
      <c r="H59" s="92" t="s">
        <v>622</v>
      </c>
      <c r="I59" s="9"/>
    </row>
    <row r="60" spans="1:9" s="7" customFormat="1" ht="15" customHeight="1" x14ac:dyDescent="0.25">
      <c r="A60" s="92"/>
      <c r="B60" s="2" t="s">
        <v>74</v>
      </c>
      <c r="C60" s="92"/>
      <c r="D60" s="95"/>
      <c r="E60" s="2">
        <v>1</v>
      </c>
      <c r="F60" s="2"/>
      <c r="G60" s="16" t="s">
        <v>75</v>
      </c>
      <c r="H60" s="92"/>
      <c r="I60" s="9"/>
    </row>
    <row r="61" spans="1:9" s="7" customFormat="1" ht="15" customHeight="1" x14ac:dyDescent="0.25">
      <c r="A61" s="92"/>
      <c r="B61" s="2" t="s">
        <v>76</v>
      </c>
      <c r="C61" s="92"/>
      <c r="D61" s="95"/>
      <c r="E61" s="2">
        <v>2</v>
      </c>
      <c r="F61" s="2"/>
      <c r="G61" s="16" t="s">
        <v>77</v>
      </c>
      <c r="H61" s="92"/>
      <c r="I61" s="9"/>
    </row>
    <row r="62" spans="1:9" s="7" customFormat="1" ht="15" customHeight="1" x14ac:dyDescent="0.25">
      <c r="A62" s="92"/>
      <c r="B62" s="2" t="s">
        <v>69</v>
      </c>
      <c r="C62" s="92"/>
      <c r="D62" s="95"/>
      <c r="E62" s="2">
        <v>3</v>
      </c>
      <c r="F62" s="2"/>
      <c r="G62" s="16"/>
      <c r="H62" s="92"/>
      <c r="I62" s="9"/>
    </row>
    <row r="63" spans="1:9" s="7" customFormat="1" ht="15" customHeight="1" x14ac:dyDescent="0.25">
      <c r="A63" s="86" t="s">
        <v>1657</v>
      </c>
      <c r="B63" s="2" t="s">
        <v>1662</v>
      </c>
      <c r="C63" s="86" t="s">
        <v>1659</v>
      </c>
      <c r="D63" s="89" t="s">
        <v>19</v>
      </c>
      <c r="E63" s="8">
        <v>270</v>
      </c>
      <c r="F63" s="2"/>
      <c r="G63" s="16"/>
      <c r="H63" s="2" t="s">
        <v>1658</v>
      </c>
      <c r="I63" s="9"/>
    </row>
    <row r="64" spans="1:9" s="7" customFormat="1" ht="15" customHeight="1" x14ac:dyDescent="0.25">
      <c r="A64" s="87"/>
      <c r="B64" s="2" t="s">
        <v>1663</v>
      </c>
      <c r="C64" s="87"/>
      <c r="D64" s="90"/>
      <c r="E64" s="8">
        <v>240</v>
      </c>
      <c r="F64" s="2"/>
      <c r="G64" s="16"/>
      <c r="H64" s="2"/>
      <c r="I64" s="9"/>
    </row>
    <row r="65" spans="1:9" s="7" customFormat="1" ht="15" customHeight="1" x14ac:dyDescent="0.25">
      <c r="A65" s="87"/>
      <c r="B65" s="2" t="s">
        <v>1664</v>
      </c>
      <c r="C65" s="87"/>
      <c r="D65" s="90"/>
      <c r="E65" s="8">
        <v>180</v>
      </c>
      <c r="F65" s="2"/>
      <c r="G65" s="16"/>
      <c r="H65" s="2"/>
      <c r="I65" s="9"/>
    </row>
    <row r="66" spans="1:9" s="7" customFormat="1" ht="15" customHeight="1" x14ac:dyDescent="0.25">
      <c r="A66" s="87"/>
      <c r="B66" s="2" t="s">
        <v>1665</v>
      </c>
      <c r="C66" s="87"/>
      <c r="D66" s="90"/>
      <c r="E66" s="8">
        <v>120</v>
      </c>
      <c r="F66" s="2"/>
      <c r="G66" s="16"/>
      <c r="H66" s="2"/>
      <c r="I66" s="9"/>
    </row>
    <row r="67" spans="1:9" s="7" customFormat="1" ht="15" customHeight="1" x14ac:dyDescent="0.25">
      <c r="A67" s="87"/>
      <c r="B67" s="2" t="s">
        <v>1666</v>
      </c>
      <c r="C67" s="87"/>
      <c r="D67" s="90"/>
      <c r="E67" s="8">
        <v>60</v>
      </c>
      <c r="F67" s="2"/>
      <c r="G67" s="16"/>
      <c r="H67" s="2"/>
      <c r="I67" s="9"/>
    </row>
    <row r="68" spans="1:9" s="7" customFormat="1" ht="15" customHeight="1" x14ac:dyDescent="0.25">
      <c r="A68" s="87"/>
      <c r="B68" s="2" t="s">
        <v>1667</v>
      </c>
      <c r="C68" s="87"/>
      <c r="D68" s="90"/>
      <c r="E68" s="8">
        <v>10</v>
      </c>
      <c r="F68" s="2"/>
      <c r="G68" s="16"/>
      <c r="H68" s="2"/>
      <c r="I68" s="9"/>
    </row>
    <row r="69" spans="1:9" s="7" customFormat="1" ht="15" customHeight="1" x14ac:dyDescent="0.25">
      <c r="A69" s="87"/>
      <c r="B69" s="2" t="s">
        <v>1668</v>
      </c>
      <c r="C69" s="87"/>
      <c r="D69" s="90"/>
      <c r="E69" s="29">
        <v>250</v>
      </c>
      <c r="F69" s="2"/>
      <c r="G69" s="16"/>
      <c r="H69" s="2"/>
      <c r="I69" s="9"/>
    </row>
    <row r="70" spans="1:9" s="7" customFormat="1" ht="15" customHeight="1" x14ac:dyDescent="0.25">
      <c r="A70" s="87"/>
      <c r="B70" s="2" t="s">
        <v>1669</v>
      </c>
      <c r="C70" s="87"/>
      <c r="D70" s="90"/>
      <c r="E70" s="29">
        <v>200</v>
      </c>
      <c r="F70" s="2"/>
      <c r="G70" s="16"/>
      <c r="H70" s="2"/>
      <c r="I70" s="9"/>
    </row>
    <row r="71" spans="1:9" s="7" customFormat="1" ht="15" customHeight="1" x14ac:dyDescent="0.25">
      <c r="A71" s="87"/>
      <c r="B71" s="2" t="s">
        <v>1670</v>
      </c>
      <c r="C71" s="87"/>
      <c r="D71" s="90"/>
      <c r="E71" s="29">
        <v>140</v>
      </c>
      <c r="F71" s="2"/>
      <c r="G71" s="16"/>
      <c r="H71" s="2"/>
      <c r="I71" s="9"/>
    </row>
    <row r="72" spans="1:9" s="7" customFormat="1" ht="15" customHeight="1" x14ac:dyDescent="0.25">
      <c r="A72" s="87"/>
      <c r="B72" s="2" t="s">
        <v>1671</v>
      </c>
      <c r="C72" s="87"/>
      <c r="D72" s="90"/>
      <c r="E72" s="29">
        <v>80</v>
      </c>
      <c r="F72" s="2"/>
      <c r="G72" s="16"/>
      <c r="H72" s="2"/>
      <c r="I72" s="9"/>
    </row>
    <row r="73" spans="1:9" s="7" customFormat="1" ht="15" customHeight="1" x14ac:dyDescent="0.25">
      <c r="A73" s="87"/>
      <c r="B73" s="2" t="s">
        <v>1672</v>
      </c>
      <c r="C73" s="87"/>
      <c r="D73" s="90"/>
      <c r="E73" s="29">
        <v>40</v>
      </c>
      <c r="F73" s="2"/>
      <c r="G73" s="16"/>
      <c r="H73" s="2"/>
      <c r="I73" s="9"/>
    </row>
    <row r="74" spans="1:9" s="7" customFormat="1" ht="15" customHeight="1" x14ac:dyDescent="0.25">
      <c r="A74" s="87"/>
      <c r="B74" s="2" t="s">
        <v>1673</v>
      </c>
      <c r="C74" s="87"/>
      <c r="D74" s="90"/>
      <c r="E74" s="29">
        <v>20</v>
      </c>
      <c r="F74" s="2"/>
      <c r="G74" s="16"/>
      <c r="H74" s="2"/>
      <c r="I74" s="9"/>
    </row>
    <row r="75" spans="1:9" s="7" customFormat="1" ht="15" customHeight="1" x14ac:dyDescent="0.25">
      <c r="A75" s="87"/>
      <c r="B75" s="2" t="s">
        <v>1674</v>
      </c>
      <c r="C75" s="87"/>
      <c r="D75" s="90"/>
      <c r="E75" s="66">
        <v>100</v>
      </c>
      <c r="F75" s="2"/>
      <c r="G75" s="16"/>
      <c r="H75" s="2"/>
      <c r="I75" s="9"/>
    </row>
    <row r="76" spans="1:9" s="7" customFormat="1" ht="15" customHeight="1" x14ac:dyDescent="0.25">
      <c r="A76" s="88"/>
      <c r="B76" s="2" t="s">
        <v>1675</v>
      </c>
      <c r="C76" s="88"/>
      <c r="D76" s="91"/>
      <c r="E76" s="66">
        <v>220</v>
      </c>
      <c r="F76" s="2"/>
      <c r="G76" s="16"/>
      <c r="H76" s="2"/>
      <c r="I76" s="9"/>
    </row>
    <row r="77" spans="1:9" s="7" customFormat="1" ht="15" customHeight="1" x14ac:dyDescent="0.25">
      <c r="A77" s="86" t="s">
        <v>1660</v>
      </c>
      <c r="B77" s="2" t="s">
        <v>1676</v>
      </c>
      <c r="C77" s="86" t="s">
        <v>1661</v>
      </c>
      <c r="D77" s="89" t="s">
        <v>19</v>
      </c>
      <c r="E77" s="8">
        <f>功率限制效率!X35</f>
        <v>430</v>
      </c>
      <c r="F77" s="2"/>
      <c r="G77" s="16"/>
      <c r="H77" s="2"/>
      <c r="I77" s="9"/>
    </row>
    <row r="78" spans="1:9" s="7" customFormat="1" ht="15" customHeight="1" x14ac:dyDescent="0.25">
      <c r="A78" s="87"/>
      <c r="B78" s="2" t="s">
        <v>1677</v>
      </c>
      <c r="C78" s="87"/>
      <c r="D78" s="90"/>
      <c r="E78" s="8">
        <f>功率限制效率!U35</f>
        <v>380</v>
      </c>
      <c r="F78" s="2"/>
      <c r="G78" s="16"/>
      <c r="H78" s="2"/>
      <c r="I78" s="9"/>
    </row>
    <row r="79" spans="1:9" s="7" customFormat="1" ht="15" customHeight="1" x14ac:dyDescent="0.25">
      <c r="A79" s="87"/>
      <c r="B79" s="2" t="s">
        <v>1678</v>
      </c>
      <c r="C79" s="87"/>
      <c r="D79" s="90"/>
      <c r="E79" s="8">
        <f>功率限制效率!R35</f>
        <v>320</v>
      </c>
      <c r="F79" s="2"/>
      <c r="G79" s="16"/>
      <c r="H79" s="2"/>
      <c r="I79" s="9"/>
    </row>
    <row r="80" spans="1:9" s="7" customFormat="1" ht="15" customHeight="1" x14ac:dyDescent="0.25">
      <c r="A80" s="87"/>
      <c r="B80" s="2" t="s">
        <v>1679</v>
      </c>
      <c r="C80" s="87"/>
      <c r="D80" s="90"/>
      <c r="E80" s="8">
        <f>功率限制效率!O35</f>
        <v>260</v>
      </c>
      <c r="F80" s="2"/>
      <c r="G80" s="16"/>
      <c r="H80" s="2"/>
      <c r="I80" s="9"/>
    </row>
    <row r="81" spans="1:9" s="7" customFormat="1" ht="15" customHeight="1" x14ac:dyDescent="0.25">
      <c r="A81" s="87"/>
      <c r="B81" s="2" t="s">
        <v>1680</v>
      </c>
      <c r="C81" s="87"/>
      <c r="D81" s="90"/>
      <c r="E81" s="8">
        <f>功率限制效率!L35</f>
        <v>200</v>
      </c>
      <c r="F81" s="2"/>
      <c r="G81" s="16"/>
      <c r="H81" s="2"/>
      <c r="I81" s="9"/>
    </row>
    <row r="82" spans="1:9" s="7" customFormat="1" ht="15" customHeight="1" x14ac:dyDescent="0.25">
      <c r="A82" s="87"/>
      <c r="B82" s="2" t="s">
        <v>1681</v>
      </c>
      <c r="C82" s="87"/>
      <c r="D82" s="90"/>
      <c r="E82" s="8">
        <f>功率限制效率!I35</f>
        <v>140</v>
      </c>
      <c r="F82" s="2"/>
      <c r="G82" s="16"/>
      <c r="H82" s="2"/>
      <c r="I82" s="9"/>
    </row>
    <row r="83" spans="1:9" s="7" customFormat="1" ht="15" customHeight="1" x14ac:dyDescent="0.25">
      <c r="A83" s="87"/>
      <c r="B83" s="2" t="s">
        <v>1682</v>
      </c>
      <c r="C83" s="87"/>
      <c r="D83" s="90"/>
      <c r="E83" s="8">
        <f>功率限制效率!F35</f>
        <v>80</v>
      </c>
      <c r="F83" s="2"/>
      <c r="G83" s="16"/>
      <c r="H83" s="2"/>
      <c r="I83" s="9"/>
    </row>
    <row r="84" spans="1:9" s="7" customFormat="1" ht="15" customHeight="1" x14ac:dyDescent="0.25">
      <c r="A84" s="87"/>
      <c r="B84" s="2" t="s">
        <v>1683</v>
      </c>
      <c r="C84" s="87"/>
      <c r="D84" s="90"/>
      <c r="E84" s="8">
        <f>功率限制效率!C35</f>
        <v>20</v>
      </c>
      <c r="F84" s="2"/>
      <c r="G84" s="16"/>
      <c r="H84" s="2"/>
      <c r="I84" s="9"/>
    </row>
    <row r="85" spans="1:9" s="7" customFormat="1" ht="15" customHeight="1" x14ac:dyDescent="0.25">
      <c r="A85" s="87"/>
      <c r="B85" s="2" t="s">
        <v>1684</v>
      </c>
      <c r="C85" s="87"/>
      <c r="D85" s="90"/>
      <c r="E85" s="29">
        <f>功率限制效率!V35</f>
        <v>400</v>
      </c>
      <c r="F85" s="2"/>
      <c r="G85" s="16"/>
      <c r="H85" s="2"/>
      <c r="I85" s="9"/>
    </row>
    <row r="86" spans="1:9" s="7" customFormat="1" ht="15" customHeight="1" x14ac:dyDescent="0.25">
      <c r="A86" s="87"/>
      <c r="B86" s="2" t="s">
        <v>1685</v>
      </c>
      <c r="C86" s="87"/>
      <c r="D86" s="90"/>
      <c r="E86" s="29">
        <f>功率限制效率!S35</f>
        <v>340</v>
      </c>
      <c r="F86" s="2"/>
      <c r="G86" s="16"/>
      <c r="H86" s="2"/>
      <c r="I86" s="9"/>
    </row>
    <row r="87" spans="1:9" s="7" customFormat="1" ht="15" customHeight="1" x14ac:dyDescent="0.25">
      <c r="A87" s="87"/>
      <c r="B87" s="2" t="s">
        <v>1686</v>
      </c>
      <c r="C87" s="87"/>
      <c r="D87" s="90"/>
      <c r="E87" s="29">
        <f>功率限制效率!P35</f>
        <v>280</v>
      </c>
      <c r="F87" s="2"/>
      <c r="G87" s="16"/>
      <c r="H87" s="2"/>
      <c r="I87" s="9"/>
    </row>
    <row r="88" spans="1:9" s="7" customFormat="1" ht="15" customHeight="1" x14ac:dyDescent="0.25">
      <c r="A88" s="87"/>
      <c r="B88" s="2" t="s">
        <v>1687</v>
      </c>
      <c r="C88" s="87"/>
      <c r="D88" s="90"/>
      <c r="E88" s="29">
        <f>功率限制效率!M35</f>
        <v>220</v>
      </c>
      <c r="F88" s="2"/>
      <c r="G88" s="16"/>
      <c r="H88" s="2"/>
      <c r="I88" s="9"/>
    </row>
    <row r="89" spans="1:9" s="7" customFormat="1" ht="15" customHeight="1" x14ac:dyDescent="0.25">
      <c r="A89" s="87"/>
      <c r="B89" s="2" t="s">
        <v>1688</v>
      </c>
      <c r="C89" s="87"/>
      <c r="D89" s="90"/>
      <c r="E89" s="29">
        <f>功率限制效率!H35</f>
        <v>120</v>
      </c>
      <c r="F89" s="2"/>
      <c r="G89" s="16"/>
      <c r="H89" s="2"/>
      <c r="I89" s="9"/>
    </row>
    <row r="90" spans="1:9" s="7" customFormat="1" ht="15" customHeight="1" x14ac:dyDescent="0.25">
      <c r="A90" s="87"/>
      <c r="B90" s="2" t="s">
        <v>1689</v>
      </c>
      <c r="C90" s="87"/>
      <c r="D90" s="90"/>
      <c r="E90" s="29">
        <f>功率限制效率!D35</f>
        <v>40</v>
      </c>
      <c r="F90" s="2"/>
      <c r="G90" s="16"/>
      <c r="H90" s="2"/>
      <c r="I90" s="9"/>
    </row>
    <row r="91" spans="1:9" s="7" customFormat="1" ht="15" customHeight="1" x14ac:dyDescent="0.25">
      <c r="A91" s="87"/>
      <c r="B91" s="2" t="s">
        <v>1690</v>
      </c>
      <c r="C91" s="87"/>
      <c r="D91" s="90"/>
      <c r="E91" s="29">
        <f>功率限制效率!B35</f>
        <v>10</v>
      </c>
      <c r="F91" s="2"/>
      <c r="G91" s="16"/>
      <c r="H91" s="2"/>
      <c r="I91" s="9"/>
    </row>
    <row r="92" spans="1:9" s="7" customFormat="1" ht="15" customHeight="1" x14ac:dyDescent="0.25">
      <c r="A92" s="87"/>
      <c r="B92" s="2" t="s">
        <v>1691</v>
      </c>
      <c r="C92" s="87"/>
      <c r="D92" s="90"/>
      <c r="E92" s="29">
        <f>功率限制效率!G35</f>
        <v>100</v>
      </c>
      <c r="F92" s="2"/>
      <c r="G92" s="16"/>
      <c r="H92" s="2"/>
      <c r="I92" s="9"/>
    </row>
    <row r="93" spans="1:9" s="7" customFormat="1" ht="15" customHeight="1" x14ac:dyDescent="0.25">
      <c r="A93" s="87"/>
      <c r="B93" s="2" t="s">
        <v>1692</v>
      </c>
      <c r="C93" s="87"/>
      <c r="D93" s="90"/>
      <c r="E93" s="66">
        <f>功率限制效率!D35</f>
        <v>40</v>
      </c>
      <c r="F93" s="2"/>
      <c r="G93" s="16"/>
      <c r="H93" s="2"/>
      <c r="I93" s="9"/>
    </row>
    <row r="94" spans="1:9" s="7" customFormat="1" ht="15" customHeight="1" x14ac:dyDescent="0.25">
      <c r="A94" s="87"/>
      <c r="B94" s="2" t="s">
        <v>1693</v>
      </c>
      <c r="C94" s="87"/>
      <c r="D94" s="90"/>
      <c r="E94" s="66">
        <f>功率限制效率!J35</f>
        <v>160</v>
      </c>
      <c r="F94" s="2"/>
      <c r="G94" s="16"/>
      <c r="H94" s="2"/>
      <c r="I94" s="9"/>
    </row>
    <row r="95" spans="1:9" s="7" customFormat="1" ht="15" customHeight="1" x14ac:dyDescent="0.25">
      <c r="A95" s="87"/>
      <c r="B95" s="2" t="s">
        <v>1694</v>
      </c>
      <c r="C95" s="87"/>
      <c r="D95" s="90"/>
      <c r="E95" s="66">
        <f>功率限制效率!Q35</f>
        <v>300</v>
      </c>
      <c r="F95" s="2"/>
      <c r="G95" s="16"/>
      <c r="H95" s="2"/>
      <c r="I95" s="9"/>
    </row>
    <row r="96" spans="1:9" s="7" customFormat="1" ht="15" customHeight="1" x14ac:dyDescent="0.25">
      <c r="A96" s="87"/>
      <c r="B96" s="2" t="s">
        <v>1695</v>
      </c>
      <c r="C96" s="87"/>
      <c r="D96" s="90"/>
      <c r="E96" s="68">
        <f>-功率限制效率!T35</f>
        <v>-360</v>
      </c>
      <c r="F96" s="2"/>
      <c r="G96" s="16"/>
      <c r="H96" s="2"/>
      <c r="I96" s="9"/>
    </row>
    <row r="97" spans="1:9" s="7" customFormat="1" ht="15" customHeight="1" x14ac:dyDescent="0.25">
      <c r="A97" s="87"/>
      <c r="B97" s="2" t="s">
        <v>1696</v>
      </c>
      <c r="C97" s="87"/>
      <c r="D97" s="90"/>
      <c r="E97" s="68">
        <f>-功率限制效率!K35</f>
        <v>-180</v>
      </c>
      <c r="F97" s="2"/>
      <c r="G97" s="16"/>
      <c r="H97" s="2"/>
      <c r="I97" s="9"/>
    </row>
    <row r="98" spans="1:9" s="7" customFormat="1" ht="15" customHeight="1" x14ac:dyDescent="0.25">
      <c r="A98" s="87"/>
      <c r="B98" s="2" t="s">
        <v>1697</v>
      </c>
      <c r="C98" s="87"/>
      <c r="D98" s="90"/>
      <c r="E98" s="68">
        <f>-功率限制效率!E35</f>
        <v>-60</v>
      </c>
      <c r="F98" s="2"/>
      <c r="G98" s="16"/>
      <c r="H98" s="2"/>
      <c r="I98" s="9"/>
    </row>
    <row r="99" spans="1:9" s="7" customFormat="1" ht="15" customHeight="1" x14ac:dyDescent="0.25">
      <c r="A99" s="87"/>
      <c r="B99" s="2" t="s">
        <v>1698</v>
      </c>
      <c r="C99" s="87"/>
      <c r="D99" s="90"/>
      <c r="E99" s="68">
        <f>-功率限制效率!B35</f>
        <v>-10</v>
      </c>
      <c r="F99" s="2"/>
      <c r="G99" s="16"/>
      <c r="H99" s="2"/>
      <c r="I99" s="9"/>
    </row>
    <row r="100" spans="1:9" s="7" customFormat="1" ht="15" customHeight="1" x14ac:dyDescent="0.25">
      <c r="A100" s="88"/>
      <c r="B100" s="2" t="s">
        <v>1699</v>
      </c>
      <c r="C100" s="88"/>
      <c r="D100" s="91"/>
      <c r="E100" s="68">
        <f>-功率限制效率!W35</f>
        <v>-420</v>
      </c>
      <c r="F100" s="2"/>
      <c r="G100" s="16"/>
      <c r="H100" s="2"/>
      <c r="I100" s="9"/>
    </row>
    <row r="101" spans="1:9" s="7" customFormat="1" ht="15" customHeight="1" x14ac:dyDescent="0.25">
      <c r="A101" s="92" t="s">
        <v>81</v>
      </c>
      <c r="B101" s="2" t="s">
        <v>82</v>
      </c>
      <c r="C101" s="92" t="s">
        <v>707</v>
      </c>
      <c r="D101" s="95" t="s">
        <v>19</v>
      </c>
      <c r="E101" s="2"/>
      <c r="F101" s="2"/>
      <c r="G101" s="16" t="s">
        <v>84</v>
      </c>
      <c r="H101" s="2" t="s">
        <v>708</v>
      </c>
      <c r="I101" s="9"/>
    </row>
    <row r="102" spans="1:9" s="7" customFormat="1" ht="15" customHeight="1" x14ac:dyDescent="0.25">
      <c r="A102" s="92"/>
      <c r="B102" s="2" t="s">
        <v>86</v>
      </c>
      <c r="C102" s="92"/>
      <c r="D102" s="95"/>
      <c r="E102" s="2">
        <v>760</v>
      </c>
      <c r="F102" s="2"/>
      <c r="G102" s="16" t="s">
        <v>87</v>
      </c>
      <c r="H102" s="2"/>
      <c r="I102" s="9"/>
    </row>
    <row r="103" spans="1:9" s="7" customFormat="1" ht="15" customHeight="1" x14ac:dyDescent="0.25">
      <c r="A103" s="92"/>
      <c r="B103" s="2" t="s">
        <v>88</v>
      </c>
      <c r="C103" s="92"/>
      <c r="D103" s="95"/>
      <c r="E103" s="2">
        <v>750</v>
      </c>
      <c r="F103" s="2"/>
      <c r="G103" s="16" t="s">
        <v>89</v>
      </c>
      <c r="H103" s="2"/>
      <c r="I103" s="9"/>
    </row>
    <row r="104" spans="1:9" s="7" customFormat="1" ht="15" customHeight="1" x14ac:dyDescent="0.25">
      <c r="A104" s="92"/>
      <c r="B104" s="2" t="s">
        <v>90</v>
      </c>
      <c r="C104" s="92"/>
      <c r="D104" s="95"/>
      <c r="E104" s="2"/>
      <c r="F104" s="2"/>
      <c r="G104" s="16"/>
      <c r="H104" s="2"/>
      <c r="I104" s="9"/>
    </row>
    <row r="105" spans="1:9" s="7" customFormat="1" ht="15" customHeight="1" x14ac:dyDescent="0.25">
      <c r="A105" s="92"/>
      <c r="B105" s="2" t="s">
        <v>91</v>
      </c>
      <c r="C105" s="92"/>
      <c r="D105" s="95"/>
      <c r="E105" s="2">
        <v>30</v>
      </c>
      <c r="F105" s="2"/>
      <c r="G105" s="16"/>
      <c r="H105" s="2"/>
      <c r="I105" s="9"/>
    </row>
    <row r="106" spans="1:9" s="7" customFormat="1" ht="15" customHeight="1" x14ac:dyDescent="0.25">
      <c r="A106" s="92"/>
      <c r="B106" s="2" t="s">
        <v>92</v>
      </c>
      <c r="C106" s="92"/>
      <c r="D106" s="95"/>
      <c r="E106" s="2">
        <v>440.5</v>
      </c>
      <c r="F106" s="2"/>
      <c r="G106" s="16"/>
      <c r="H106" s="2"/>
      <c r="I106" s="9"/>
    </row>
    <row r="107" spans="1:9" s="7" customFormat="1" ht="15" customHeight="1" x14ac:dyDescent="0.25">
      <c r="A107" s="92" t="s">
        <v>93</v>
      </c>
      <c r="B107" s="2" t="s">
        <v>94</v>
      </c>
      <c r="C107" s="92" t="s">
        <v>710</v>
      </c>
      <c r="D107" s="95" t="s">
        <v>19</v>
      </c>
      <c r="E107" s="2">
        <v>760</v>
      </c>
      <c r="F107" s="2"/>
      <c r="G107" s="16" t="s">
        <v>96</v>
      </c>
      <c r="H107" s="2" t="s">
        <v>709</v>
      </c>
      <c r="I107" s="9"/>
    </row>
    <row r="108" spans="1:9" s="7" customFormat="1" ht="15" customHeight="1" x14ac:dyDescent="0.25">
      <c r="A108" s="92"/>
      <c r="B108" s="2" t="s">
        <v>98</v>
      </c>
      <c r="C108" s="92"/>
      <c r="D108" s="95"/>
      <c r="E108" s="2">
        <v>750</v>
      </c>
      <c r="F108" s="2"/>
      <c r="G108" s="16" t="s">
        <v>99</v>
      </c>
      <c r="H108" s="2"/>
      <c r="I108" s="9"/>
    </row>
    <row r="109" spans="1:9" ht="15" customHeight="1" x14ac:dyDescent="0.25">
      <c r="A109" s="2" t="s">
        <v>100</v>
      </c>
      <c r="B109" s="2" t="s">
        <v>101</v>
      </c>
      <c r="C109" s="2" t="s">
        <v>102</v>
      </c>
      <c r="D109" s="9" t="s">
        <v>19</v>
      </c>
      <c r="G109" s="16" t="s">
        <v>103</v>
      </c>
      <c r="H109" s="2">
        <v>431</v>
      </c>
    </row>
    <row r="110" spans="1:9" ht="15" customHeight="1" x14ac:dyDescent="0.25">
      <c r="A110" s="2" t="s">
        <v>104</v>
      </c>
      <c r="B110" s="2" t="s">
        <v>101</v>
      </c>
      <c r="C110" s="2" t="s">
        <v>105</v>
      </c>
      <c r="D110" s="9" t="s">
        <v>19</v>
      </c>
      <c r="G110" s="16" t="s">
        <v>106</v>
      </c>
      <c r="H110" s="2">
        <v>431</v>
      </c>
    </row>
    <row r="111" spans="1:9" ht="15" customHeight="1" x14ac:dyDescent="0.25">
      <c r="A111" s="2" t="s">
        <v>107</v>
      </c>
      <c r="B111" s="2" t="s">
        <v>79</v>
      </c>
      <c r="C111" s="2" t="s">
        <v>108</v>
      </c>
      <c r="D111" s="9" t="s">
        <v>19</v>
      </c>
      <c r="G111" s="16" t="s">
        <v>80</v>
      </c>
      <c r="H111" s="2">
        <v>432</v>
      </c>
    </row>
    <row r="112" spans="1:9" ht="15" customHeight="1" x14ac:dyDescent="0.25">
      <c r="A112" s="92" t="s">
        <v>122</v>
      </c>
      <c r="B112" s="2" t="s">
        <v>115</v>
      </c>
      <c r="C112" s="92" t="s">
        <v>123</v>
      </c>
      <c r="D112" s="95" t="s">
        <v>121</v>
      </c>
      <c r="E112" s="2">
        <v>0</v>
      </c>
    </row>
    <row r="113" spans="1:9" ht="15" customHeight="1" x14ac:dyDescent="0.25">
      <c r="A113" s="92"/>
      <c r="B113" s="2" t="s">
        <v>114</v>
      </c>
      <c r="C113" s="92"/>
      <c r="D113" s="95"/>
      <c r="E113" s="2">
        <v>1</v>
      </c>
    </row>
    <row r="114" spans="1:9" s="7" customFormat="1" ht="15" customHeight="1" x14ac:dyDescent="0.25">
      <c r="A114" s="92" t="s">
        <v>791</v>
      </c>
      <c r="B114" s="2" t="s">
        <v>795</v>
      </c>
      <c r="C114" s="95" t="s">
        <v>816</v>
      </c>
      <c r="D114" s="95" t="s">
        <v>19</v>
      </c>
      <c r="E114" s="2">
        <v>0</v>
      </c>
      <c r="F114" s="2"/>
      <c r="G114" s="16"/>
      <c r="H114" s="2" t="s">
        <v>790</v>
      </c>
      <c r="I114" s="9"/>
    </row>
    <row r="115" spans="1:9" s="7" customFormat="1" ht="15" customHeight="1" x14ac:dyDescent="0.25">
      <c r="A115" s="92"/>
      <c r="B115" s="2" t="s">
        <v>794</v>
      </c>
      <c r="C115" s="95"/>
      <c r="D115" s="95"/>
      <c r="E115" s="2">
        <v>1</v>
      </c>
      <c r="F115" s="2"/>
      <c r="G115" s="16"/>
      <c r="H115" s="2"/>
      <c r="I115" s="9"/>
    </row>
    <row r="116" spans="1:9" s="7" customFormat="1" ht="15" customHeight="1" x14ac:dyDescent="0.25">
      <c r="A116" s="2" t="s">
        <v>124</v>
      </c>
      <c r="B116" s="2" t="s">
        <v>1593</v>
      </c>
      <c r="C116" s="2" t="s">
        <v>817</v>
      </c>
      <c r="D116" s="9" t="s">
        <v>19</v>
      </c>
      <c r="E116" s="2">
        <v>5.6250000000000001E-2</v>
      </c>
      <c r="F116" s="2"/>
      <c r="G116" s="16"/>
      <c r="H116" s="2" t="s">
        <v>790</v>
      </c>
      <c r="I116" s="9"/>
    </row>
    <row r="117" spans="1:9" s="7" customFormat="1" ht="15" customHeight="1" x14ac:dyDescent="0.25">
      <c r="A117" s="2" t="s">
        <v>126</v>
      </c>
      <c r="B117" s="2"/>
      <c r="C117" s="2" t="s">
        <v>653</v>
      </c>
      <c r="D117" s="9" t="s">
        <v>19</v>
      </c>
      <c r="E117" s="2"/>
      <c r="F117" s="2"/>
      <c r="G117" s="18" t="s">
        <v>654</v>
      </c>
      <c r="H117" s="2" t="s">
        <v>673</v>
      </c>
      <c r="I117" s="9"/>
    </row>
    <row r="118" spans="1:9" s="7" customFormat="1" ht="15" customHeight="1" x14ac:dyDescent="0.25">
      <c r="A118" s="2" t="s">
        <v>127</v>
      </c>
      <c r="B118" s="2"/>
      <c r="C118" s="2" t="s">
        <v>656</v>
      </c>
      <c r="D118" s="9" t="s">
        <v>19</v>
      </c>
      <c r="E118" s="2"/>
      <c r="F118" s="2"/>
      <c r="G118" s="18" t="s">
        <v>655</v>
      </c>
      <c r="H118" s="2" t="s">
        <v>672</v>
      </c>
      <c r="I118" s="9"/>
    </row>
    <row r="119" spans="1:9" s="7" customFormat="1" ht="15" customHeight="1" x14ac:dyDescent="0.25">
      <c r="A119" s="92" t="s">
        <v>854</v>
      </c>
      <c r="B119" s="2" t="s">
        <v>128</v>
      </c>
      <c r="C119" s="92" t="s">
        <v>691</v>
      </c>
      <c r="D119" s="92" t="s">
        <v>19</v>
      </c>
      <c r="E119" s="2">
        <v>0</v>
      </c>
      <c r="F119" s="2"/>
      <c r="G119" s="16"/>
      <c r="H119" s="2" t="s">
        <v>692</v>
      </c>
      <c r="I119" s="9"/>
    </row>
    <row r="120" spans="1:9" s="7" customFormat="1" ht="15" customHeight="1" x14ac:dyDescent="0.25">
      <c r="A120" s="92"/>
      <c r="B120" s="2" t="s">
        <v>129</v>
      </c>
      <c r="C120" s="92"/>
      <c r="D120" s="92"/>
      <c r="E120" s="2">
        <v>1</v>
      </c>
      <c r="F120" s="2"/>
      <c r="G120" s="16"/>
      <c r="H120" s="2"/>
      <c r="I120" s="9"/>
    </row>
    <row r="121" spans="1:9" ht="15" customHeight="1" x14ac:dyDescent="0.25">
      <c r="A121" s="2" t="s">
        <v>130</v>
      </c>
      <c r="C121" s="2" t="s">
        <v>131</v>
      </c>
      <c r="D121" s="2" t="s">
        <v>19</v>
      </c>
    </row>
    <row r="122" spans="1:9" ht="15" customHeight="1" x14ac:dyDescent="0.25">
      <c r="A122" s="9" t="s">
        <v>132</v>
      </c>
      <c r="C122" s="2" t="s">
        <v>133</v>
      </c>
      <c r="D122" s="2" t="s">
        <v>19</v>
      </c>
    </row>
    <row r="123" spans="1:9" ht="15" customHeight="1" x14ac:dyDescent="0.25">
      <c r="A123" s="2" t="s">
        <v>136</v>
      </c>
      <c r="C123" s="2" t="s">
        <v>110</v>
      </c>
      <c r="D123" s="2" t="s">
        <v>19</v>
      </c>
    </row>
    <row r="124" spans="1:9" s="7" customFormat="1" ht="15" customHeight="1" x14ac:dyDescent="0.25">
      <c r="A124" s="92" t="s">
        <v>1441</v>
      </c>
      <c r="B124" s="2" t="s">
        <v>138</v>
      </c>
      <c r="C124" s="92" t="s">
        <v>647</v>
      </c>
      <c r="D124" s="92" t="s">
        <v>19</v>
      </c>
      <c r="E124" s="2">
        <v>135</v>
      </c>
      <c r="F124" s="2"/>
      <c r="G124" s="16" t="s">
        <v>139</v>
      </c>
      <c r="H124" s="2" t="s">
        <v>648</v>
      </c>
      <c r="I124" s="9"/>
    </row>
    <row r="125" spans="1:9" s="7" customFormat="1" ht="15" customHeight="1" x14ac:dyDescent="0.25">
      <c r="A125" s="92"/>
      <c r="B125" s="2" t="s">
        <v>140</v>
      </c>
      <c r="C125" s="92"/>
      <c r="D125" s="92"/>
      <c r="E125" s="2">
        <v>140</v>
      </c>
      <c r="F125" s="2"/>
      <c r="G125" s="16" t="s">
        <v>141</v>
      </c>
      <c r="H125" s="2"/>
      <c r="I125" s="9"/>
    </row>
    <row r="126" spans="1:9" s="7" customFormat="1" ht="15" customHeight="1" x14ac:dyDescent="0.25">
      <c r="A126" s="92"/>
      <c r="B126" s="2" t="s">
        <v>142</v>
      </c>
      <c r="C126" s="92"/>
      <c r="D126" s="92"/>
      <c r="E126" s="2">
        <v>150</v>
      </c>
      <c r="F126" s="2"/>
      <c r="G126" s="16" t="s">
        <v>143</v>
      </c>
      <c r="H126" s="2"/>
      <c r="I126" s="9"/>
    </row>
    <row r="127" spans="1:9" s="7" customFormat="1" ht="15" customHeight="1" x14ac:dyDescent="0.25">
      <c r="A127" s="92"/>
      <c r="B127" s="2" t="s">
        <v>144</v>
      </c>
      <c r="C127" s="92"/>
      <c r="D127" s="92"/>
      <c r="E127" s="2">
        <v>155</v>
      </c>
      <c r="F127" s="2"/>
      <c r="G127" s="16" t="s">
        <v>145</v>
      </c>
      <c r="H127" s="2"/>
      <c r="I127" s="9"/>
    </row>
    <row r="128" spans="1:9" s="7" customFormat="1" ht="15" customHeight="1" x14ac:dyDescent="0.25">
      <c r="A128" s="92"/>
      <c r="B128" s="2" t="s">
        <v>146</v>
      </c>
      <c r="C128" s="92"/>
      <c r="D128" s="92"/>
      <c r="E128" s="2">
        <v>151</v>
      </c>
      <c r="F128" s="2"/>
      <c r="G128" s="16" t="s">
        <v>147</v>
      </c>
      <c r="H128" s="2"/>
      <c r="I128" s="9"/>
    </row>
    <row r="129" spans="1:9" s="7" customFormat="1" ht="15" customHeight="1" x14ac:dyDescent="0.25">
      <c r="A129" s="92" t="s">
        <v>1442</v>
      </c>
      <c r="B129" s="2" t="s">
        <v>149</v>
      </c>
      <c r="C129" s="92" t="s">
        <v>649</v>
      </c>
      <c r="D129" s="92" t="s">
        <v>19</v>
      </c>
      <c r="E129" s="2">
        <v>143</v>
      </c>
      <c r="F129" s="2"/>
      <c r="G129" s="16" t="s">
        <v>150</v>
      </c>
      <c r="H129" s="2" t="s">
        <v>648</v>
      </c>
      <c r="I129" s="9"/>
    </row>
    <row r="130" spans="1:9" s="7" customFormat="1" ht="15" customHeight="1" x14ac:dyDescent="0.25">
      <c r="A130" s="92"/>
      <c r="B130" s="2" t="s">
        <v>151</v>
      </c>
      <c r="C130" s="92"/>
      <c r="D130" s="92"/>
      <c r="E130" s="2">
        <v>148</v>
      </c>
      <c r="F130" s="2"/>
      <c r="G130" s="16" t="s">
        <v>152</v>
      </c>
      <c r="H130" s="2"/>
      <c r="I130" s="9"/>
    </row>
    <row r="131" spans="1:9" s="7" customFormat="1" ht="15" customHeight="1" x14ac:dyDescent="0.25">
      <c r="A131" s="92"/>
      <c r="B131" s="2" t="s">
        <v>153</v>
      </c>
      <c r="C131" s="92"/>
      <c r="D131" s="92"/>
      <c r="E131" s="2">
        <v>153</v>
      </c>
      <c r="F131" s="2"/>
      <c r="G131" s="16" t="s">
        <v>154</v>
      </c>
      <c r="H131" s="2"/>
      <c r="I131" s="9"/>
    </row>
    <row r="132" spans="1:9" s="7" customFormat="1" ht="15" customHeight="1" x14ac:dyDescent="0.25">
      <c r="A132" s="2" t="s">
        <v>134</v>
      </c>
      <c r="B132" s="2"/>
      <c r="C132" s="2" t="s">
        <v>624</v>
      </c>
      <c r="D132" s="2" t="s">
        <v>19</v>
      </c>
      <c r="E132" s="2"/>
      <c r="F132" s="2"/>
      <c r="G132" s="16"/>
      <c r="H132" s="2" t="s">
        <v>623</v>
      </c>
      <c r="I132" s="9"/>
    </row>
    <row r="133" spans="1:9" s="7" customFormat="1" ht="15" customHeight="1" x14ac:dyDescent="0.25">
      <c r="A133" s="2" t="s">
        <v>109</v>
      </c>
      <c r="B133" s="2" t="s">
        <v>79</v>
      </c>
      <c r="C133" s="2" t="s">
        <v>625</v>
      </c>
      <c r="D133" s="9" t="s">
        <v>19</v>
      </c>
      <c r="E133" s="2"/>
      <c r="F133" s="2"/>
      <c r="G133" s="16" t="s">
        <v>80</v>
      </c>
      <c r="H133" s="2" t="s">
        <v>623</v>
      </c>
      <c r="I133" s="9"/>
    </row>
    <row r="134" spans="1:9" s="7" customFormat="1" ht="15" customHeight="1" x14ac:dyDescent="0.25">
      <c r="A134" s="2" t="s">
        <v>155</v>
      </c>
      <c r="B134" s="2"/>
      <c r="C134" s="2" t="s">
        <v>641</v>
      </c>
      <c r="D134" s="2" t="s">
        <v>19</v>
      </c>
      <c r="E134" s="2"/>
      <c r="F134" s="2"/>
      <c r="G134" s="16"/>
      <c r="H134" s="2" t="s">
        <v>640</v>
      </c>
      <c r="I134" s="9"/>
    </row>
    <row r="135" spans="1:9" s="7" customFormat="1" ht="15" customHeight="1" x14ac:dyDescent="0.25">
      <c r="A135" s="2" t="s">
        <v>669</v>
      </c>
      <c r="B135" s="2"/>
      <c r="C135" s="2" t="s">
        <v>639</v>
      </c>
      <c r="D135" s="2" t="s">
        <v>19</v>
      </c>
      <c r="E135" s="2"/>
      <c r="F135" s="2"/>
      <c r="G135" s="16"/>
      <c r="H135" s="2" t="s">
        <v>640</v>
      </c>
      <c r="I135" s="9"/>
    </row>
    <row r="136" spans="1:9" s="7" customFormat="1" ht="15" customHeight="1" x14ac:dyDescent="0.25">
      <c r="A136" s="92" t="s">
        <v>159</v>
      </c>
      <c r="B136" s="2" t="s">
        <v>160</v>
      </c>
      <c r="C136" s="92" t="s">
        <v>650</v>
      </c>
      <c r="D136" s="92" t="s">
        <v>19</v>
      </c>
      <c r="E136" s="2">
        <v>140</v>
      </c>
      <c r="F136" s="2"/>
      <c r="G136" s="16" t="s">
        <v>162</v>
      </c>
      <c r="H136" s="2" t="s">
        <v>652</v>
      </c>
      <c r="I136" s="9"/>
    </row>
    <row r="137" spans="1:9" s="7" customFormat="1" ht="15" customHeight="1" x14ac:dyDescent="0.25">
      <c r="A137" s="92"/>
      <c r="B137" s="2" t="s">
        <v>163</v>
      </c>
      <c r="C137" s="92"/>
      <c r="D137" s="92"/>
      <c r="E137" s="2">
        <v>145</v>
      </c>
      <c r="F137" s="2"/>
      <c r="G137" s="16" t="s">
        <v>164</v>
      </c>
      <c r="H137" s="2"/>
      <c r="I137" s="9"/>
    </row>
    <row r="138" spans="1:9" s="7" customFormat="1" ht="15" customHeight="1" x14ac:dyDescent="0.25">
      <c r="A138" s="92"/>
      <c r="B138" s="2" t="s">
        <v>165</v>
      </c>
      <c r="C138" s="92"/>
      <c r="D138" s="92"/>
      <c r="E138" s="2">
        <v>155</v>
      </c>
      <c r="F138" s="2"/>
      <c r="G138" s="16" t="s">
        <v>166</v>
      </c>
      <c r="H138" s="2"/>
      <c r="I138" s="9"/>
    </row>
    <row r="139" spans="1:9" s="7" customFormat="1" ht="15" customHeight="1" x14ac:dyDescent="0.25">
      <c r="A139" s="92"/>
      <c r="B139" s="2" t="s">
        <v>167</v>
      </c>
      <c r="C139" s="92"/>
      <c r="D139" s="92"/>
      <c r="E139" s="2">
        <v>160</v>
      </c>
      <c r="F139" s="2"/>
      <c r="G139" s="16" t="s">
        <v>168</v>
      </c>
      <c r="H139" s="2"/>
      <c r="I139" s="9"/>
    </row>
    <row r="140" spans="1:9" s="7" customFormat="1" ht="15" customHeight="1" x14ac:dyDescent="0.25">
      <c r="A140" s="92"/>
      <c r="B140" s="2" t="s">
        <v>169</v>
      </c>
      <c r="C140" s="92"/>
      <c r="D140" s="92"/>
      <c r="E140" s="2">
        <v>157</v>
      </c>
      <c r="F140" s="2"/>
      <c r="G140" s="16" t="s">
        <v>170</v>
      </c>
      <c r="H140" s="2"/>
      <c r="I140" s="9"/>
    </row>
    <row r="141" spans="1:9" s="7" customFormat="1" ht="15" customHeight="1" x14ac:dyDescent="0.25">
      <c r="A141" s="92" t="s">
        <v>171</v>
      </c>
      <c r="B141" s="2" t="s">
        <v>172</v>
      </c>
      <c r="C141" s="92" t="s">
        <v>651</v>
      </c>
      <c r="D141" s="92" t="s">
        <v>796</v>
      </c>
      <c r="E141" s="2">
        <v>110</v>
      </c>
      <c r="F141" s="2"/>
      <c r="G141" s="16" t="s">
        <v>174</v>
      </c>
      <c r="H141" s="2" t="s">
        <v>652</v>
      </c>
      <c r="I141" s="9"/>
    </row>
    <row r="142" spans="1:9" s="7" customFormat="1" ht="15" customHeight="1" x14ac:dyDescent="0.25">
      <c r="A142" s="92"/>
      <c r="B142" s="2" t="s">
        <v>175</v>
      </c>
      <c r="C142" s="92"/>
      <c r="D142" s="92"/>
      <c r="E142" s="2">
        <v>115</v>
      </c>
      <c r="F142" s="2"/>
      <c r="G142" s="16" t="s">
        <v>176</v>
      </c>
      <c r="H142" s="2"/>
      <c r="I142" s="9"/>
    </row>
    <row r="143" spans="1:9" s="7" customFormat="1" ht="15" customHeight="1" x14ac:dyDescent="0.25">
      <c r="A143" s="92"/>
      <c r="B143" s="2" t="s">
        <v>177</v>
      </c>
      <c r="C143" s="92"/>
      <c r="D143" s="92"/>
      <c r="E143" s="2">
        <v>120</v>
      </c>
      <c r="F143" s="2"/>
      <c r="G143" s="16" t="s">
        <v>178</v>
      </c>
      <c r="H143" s="2"/>
      <c r="I143" s="9"/>
    </row>
    <row r="144" spans="1:9" s="7" customFormat="1" ht="15" customHeight="1" x14ac:dyDescent="0.25">
      <c r="A144" s="92" t="s">
        <v>793</v>
      </c>
      <c r="B144" s="2" t="s">
        <v>794</v>
      </c>
      <c r="C144" s="92" t="s">
        <v>792</v>
      </c>
      <c r="D144" s="92" t="s">
        <v>19</v>
      </c>
      <c r="E144" s="2">
        <v>1</v>
      </c>
      <c r="F144" s="2"/>
      <c r="G144" s="16"/>
      <c r="H144" s="2"/>
      <c r="I144" s="9"/>
    </row>
    <row r="145" spans="1:9" s="7" customFormat="1" ht="15" customHeight="1" x14ac:dyDescent="0.25">
      <c r="A145" s="92"/>
      <c r="B145" s="2" t="s">
        <v>795</v>
      </c>
      <c r="C145" s="92"/>
      <c r="D145" s="92"/>
      <c r="E145" s="2">
        <v>2</v>
      </c>
      <c r="F145" s="2"/>
      <c r="G145" s="16"/>
      <c r="H145" s="2"/>
      <c r="I145" s="9"/>
    </row>
    <row r="146" spans="1:9" s="7" customFormat="1" ht="15" customHeight="1" x14ac:dyDescent="0.25">
      <c r="A146" s="92" t="s">
        <v>179</v>
      </c>
      <c r="B146" s="2" t="s">
        <v>180</v>
      </c>
      <c r="C146" s="92" t="s">
        <v>620</v>
      </c>
      <c r="D146" s="92" t="s">
        <v>19</v>
      </c>
      <c r="E146" s="2">
        <v>5000</v>
      </c>
      <c r="F146" s="2"/>
      <c r="G146" s="16" t="s">
        <v>181</v>
      </c>
      <c r="H146" s="9" t="s">
        <v>619</v>
      </c>
      <c r="I146" s="2"/>
    </row>
    <row r="147" spans="1:9" s="7" customFormat="1" ht="15" customHeight="1" x14ac:dyDescent="0.25">
      <c r="A147" s="92"/>
      <c r="B147" s="2" t="s">
        <v>182</v>
      </c>
      <c r="C147" s="92"/>
      <c r="D147" s="92"/>
      <c r="E147" s="2">
        <v>6200</v>
      </c>
      <c r="F147" s="2"/>
      <c r="G147" s="16" t="s">
        <v>183</v>
      </c>
      <c r="H147" s="2"/>
      <c r="I147" s="9"/>
    </row>
    <row r="148" spans="1:9" s="7" customFormat="1" ht="15" customHeight="1" x14ac:dyDescent="0.25">
      <c r="A148" s="92"/>
      <c r="B148" s="2" t="s">
        <v>184</v>
      </c>
      <c r="C148" s="92"/>
      <c r="D148" s="92"/>
      <c r="E148" s="2">
        <v>16200</v>
      </c>
      <c r="F148" s="2"/>
      <c r="G148" s="16" t="s">
        <v>185</v>
      </c>
      <c r="H148" s="2"/>
      <c r="I148" s="9"/>
    </row>
    <row r="149" spans="1:9" s="7" customFormat="1" ht="15" customHeight="1" x14ac:dyDescent="0.25">
      <c r="A149" s="92"/>
      <c r="B149" s="2" t="s">
        <v>186</v>
      </c>
      <c r="C149" s="92"/>
      <c r="D149" s="92"/>
      <c r="E149" s="2">
        <v>17200</v>
      </c>
      <c r="F149" s="2"/>
      <c r="G149" s="16" t="s">
        <v>187</v>
      </c>
      <c r="H149" s="2"/>
      <c r="I149" s="9"/>
    </row>
    <row r="150" spans="1:9" s="7" customFormat="1" ht="15" customHeight="1" x14ac:dyDescent="0.25">
      <c r="A150" s="92"/>
      <c r="B150" s="2" t="s">
        <v>188</v>
      </c>
      <c r="C150" s="92"/>
      <c r="D150" s="92"/>
      <c r="E150" s="2">
        <v>16700</v>
      </c>
      <c r="F150" s="2"/>
      <c r="G150" s="16" t="s">
        <v>189</v>
      </c>
      <c r="H150" s="2"/>
      <c r="I150" s="9"/>
    </row>
    <row r="151" spans="1:9" s="7" customFormat="1" ht="15" customHeight="1" x14ac:dyDescent="0.25">
      <c r="A151" s="92"/>
      <c r="B151" s="2" t="s">
        <v>190</v>
      </c>
      <c r="C151" s="92"/>
      <c r="D151" s="92"/>
      <c r="E151" s="2">
        <v>-500</v>
      </c>
      <c r="F151" s="2"/>
      <c r="G151" s="16" t="s">
        <v>191</v>
      </c>
      <c r="H151" s="2"/>
      <c r="I151" s="9"/>
    </row>
    <row r="152" spans="1:9" s="7" customFormat="1" ht="15" customHeight="1" x14ac:dyDescent="0.25">
      <c r="A152" s="92"/>
      <c r="B152" s="2" t="s">
        <v>1458</v>
      </c>
      <c r="C152" s="92"/>
      <c r="D152" s="92"/>
      <c r="E152" s="2">
        <v>-1500</v>
      </c>
      <c r="F152" s="2"/>
      <c r="G152" s="16" t="s">
        <v>192</v>
      </c>
      <c r="H152" s="2"/>
      <c r="I152" s="9"/>
    </row>
    <row r="153" spans="1:9" s="7" customFormat="1" ht="15" customHeight="1" x14ac:dyDescent="0.25">
      <c r="A153" s="92"/>
      <c r="B153" s="2" t="s">
        <v>193</v>
      </c>
      <c r="C153" s="92"/>
      <c r="D153" s="92"/>
      <c r="E153" s="2">
        <v>200</v>
      </c>
      <c r="F153" s="2"/>
      <c r="G153" s="16" t="s">
        <v>194</v>
      </c>
      <c r="H153" s="2"/>
      <c r="I153" s="9"/>
    </row>
    <row r="154" spans="1:9" s="7" customFormat="1" ht="15" customHeight="1" x14ac:dyDescent="0.25">
      <c r="A154" s="92"/>
      <c r="B154" s="2" t="s">
        <v>195</v>
      </c>
      <c r="C154" s="92"/>
      <c r="D154" s="92"/>
      <c r="E154" s="2">
        <v>2000</v>
      </c>
      <c r="F154" s="2"/>
      <c r="G154" s="16" t="s">
        <v>196</v>
      </c>
      <c r="H154" s="2"/>
      <c r="I154" s="9"/>
    </row>
    <row r="155" spans="1:9" s="7" customFormat="1" ht="15" customHeight="1" x14ac:dyDescent="0.25">
      <c r="A155" s="92"/>
      <c r="B155" s="2" t="s">
        <v>197</v>
      </c>
      <c r="C155" s="92"/>
      <c r="D155" s="92"/>
      <c r="E155" s="2">
        <v>-50</v>
      </c>
      <c r="F155" s="2"/>
      <c r="G155" s="16" t="s">
        <v>198</v>
      </c>
      <c r="H155" s="2"/>
      <c r="I155" s="9"/>
    </row>
    <row r="156" spans="1:9" s="7" customFormat="1" ht="15" customHeight="1" x14ac:dyDescent="0.25">
      <c r="A156" s="92"/>
      <c r="B156" s="2" t="s">
        <v>199</v>
      </c>
      <c r="C156" s="92"/>
      <c r="D156" s="92"/>
      <c r="E156" s="2">
        <v>-2000</v>
      </c>
      <c r="F156" s="2"/>
      <c r="G156" s="16" t="s">
        <v>200</v>
      </c>
      <c r="H156" s="2"/>
      <c r="I156" s="9"/>
    </row>
    <row r="157" spans="1:9" s="7" customFormat="1" ht="15" customHeight="1" x14ac:dyDescent="0.25">
      <c r="A157" s="92"/>
      <c r="B157" s="2" t="s">
        <v>201</v>
      </c>
      <c r="C157" s="92"/>
      <c r="D157" s="92"/>
      <c r="E157" s="2">
        <v>500</v>
      </c>
      <c r="F157" s="2"/>
      <c r="G157" s="16" t="s">
        <v>202</v>
      </c>
      <c r="H157" s="2"/>
      <c r="I157" s="9"/>
    </row>
    <row r="158" spans="1:9" s="7" customFormat="1" ht="15" customHeight="1" x14ac:dyDescent="0.25">
      <c r="A158" s="92"/>
      <c r="B158" s="2" t="s">
        <v>203</v>
      </c>
      <c r="C158" s="92"/>
      <c r="D158" s="92"/>
      <c r="E158" s="2">
        <v>1500</v>
      </c>
      <c r="F158" s="2"/>
      <c r="G158" s="16" t="s">
        <v>204</v>
      </c>
      <c r="H158" s="2"/>
      <c r="I158" s="9"/>
    </row>
    <row r="159" spans="1:9" s="7" customFormat="1" ht="15" customHeight="1" x14ac:dyDescent="0.25">
      <c r="A159" s="92"/>
      <c r="B159" s="2" t="s">
        <v>205</v>
      </c>
      <c r="C159" s="92"/>
      <c r="D159" s="92"/>
      <c r="E159" s="2">
        <v>20300</v>
      </c>
      <c r="F159" s="2"/>
      <c r="G159" s="16" t="s">
        <v>206</v>
      </c>
      <c r="H159" s="2"/>
      <c r="I159" s="9"/>
    </row>
    <row r="160" spans="1:9" s="7" customFormat="1" ht="15" customHeight="1" x14ac:dyDescent="0.25">
      <c r="A160" s="92"/>
      <c r="B160" s="2" t="s">
        <v>207</v>
      </c>
      <c r="C160" s="92"/>
      <c r="D160" s="92"/>
      <c r="E160" s="2">
        <v>20100</v>
      </c>
      <c r="F160" s="2"/>
      <c r="G160" s="16" t="s">
        <v>208</v>
      </c>
      <c r="H160" s="2"/>
      <c r="I160" s="9"/>
    </row>
    <row r="161" spans="1:9" s="7" customFormat="1" ht="15" customHeight="1" x14ac:dyDescent="0.25">
      <c r="A161" s="92"/>
      <c r="B161" s="2"/>
      <c r="C161" s="92"/>
      <c r="D161" s="92"/>
      <c r="E161" s="2"/>
      <c r="F161" s="2"/>
      <c r="G161" s="16"/>
      <c r="H161" s="2"/>
      <c r="I161" s="9"/>
    </row>
    <row r="162" spans="1:9" s="7" customFormat="1" ht="15" customHeight="1" x14ac:dyDescent="0.25">
      <c r="A162" s="92" t="s">
        <v>798</v>
      </c>
      <c r="B162" s="2" t="s">
        <v>794</v>
      </c>
      <c r="C162" s="92" t="s">
        <v>797</v>
      </c>
      <c r="D162" s="92" t="s">
        <v>19</v>
      </c>
      <c r="E162" s="2">
        <v>1</v>
      </c>
      <c r="F162" s="2"/>
      <c r="G162" s="16"/>
      <c r="H162" s="2"/>
      <c r="I162" s="9"/>
    </row>
    <row r="163" spans="1:9" s="7" customFormat="1" ht="15" customHeight="1" x14ac:dyDescent="0.25">
      <c r="A163" s="92"/>
      <c r="B163" s="2" t="s">
        <v>795</v>
      </c>
      <c r="C163" s="92"/>
      <c r="D163" s="92"/>
      <c r="E163" s="2">
        <v>2</v>
      </c>
      <c r="F163" s="2"/>
      <c r="G163" s="16"/>
      <c r="H163" s="2"/>
      <c r="I163" s="9"/>
    </row>
    <row r="164" spans="1:9" s="7" customFormat="1" ht="15" customHeight="1" x14ac:dyDescent="0.25">
      <c r="A164" s="92" t="s">
        <v>209</v>
      </c>
      <c r="B164" s="2" t="s">
        <v>210</v>
      </c>
      <c r="C164" s="92" t="s">
        <v>621</v>
      </c>
      <c r="D164" s="92" t="s">
        <v>19</v>
      </c>
      <c r="E164" s="2">
        <v>5735</v>
      </c>
      <c r="F164" s="2"/>
      <c r="G164" s="16" t="s">
        <v>211</v>
      </c>
      <c r="H164" s="9" t="s">
        <v>622</v>
      </c>
      <c r="I164" s="2"/>
    </row>
    <row r="165" spans="1:9" s="7" customFormat="1" ht="15" customHeight="1" x14ac:dyDescent="0.25">
      <c r="A165" s="92"/>
      <c r="B165" s="2" t="s">
        <v>212</v>
      </c>
      <c r="C165" s="92"/>
      <c r="D165" s="92"/>
      <c r="E165" s="2">
        <v>6500</v>
      </c>
      <c r="F165" s="2"/>
      <c r="G165" s="16" t="s">
        <v>213</v>
      </c>
      <c r="H165" s="2"/>
      <c r="I165" s="9"/>
    </row>
    <row r="166" spans="1:9" s="7" customFormat="1" ht="15" customHeight="1" x14ac:dyDescent="0.25">
      <c r="A166" s="92"/>
      <c r="B166" s="2" t="s">
        <v>214</v>
      </c>
      <c r="C166" s="92"/>
      <c r="D166" s="92"/>
      <c r="E166" s="2">
        <v>18200</v>
      </c>
      <c r="F166" s="2"/>
      <c r="G166" s="16" t="s">
        <v>215</v>
      </c>
      <c r="H166" s="2"/>
      <c r="I166" s="9"/>
    </row>
    <row r="167" spans="1:9" s="7" customFormat="1" ht="15" customHeight="1" x14ac:dyDescent="0.25">
      <c r="A167" s="92"/>
      <c r="B167" s="2" t="s">
        <v>216</v>
      </c>
      <c r="C167" s="92"/>
      <c r="D167" s="92"/>
      <c r="E167" s="2">
        <v>19200</v>
      </c>
      <c r="F167" s="2"/>
      <c r="G167" s="16" t="s">
        <v>217</v>
      </c>
      <c r="H167" s="2"/>
      <c r="I167" s="9"/>
    </row>
    <row r="168" spans="1:9" s="7" customFormat="1" ht="15" customHeight="1" x14ac:dyDescent="0.25">
      <c r="A168" s="92"/>
      <c r="B168" s="2" t="s">
        <v>218</v>
      </c>
      <c r="C168" s="92"/>
      <c r="D168" s="92"/>
      <c r="E168" s="2">
        <v>18700</v>
      </c>
      <c r="F168" s="2"/>
      <c r="G168" s="16" t="s">
        <v>219</v>
      </c>
      <c r="H168" s="2"/>
      <c r="I168" s="9"/>
    </row>
    <row r="169" spans="1:9" s="7" customFormat="1" ht="15" customHeight="1" x14ac:dyDescent="0.25">
      <c r="A169" s="92"/>
      <c r="B169" s="2" t="s">
        <v>220</v>
      </c>
      <c r="C169" s="92"/>
      <c r="D169" s="92"/>
      <c r="E169" s="2">
        <v>-500</v>
      </c>
      <c r="F169" s="2"/>
      <c r="G169" s="16" t="s">
        <v>221</v>
      </c>
      <c r="H169" s="2"/>
      <c r="I169" s="9"/>
    </row>
    <row r="170" spans="1:9" s="7" customFormat="1" ht="15" customHeight="1" x14ac:dyDescent="0.25">
      <c r="A170" s="92"/>
      <c r="B170" s="2" t="s">
        <v>222</v>
      </c>
      <c r="C170" s="92"/>
      <c r="D170" s="92"/>
      <c r="E170" s="2">
        <v>-1500</v>
      </c>
      <c r="F170" s="2"/>
      <c r="G170" s="16" t="s">
        <v>223</v>
      </c>
      <c r="H170" s="2"/>
      <c r="I170" s="9"/>
    </row>
    <row r="171" spans="1:9" s="7" customFormat="1" ht="15" customHeight="1" x14ac:dyDescent="0.25">
      <c r="A171" s="92"/>
      <c r="B171" s="2" t="s">
        <v>224</v>
      </c>
      <c r="C171" s="92"/>
      <c r="D171" s="92"/>
      <c r="E171" s="2">
        <v>200</v>
      </c>
      <c r="F171" s="2"/>
      <c r="G171" s="16" t="s">
        <v>221</v>
      </c>
      <c r="H171" s="2"/>
      <c r="I171" s="9"/>
    </row>
    <row r="172" spans="1:9" s="7" customFormat="1" ht="15" customHeight="1" x14ac:dyDescent="0.25">
      <c r="A172" s="92"/>
      <c r="B172" s="2" t="s">
        <v>225</v>
      </c>
      <c r="C172" s="92"/>
      <c r="D172" s="92"/>
      <c r="E172" s="2">
        <v>2000</v>
      </c>
      <c r="F172" s="2"/>
      <c r="G172" s="16" t="s">
        <v>223</v>
      </c>
      <c r="H172" s="2"/>
      <c r="I172" s="9"/>
    </row>
    <row r="173" spans="1:9" s="7" customFormat="1" ht="15" customHeight="1" x14ac:dyDescent="0.25">
      <c r="A173" s="92"/>
      <c r="B173" s="2" t="s">
        <v>226</v>
      </c>
      <c r="C173" s="92"/>
      <c r="D173" s="92"/>
      <c r="E173" s="2">
        <v>-50</v>
      </c>
      <c r="F173" s="2"/>
      <c r="G173" s="16" t="s">
        <v>227</v>
      </c>
      <c r="H173" s="2"/>
      <c r="I173" s="9"/>
    </row>
    <row r="174" spans="1:9" s="7" customFormat="1" ht="15" customHeight="1" x14ac:dyDescent="0.25">
      <c r="A174" s="92"/>
      <c r="B174" s="2" t="s">
        <v>228</v>
      </c>
      <c r="C174" s="92"/>
      <c r="D174" s="92"/>
      <c r="E174" s="2">
        <v>-2000</v>
      </c>
      <c r="F174" s="2"/>
      <c r="G174" s="16" t="s">
        <v>229</v>
      </c>
      <c r="H174" s="2"/>
      <c r="I174" s="9"/>
    </row>
    <row r="175" spans="1:9" s="7" customFormat="1" ht="15" customHeight="1" x14ac:dyDescent="0.25">
      <c r="A175" s="92"/>
      <c r="B175" s="2" t="s">
        <v>230</v>
      </c>
      <c r="C175" s="92"/>
      <c r="D175" s="92"/>
      <c r="E175" s="2">
        <v>500</v>
      </c>
      <c r="F175" s="2"/>
      <c r="G175" s="16" t="s">
        <v>227</v>
      </c>
      <c r="H175" s="2"/>
      <c r="I175" s="9"/>
    </row>
    <row r="176" spans="1:9" s="7" customFormat="1" ht="15" customHeight="1" x14ac:dyDescent="0.25">
      <c r="A176" s="92"/>
      <c r="B176" s="2" t="s">
        <v>231</v>
      </c>
      <c r="C176" s="92"/>
      <c r="D176" s="92"/>
      <c r="E176" s="2">
        <v>1500</v>
      </c>
      <c r="F176" s="2"/>
      <c r="G176" s="16" t="s">
        <v>229</v>
      </c>
      <c r="H176" s="2"/>
      <c r="I176" s="9"/>
    </row>
    <row r="177" spans="1:9" s="7" customFormat="1" ht="15" customHeight="1" x14ac:dyDescent="0.25">
      <c r="A177" s="92"/>
      <c r="B177" s="2" t="s">
        <v>232</v>
      </c>
      <c r="C177" s="92"/>
      <c r="D177" s="92"/>
      <c r="E177" s="2">
        <v>18300</v>
      </c>
      <c r="F177" s="2"/>
      <c r="G177" s="16" t="s">
        <v>233</v>
      </c>
      <c r="H177" s="2"/>
      <c r="I177" s="9"/>
    </row>
    <row r="178" spans="1:9" s="7" customFormat="1" ht="15" customHeight="1" x14ac:dyDescent="0.25">
      <c r="A178" s="92"/>
      <c r="B178" s="2" t="s">
        <v>234</v>
      </c>
      <c r="C178" s="92"/>
      <c r="D178" s="92"/>
      <c r="E178" s="2">
        <v>18100</v>
      </c>
      <c r="F178" s="2"/>
      <c r="G178" s="16" t="s">
        <v>235</v>
      </c>
      <c r="H178" s="2"/>
      <c r="I178" s="9"/>
    </row>
    <row r="179" spans="1:9" s="7" customFormat="1" ht="15" customHeight="1" x14ac:dyDescent="0.25">
      <c r="A179" s="92"/>
      <c r="B179" s="2"/>
      <c r="C179" s="92"/>
      <c r="D179" s="92"/>
      <c r="E179" s="2"/>
      <c r="F179" s="2"/>
      <c r="G179" s="16"/>
      <c r="H179" s="2"/>
      <c r="I179" s="9"/>
    </row>
    <row r="180" spans="1:9" s="7" customFormat="1" ht="15" customHeight="1" x14ac:dyDescent="0.25">
      <c r="A180" s="92" t="s">
        <v>236</v>
      </c>
      <c r="B180" s="2" t="s">
        <v>237</v>
      </c>
      <c r="C180" s="92" t="s">
        <v>716</v>
      </c>
      <c r="D180" s="92" t="s">
        <v>19</v>
      </c>
      <c r="E180" s="2">
        <v>0</v>
      </c>
      <c r="F180" s="2"/>
      <c r="G180" s="16"/>
      <c r="H180" s="92" t="s">
        <v>725</v>
      </c>
      <c r="I180" s="9"/>
    </row>
    <row r="181" spans="1:9" s="7" customFormat="1" ht="15" customHeight="1" x14ac:dyDescent="0.25">
      <c r="A181" s="92"/>
      <c r="B181" s="2" t="s">
        <v>239</v>
      </c>
      <c r="C181" s="92"/>
      <c r="D181" s="92"/>
      <c r="E181" s="2">
        <v>1</v>
      </c>
      <c r="F181" s="2"/>
      <c r="G181" s="16"/>
      <c r="H181" s="92"/>
      <c r="I181" s="9"/>
    </row>
    <row r="182" spans="1:9" s="7" customFormat="1" ht="15" customHeight="1" x14ac:dyDescent="0.25">
      <c r="A182" s="2" t="s">
        <v>240</v>
      </c>
      <c r="B182" s="2"/>
      <c r="C182" s="2" t="s">
        <v>717</v>
      </c>
      <c r="D182" s="2" t="s">
        <v>19</v>
      </c>
      <c r="E182" s="2"/>
      <c r="F182" s="2"/>
      <c r="G182" s="16"/>
      <c r="H182" s="92"/>
      <c r="I182" s="9"/>
    </row>
    <row r="183" spans="1:9" s="7" customFormat="1" ht="15" customHeight="1" x14ac:dyDescent="0.25">
      <c r="A183" s="92" t="s">
        <v>244</v>
      </c>
      <c r="B183" s="2" t="s">
        <v>237</v>
      </c>
      <c r="C183" s="92" t="s">
        <v>718</v>
      </c>
      <c r="D183" s="92" t="s">
        <v>19</v>
      </c>
      <c r="E183" s="2">
        <v>0</v>
      </c>
      <c r="F183" s="2"/>
      <c r="G183" s="16"/>
      <c r="H183" s="92"/>
      <c r="I183" s="9"/>
    </row>
    <row r="184" spans="1:9" s="7" customFormat="1" ht="15" customHeight="1" x14ac:dyDescent="0.25">
      <c r="A184" s="92"/>
      <c r="B184" s="2" t="s">
        <v>239</v>
      </c>
      <c r="C184" s="92"/>
      <c r="D184" s="92"/>
      <c r="E184" s="2">
        <v>1</v>
      </c>
      <c r="F184" s="2"/>
      <c r="G184" s="16"/>
      <c r="H184" s="92"/>
      <c r="I184" s="9"/>
    </row>
    <row r="185" spans="1:9" s="7" customFormat="1" ht="15" customHeight="1" x14ac:dyDescent="0.25">
      <c r="A185" s="2" t="s">
        <v>241</v>
      </c>
      <c r="B185" s="2"/>
      <c r="C185" s="2" t="s">
        <v>719</v>
      </c>
      <c r="D185" s="2" t="s">
        <v>19</v>
      </c>
      <c r="E185" s="2"/>
      <c r="F185" s="2"/>
      <c r="G185" s="16"/>
      <c r="H185" s="92"/>
      <c r="I185" s="9"/>
    </row>
    <row r="186" spans="1:9" s="7" customFormat="1" ht="15" customHeight="1" x14ac:dyDescent="0.25">
      <c r="A186" s="92" t="s">
        <v>246</v>
      </c>
      <c r="B186" s="2" t="s">
        <v>237</v>
      </c>
      <c r="C186" s="92" t="s">
        <v>722</v>
      </c>
      <c r="D186" s="92" t="s">
        <v>19</v>
      </c>
      <c r="E186" s="2">
        <v>0</v>
      </c>
      <c r="F186" s="2"/>
      <c r="G186" s="16"/>
      <c r="H186" s="92" t="s">
        <v>724</v>
      </c>
      <c r="I186" s="9"/>
    </row>
    <row r="187" spans="1:9" s="7" customFormat="1" ht="15" customHeight="1" x14ac:dyDescent="0.25">
      <c r="A187" s="92"/>
      <c r="B187" s="2" t="s">
        <v>239</v>
      </c>
      <c r="C187" s="92"/>
      <c r="D187" s="92"/>
      <c r="E187" s="2">
        <v>1</v>
      </c>
      <c r="F187" s="2"/>
      <c r="G187" s="16"/>
      <c r="H187" s="92"/>
      <c r="I187" s="9"/>
    </row>
    <row r="188" spans="1:9" s="7" customFormat="1" ht="15" customHeight="1" x14ac:dyDescent="0.25">
      <c r="A188" s="2" t="s">
        <v>242</v>
      </c>
      <c r="B188" s="2"/>
      <c r="C188" s="2" t="s">
        <v>723</v>
      </c>
      <c r="D188" s="2" t="s">
        <v>19</v>
      </c>
      <c r="E188" s="2"/>
      <c r="F188" s="2"/>
      <c r="G188" s="16"/>
      <c r="H188" s="92"/>
      <c r="I188" s="9"/>
    </row>
    <row r="189" spans="1:9" s="7" customFormat="1" ht="15" customHeight="1" x14ac:dyDescent="0.25">
      <c r="A189" s="92" t="s">
        <v>248</v>
      </c>
      <c r="B189" s="2" t="s">
        <v>237</v>
      </c>
      <c r="C189" s="92" t="s">
        <v>720</v>
      </c>
      <c r="D189" s="92" t="s">
        <v>19</v>
      </c>
      <c r="E189" s="2">
        <v>0</v>
      </c>
      <c r="F189" s="2"/>
      <c r="G189" s="16"/>
      <c r="H189" s="92"/>
      <c r="I189" s="9"/>
    </row>
    <row r="190" spans="1:9" s="7" customFormat="1" ht="15" customHeight="1" x14ac:dyDescent="0.25">
      <c r="A190" s="92"/>
      <c r="B190" s="2" t="s">
        <v>239</v>
      </c>
      <c r="C190" s="92"/>
      <c r="D190" s="92"/>
      <c r="E190" s="2">
        <v>1</v>
      </c>
      <c r="F190" s="2"/>
      <c r="G190" s="16"/>
      <c r="H190" s="92"/>
      <c r="I190" s="9"/>
    </row>
    <row r="191" spans="1:9" s="7" customFormat="1" ht="15" customHeight="1" x14ac:dyDescent="0.25">
      <c r="A191" s="9" t="s">
        <v>243</v>
      </c>
      <c r="B191" s="2"/>
      <c r="C191" s="2" t="s">
        <v>721</v>
      </c>
      <c r="D191" s="2" t="s">
        <v>19</v>
      </c>
      <c r="E191" s="2"/>
      <c r="F191" s="2"/>
      <c r="G191" s="16"/>
      <c r="H191" s="92"/>
      <c r="I191" s="9"/>
    </row>
    <row r="192" spans="1:9" s="7" customFormat="1" ht="15" customHeight="1" x14ac:dyDescent="0.25">
      <c r="A192" s="92" t="s">
        <v>960</v>
      </c>
      <c r="B192" s="2" t="s">
        <v>118</v>
      </c>
      <c r="C192" s="92" t="s">
        <v>855</v>
      </c>
      <c r="D192" s="92" t="s">
        <v>19</v>
      </c>
      <c r="E192" s="2">
        <v>0</v>
      </c>
      <c r="F192" s="2"/>
      <c r="G192" s="16"/>
      <c r="H192" s="95" t="s">
        <v>863</v>
      </c>
      <c r="I192" s="9"/>
    </row>
    <row r="193" spans="1:9" s="7" customFormat="1" ht="15" customHeight="1" x14ac:dyDescent="0.25">
      <c r="A193" s="92"/>
      <c r="B193" s="2" t="s">
        <v>119</v>
      </c>
      <c r="C193" s="92"/>
      <c r="D193" s="92"/>
      <c r="E193" s="2">
        <v>1</v>
      </c>
      <c r="F193" s="2"/>
      <c r="G193" s="16"/>
      <c r="H193" s="92"/>
      <c r="I193" s="9"/>
    </row>
    <row r="194" spans="1:9" s="7" customFormat="1" ht="15" customHeight="1" x14ac:dyDescent="0.25">
      <c r="A194" s="92" t="s">
        <v>961</v>
      </c>
      <c r="B194" s="2" t="s">
        <v>118</v>
      </c>
      <c r="C194" s="92" t="s">
        <v>857</v>
      </c>
      <c r="D194" s="92" t="s">
        <v>19</v>
      </c>
      <c r="E194" s="2">
        <v>0</v>
      </c>
      <c r="F194" s="2"/>
      <c r="G194" s="16"/>
      <c r="H194" s="92"/>
      <c r="I194" s="9"/>
    </row>
    <row r="195" spans="1:9" s="7" customFormat="1" ht="15" customHeight="1" x14ac:dyDescent="0.25">
      <c r="A195" s="92"/>
      <c r="B195" s="2" t="s">
        <v>119</v>
      </c>
      <c r="C195" s="92"/>
      <c r="D195" s="92"/>
      <c r="E195" s="2">
        <v>1</v>
      </c>
      <c r="F195" s="2"/>
      <c r="G195" s="16"/>
      <c r="H195" s="92"/>
      <c r="I195" s="9"/>
    </row>
    <row r="196" spans="1:9" s="7" customFormat="1" ht="15" customHeight="1" x14ac:dyDescent="0.25">
      <c r="A196" s="92" t="s">
        <v>962</v>
      </c>
      <c r="B196" s="2" t="s">
        <v>118</v>
      </c>
      <c r="C196" s="92" t="s">
        <v>859</v>
      </c>
      <c r="D196" s="92" t="s">
        <v>19</v>
      </c>
      <c r="E196" s="2">
        <v>0</v>
      </c>
      <c r="F196" s="2"/>
      <c r="G196" s="16"/>
      <c r="H196" s="92"/>
      <c r="I196" s="9"/>
    </row>
    <row r="197" spans="1:9" s="7" customFormat="1" ht="15" customHeight="1" x14ac:dyDescent="0.25">
      <c r="A197" s="92"/>
      <c r="B197" s="2" t="s">
        <v>119</v>
      </c>
      <c r="C197" s="92"/>
      <c r="D197" s="92"/>
      <c r="E197" s="2">
        <v>1</v>
      </c>
      <c r="F197" s="2"/>
      <c r="G197" s="16"/>
      <c r="H197" s="92"/>
      <c r="I197" s="9"/>
    </row>
    <row r="198" spans="1:9" s="7" customFormat="1" ht="15" customHeight="1" x14ac:dyDescent="0.25">
      <c r="A198" s="92" t="s">
        <v>963</v>
      </c>
      <c r="B198" s="2" t="s">
        <v>118</v>
      </c>
      <c r="C198" s="92" t="s">
        <v>861</v>
      </c>
      <c r="D198" s="92" t="s">
        <v>19</v>
      </c>
      <c r="E198" s="2">
        <v>0</v>
      </c>
      <c r="F198" s="2"/>
      <c r="G198" s="16"/>
      <c r="H198" s="92"/>
      <c r="I198" s="9"/>
    </row>
    <row r="199" spans="1:9" s="7" customFormat="1" ht="15" customHeight="1" x14ac:dyDescent="0.25">
      <c r="A199" s="92"/>
      <c r="B199" s="2" t="s">
        <v>119</v>
      </c>
      <c r="C199" s="92"/>
      <c r="D199" s="92"/>
      <c r="E199" s="2">
        <v>1</v>
      </c>
      <c r="F199" s="2"/>
      <c r="G199" s="16"/>
      <c r="H199" s="92"/>
      <c r="I199" s="9"/>
    </row>
    <row r="200" spans="1:9" s="7" customFormat="1" ht="15" customHeight="1" x14ac:dyDescent="0.25">
      <c r="A200" s="86" t="s">
        <v>252</v>
      </c>
      <c r="B200" s="2" t="s">
        <v>251</v>
      </c>
      <c r="C200" s="86" t="s">
        <v>856</v>
      </c>
      <c r="D200" s="86" t="s">
        <v>19</v>
      </c>
      <c r="E200" s="2"/>
      <c r="F200" s="2"/>
      <c r="G200" s="16"/>
      <c r="H200" s="92"/>
      <c r="I200" s="9"/>
    </row>
    <row r="201" spans="1:9" ht="15" customHeight="1" x14ac:dyDescent="0.25">
      <c r="A201" s="87"/>
      <c r="B201" s="2" t="s">
        <v>1121</v>
      </c>
      <c r="C201" s="87"/>
      <c r="D201" s="87"/>
      <c r="E201" s="2">
        <v>27</v>
      </c>
      <c r="G201" s="18"/>
      <c r="H201" s="92"/>
      <c r="I201" s="10"/>
    </row>
    <row r="202" spans="1:9" ht="15" customHeight="1" x14ac:dyDescent="0.25">
      <c r="A202" s="87"/>
      <c r="B202" s="2" t="s">
        <v>1122</v>
      </c>
      <c r="C202" s="87"/>
      <c r="D202" s="87"/>
      <c r="E202" s="2">
        <v>45</v>
      </c>
      <c r="G202" s="18"/>
      <c r="H202" s="92"/>
      <c r="I202" s="10"/>
    </row>
    <row r="203" spans="1:9" ht="15" customHeight="1" x14ac:dyDescent="0.25">
      <c r="A203" s="87"/>
      <c r="B203" s="2" t="s">
        <v>1123</v>
      </c>
      <c r="C203" s="87"/>
      <c r="D203" s="87"/>
      <c r="E203" s="2">
        <v>90</v>
      </c>
      <c r="G203" s="18"/>
      <c r="H203" s="92"/>
      <c r="I203" s="10"/>
    </row>
    <row r="204" spans="1:9" ht="15" customHeight="1" x14ac:dyDescent="0.25">
      <c r="A204" s="87"/>
      <c r="B204" s="2" t="s">
        <v>1124</v>
      </c>
      <c r="C204" s="87"/>
      <c r="D204" s="87"/>
      <c r="E204" s="8">
        <v>2.4</v>
      </c>
      <c r="G204" s="8">
        <v>1.2</v>
      </c>
      <c r="H204" s="92"/>
      <c r="I204" s="10"/>
    </row>
    <row r="205" spans="1:9" ht="15" customHeight="1" x14ac:dyDescent="0.25">
      <c r="A205" s="87"/>
      <c r="B205" s="2" t="s">
        <v>1125</v>
      </c>
      <c r="C205" s="87"/>
      <c r="D205" s="87"/>
      <c r="E205" s="8">
        <v>5.2</v>
      </c>
      <c r="G205" s="8">
        <v>2.6</v>
      </c>
      <c r="H205" s="92"/>
      <c r="I205" s="10"/>
    </row>
    <row r="206" spans="1:9" ht="15" customHeight="1" x14ac:dyDescent="0.25">
      <c r="A206" s="87"/>
      <c r="B206" s="2" t="s">
        <v>1126</v>
      </c>
      <c r="C206" s="87"/>
      <c r="D206" s="87"/>
      <c r="E206" s="8">
        <v>2.8</v>
      </c>
      <c r="G206" s="8">
        <v>1.4</v>
      </c>
      <c r="H206" s="92"/>
      <c r="I206" s="10"/>
    </row>
    <row r="207" spans="1:9" ht="15" customHeight="1" x14ac:dyDescent="0.25">
      <c r="A207" s="87"/>
      <c r="B207" s="2" t="s">
        <v>1127</v>
      </c>
      <c r="C207" s="87"/>
      <c r="D207" s="87"/>
      <c r="E207" s="8">
        <v>0.45</v>
      </c>
      <c r="G207" s="8">
        <v>0.22500000000000001</v>
      </c>
      <c r="H207" s="92"/>
      <c r="I207" s="10"/>
    </row>
    <row r="208" spans="1:9" ht="15" customHeight="1" x14ac:dyDescent="0.25">
      <c r="A208" s="87"/>
      <c r="B208" s="2" t="s">
        <v>968</v>
      </c>
      <c r="C208" s="87"/>
      <c r="D208" s="87"/>
      <c r="E208" s="2">
        <v>6.25E-2</v>
      </c>
      <c r="G208" s="18"/>
      <c r="H208" s="92"/>
      <c r="I208" s="10"/>
    </row>
    <row r="209" spans="1:9" ht="15" customHeight="1" x14ac:dyDescent="0.25">
      <c r="A209" s="87"/>
      <c r="B209" s="2" t="s">
        <v>1644</v>
      </c>
      <c r="C209" s="87"/>
      <c r="D209" s="87"/>
      <c r="E209" s="2">
        <f>接收!E141</f>
        <v>0</v>
      </c>
      <c r="G209" s="58"/>
      <c r="H209" s="92"/>
      <c r="I209" s="10"/>
    </row>
    <row r="210" spans="1:9" ht="15" customHeight="1" x14ac:dyDescent="0.25">
      <c r="A210" s="87"/>
      <c r="B210" s="2" t="str">
        <f>接收!B142</f>
        <v>Left1</v>
      </c>
      <c r="C210" s="87"/>
      <c r="D210" s="87"/>
      <c r="E210" s="82">
        <f>接收!E142</f>
        <v>0.1</v>
      </c>
      <c r="G210" s="58"/>
      <c r="H210" s="92"/>
      <c r="I210" s="10"/>
    </row>
    <row r="211" spans="1:9" ht="15" customHeight="1" x14ac:dyDescent="0.25">
      <c r="A211" s="87"/>
      <c r="B211" s="2" t="str">
        <f>接收!B143</f>
        <v>Left2</v>
      </c>
      <c r="C211" s="87"/>
      <c r="D211" s="87"/>
      <c r="E211" s="82">
        <f>接收!E143</f>
        <v>0.5</v>
      </c>
      <c r="G211" s="58"/>
      <c r="H211" s="92"/>
      <c r="I211" s="10"/>
    </row>
    <row r="212" spans="1:9" ht="15" customHeight="1" x14ac:dyDescent="0.25">
      <c r="A212" s="87"/>
      <c r="B212" s="2" t="str">
        <f>接收!B144</f>
        <v>Left3</v>
      </c>
      <c r="C212" s="87"/>
      <c r="D212" s="87"/>
      <c r="E212" s="82">
        <f>接收!E144</f>
        <v>0.75</v>
      </c>
      <c r="G212" s="58"/>
      <c r="H212" s="92"/>
      <c r="I212" s="10"/>
    </row>
    <row r="213" spans="1:9" ht="15" customHeight="1" x14ac:dyDescent="0.25">
      <c r="A213" s="87"/>
      <c r="B213" s="2" t="s">
        <v>1128</v>
      </c>
      <c r="C213" s="87"/>
      <c r="D213" s="87"/>
      <c r="E213" s="2">
        <f>30+[1]接收!E1418</f>
        <v>30</v>
      </c>
      <c r="G213" s="97" t="s">
        <v>1351</v>
      </c>
      <c r="H213" s="92"/>
      <c r="I213" s="10"/>
    </row>
    <row r="214" spans="1:9" ht="15" customHeight="1" x14ac:dyDescent="0.25">
      <c r="A214" s="87"/>
      <c r="B214" s="2" t="s">
        <v>1129</v>
      </c>
      <c r="C214" s="87"/>
      <c r="D214" s="87"/>
      <c r="E214" s="2">
        <f>30+[1]接收!E1418+E208</f>
        <v>30.0625</v>
      </c>
      <c r="G214" s="98"/>
      <c r="H214" s="92"/>
      <c r="I214" s="10"/>
    </row>
    <row r="215" spans="1:9" ht="15" customHeight="1" x14ac:dyDescent="0.25">
      <c r="A215" s="87"/>
      <c r="B215" s="2" t="s">
        <v>1130</v>
      </c>
      <c r="C215" s="87"/>
      <c r="D215" s="87"/>
      <c r="E215" s="2">
        <f>30+[1]接收!E1436-E208</f>
        <v>29.9375</v>
      </c>
      <c r="G215" s="98"/>
      <c r="H215" s="92"/>
      <c r="I215" s="10"/>
    </row>
    <row r="216" spans="1:9" ht="15" customHeight="1" x14ac:dyDescent="0.25">
      <c r="A216" s="87"/>
      <c r="B216" s="2" t="s">
        <v>1131</v>
      </c>
      <c r="C216" s="87"/>
      <c r="D216" s="87"/>
      <c r="E216" s="2">
        <f>10+[1]接收!E1419</f>
        <v>10</v>
      </c>
      <c r="G216" s="98"/>
      <c r="H216" s="92"/>
      <c r="I216" s="10"/>
    </row>
    <row r="217" spans="1:9" ht="15" customHeight="1" x14ac:dyDescent="0.25">
      <c r="A217" s="87"/>
      <c r="B217" s="2" t="s">
        <v>1132</v>
      </c>
      <c r="C217" s="87"/>
      <c r="D217" s="87"/>
      <c r="E217" s="2">
        <f>10+[1]接收!E1419+E208</f>
        <v>10.0625</v>
      </c>
      <c r="G217" s="98"/>
      <c r="H217" s="92"/>
      <c r="I217" s="10"/>
    </row>
    <row r="218" spans="1:9" ht="15" customHeight="1" x14ac:dyDescent="0.25">
      <c r="A218" s="87"/>
      <c r="B218" s="2" t="s">
        <v>1133</v>
      </c>
      <c r="C218" s="87"/>
      <c r="D218" s="87"/>
      <c r="E218" s="2">
        <f>10+[1]接收!E1437-E208</f>
        <v>9.9375</v>
      </c>
      <c r="G218" s="98"/>
      <c r="H218" s="92"/>
      <c r="I218" s="10"/>
    </row>
    <row r="219" spans="1:9" ht="15" customHeight="1" x14ac:dyDescent="0.25">
      <c r="A219" s="87"/>
      <c r="B219" s="2" t="s">
        <v>1134</v>
      </c>
      <c r="C219" s="87"/>
      <c r="D219" s="87"/>
      <c r="E219" s="2">
        <f>180+[1]接收!E1420+59</f>
        <v>239</v>
      </c>
      <c r="G219" s="98"/>
      <c r="H219" s="92"/>
      <c r="I219" s="10"/>
    </row>
    <row r="220" spans="1:9" ht="15" customHeight="1" x14ac:dyDescent="0.25">
      <c r="A220" s="87"/>
      <c r="B220" s="2" t="s">
        <v>1135</v>
      </c>
      <c r="C220" s="87"/>
      <c r="D220" s="87"/>
      <c r="E220" s="2">
        <f>181+[1]接收!E1421+29</f>
        <v>210</v>
      </c>
      <c r="G220" s="98"/>
      <c r="H220" s="92"/>
      <c r="I220" s="10"/>
    </row>
    <row r="221" spans="1:9" ht="15" customHeight="1" x14ac:dyDescent="0.25">
      <c r="A221" s="87"/>
      <c r="B221" s="2" t="s">
        <v>1136</v>
      </c>
      <c r="C221" s="87"/>
      <c r="D221" s="87"/>
      <c r="E221" s="2">
        <f>1+[1]接收!E1422+80</f>
        <v>81</v>
      </c>
      <c r="G221" s="98"/>
      <c r="H221" s="92"/>
      <c r="I221" s="10"/>
    </row>
    <row r="222" spans="1:9" ht="15" customHeight="1" x14ac:dyDescent="0.25">
      <c r="A222" s="87"/>
      <c r="B222" s="2" t="s">
        <v>1137</v>
      </c>
      <c r="C222" s="87"/>
      <c r="D222" s="87"/>
      <c r="E222" s="2">
        <f>1+[1]接收!E1440-E208</f>
        <v>0.9375</v>
      </c>
      <c r="G222" s="98"/>
      <c r="H222" s="92"/>
      <c r="I222" s="10"/>
    </row>
    <row r="223" spans="1:9" ht="15" customHeight="1" x14ac:dyDescent="0.25">
      <c r="A223" s="87"/>
      <c r="B223" s="2" t="s">
        <v>1138</v>
      </c>
      <c r="C223" s="87"/>
      <c r="D223" s="87"/>
      <c r="E223" s="2">
        <f>7+[1]接收!E1423+180</f>
        <v>187</v>
      </c>
      <c r="G223" s="98"/>
      <c r="H223" s="92"/>
      <c r="I223" s="10"/>
    </row>
    <row r="224" spans="1:9" ht="15" customHeight="1" x14ac:dyDescent="0.25">
      <c r="A224" s="87"/>
      <c r="B224" s="2" t="s">
        <v>1139</v>
      </c>
      <c r="C224" s="87"/>
      <c r="D224" s="87"/>
      <c r="E224" s="2">
        <f>7+[1]接收!E1441-E208</f>
        <v>6.9375</v>
      </c>
      <c r="G224" s="98"/>
      <c r="H224" s="92"/>
      <c r="I224" s="10"/>
    </row>
    <row r="225" spans="1:9" ht="15" customHeight="1" x14ac:dyDescent="0.25">
      <c r="A225" s="87"/>
      <c r="B225" s="2" t="s">
        <v>1140</v>
      </c>
      <c r="C225" s="87"/>
      <c r="D225" s="87"/>
      <c r="E225" s="2">
        <f>8+[1]接收!E1424+90</f>
        <v>98</v>
      </c>
      <c r="G225" s="99"/>
      <c r="H225" s="92"/>
      <c r="I225" s="10"/>
    </row>
    <row r="226" spans="1:9" ht="15" customHeight="1" x14ac:dyDescent="0.25">
      <c r="A226" s="87"/>
      <c r="B226" s="2" t="s">
        <v>1141</v>
      </c>
      <c r="C226" s="87"/>
      <c r="D226" s="87"/>
      <c r="E226" s="82">
        <f>30+接收!$E$223</f>
        <v>60</v>
      </c>
      <c r="G226" s="97" t="s">
        <v>1350</v>
      </c>
      <c r="H226" s="92"/>
      <c r="I226" s="10"/>
    </row>
    <row r="227" spans="1:9" ht="15" customHeight="1" x14ac:dyDescent="0.25">
      <c r="A227" s="87"/>
      <c r="B227" s="2" t="s">
        <v>1142</v>
      </c>
      <c r="C227" s="87"/>
      <c r="D227" s="87"/>
      <c r="E227" s="82">
        <f>30+接收!E241</f>
        <v>45</v>
      </c>
      <c r="G227" s="98"/>
      <c r="H227" s="92"/>
      <c r="I227" s="10"/>
    </row>
    <row r="228" spans="1:9" ht="15" customHeight="1" x14ac:dyDescent="0.25">
      <c r="A228" s="87"/>
      <c r="B228" s="2" t="s">
        <v>1143</v>
      </c>
      <c r="C228" s="87"/>
      <c r="D228" s="87"/>
      <c r="E228" s="82">
        <f>10+接收!E224</f>
        <v>60</v>
      </c>
      <c r="G228" s="98"/>
      <c r="H228" s="92"/>
      <c r="I228" s="10"/>
    </row>
    <row r="229" spans="1:9" ht="15" customHeight="1" x14ac:dyDescent="0.25">
      <c r="A229" s="87"/>
      <c r="B229" s="2" t="s">
        <v>1144</v>
      </c>
      <c r="C229" s="87"/>
      <c r="D229" s="87"/>
      <c r="E229" s="82">
        <f>10+接收!E242</f>
        <v>40</v>
      </c>
      <c r="G229" s="98"/>
      <c r="H229" s="92"/>
      <c r="I229" s="10"/>
    </row>
    <row r="230" spans="1:9" ht="15" customHeight="1" x14ac:dyDescent="0.25">
      <c r="A230" s="87"/>
      <c r="B230" s="2" t="s">
        <v>1145</v>
      </c>
      <c r="C230" s="87"/>
      <c r="D230" s="87"/>
      <c r="E230" s="82">
        <f>180+接收!E225+59</f>
        <v>269</v>
      </c>
      <c r="G230" s="98"/>
      <c r="H230" s="92"/>
      <c r="I230" s="10"/>
    </row>
    <row r="231" spans="1:9" ht="15" customHeight="1" x14ac:dyDescent="0.25">
      <c r="A231" s="87"/>
      <c r="B231" s="2" t="s">
        <v>1146</v>
      </c>
      <c r="C231" s="87"/>
      <c r="D231" s="87"/>
      <c r="E231" s="82">
        <f>181+接收!E226+29</f>
        <v>240</v>
      </c>
      <c r="G231" s="98"/>
      <c r="H231" s="92"/>
      <c r="I231" s="10"/>
    </row>
    <row r="232" spans="1:9" ht="15" customHeight="1" x14ac:dyDescent="0.25">
      <c r="A232" s="87"/>
      <c r="B232" s="2" t="s">
        <v>1147</v>
      </c>
      <c r="C232" s="87"/>
      <c r="D232" s="87"/>
      <c r="E232" s="82">
        <f>1+接收!E227+80</f>
        <v>10081</v>
      </c>
      <c r="G232" s="98"/>
      <c r="H232" s="92"/>
      <c r="I232" s="10"/>
    </row>
    <row r="233" spans="1:9" ht="15" customHeight="1" x14ac:dyDescent="0.25">
      <c r="A233" s="87"/>
      <c r="B233" s="2" t="s">
        <v>1148</v>
      </c>
      <c r="C233" s="87"/>
      <c r="D233" s="87"/>
      <c r="E233" s="82">
        <f>1+接收!E245</f>
        <v>101</v>
      </c>
      <c r="G233" s="98"/>
      <c r="H233" s="92"/>
      <c r="I233" s="10"/>
    </row>
    <row r="234" spans="1:9" ht="15" customHeight="1" x14ac:dyDescent="0.25">
      <c r="A234" s="87"/>
      <c r="B234" s="2" t="s">
        <v>1149</v>
      </c>
      <c r="C234" s="87"/>
      <c r="D234" s="87"/>
      <c r="E234" s="82">
        <f>7+接收!E228+180</f>
        <v>10187</v>
      </c>
      <c r="G234" s="98"/>
      <c r="H234" s="92"/>
      <c r="I234" s="10"/>
    </row>
    <row r="235" spans="1:9" ht="15" customHeight="1" x14ac:dyDescent="0.25">
      <c r="A235" s="87"/>
      <c r="B235" s="2" t="s">
        <v>1150</v>
      </c>
      <c r="C235" s="87"/>
      <c r="D235" s="87"/>
      <c r="E235" s="82">
        <f>7+接收!E246</f>
        <v>107</v>
      </c>
      <c r="G235" s="98"/>
      <c r="H235" s="92"/>
      <c r="I235" s="10"/>
    </row>
    <row r="236" spans="1:9" ht="15" customHeight="1" x14ac:dyDescent="0.25">
      <c r="A236" s="87"/>
      <c r="B236" s="2" t="s">
        <v>1151</v>
      </c>
      <c r="C236" s="87"/>
      <c r="D236" s="87"/>
      <c r="E236" s="82">
        <f>8+接收!E229+90</f>
        <v>198</v>
      </c>
      <c r="G236" s="99"/>
      <c r="H236" s="92"/>
      <c r="I236" s="10"/>
    </row>
    <row r="237" spans="1:9" ht="15" customHeight="1" x14ac:dyDescent="0.25">
      <c r="A237" s="87"/>
      <c r="B237" s="2" t="s">
        <v>1152</v>
      </c>
      <c r="C237" s="87"/>
      <c r="D237" s="87"/>
      <c r="E237" s="82">
        <f>14+46</f>
        <v>60</v>
      </c>
      <c r="G237" s="59"/>
      <c r="H237" s="92"/>
      <c r="I237" s="10"/>
    </row>
    <row r="238" spans="1:9" ht="15" customHeight="1" x14ac:dyDescent="0.25">
      <c r="A238" s="87"/>
      <c r="B238" s="2" t="s">
        <v>1153</v>
      </c>
      <c r="C238" s="87"/>
      <c r="D238" s="87"/>
      <c r="E238" s="82">
        <f>14+26</f>
        <v>40</v>
      </c>
      <c r="G238" s="59"/>
      <c r="H238" s="92"/>
      <c r="I238" s="10"/>
    </row>
    <row r="239" spans="1:9" ht="15" customHeight="1" x14ac:dyDescent="0.25">
      <c r="A239" s="87"/>
      <c r="B239" s="2" t="s">
        <v>1154</v>
      </c>
      <c r="C239" s="87"/>
      <c r="D239" s="87"/>
      <c r="E239" s="82">
        <f>10+50</f>
        <v>60</v>
      </c>
      <c r="G239" s="59"/>
      <c r="H239" s="92"/>
      <c r="I239" s="10"/>
    </row>
    <row r="240" spans="1:9" ht="15" customHeight="1" x14ac:dyDescent="0.25">
      <c r="A240" s="88"/>
      <c r="B240" s="2" t="s">
        <v>1155</v>
      </c>
      <c r="C240" s="88"/>
      <c r="D240" s="88"/>
      <c r="E240" s="82">
        <f>10+30</f>
        <v>40</v>
      </c>
      <c r="G240" s="59"/>
      <c r="H240" s="92"/>
      <c r="I240" s="10"/>
    </row>
    <row r="241" spans="1:9" s="7" customFormat="1" ht="15" customHeight="1" x14ac:dyDescent="0.25">
      <c r="A241" s="86" t="s">
        <v>250</v>
      </c>
      <c r="B241" s="2"/>
      <c r="C241" s="86" t="s">
        <v>858</v>
      </c>
      <c r="D241" s="86" t="s">
        <v>19</v>
      </c>
      <c r="E241" s="2"/>
      <c r="F241" s="2"/>
      <c r="G241" s="16"/>
      <c r="H241" s="92"/>
      <c r="I241" s="9"/>
    </row>
    <row r="242" spans="1:9" ht="15" customHeight="1" x14ac:dyDescent="0.25">
      <c r="A242" s="87"/>
      <c r="B242" s="2" t="s">
        <v>1121</v>
      </c>
      <c r="C242" s="87"/>
      <c r="D242" s="87"/>
      <c r="E242" s="82">
        <f>E201</f>
        <v>27</v>
      </c>
      <c r="G242" s="18"/>
      <c r="H242" s="92"/>
      <c r="I242" s="10"/>
    </row>
    <row r="243" spans="1:9" ht="15" customHeight="1" x14ac:dyDescent="0.25">
      <c r="A243" s="87"/>
      <c r="B243" s="2" t="s">
        <v>1122</v>
      </c>
      <c r="C243" s="87"/>
      <c r="D243" s="87"/>
      <c r="E243" s="82">
        <f t="shared" ref="E243:E244" si="0">E202</f>
        <v>45</v>
      </c>
      <c r="G243" s="18"/>
      <c r="H243" s="92"/>
      <c r="I243" s="10"/>
    </row>
    <row r="244" spans="1:9" ht="15" customHeight="1" x14ac:dyDescent="0.25">
      <c r="A244" s="87"/>
      <c r="B244" s="2" t="s">
        <v>1123</v>
      </c>
      <c r="C244" s="87"/>
      <c r="D244" s="87"/>
      <c r="E244" s="82">
        <f t="shared" si="0"/>
        <v>90</v>
      </c>
      <c r="G244" s="18"/>
      <c r="H244" s="92"/>
      <c r="I244" s="10"/>
    </row>
    <row r="245" spans="1:9" ht="15" customHeight="1" x14ac:dyDescent="0.25">
      <c r="A245" s="87"/>
      <c r="B245" s="2" t="s">
        <v>1124</v>
      </c>
      <c r="C245" s="87"/>
      <c r="D245" s="87"/>
      <c r="E245" s="82">
        <f>E204</f>
        <v>2.4</v>
      </c>
      <c r="G245" s="18"/>
      <c r="H245" s="92"/>
      <c r="I245" s="10"/>
    </row>
    <row r="246" spans="1:9" ht="15" customHeight="1" x14ac:dyDescent="0.25">
      <c r="A246" s="87"/>
      <c r="B246" s="2" t="s">
        <v>1125</v>
      </c>
      <c r="C246" s="87"/>
      <c r="D246" s="87"/>
      <c r="E246" s="82">
        <f>E205</f>
        <v>5.2</v>
      </c>
      <c r="G246" s="18"/>
      <c r="H246" s="92"/>
      <c r="I246" s="10"/>
    </row>
    <row r="247" spans="1:9" ht="15" customHeight="1" x14ac:dyDescent="0.25">
      <c r="A247" s="87"/>
      <c r="B247" s="2" t="s">
        <v>1126</v>
      </c>
      <c r="C247" s="87"/>
      <c r="D247" s="87"/>
      <c r="E247" s="82">
        <f>E206</f>
        <v>2.8</v>
      </c>
      <c r="G247" s="18"/>
      <c r="H247" s="92"/>
      <c r="I247" s="10"/>
    </row>
    <row r="248" spans="1:9" ht="15" customHeight="1" x14ac:dyDescent="0.25">
      <c r="A248" s="87"/>
      <c r="B248" s="2" t="s">
        <v>1127</v>
      </c>
      <c r="C248" s="87"/>
      <c r="D248" s="87"/>
      <c r="E248" s="82">
        <f>E207</f>
        <v>0.45</v>
      </c>
      <c r="G248" s="18"/>
      <c r="H248" s="92"/>
      <c r="I248" s="10"/>
    </row>
    <row r="249" spans="1:9" ht="15" customHeight="1" x14ac:dyDescent="0.25">
      <c r="A249" s="87"/>
      <c r="B249" s="2" t="str">
        <f>接收!B145</f>
        <v>Right1</v>
      </c>
      <c r="C249" s="87"/>
      <c r="D249" s="87"/>
      <c r="E249" s="82" t="str">
        <f>接收!E145</f>
        <v>-0.3</v>
      </c>
      <c r="G249" s="18"/>
      <c r="H249" s="92"/>
      <c r="I249" s="10"/>
    </row>
    <row r="250" spans="1:9" ht="15" customHeight="1" x14ac:dyDescent="0.25">
      <c r="A250" s="87"/>
      <c r="B250" s="2" t="str">
        <f>接收!B146</f>
        <v>Right2</v>
      </c>
      <c r="C250" s="87"/>
      <c r="D250" s="87"/>
      <c r="E250" s="82" t="str">
        <f>接收!E146</f>
        <v>-0.625</v>
      </c>
      <c r="G250" s="18"/>
      <c r="H250" s="92"/>
      <c r="I250" s="10"/>
    </row>
    <row r="251" spans="1:9" ht="15" customHeight="1" x14ac:dyDescent="0.25">
      <c r="A251" s="88"/>
      <c r="B251" s="2" t="str">
        <f>接收!B147</f>
        <v>Right3</v>
      </c>
      <c r="C251" s="88"/>
      <c r="D251" s="88"/>
      <c r="E251" s="82" t="str">
        <f>接收!E147</f>
        <v>-1</v>
      </c>
      <c r="G251" s="18"/>
      <c r="H251" s="92"/>
      <c r="I251" s="10"/>
    </row>
    <row r="252" spans="1:9" s="7" customFormat="1" ht="15" customHeight="1" x14ac:dyDescent="0.25">
      <c r="A252" s="86" t="s">
        <v>1307</v>
      </c>
      <c r="B252" s="2" t="s">
        <v>1121</v>
      </c>
      <c r="C252" s="89" t="s">
        <v>860</v>
      </c>
      <c r="D252" s="86" t="s">
        <v>19</v>
      </c>
      <c r="E252" s="82">
        <f>E201</f>
        <v>27</v>
      </c>
      <c r="F252" s="2"/>
      <c r="G252" s="18"/>
      <c r="H252" s="92"/>
      <c r="I252" s="10"/>
    </row>
    <row r="253" spans="1:9" s="7" customFormat="1" ht="15" customHeight="1" x14ac:dyDescent="0.25">
      <c r="A253" s="87"/>
      <c r="B253" s="2" t="s">
        <v>1122</v>
      </c>
      <c r="C253" s="90"/>
      <c r="D253" s="87"/>
      <c r="E253" s="82">
        <f t="shared" ref="E253:E254" si="1">E202</f>
        <v>45</v>
      </c>
      <c r="F253" s="2"/>
      <c r="G253" s="18"/>
      <c r="H253" s="92"/>
      <c r="I253" s="10"/>
    </row>
    <row r="254" spans="1:9" s="7" customFormat="1" ht="15" customHeight="1" x14ac:dyDescent="0.25">
      <c r="A254" s="87"/>
      <c r="B254" s="2" t="s">
        <v>1123</v>
      </c>
      <c r="C254" s="90"/>
      <c r="D254" s="87"/>
      <c r="E254" s="82">
        <f t="shared" si="1"/>
        <v>90</v>
      </c>
      <c r="F254" s="2"/>
      <c r="G254" s="18"/>
      <c r="H254" s="92"/>
      <c r="I254" s="10"/>
    </row>
    <row r="255" spans="1:9" s="7" customFormat="1" ht="15" customHeight="1" x14ac:dyDescent="0.25">
      <c r="A255" s="87"/>
      <c r="B255" s="2" t="s">
        <v>1311</v>
      </c>
      <c r="C255" s="90"/>
      <c r="D255" s="87"/>
      <c r="E255" s="82">
        <f>30+接收!E259</f>
        <v>60</v>
      </c>
      <c r="F255" s="2"/>
      <c r="G255" s="97" t="s">
        <v>1352</v>
      </c>
      <c r="H255" s="92"/>
      <c r="I255" s="10"/>
    </row>
    <row r="256" spans="1:9" s="7" customFormat="1" ht="15" customHeight="1" x14ac:dyDescent="0.25">
      <c r="A256" s="87"/>
      <c r="B256" s="2" t="s">
        <v>1312</v>
      </c>
      <c r="C256" s="90"/>
      <c r="D256" s="87"/>
      <c r="E256" s="82">
        <f>30+接收!E277</f>
        <v>45</v>
      </c>
      <c r="F256" s="2"/>
      <c r="G256" s="98"/>
      <c r="H256" s="92"/>
      <c r="I256" s="10"/>
    </row>
    <row r="257" spans="1:9" s="7" customFormat="1" ht="15" customHeight="1" x14ac:dyDescent="0.25">
      <c r="A257" s="87"/>
      <c r="B257" s="2" t="s">
        <v>1313</v>
      </c>
      <c r="C257" s="90"/>
      <c r="D257" s="87"/>
      <c r="E257" s="82">
        <f>10+接收!E260</f>
        <v>60</v>
      </c>
      <c r="F257" s="2"/>
      <c r="G257" s="98"/>
      <c r="H257" s="92"/>
      <c r="I257" s="10"/>
    </row>
    <row r="258" spans="1:9" s="7" customFormat="1" ht="15" customHeight="1" x14ac:dyDescent="0.25">
      <c r="A258" s="87"/>
      <c r="B258" s="2" t="s">
        <v>1314</v>
      </c>
      <c r="C258" s="90"/>
      <c r="D258" s="87"/>
      <c r="E258" s="82">
        <f>10+接收!E278</f>
        <v>40</v>
      </c>
      <c r="F258" s="2"/>
      <c r="G258" s="98"/>
      <c r="H258" s="92"/>
      <c r="I258" s="10"/>
    </row>
    <row r="259" spans="1:9" s="7" customFormat="1" ht="15" customHeight="1" x14ac:dyDescent="0.25">
      <c r="A259" s="87"/>
      <c r="B259" s="2" t="s">
        <v>1315</v>
      </c>
      <c r="C259" s="90"/>
      <c r="D259" s="87"/>
      <c r="E259" s="82">
        <f>180+接收!E261+59</f>
        <v>269</v>
      </c>
      <c r="F259" s="2"/>
      <c r="G259" s="98"/>
      <c r="H259" s="92"/>
      <c r="I259" s="10"/>
    </row>
    <row r="260" spans="1:9" s="7" customFormat="1" ht="15" customHeight="1" x14ac:dyDescent="0.25">
      <c r="A260" s="87"/>
      <c r="B260" s="2" t="s">
        <v>1316</v>
      </c>
      <c r="C260" s="90"/>
      <c r="D260" s="87"/>
      <c r="E260" s="82">
        <f>181+[1]接收!E1533+29</f>
        <v>210</v>
      </c>
      <c r="F260" s="2"/>
      <c r="G260" s="98"/>
      <c r="H260" s="92"/>
      <c r="I260" s="10"/>
    </row>
    <row r="261" spans="1:9" s="7" customFormat="1" ht="15" customHeight="1" x14ac:dyDescent="0.25">
      <c r="A261" s="87"/>
      <c r="B261" s="2" t="s">
        <v>1317</v>
      </c>
      <c r="C261" s="90"/>
      <c r="D261" s="87"/>
      <c r="E261" s="82">
        <f>1+接收!E263+80</f>
        <v>10081</v>
      </c>
      <c r="F261" s="2"/>
      <c r="G261" s="98"/>
      <c r="H261" s="92"/>
      <c r="I261" s="10"/>
    </row>
    <row r="262" spans="1:9" s="7" customFormat="1" ht="15" customHeight="1" x14ac:dyDescent="0.25">
      <c r="A262" s="87"/>
      <c r="B262" s="2" t="s">
        <v>1318</v>
      </c>
      <c r="C262" s="90"/>
      <c r="D262" s="87"/>
      <c r="E262" s="82">
        <f>1+接收!E281</f>
        <v>101</v>
      </c>
      <c r="F262" s="2"/>
      <c r="G262" s="98"/>
      <c r="H262" s="92"/>
      <c r="I262" s="10"/>
    </row>
    <row r="263" spans="1:9" s="7" customFormat="1" ht="15" customHeight="1" x14ac:dyDescent="0.25">
      <c r="A263" s="87"/>
      <c r="B263" s="2" t="s">
        <v>1319</v>
      </c>
      <c r="C263" s="90"/>
      <c r="D263" s="87"/>
      <c r="E263" s="82">
        <f>7+接收!E264+180</f>
        <v>10187</v>
      </c>
      <c r="F263" s="2"/>
      <c r="G263" s="98"/>
      <c r="H263" s="92"/>
      <c r="I263" s="10"/>
    </row>
    <row r="264" spans="1:9" s="7" customFormat="1" ht="15" customHeight="1" x14ac:dyDescent="0.25">
      <c r="A264" s="87"/>
      <c r="B264" s="2" t="s">
        <v>1320</v>
      </c>
      <c r="C264" s="90"/>
      <c r="D264" s="87"/>
      <c r="E264" s="82">
        <f>7+接收!E282</f>
        <v>107</v>
      </c>
      <c r="F264" s="2"/>
      <c r="G264" s="98"/>
      <c r="H264" s="92"/>
      <c r="I264" s="10"/>
    </row>
    <row r="265" spans="1:9" s="7" customFormat="1" ht="15" customHeight="1" x14ac:dyDescent="0.25">
      <c r="A265" s="87"/>
      <c r="B265" s="2" t="s">
        <v>1321</v>
      </c>
      <c r="C265" s="90"/>
      <c r="D265" s="87"/>
      <c r="E265" s="82">
        <f>8+接收!E265+90</f>
        <v>198</v>
      </c>
      <c r="F265" s="2"/>
      <c r="G265" s="99"/>
      <c r="H265" s="92"/>
      <c r="I265" s="10"/>
    </row>
    <row r="266" spans="1:9" s="7" customFormat="1" ht="15" customHeight="1" x14ac:dyDescent="0.25">
      <c r="A266" s="87"/>
      <c r="B266" s="2" t="s">
        <v>1308</v>
      </c>
      <c r="C266" s="90"/>
      <c r="D266" s="87"/>
      <c r="E266" s="82">
        <f>14+46</f>
        <v>60</v>
      </c>
      <c r="F266" s="2"/>
      <c r="G266" s="93"/>
      <c r="H266" s="92"/>
      <c r="I266" s="10"/>
    </row>
    <row r="267" spans="1:9" s="7" customFormat="1" ht="15" customHeight="1" x14ac:dyDescent="0.25">
      <c r="A267" s="87"/>
      <c r="B267" s="2" t="s">
        <v>1309</v>
      </c>
      <c r="C267" s="90"/>
      <c r="D267" s="87"/>
      <c r="E267" s="82">
        <f>14+26</f>
        <v>40</v>
      </c>
      <c r="F267" s="2"/>
      <c r="G267" s="93"/>
      <c r="H267" s="92"/>
      <c r="I267" s="10"/>
    </row>
    <row r="268" spans="1:9" s="7" customFormat="1" ht="15" customHeight="1" x14ac:dyDescent="0.25">
      <c r="A268" s="87"/>
      <c r="B268" s="2" t="s">
        <v>1341</v>
      </c>
      <c r="C268" s="90"/>
      <c r="D268" s="87"/>
      <c r="E268" s="82">
        <f>10+50</f>
        <v>60</v>
      </c>
      <c r="F268" s="2"/>
      <c r="G268" s="93"/>
      <c r="H268" s="92"/>
      <c r="I268" s="10"/>
    </row>
    <row r="269" spans="1:9" s="7" customFormat="1" ht="15" customHeight="1" x14ac:dyDescent="0.25">
      <c r="A269" s="88"/>
      <c r="B269" s="2" t="s">
        <v>1310</v>
      </c>
      <c r="C269" s="91"/>
      <c r="D269" s="88"/>
      <c r="E269" s="82">
        <f>10+30</f>
        <v>40</v>
      </c>
      <c r="F269" s="2"/>
      <c r="G269" s="94"/>
      <c r="H269" s="92"/>
      <c r="I269" s="10"/>
    </row>
    <row r="270" spans="1:9" s="7" customFormat="1" ht="15" customHeight="1" x14ac:dyDescent="0.25">
      <c r="A270" s="2" t="s">
        <v>253</v>
      </c>
      <c r="B270" s="2" t="s">
        <v>251</v>
      </c>
      <c r="C270" s="2" t="s">
        <v>862</v>
      </c>
      <c r="D270" s="2" t="s">
        <v>19</v>
      </c>
      <c r="E270" s="2"/>
      <c r="F270" s="2"/>
      <c r="G270" s="16"/>
      <c r="H270" s="92"/>
      <c r="I270" s="9"/>
    </row>
    <row r="271" spans="1:9" s="7" customFormat="1" ht="15" customHeight="1" x14ac:dyDescent="0.25">
      <c r="A271" s="92" t="s">
        <v>590</v>
      </c>
      <c r="B271" s="2" t="s">
        <v>593</v>
      </c>
      <c r="C271" s="92" t="s">
        <v>644</v>
      </c>
      <c r="D271" s="92" t="s">
        <v>19</v>
      </c>
      <c r="E271" s="2">
        <v>1</v>
      </c>
      <c r="F271" s="2"/>
      <c r="G271" s="16"/>
      <c r="H271" s="92" t="s">
        <v>864</v>
      </c>
      <c r="I271" s="9"/>
    </row>
    <row r="272" spans="1:9" s="7" customFormat="1" ht="15" customHeight="1" x14ac:dyDescent="0.25">
      <c r="A272" s="92"/>
      <c r="B272" s="2" t="s">
        <v>594</v>
      </c>
      <c r="C272" s="92"/>
      <c r="D272" s="92"/>
      <c r="E272" s="2">
        <v>2</v>
      </c>
      <c r="F272" s="2"/>
      <c r="G272" s="16"/>
      <c r="H272" s="92"/>
      <c r="I272" s="9"/>
    </row>
    <row r="273" spans="1:9" s="7" customFormat="1" ht="15" customHeight="1" x14ac:dyDescent="0.25">
      <c r="A273" s="92"/>
      <c r="B273" s="2" t="s">
        <v>643</v>
      </c>
      <c r="C273" s="92"/>
      <c r="D273" s="92"/>
      <c r="E273" s="2">
        <v>3</v>
      </c>
      <c r="F273" s="2"/>
      <c r="G273" s="16"/>
      <c r="H273" s="92"/>
      <c r="I273" s="9"/>
    </row>
    <row r="274" spans="1:9" s="7" customFormat="1" ht="15" customHeight="1" x14ac:dyDescent="0.25">
      <c r="A274" s="92" t="s">
        <v>589</v>
      </c>
      <c r="B274" s="2" t="s">
        <v>593</v>
      </c>
      <c r="C274" s="92" t="s">
        <v>642</v>
      </c>
      <c r="D274" s="92" t="s">
        <v>19</v>
      </c>
      <c r="E274" s="2">
        <v>1</v>
      </c>
      <c r="F274" s="2"/>
      <c r="G274" s="16"/>
      <c r="H274" s="92"/>
      <c r="I274" s="95" t="s">
        <v>595</v>
      </c>
    </row>
    <row r="275" spans="1:9" s="7" customFormat="1" ht="15" customHeight="1" x14ac:dyDescent="0.25">
      <c r="A275" s="92"/>
      <c r="B275" s="2" t="s">
        <v>594</v>
      </c>
      <c r="C275" s="92"/>
      <c r="D275" s="92"/>
      <c r="E275" s="2">
        <v>2</v>
      </c>
      <c r="F275" s="2"/>
      <c r="G275" s="16"/>
      <c r="H275" s="92"/>
      <c r="I275" s="95"/>
    </row>
    <row r="276" spans="1:9" s="7" customFormat="1" ht="15" customHeight="1" x14ac:dyDescent="0.25">
      <c r="A276" s="92"/>
      <c r="B276" s="2" t="s">
        <v>643</v>
      </c>
      <c r="C276" s="92"/>
      <c r="D276" s="92"/>
      <c r="E276" s="2">
        <v>3</v>
      </c>
      <c r="F276" s="2"/>
      <c r="G276" s="16"/>
      <c r="H276" s="92"/>
      <c r="I276" s="95"/>
    </row>
    <row r="277" spans="1:9" s="7" customFormat="1" ht="15" customHeight="1" x14ac:dyDescent="0.25">
      <c r="A277" s="92" t="s">
        <v>592</v>
      </c>
      <c r="B277" s="2" t="s">
        <v>593</v>
      </c>
      <c r="C277" s="92" t="s">
        <v>646</v>
      </c>
      <c r="D277" s="92" t="s">
        <v>19</v>
      </c>
      <c r="E277" s="2">
        <v>1</v>
      </c>
      <c r="F277" s="2"/>
      <c r="G277" s="16"/>
      <c r="H277" s="92"/>
      <c r="I277" s="95"/>
    </row>
    <row r="278" spans="1:9" s="7" customFormat="1" ht="15" customHeight="1" x14ac:dyDescent="0.25">
      <c r="A278" s="92"/>
      <c r="B278" s="2" t="s">
        <v>594</v>
      </c>
      <c r="C278" s="92"/>
      <c r="D278" s="92"/>
      <c r="E278" s="2">
        <v>2</v>
      </c>
      <c r="F278" s="2"/>
      <c r="G278" s="16"/>
      <c r="H278" s="92"/>
      <c r="I278" s="95"/>
    </row>
    <row r="279" spans="1:9" s="7" customFormat="1" ht="15" customHeight="1" x14ac:dyDescent="0.25">
      <c r="A279" s="92"/>
      <c r="B279" s="2" t="s">
        <v>643</v>
      </c>
      <c r="C279" s="92"/>
      <c r="D279" s="92"/>
      <c r="E279" s="2">
        <v>3</v>
      </c>
      <c r="F279" s="2"/>
      <c r="G279" s="16"/>
      <c r="H279" s="92"/>
      <c r="I279" s="95"/>
    </row>
    <row r="280" spans="1:9" s="7" customFormat="1" ht="15" customHeight="1" x14ac:dyDescent="0.25">
      <c r="A280" s="92" t="s">
        <v>591</v>
      </c>
      <c r="B280" s="2" t="s">
        <v>593</v>
      </c>
      <c r="C280" s="92" t="s">
        <v>645</v>
      </c>
      <c r="D280" s="92" t="s">
        <v>19</v>
      </c>
      <c r="E280" s="2">
        <v>1</v>
      </c>
      <c r="F280" s="2"/>
      <c r="G280" s="16"/>
      <c r="H280" s="92"/>
      <c r="I280" s="95"/>
    </row>
    <row r="281" spans="1:9" s="7" customFormat="1" ht="15" customHeight="1" x14ac:dyDescent="0.25">
      <c r="A281" s="92"/>
      <c r="B281" s="2" t="s">
        <v>594</v>
      </c>
      <c r="C281" s="92"/>
      <c r="D281" s="92"/>
      <c r="E281" s="2">
        <v>2</v>
      </c>
      <c r="F281" s="2"/>
      <c r="G281" s="16"/>
      <c r="H281" s="92"/>
      <c r="I281" s="95"/>
    </row>
    <row r="282" spans="1:9" s="7" customFormat="1" ht="15" customHeight="1" x14ac:dyDescent="0.25">
      <c r="A282" s="92"/>
      <c r="B282" s="2" t="s">
        <v>643</v>
      </c>
      <c r="C282" s="92"/>
      <c r="D282" s="92"/>
      <c r="E282" s="2">
        <v>3</v>
      </c>
      <c r="F282" s="2"/>
      <c r="G282" s="16"/>
      <c r="H282" s="92"/>
      <c r="I282" s="95"/>
    </row>
    <row r="283" spans="1:9" ht="15" customHeight="1" x14ac:dyDescent="0.25">
      <c r="A283" s="92" t="s">
        <v>255</v>
      </c>
      <c r="B283" s="2" t="s">
        <v>78</v>
      </c>
      <c r="C283" s="92" t="s">
        <v>256</v>
      </c>
      <c r="D283" s="92" t="s">
        <v>121</v>
      </c>
      <c r="E283" s="2">
        <v>0</v>
      </c>
    </row>
    <row r="284" spans="1:9" ht="15" customHeight="1" x14ac:dyDescent="0.25">
      <c r="A284" s="92"/>
      <c r="B284" s="2" t="s">
        <v>257</v>
      </c>
      <c r="C284" s="92"/>
      <c r="D284" s="92"/>
      <c r="E284" s="2">
        <v>1</v>
      </c>
    </row>
    <row r="285" spans="1:9" ht="15" customHeight="1" x14ac:dyDescent="0.25">
      <c r="A285" s="92" t="s">
        <v>258</v>
      </c>
      <c r="B285" s="2" t="s">
        <v>78</v>
      </c>
      <c r="C285" s="92" t="s">
        <v>610</v>
      </c>
      <c r="D285" s="92" t="s">
        <v>121</v>
      </c>
      <c r="E285" s="2">
        <v>0</v>
      </c>
      <c r="I285" s="9" t="s">
        <v>260</v>
      </c>
    </row>
    <row r="286" spans="1:9" ht="15" customHeight="1" x14ac:dyDescent="0.25">
      <c r="A286" s="92"/>
      <c r="B286" s="2" t="s">
        <v>257</v>
      </c>
      <c r="C286" s="92"/>
      <c r="D286" s="92"/>
      <c r="E286" s="2">
        <v>1</v>
      </c>
      <c r="I286" s="9" t="s">
        <v>261</v>
      </c>
    </row>
    <row r="287" spans="1:9" ht="15" customHeight="1" x14ac:dyDescent="0.25">
      <c r="A287" s="92" t="s">
        <v>262</v>
      </c>
      <c r="B287" s="2" t="s">
        <v>114</v>
      </c>
      <c r="C287" s="92" t="s">
        <v>263</v>
      </c>
      <c r="D287" s="92" t="s">
        <v>19</v>
      </c>
      <c r="E287" s="2">
        <v>0</v>
      </c>
    </row>
    <row r="288" spans="1:9" ht="15" customHeight="1" x14ac:dyDescent="0.25">
      <c r="A288" s="92"/>
      <c r="B288" s="2" t="s">
        <v>115</v>
      </c>
      <c r="C288" s="92"/>
      <c r="D288" s="92"/>
      <c r="E288" s="2">
        <v>1</v>
      </c>
    </row>
    <row r="289" spans="1:5" ht="15" customHeight="1" x14ac:dyDescent="0.25">
      <c r="A289" s="92" t="s">
        <v>264</v>
      </c>
      <c r="B289" s="2" t="s">
        <v>265</v>
      </c>
      <c r="C289" s="92" t="s">
        <v>266</v>
      </c>
      <c r="D289" s="92" t="s">
        <v>19</v>
      </c>
      <c r="E289" s="2">
        <v>0</v>
      </c>
    </row>
    <row r="290" spans="1:5" ht="15" customHeight="1" x14ac:dyDescent="0.25">
      <c r="A290" s="92"/>
      <c r="B290" s="2" t="s">
        <v>267</v>
      </c>
      <c r="C290" s="92"/>
      <c r="D290" s="92"/>
      <c r="E290" s="2">
        <v>1</v>
      </c>
    </row>
    <row r="291" spans="1:5" ht="15" customHeight="1" x14ac:dyDescent="0.25">
      <c r="A291" s="92"/>
      <c r="B291" s="2" t="s">
        <v>268</v>
      </c>
      <c r="C291" s="92"/>
      <c r="D291" s="92"/>
      <c r="E291" s="2">
        <v>2</v>
      </c>
    </row>
    <row r="292" spans="1:5" ht="15" customHeight="1" x14ac:dyDescent="0.25">
      <c r="A292" s="92"/>
      <c r="B292" s="2" t="s">
        <v>269</v>
      </c>
      <c r="C292" s="92"/>
      <c r="D292" s="92"/>
      <c r="E292" s="2">
        <v>3</v>
      </c>
    </row>
    <row r="293" spans="1:5" ht="15" customHeight="1" x14ac:dyDescent="0.25">
      <c r="A293" s="92"/>
      <c r="B293" s="2" t="s">
        <v>270</v>
      </c>
      <c r="C293" s="92"/>
      <c r="D293" s="92"/>
      <c r="E293" s="2">
        <v>4</v>
      </c>
    </row>
    <row r="294" spans="1:5" ht="15" customHeight="1" x14ac:dyDescent="0.25">
      <c r="A294" s="92"/>
      <c r="B294" s="2" t="s">
        <v>271</v>
      </c>
      <c r="C294" s="92"/>
      <c r="D294" s="92"/>
      <c r="E294" s="2">
        <v>5</v>
      </c>
    </row>
    <row r="295" spans="1:5" ht="15" customHeight="1" x14ac:dyDescent="0.25">
      <c r="A295" s="92"/>
      <c r="B295" s="2" t="s">
        <v>120</v>
      </c>
      <c r="C295" s="92"/>
      <c r="D295" s="92"/>
      <c r="E295" s="2">
        <v>6</v>
      </c>
    </row>
    <row r="296" spans="1:5" ht="15" customHeight="1" x14ac:dyDescent="0.25">
      <c r="A296" s="92" t="s">
        <v>274</v>
      </c>
      <c r="B296" s="2" t="s">
        <v>67</v>
      </c>
      <c r="C296" s="92" t="s">
        <v>275</v>
      </c>
      <c r="D296" s="92" t="s">
        <v>19</v>
      </c>
      <c r="E296" s="2">
        <v>0</v>
      </c>
    </row>
    <row r="297" spans="1:5" ht="15" customHeight="1" x14ac:dyDescent="0.25">
      <c r="A297" s="92"/>
      <c r="B297" s="2" t="s">
        <v>68</v>
      </c>
      <c r="C297" s="92"/>
      <c r="D297" s="92"/>
      <c r="E297" s="2">
        <v>1</v>
      </c>
    </row>
    <row r="298" spans="1:5" ht="15" customHeight="1" x14ac:dyDescent="0.25">
      <c r="A298" s="92" t="s">
        <v>276</v>
      </c>
      <c r="B298" s="2" t="s">
        <v>67</v>
      </c>
      <c r="C298" s="92" t="s">
        <v>277</v>
      </c>
      <c r="D298" s="92" t="s">
        <v>19</v>
      </c>
      <c r="E298" s="2">
        <v>0</v>
      </c>
    </row>
    <row r="299" spans="1:5" ht="15" customHeight="1" x14ac:dyDescent="0.25">
      <c r="A299" s="92"/>
      <c r="B299" s="2" t="s">
        <v>68</v>
      </c>
      <c r="C299" s="92"/>
      <c r="D299" s="92"/>
      <c r="E299" s="2">
        <v>1</v>
      </c>
    </row>
    <row r="300" spans="1:5" ht="15" customHeight="1" x14ac:dyDescent="0.25">
      <c r="A300" s="2" t="s">
        <v>278</v>
      </c>
      <c r="C300" s="2" t="s">
        <v>279</v>
      </c>
      <c r="D300" s="2" t="s">
        <v>117</v>
      </c>
    </row>
    <row r="301" spans="1:5" ht="15" customHeight="1" x14ac:dyDescent="0.25">
      <c r="A301" s="2" t="s">
        <v>280</v>
      </c>
      <c r="C301" s="2" t="s">
        <v>281</v>
      </c>
      <c r="D301" s="2" t="s">
        <v>117</v>
      </c>
    </row>
    <row r="302" spans="1:5" ht="15" customHeight="1" x14ac:dyDescent="0.25">
      <c r="A302" s="2" t="s">
        <v>282</v>
      </c>
      <c r="C302" s="2" t="s">
        <v>283</v>
      </c>
      <c r="D302" s="2" t="s">
        <v>117</v>
      </c>
    </row>
    <row r="303" spans="1:5" ht="15" customHeight="1" x14ac:dyDescent="0.25">
      <c r="A303" s="2" t="s">
        <v>284</v>
      </c>
      <c r="C303" s="2" t="s">
        <v>285</v>
      </c>
      <c r="D303" s="2" t="s">
        <v>117</v>
      </c>
    </row>
    <row r="304" spans="1:5" ht="15" customHeight="1" x14ac:dyDescent="0.25">
      <c r="A304" s="2" t="s">
        <v>286</v>
      </c>
      <c r="C304" s="2" t="s">
        <v>287</v>
      </c>
      <c r="D304" s="2" t="s">
        <v>117</v>
      </c>
    </row>
    <row r="305" spans="1:9" ht="15" customHeight="1" x14ac:dyDescent="0.25">
      <c r="A305" s="92" t="s">
        <v>288</v>
      </c>
      <c r="B305" s="2" t="s">
        <v>289</v>
      </c>
      <c r="C305" s="92" t="s">
        <v>290</v>
      </c>
      <c r="D305" s="92" t="s">
        <v>19</v>
      </c>
      <c r="E305" s="2">
        <v>0</v>
      </c>
    </row>
    <row r="306" spans="1:9" ht="15" customHeight="1" x14ac:dyDescent="0.25">
      <c r="A306" s="92"/>
      <c r="B306" s="2" t="s">
        <v>291</v>
      </c>
      <c r="C306" s="92"/>
      <c r="D306" s="92"/>
      <c r="E306" s="2">
        <v>1</v>
      </c>
    </row>
    <row r="307" spans="1:9" ht="15" customHeight="1" x14ac:dyDescent="0.25">
      <c r="A307" s="92"/>
      <c r="B307" s="2" t="s">
        <v>292</v>
      </c>
      <c r="C307" s="92"/>
      <c r="D307" s="92"/>
      <c r="E307" s="2">
        <v>2</v>
      </c>
    </row>
    <row r="308" spans="1:9" ht="15" customHeight="1" x14ac:dyDescent="0.25">
      <c r="A308" s="92"/>
      <c r="B308" s="2" t="s">
        <v>293</v>
      </c>
      <c r="C308" s="92"/>
      <c r="D308" s="92"/>
      <c r="E308" s="2">
        <v>3</v>
      </c>
    </row>
    <row r="309" spans="1:9" ht="15" customHeight="1" x14ac:dyDescent="0.25">
      <c r="A309" s="92"/>
      <c r="B309" s="2" t="s">
        <v>294</v>
      </c>
      <c r="C309" s="92"/>
      <c r="D309" s="92"/>
      <c r="E309" s="2">
        <v>4</v>
      </c>
    </row>
    <row r="310" spans="1:9" ht="15" customHeight="1" x14ac:dyDescent="0.25">
      <c r="A310" s="92"/>
      <c r="B310" s="2" t="s">
        <v>295</v>
      </c>
      <c r="C310" s="92"/>
      <c r="D310" s="92"/>
      <c r="E310" s="2">
        <v>5</v>
      </c>
    </row>
    <row r="311" spans="1:9" ht="15" customHeight="1" x14ac:dyDescent="0.25">
      <c r="A311" s="92"/>
      <c r="B311" s="2" t="s">
        <v>296</v>
      </c>
      <c r="C311" s="92"/>
      <c r="D311" s="92"/>
      <c r="E311" s="2">
        <v>7</v>
      </c>
    </row>
    <row r="312" spans="1:9" ht="15" customHeight="1" x14ac:dyDescent="0.25">
      <c r="A312" s="92" t="s">
        <v>298</v>
      </c>
      <c r="B312" s="2" t="s">
        <v>118</v>
      </c>
      <c r="C312" s="92" t="s">
        <v>299</v>
      </c>
      <c r="D312" s="92" t="s">
        <v>19</v>
      </c>
      <c r="E312" s="2">
        <v>1</v>
      </c>
    </row>
    <row r="313" spans="1:9" ht="15" customHeight="1" x14ac:dyDescent="0.25">
      <c r="A313" s="92"/>
      <c r="B313" s="2" t="s">
        <v>119</v>
      </c>
      <c r="C313" s="92"/>
      <c r="D313" s="92"/>
      <c r="E313" s="2">
        <v>2</v>
      </c>
    </row>
    <row r="314" spans="1:9" ht="15" customHeight="1" x14ac:dyDescent="0.25">
      <c r="A314" s="92" t="s">
        <v>300</v>
      </c>
      <c r="B314" s="9" t="s">
        <v>74</v>
      </c>
      <c r="C314" s="92" t="s">
        <v>301</v>
      </c>
      <c r="D314" s="92" t="s">
        <v>19</v>
      </c>
      <c r="E314" s="2">
        <v>0</v>
      </c>
    </row>
    <row r="315" spans="1:9" ht="15" customHeight="1" x14ac:dyDescent="0.25">
      <c r="A315" s="92"/>
      <c r="B315" s="2" t="s">
        <v>302</v>
      </c>
      <c r="C315" s="92"/>
      <c r="D315" s="92"/>
      <c r="E315" s="2">
        <v>1</v>
      </c>
    </row>
    <row r="316" spans="1:9" ht="15" customHeight="1" x14ac:dyDescent="0.25">
      <c r="A316" s="92"/>
      <c r="B316" s="2" t="s">
        <v>303</v>
      </c>
      <c r="C316" s="92"/>
      <c r="D316" s="92"/>
      <c r="E316" s="2">
        <v>2</v>
      </c>
    </row>
    <row r="317" spans="1:9" ht="15" customHeight="1" x14ac:dyDescent="0.25">
      <c r="A317" s="92" t="s">
        <v>306</v>
      </c>
      <c r="B317" s="2" t="s">
        <v>78</v>
      </c>
      <c r="C317" s="92" t="s">
        <v>307</v>
      </c>
      <c r="D317" s="92" t="s">
        <v>121</v>
      </c>
      <c r="E317" s="2">
        <v>0</v>
      </c>
      <c r="I317" s="9" t="s">
        <v>308</v>
      </c>
    </row>
    <row r="318" spans="1:9" ht="15" customHeight="1" x14ac:dyDescent="0.25">
      <c r="A318" s="92"/>
      <c r="B318" s="2" t="s">
        <v>257</v>
      </c>
      <c r="C318" s="92"/>
      <c r="D318" s="92"/>
      <c r="E318" s="2">
        <v>1</v>
      </c>
    </row>
    <row r="319" spans="1:9" ht="15" customHeight="1" x14ac:dyDescent="0.25">
      <c r="A319" s="92" t="s">
        <v>309</v>
      </c>
      <c r="B319" s="2" t="s">
        <v>78</v>
      </c>
      <c r="C319" s="92" t="s">
        <v>310</v>
      </c>
      <c r="D319" s="92" t="s">
        <v>121</v>
      </c>
      <c r="E319" s="2">
        <v>0</v>
      </c>
      <c r="I319" s="9" t="s">
        <v>260</v>
      </c>
    </row>
    <row r="320" spans="1:9" ht="15" customHeight="1" x14ac:dyDescent="0.25">
      <c r="A320" s="92"/>
      <c r="B320" s="2" t="s">
        <v>257</v>
      </c>
      <c r="C320" s="92"/>
      <c r="D320" s="92"/>
      <c r="E320" s="2">
        <v>1</v>
      </c>
    </row>
    <row r="321" spans="1:9" ht="15" customHeight="1" x14ac:dyDescent="0.25">
      <c r="A321" s="92" t="s">
        <v>311</v>
      </c>
      <c r="B321" s="2" t="s">
        <v>114</v>
      </c>
      <c r="C321" s="92" t="s">
        <v>256</v>
      </c>
      <c r="D321" s="92" t="s">
        <v>121</v>
      </c>
      <c r="E321" s="2">
        <v>1</v>
      </c>
    </row>
    <row r="322" spans="1:9" ht="15" customHeight="1" x14ac:dyDescent="0.25">
      <c r="A322" s="92"/>
      <c r="B322" s="2" t="s">
        <v>115</v>
      </c>
      <c r="C322" s="92"/>
      <c r="D322" s="92"/>
      <c r="E322" s="2">
        <v>0</v>
      </c>
    </row>
    <row r="323" spans="1:9" ht="15" customHeight="1" x14ac:dyDescent="0.25">
      <c r="A323" s="92" t="s">
        <v>312</v>
      </c>
      <c r="B323" s="2" t="s">
        <v>313</v>
      </c>
      <c r="C323" s="92" t="s">
        <v>1414</v>
      </c>
      <c r="D323" s="92" t="s">
        <v>19</v>
      </c>
      <c r="E323" s="2">
        <v>0</v>
      </c>
    </row>
    <row r="324" spans="1:9" ht="15" customHeight="1" x14ac:dyDescent="0.25">
      <c r="A324" s="92"/>
      <c r="B324" s="2" t="s">
        <v>314</v>
      </c>
      <c r="C324" s="92"/>
      <c r="D324" s="92"/>
      <c r="E324" s="2">
        <v>1</v>
      </c>
    </row>
    <row r="325" spans="1:9" s="7" customFormat="1" ht="15" customHeight="1" x14ac:dyDescent="0.25">
      <c r="A325" s="92" t="s">
        <v>315</v>
      </c>
      <c r="B325" s="2" t="s">
        <v>316</v>
      </c>
      <c r="C325" s="92" t="s">
        <v>703</v>
      </c>
      <c r="D325" s="92" t="s">
        <v>19</v>
      </c>
      <c r="E325" s="2">
        <v>143</v>
      </c>
      <c r="F325" s="2"/>
      <c r="G325" s="16"/>
      <c r="H325" s="2" t="s">
        <v>704</v>
      </c>
      <c r="I325" s="9"/>
    </row>
    <row r="326" spans="1:9" s="7" customFormat="1" ht="15" customHeight="1" x14ac:dyDescent="0.25">
      <c r="A326" s="92"/>
      <c r="B326" s="2" t="s">
        <v>317</v>
      </c>
      <c r="C326" s="92"/>
      <c r="D326" s="92"/>
      <c r="E326" s="2">
        <v>155</v>
      </c>
      <c r="F326" s="2"/>
      <c r="G326" s="16"/>
      <c r="H326" s="2"/>
      <c r="I326" s="9" t="s">
        <v>47</v>
      </c>
    </row>
    <row r="327" spans="1:9" s="7" customFormat="1" ht="15" customHeight="1" x14ac:dyDescent="0.25">
      <c r="A327" s="92" t="s">
        <v>318</v>
      </c>
      <c r="B327" s="2" t="s">
        <v>319</v>
      </c>
      <c r="C327" s="92" t="s">
        <v>705</v>
      </c>
      <c r="D327" s="92" t="s">
        <v>19</v>
      </c>
      <c r="E327" s="2">
        <v>143</v>
      </c>
      <c r="F327" s="2"/>
      <c r="G327" s="16"/>
      <c r="H327" s="2" t="s">
        <v>706</v>
      </c>
      <c r="I327" s="9"/>
    </row>
    <row r="328" spans="1:9" s="7" customFormat="1" ht="15" customHeight="1" x14ac:dyDescent="0.25">
      <c r="A328" s="92"/>
      <c r="B328" s="2" t="s">
        <v>320</v>
      </c>
      <c r="C328" s="92"/>
      <c r="D328" s="92"/>
      <c r="E328" s="2">
        <v>155</v>
      </c>
      <c r="F328" s="2"/>
      <c r="G328" s="16"/>
      <c r="H328" s="2"/>
      <c r="I328" s="9" t="s">
        <v>47</v>
      </c>
    </row>
    <row r="329" spans="1:9" ht="15" customHeight="1" x14ac:dyDescent="0.25">
      <c r="A329" s="95" t="s">
        <v>322</v>
      </c>
      <c r="B329" s="2" t="s">
        <v>265</v>
      </c>
      <c r="C329" s="92" t="s">
        <v>323</v>
      </c>
      <c r="D329" s="92" t="s">
        <v>19</v>
      </c>
      <c r="E329" s="2">
        <v>0</v>
      </c>
    </row>
    <row r="330" spans="1:9" ht="15" customHeight="1" x14ac:dyDescent="0.25">
      <c r="A330" s="95"/>
      <c r="B330" s="2" t="s">
        <v>118</v>
      </c>
      <c r="C330" s="92"/>
      <c r="D330" s="92"/>
      <c r="E330" s="2">
        <v>1</v>
      </c>
    </row>
    <row r="331" spans="1:9" ht="15" customHeight="1" x14ac:dyDescent="0.25">
      <c r="A331" s="95"/>
      <c r="B331" s="2" t="s">
        <v>119</v>
      </c>
      <c r="C331" s="92"/>
      <c r="D331" s="92"/>
      <c r="E331" s="2">
        <v>2</v>
      </c>
    </row>
    <row r="332" spans="1:9" ht="15" customHeight="1" x14ac:dyDescent="0.25">
      <c r="A332" s="95"/>
      <c r="B332" s="2" t="s">
        <v>321</v>
      </c>
      <c r="C332" s="92"/>
      <c r="D332" s="92"/>
      <c r="E332" s="2">
        <v>3</v>
      </c>
    </row>
    <row r="333" spans="1:9" ht="15" customHeight="1" x14ac:dyDescent="0.25">
      <c r="A333" s="95" t="s">
        <v>324</v>
      </c>
      <c r="B333" s="2" t="s">
        <v>325</v>
      </c>
      <c r="C333" s="92" t="s">
        <v>326</v>
      </c>
      <c r="D333" s="92" t="s">
        <v>19</v>
      </c>
      <c r="E333" s="2">
        <v>1</v>
      </c>
    </row>
    <row r="334" spans="1:9" ht="15" customHeight="1" x14ac:dyDescent="0.25">
      <c r="A334" s="95"/>
      <c r="B334" s="2" t="s">
        <v>327</v>
      </c>
      <c r="C334" s="92"/>
      <c r="D334" s="92"/>
      <c r="E334" s="2">
        <v>0</v>
      </c>
    </row>
    <row r="335" spans="1:9" ht="15" customHeight="1" x14ac:dyDescent="0.25">
      <c r="A335" s="95" t="s">
        <v>328</v>
      </c>
      <c r="B335" s="2" t="s">
        <v>115</v>
      </c>
      <c r="C335" s="92" t="s">
        <v>259</v>
      </c>
      <c r="D335" s="92" t="s">
        <v>121</v>
      </c>
      <c r="E335" s="2">
        <v>0</v>
      </c>
      <c r="I335" s="9" t="s">
        <v>329</v>
      </c>
    </row>
    <row r="336" spans="1:9" ht="15" customHeight="1" x14ac:dyDescent="0.25">
      <c r="A336" s="95"/>
      <c r="B336" s="2" t="s">
        <v>114</v>
      </c>
      <c r="C336" s="92"/>
      <c r="D336" s="92"/>
      <c r="E336" s="2">
        <v>1</v>
      </c>
    </row>
    <row r="337" spans="1:9" s="7" customFormat="1" ht="15" customHeight="1" x14ac:dyDescent="0.25">
      <c r="A337" s="2" t="s">
        <v>330</v>
      </c>
      <c r="B337" s="2"/>
      <c r="C337" s="9" t="s">
        <v>616</v>
      </c>
      <c r="D337" s="2" t="s">
        <v>19</v>
      </c>
      <c r="E337" s="2"/>
      <c r="F337" s="2"/>
      <c r="G337" s="16" t="s">
        <v>331</v>
      </c>
      <c r="H337" s="2"/>
      <c r="I337" s="9"/>
    </row>
    <row r="338" spans="1:9" s="7" customFormat="1" ht="15" customHeight="1" x14ac:dyDescent="0.25">
      <c r="A338" s="2" t="s">
        <v>332</v>
      </c>
      <c r="B338" s="2"/>
      <c r="C338" s="2" t="s">
        <v>659</v>
      </c>
      <c r="D338" s="2" t="s">
        <v>19</v>
      </c>
      <c r="E338" s="2"/>
      <c r="F338" s="2"/>
      <c r="G338" s="16" t="s">
        <v>331</v>
      </c>
      <c r="H338" s="2"/>
      <c r="I338" s="9"/>
    </row>
    <row r="339" spans="1:9" ht="15" customHeight="1" x14ac:dyDescent="0.25">
      <c r="A339" s="92" t="s">
        <v>333</v>
      </c>
      <c r="B339" s="2" t="s">
        <v>334</v>
      </c>
      <c r="C339" s="92" t="s">
        <v>335</v>
      </c>
      <c r="D339" s="92" t="s">
        <v>19</v>
      </c>
      <c r="E339" s="2">
        <v>13.7</v>
      </c>
      <c r="G339" s="16" t="s">
        <v>336</v>
      </c>
      <c r="H339" s="2" t="s">
        <v>337</v>
      </c>
      <c r="I339" s="9" t="s">
        <v>47</v>
      </c>
    </row>
    <row r="340" spans="1:9" ht="15" customHeight="1" x14ac:dyDescent="0.25">
      <c r="A340" s="92"/>
      <c r="B340" s="2" t="s">
        <v>338</v>
      </c>
      <c r="C340" s="92"/>
      <c r="D340" s="92"/>
      <c r="E340" s="2">
        <f>E339-E345</f>
        <v>-16.3</v>
      </c>
      <c r="G340" s="16" t="s">
        <v>339</v>
      </c>
    </row>
    <row r="341" spans="1:9" ht="15" customHeight="1" x14ac:dyDescent="0.25">
      <c r="A341" s="92"/>
      <c r="B341" s="2" t="s">
        <v>340</v>
      </c>
      <c r="C341" s="92"/>
      <c r="D341" s="92"/>
      <c r="E341" s="2">
        <v>6.4</v>
      </c>
      <c r="G341" s="16" t="s">
        <v>341</v>
      </c>
    </row>
    <row r="342" spans="1:9" ht="15" customHeight="1" x14ac:dyDescent="0.25">
      <c r="A342" s="92"/>
      <c r="B342" s="2" t="s">
        <v>342</v>
      </c>
      <c r="C342" s="92"/>
      <c r="D342" s="92"/>
      <c r="E342" s="2">
        <f>E341-E345</f>
        <v>-23.6</v>
      </c>
      <c r="G342" s="16" t="s">
        <v>343</v>
      </c>
    </row>
    <row r="343" spans="1:9" ht="15" customHeight="1" x14ac:dyDescent="0.25">
      <c r="A343" s="92"/>
      <c r="B343" s="2" t="s">
        <v>344</v>
      </c>
      <c r="C343" s="92"/>
      <c r="D343" s="92"/>
      <c r="E343" s="2">
        <v>4</v>
      </c>
      <c r="G343" s="16" t="s">
        <v>345</v>
      </c>
    </row>
    <row r="344" spans="1:9" ht="15" customHeight="1" x14ac:dyDescent="0.25">
      <c r="A344" s="92"/>
      <c r="B344" s="2" t="s">
        <v>346</v>
      </c>
      <c r="C344" s="92"/>
      <c r="D344" s="92"/>
      <c r="E344" s="2">
        <v>5</v>
      </c>
      <c r="G344" s="16" t="s">
        <v>46</v>
      </c>
    </row>
    <row r="345" spans="1:9" ht="15" customHeight="1" x14ac:dyDescent="0.25">
      <c r="A345" s="92"/>
      <c r="B345" s="2" t="s">
        <v>347</v>
      </c>
      <c r="C345" s="92"/>
      <c r="D345" s="92"/>
      <c r="E345" s="2">
        <v>30</v>
      </c>
      <c r="G345" s="16" t="s">
        <v>51</v>
      </c>
    </row>
    <row r="346" spans="1:9" ht="15" customHeight="1" x14ac:dyDescent="0.25">
      <c r="A346" s="92" t="s">
        <v>348</v>
      </c>
      <c r="B346" s="9" t="s">
        <v>1366</v>
      </c>
      <c r="C346" s="92" t="s">
        <v>290</v>
      </c>
      <c r="D346" s="92" t="s">
        <v>19</v>
      </c>
      <c r="E346" s="2">
        <v>0</v>
      </c>
      <c r="H346" s="2" t="s">
        <v>349</v>
      </c>
      <c r="I346" s="9" t="s">
        <v>350</v>
      </c>
    </row>
    <row r="347" spans="1:9" ht="15" customHeight="1" x14ac:dyDescent="0.25">
      <c r="A347" s="92"/>
      <c r="B347" s="9" t="s">
        <v>291</v>
      </c>
      <c r="C347" s="92"/>
      <c r="D347" s="92"/>
      <c r="E347" s="2">
        <v>1</v>
      </c>
      <c r="H347" s="2" t="s">
        <v>351</v>
      </c>
    </row>
    <row r="348" spans="1:9" ht="15" customHeight="1" x14ac:dyDescent="0.25">
      <c r="A348" s="92"/>
      <c r="B348" s="9" t="s">
        <v>292</v>
      </c>
      <c r="C348" s="92"/>
      <c r="D348" s="92"/>
      <c r="E348" s="2">
        <v>2</v>
      </c>
    </row>
    <row r="349" spans="1:9" ht="15" customHeight="1" x14ac:dyDescent="0.25">
      <c r="A349" s="92"/>
      <c r="B349" s="9" t="s">
        <v>293</v>
      </c>
      <c r="C349" s="92"/>
      <c r="D349" s="92"/>
      <c r="E349" s="2">
        <v>3</v>
      </c>
    </row>
    <row r="350" spans="1:9" ht="15" customHeight="1" x14ac:dyDescent="0.25">
      <c r="A350" s="92"/>
      <c r="B350" s="9" t="s">
        <v>294</v>
      </c>
      <c r="C350" s="92"/>
      <c r="D350" s="92"/>
      <c r="E350" s="2">
        <v>4</v>
      </c>
    </row>
    <row r="351" spans="1:9" s="7" customFormat="1" ht="15" customHeight="1" x14ac:dyDescent="0.25">
      <c r="A351" s="92" t="s">
        <v>678</v>
      </c>
      <c r="B351" s="2" t="s">
        <v>677</v>
      </c>
      <c r="C351" s="92" t="s">
        <v>756</v>
      </c>
      <c r="D351" s="92" t="s">
        <v>675</v>
      </c>
      <c r="E351" s="2">
        <v>0</v>
      </c>
      <c r="F351" s="2"/>
      <c r="G351" s="16"/>
      <c r="H351" s="2"/>
      <c r="I351" s="9"/>
    </row>
    <row r="352" spans="1:9" s="7" customFormat="1" ht="15" customHeight="1" x14ac:dyDescent="0.25">
      <c r="A352" s="92"/>
      <c r="B352" s="2" t="s">
        <v>676</v>
      </c>
      <c r="C352" s="92"/>
      <c r="D352" s="92"/>
      <c r="E352" s="2">
        <v>1</v>
      </c>
      <c r="F352" s="2"/>
      <c r="G352" s="16"/>
      <c r="H352" s="2"/>
      <c r="I352" s="9"/>
    </row>
    <row r="353" spans="1:9" s="7" customFormat="1" ht="15" customHeight="1" x14ac:dyDescent="0.25">
      <c r="A353" s="92" t="s">
        <v>685</v>
      </c>
      <c r="B353" s="2" t="s">
        <v>679</v>
      </c>
      <c r="C353" s="92" t="s">
        <v>674</v>
      </c>
      <c r="D353" s="92" t="s">
        <v>675</v>
      </c>
      <c r="E353" s="2">
        <v>0</v>
      </c>
      <c r="F353" s="2"/>
      <c r="G353" s="16"/>
      <c r="H353" s="2"/>
      <c r="I353" s="9"/>
    </row>
    <row r="354" spans="1:9" s="7" customFormat="1" ht="15" customHeight="1" x14ac:dyDescent="0.25">
      <c r="A354" s="92"/>
      <c r="B354" s="2" t="s">
        <v>680</v>
      </c>
      <c r="C354" s="92"/>
      <c r="D354" s="92"/>
      <c r="E354" s="2">
        <v>1</v>
      </c>
      <c r="F354" s="2"/>
      <c r="G354" s="16"/>
      <c r="H354" s="2"/>
      <c r="I354" s="9"/>
    </row>
    <row r="355" spans="1:9" s="7" customFormat="1" ht="15" customHeight="1" x14ac:dyDescent="0.25">
      <c r="A355" s="92"/>
      <c r="B355" s="2" t="s">
        <v>681</v>
      </c>
      <c r="C355" s="92"/>
      <c r="D355" s="92"/>
      <c r="E355" s="2">
        <v>2</v>
      </c>
      <c r="F355" s="2"/>
      <c r="G355" s="16"/>
      <c r="H355" s="2"/>
      <c r="I355" s="9"/>
    </row>
    <row r="356" spans="1:9" s="7" customFormat="1" ht="15" customHeight="1" x14ac:dyDescent="0.25">
      <c r="A356" s="92"/>
      <c r="B356" s="2" t="s">
        <v>682</v>
      </c>
      <c r="C356" s="92"/>
      <c r="D356" s="92"/>
      <c r="E356" s="2">
        <v>3</v>
      </c>
      <c r="F356" s="2"/>
      <c r="G356" s="16"/>
      <c r="H356" s="2"/>
      <c r="I356" s="9"/>
    </row>
    <row r="357" spans="1:9" s="7" customFormat="1" ht="15" customHeight="1" x14ac:dyDescent="0.25">
      <c r="A357" s="92" t="s">
        <v>684</v>
      </c>
      <c r="B357" s="2" t="s">
        <v>677</v>
      </c>
      <c r="C357" s="92" t="s">
        <v>683</v>
      </c>
      <c r="D357" s="92" t="s">
        <v>675</v>
      </c>
      <c r="E357" s="2">
        <v>0</v>
      </c>
      <c r="F357" s="2"/>
      <c r="G357" s="16"/>
      <c r="H357" s="2"/>
      <c r="I357" s="9"/>
    </row>
    <row r="358" spans="1:9" s="7" customFormat="1" ht="15" customHeight="1" x14ac:dyDescent="0.25">
      <c r="A358" s="92"/>
      <c r="B358" s="2" t="s">
        <v>676</v>
      </c>
      <c r="C358" s="92"/>
      <c r="D358" s="92"/>
      <c r="E358" s="2">
        <v>1</v>
      </c>
      <c r="F358" s="2"/>
      <c r="G358" s="16"/>
      <c r="H358" s="2"/>
      <c r="I358" s="9"/>
    </row>
    <row r="359" spans="1:9" s="7" customFormat="1" ht="15" customHeight="1" x14ac:dyDescent="0.25">
      <c r="A359" s="92" t="s">
        <v>686</v>
      </c>
      <c r="B359" s="2" t="s">
        <v>632</v>
      </c>
      <c r="C359" s="92" t="s">
        <v>687</v>
      </c>
      <c r="D359" s="92" t="s">
        <v>675</v>
      </c>
      <c r="E359" s="2">
        <v>1</v>
      </c>
      <c r="F359" s="2"/>
      <c r="G359" s="16"/>
      <c r="H359" s="2"/>
      <c r="I359" s="9"/>
    </row>
    <row r="360" spans="1:9" s="7" customFormat="1" ht="15" customHeight="1" x14ac:dyDescent="0.25">
      <c r="A360" s="92"/>
      <c r="B360" s="2" t="s">
        <v>631</v>
      </c>
      <c r="C360" s="92"/>
      <c r="D360" s="92"/>
      <c r="E360" s="2">
        <v>2</v>
      </c>
      <c r="F360" s="2"/>
      <c r="G360" s="16"/>
      <c r="H360" s="2"/>
      <c r="I360" s="9"/>
    </row>
    <row r="361" spans="1:9" s="7" customFormat="1" ht="15" customHeight="1" x14ac:dyDescent="0.25">
      <c r="A361" s="92"/>
      <c r="B361" s="2" t="s">
        <v>630</v>
      </c>
      <c r="C361" s="92"/>
      <c r="D361" s="92"/>
      <c r="E361" s="2">
        <v>3</v>
      </c>
      <c r="F361" s="2"/>
      <c r="G361" s="16"/>
      <c r="H361" s="2"/>
      <c r="I361" s="9"/>
    </row>
    <row r="362" spans="1:9" s="7" customFormat="1" ht="15" customHeight="1" x14ac:dyDescent="0.25">
      <c r="A362" s="92"/>
      <c r="B362" s="2" t="s">
        <v>729</v>
      </c>
      <c r="C362" s="92"/>
      <c r="D362" s="92"/>
      <c r="E362" s="2">
        <v>4</v>
      </c>
      <c r="F362" s="2"/>
      <c r="G362" s="16"/>
      <c r="H362" s="2"/>
      <c r="I362" s="9"/>
    </row>
    <row r="363" spans="1:9" s="7" customFormat="1" ht="15" customHeight="1" x14ac:dyDescent="0.25">
      <c r="A363" s="92"/>
      <c r="B363" s="2" t="s">
        <v>730</v>
      </c>
      <c r="C363" s="92"/>
      <c r="D363" s="92"/>
      <c r="E363" s="2">
        <v>5</v>
      </c>
      <c r="F363" s="2"/>
      <c r="G363" s="16"/>
      <c r="H363" s="2"/>
      <c r="I363" s="9"/>
    </row>
    <row r="364" spans="1:9" s="7" customFormat="1" ht="15" customHeight="1" x14ac:dyDescent="0.25">
      <c r="A364" s="92"/>
      <c r="B364" s="2" t="s">
        <v>731</v>
      </c>
      <c r="C364" s="92"/>
      <c r="D364" s="92"/>
      <c r="E364" s="2">
        <v>6</v>
      </c>
      <c r="F364" s="2"/>
      <c r="G364" s="16"/>
      <c r="H364" s="2"/>
      <c r="I364" s="9"/>
    </row>
    <row r="365" spans="1:9" s="7" customFormat="1" ht="15" customHeight="1" x14ac:dyDescent="0.25">
      <c r="A365" s="92"/>
      <c r="B365" s="2" t="s">
        <v>732</v>
      </c>
      <c r="C365" s="92"/>
      <c r="D365" s="92"/>
      <c r="E365" s="2">
        <v>7</v>
      </c>
      <c r="F365" s="2"/>
      <c r="G365" s="16"/>
      <c r="H365" s="2"/>
      <c r="I365" s="9"/>
    </row>
    <row r="366" spans="1:9" s="7" customFormat="1" ht="15" customHeight="1" x14ac:dyDescent="0.25">
      <c r="A366" s="92"/>
      <c r="B366" s="2" t="s">
        <v>733</v>
      </c>
      <c r="C366" s="92"/>
      <c r="D366" s="92"/>
      <c r="E366" s="2">
        <v>8</v>
      </c>
      <c r="F366" s="2"/>
      <c r="G366" s="16"/>
      <c r="H366" s="2"/>
      <c r="I366" s="9"/>
    </row>
    <row r="367" spans="1:9" s="7" customFormat="1" ht="15" customHeight="1" x14ac:dyDescent="0.25">
      <c r="A367" s="92"/>
      <c r="B367" s="2" t="s">
        <v>734</v>
      </c>
      <c r="C367" s="92"/>
      <c r="D367" s="92"/>
      <c r="E367" s="2">
        <v>9</v>
      </c>
      <c r="F367" s="2"/>
      <c r="G367" s="16"/>
      <c r="H367" s="2"/>
      <c r="I367" s="9"/>
    </row>
    <row r="368" spans="1:9" s="7" customFormat="1" ht="15" customHeight="1" x14ac:dyDescent="0.25">
      <c r="A368" s="92"/>
      <c r="B368" s="2" t="s">
        <v>735</v>
      </c>
      <c r="C368" s="92"/>
      <c r="D368" s="92"/>
      <c r="E368" s="2">
        <v>10</v>
      </c>
      <c r="F368" s="2"/>
      <c r="G368" s="16"/>
      <c r="H368" s="2"/>
      <c r="I368" s="9"/>
    </row>
    <row r="369" spans="1:9" s="7" customFormat="1" ht="15" customHeight="1" x14ac:dyDescent="0.25">
      <c r="A369" s="92"/>
      <c r="B369" s="2" t="s">
        <v>736</v>
      </c>
      <c r="C369" s="92"/>
      <c r="D369" s="92"/>
      <c r="E369" s="2">
        <v>11</v>
      </c>
      <c r="F369" s="2"/>
      <c r="G369" s="16"/>
      <c r="H369" s="2"/>
      <c r="I369" s="9"/>
    </row>
    <row r="370" spans="1:9" s="7" customFormat="1" ht="15" customHeight="1" x14ac:dyDescent="0.25">
      <c r="A370" s="92"/>
      <c r="B370" s="2" t="s">
        <v>737</v>
      </c>
      <c r="C370" s="92"/>
      <c r="D370" s="92"/>
      <c r="E370" s="2">
        <v>12</v>
      </c>
      <c r="F370" s="2"/>
      <c r="G370" s="16"/>
      <c r="H370" s="2"/>
      <c r="I370" s="9"/>
    </row>
    <row r="371" spans="1:9" s="7" customFormat="1" ht="15" customHeight="1" x14ac:dyDescent="0.25">
      <c r="A371" s="92"/>
      <c r="B371" s="2" t="s">
        <v>738</v>
      </c>
      <c r="C371" s="92"/>
      <c r="D371" s="92"/>
      <c r="E371" s="2">
        <v>13</v>
      </c>
      <c r="F371" s="2"/>
      <c r="G371" s="16"/>
      <c r="H371" s="2"/>
      <c r="I371" s="9"/>
    </row>
    <row r="372" spans="1:9" s="7" customFormat="1" ht="15" customHeight="1" x14ac:dyDescent="0.25">
      <c r="A372" s="92"/>
      <c r="B372" s="2" t="s">
        <v>1558</v>
      </c>
      <c r="C372" s="92"/>
      <c r="D372" s="92"/>
      <c r="E372" s="2">
        <v>14</v>
      </c>
      <c r="F372" s="2"/>
      <c r="G372" s="16"/>
      <c r="H372" s="2"/>
      <c r="I372" s="9"/>
    </row>
    <row r="373" spans="1:9" s="7" customFormat="1" ht="15" customHeight="1" x14ac:dyDescent="0.25">
      <c r="A373" s="92" t="s">
        <v>689</v>
      </c>
      <c r="B373" s="2" t="s">
        <v>677</v>
      </c>
      <c r="C373" s="92" t="s">
        <v>688</v>
      </c>
      <c r="D373" s="92" t="s">
        <v>675</v>
      </c>
      <c r="E373" s="2">
        <v>0</v>
      </c>
      <c r="F373" s="2"/>
      <c r="G373" s="16"/>
      <c r="H373" s="2"/>
      <c r="I373" s="9"/>
    </row>
    <row r="374" spans="1:9" s="7" customFormat="1" ht="15" customHeight="1" x14ac:dyDescent="0.25">
      <c r="A374" s="92"/>
      <c r="B374" s="2" t="s">
        <v>676</v>
      </c>
      <c r="C374" s="92"/>
      <c r="D374" s="92"/>
      <c r="E374" s="2">
        <v>1</v>
      </c>
      <c r="F374" s="2"/>
      <c r="G374" s="16"/>
      <c r="H374" s="2"/>
      <c r="I374" s="9"/>
    </row>
    <row r="375" spans="1:9" s="7" customFormat="1" ht="15" customHeight="1" x14ac:dyDescent="0.25">
      <c r="A375" s="92" t="s">
        <v>690</v>
      </c>
      <c r="B375" s="2" t="s">
        <v>377</v>
      </c>
      <c r="C375" s="92" t="s">
        <v>1548</v>
      </c>
      <c r="D375" s="92" t="s">
        <v>675</v>
      </c>
      <c r="E375" s="2">
        <v>0</v>
      </c>
      <c r="F375" s="2"/>
      <c r="G375" s="16"/>
      <c r="H375" s="2"/>
      <c r="I375" s="9"/>
    </row>
    <row r="376" spans="1:9" s="7" customFormat="1" ht="15" customHeight="1" x14ac:dyDescent="0.25">
      <c r="A376" s="92"/>
      <c r="B376" s="2" t="s">
        <v>379</v>
      </c>
      <c r="C376" s="92"/>
      <c r="D376" s="92"/>
      <c r="E376" s="2">
        <v>1</v>
      </c>
      <c r="F376" s="2"/>
      <c r="G376" s="16"/>
      <c r="H376" s="2"/>
      <c r="I376" s="9"/>
    </row>
    <row r="377" spans="1:9" s="7" customFormat="1" ht="15" customHeight="1" x14ac:dyDescent="0.25">
      <c r="A377" s="92" t="s">
        <v>764</v>
      </c>
      <c r="B377" s="2" t="s">
        <v>749</v>
      </c>
      <c r="C377" s="92" t="s">
        <v>763</v>
      </c>
      <c r="D377" s="92" t="s">
        <v>675</v>
      </c>
      <c r="E377" s="2">
        <v>1</v>
      </c>
      <c r="F377" s="2"/>
      <c r="G377" s="16"/>
      <c r="H377" s="2"/>
      <c r="I377" s="9"/>
    </row>
    <row r="378" spans="1:9" s="7" customFormat="1" ht="15" customHeight="1" x14ac:dyDescent="0.25">
      <c r="A378" s="92"/>
      <c r="B378" s="2" t="s">
        <v>750</v>
      </c>
      <c r="C378" s="92"/>
      <c r="D378" s="92"/>
      <c r="E378" s="2">
        <v>0</v>
      </c>
      <c r="F378" s="2"/>
      <c r="G378" s="16"/>
      <c r="H378" s="2"/>
      <c r="I378" s="9"/>
    </row>
    <row r="379" spans="1:9" s="7" customFormat="1" ht="15" customHeight="1" x14ac:dyDescent="0.25">
      <c r="A379" s="2" t="s">
        <v>753</v>
      </c>
      <c r="B379" s="2" t="s">
        <v>760</v>
      </c>
      <c r="C379" s="2" t="s">
        <v>751</v>
      </c>
      <c r="D379" s="2" t="s">
        <v>752</v>
      </c>
      <c r="E379" s="2">
        <v>535</v>
      </c>
      <c r="F379" s="2"/>
      <c r="G379" s="16"/>
      <c r="H379" s="2"/>
      <c r="I379" s="9"/>
    </row>
    <row r="380" spans="1:9" s="7" customFormat="1" ht="15" customHeight="1" x14ac:dyDescent="0.25">
      <c r="A380" s="92" t="s">
        <v>1300</v>
      </c>
      <c r="B380" s="2" t="s">
        <v>677</v>
      </c>
      <c r="C380" s="92" t="s">
        <v>763</v>
      </c>
      <c r="D380" s="92" t="s">
        <v>675</v>
      </c>
      <c r="E380" s="2">
        <v>1</v>
      </c>
      <c r="F380" s="2"/>
      <c r="G380" s="16"/>
      <c r="H380" s="2"/>
      <c r="I380" s="9"/>
    </row>
    <row r="381" spans="1:9" s="7" customFormat="1" ht="15" customHeight="1" x14ac:dyDescent="0.25">
      <c r="A381" s="92"/>
      <c r="B381" s="2" t="s">
        <v>676</v>
      </c>
      <c r="C381" s="92"/>
      <c r="D381" s="92"/>
      <c r="E381" s="2">
        <v>0</v>
      </c>
      <c r="F381" s="2"/>
      <c r="G381" s="16"/>
      <c r="H381" s="2"/>
      <c r="I381" s="9"/>
    </row>
    <row r="382" spans="1:9" s="7" customFormat="1" ht="15" customHeight="1" x14ac:dyDescent="0.25">
      <c r="A382" s="2" t="s">
        <v>754</v>
      </c>
      <c r="B382" s="2" t="s">
        <v>760</v>
      </c>
      <c r="C382" s="2" t="s">
        <v>755</v>
      </c>
      <c r="D382" s="2" t="s">
        <v>752</v>
      </c>
      <c r="E382" s="2">
        <v>535</v>
      </c>
      <c r="F382" s="2"/>
      <c r="G382" s="16"/>
      <c r="H382" s="2"/>
      <c r="I382" s="9"/>
    </row>
    <row r="383" spans="1:9" s="7" customFormat="1" ht="15" customHeight="1" x14ac:dyDescent="0.25">
      <c r="A383" s="92" t="s">
        <v>788</v>
      </c>
      <c r="B383" s="2" t="s">
        <v>677</v>
      </c>
      <c r="C383" s="92" t="s">
        <v>786</v>
      </c>
      <c r="D383" s="92" t="s">
        <v>675</v>
      </c>
      <c r="E383" s="2">
        <v>1</v>
      </c>
      <c r="F383" s="2"/>
      <c r="G383" s="16"/>
      <c r="H383" s="2"/>
      <c r="I383" s="9"/>
    </row>
    <row r="384" spans="1:9" s="7" customFormat="1" ht="15" customHeight="1" x14ac:dyDescent="0.25">
      <c r="A384" s="92"/>
      <c r="B384" s="2" t="s">
        <v>676</v>
      </c>
      <c r="C384" s="92"/>
      <c r="D384" s="92"/>
      <c r="E384" s="2">
        <v>0</v>
      </c>
      <c r="F384" s="2"/>
      <c r="G384" s="16"/>
      <c r="H384" s="2"/>
      <c r="I384" s="9"/>
    </row>
    <row r="385" spans="1:9" s="7" customFormat="1" ht="15" customHeight="1" x14ac:dyDescent="0.25">
      <c r="A385" s="2" t="s">
        <v>789</v>
      </c>
      <c r="B385" s="2" t="s">
        <v>1381</v>
      </c>
      <c r="C385" s="2" t="s">
        <v>787</v>
      </c>
      <c r="D385" s="2" t="s">
        <v>675</v>
      </c>
      <c r="E385" s="2">
        <v>1.5</v>
      </c>
      <c r="F385" s="2"/>
      <c r="G385" s="16"/>
      <c r="H385" s="2"/>
      <c r="I385" s="9"/>
    </row>
    <row r="386" spans="1:9" s="7" customFormat="1" ht="15" customHeight="1" x14ac:dyDescent="0.25">
      <c r="A386" s="92" t="s">
        <v>909</v>
      </c>
      <c r="B386" s="2" t="s">
        <v>850</v>
      </c>
      <c r="C386" s="92" t="s">
        <v>853</v>
      </c>
      <c r="D386" s="92" t="s">
        <v>598</v>
      </c>
      <c r="E386" s="2">
        <v>0</v>
      </c>
      <c r="F386" s="2"/>
      <c r="G386" s="16"/>
      <c r="H386" s="2"/>
      <c r="I386" s="9"/>
    </row>
    <row r="387" spans="1:9" s="7" customFormat="1" ht="15" customHeight="1" x14ac:dyDescent="0.25">
      <c r="A387" s="92"/>
      <c r="B387" s="2" t="s">
        <v>851</v>
      </c>
      <c r="C387" s="92"/>
      <c r="D387" s="92"/>
      <c r="E387" s="2">
        <v>1</v>
      </c>
      <c r="F387" s="2"/>
      <c r="G387" s="16"/>
      <c r="H387" s="2"/>
      <c r="I387" s="9"/>
    </row>
    <row r="388" spans="1:9" s="7" customFormat="1" ht="15" customHeight="1" x14ac:dyDescent="0.25">
      <c r="A388" s="92" t="s">
        <v>910</v>
      </c>
      <c r="B388" s="2" t="s">
        <v>850</v>
      </c>
      <c r="C388" s="92" t="s">
        <v>852</v>
      </c>
      <c r="D388" s="92" t="s">
        <v>598</v>
      </c>
      <c r="E388" s="2">
        <v>0</v>
      </c>
      <c r="F388" s="2"/>
      <c r="G388" s="16"/>
      <c r="H388" s="2"/>
      <c r="I388" s="9"/>
    </row>
    <row r="389" spans="1:9" s="7" customFormat="1" ht="15" customHeight="1" x14ac:dyDescent="0.25">
      <c r="A389" s="92"/>
      <c r="B389" s="2" t="s">
        <v>851</v>
      </c>
      <c r="C389" s="92"/>
      <c r="D389" s="92"/>
      <c r="E389" s="2">
        <v>1</v>
      </c>
      <c r="F389" s="2"/>
      <c r="G389" s="16"/>
      <c r="H389" s="2"/>
      <c r="I389" s="9"/>
    </row>
    <row r="390" spans="1:9" s="7" customFormat="1" ht="15" customHeight="1" x14ac:dyDescent="0.25">
      <c r="A390" s="2" t="s">
        <v>915</v>
      </c>
      <c r="B390" s="2"/>
      <c r="C390" s="2" t="s">
        <v>917</v>
      </c>
      <c r="D390" s="2" t="s">
        <v>117</v>
      </c>
      <c r="E390" s="2"/>
      <c r="F390" s="2"/>
      <c r="G390" s="16"/>
      <c r="H390" s="2"/>
      <c r="I390" s="2"/>
    </row>
    <row r="391" spans="1:9" s="7" customFormat="1" ht="15" customHeight="1" x14ac:dyDescent="0.25">
      <c r="A391" s="2" t="s">
        <v>916</v>
      </c>
      <c r="B391" s="2"/>
      <c r="C391" s="2" t="s">
        <v>427</v>
      </c>
      <c r="D391" s="2" t="s">
        <v>117</v>
      </c>
      <c r="E391" s="2"/>
      <c r="F391" s="2"/>
      <c r="G391" s="16"/>
      <c r="H391" s="2"/>
      <c r="I391" s="2"/>
    </row>
    <row r="392" spans="1:9" s="7" customFormat="1" ht="15" customHeight="1" x14ac:dyDescent="0.25">
      <c r="A392" s="2" t="s">
        <v>918</v>
      </c>
      <c r="B392" s="2"/>
      <c r="C392" s="2" t="s">
        <v>433</v>
      </c>
      <c r="D392" s="2" t="s">
        <v>117</v>
      </c>
      <c r="E392" s="2"/>
      <c r="F392" s="2"/>
      <c r="G392" s="16"/>
      <c r="H392" s="2"/>
      <c r="I392" s="2"/>
    </row>
    <row r="393" spans="1:9" s="7" customFormat="1" ht="15" customHeight="1" x14ac:dyDescent="0.25">
      <c r="A393" s="2" t="s">
        <v>919</v>
      </c>
      <c r="B393" s="2"/>
      <c r="C393" s="2" t="s">
        <v>435</v>
      </c>
      <c r="D393" s="2" t="s">
        <v>117</v>
      </c>
      <c r="E393" s="2"/>
      <c r="F393" s="2"/>
      <c r="G393" s="16"/>
      <c r="H393" s="2"/>
      <c r="I393" s="2"/>
    </row>
    <row r="394" spans="1:9" s="7" customFormat="1" ht="15" customHeight="1" x14ac:dyDescent="0.25">
      <c r="A394" s="2" t="s">
        <v>1433</v>
      </c>
      <c r="B394" s="2"/>
      <c r="C394" s="2" t="s">
        <v>1301</v>
      </c>
      <c r="D394" s="2" t="s">
        <v>117</v>
      </c>
      <c r="E394" s="2"/>
      <c r="F394" s="2"/>
      <c r="G394" s="16"/>
      <c r="H394" s="2"/>
      <c r="I394" s="9"/>
    </row>
    <row r="395" spans="1:9" s="7" customFormat="1" ht="15" customHeight="1" x14ac:dyDescent="0.25">
      <c r="A395" s="2" t="s">
        <v>959</v>
      </c>
      <c r="B395" s="2"/>
      <c r="C395" s="2" t="s">
        <v>1302</v>
      </c>
      <c r="D395" s="2" t="s">
        <v>117</v>
      </c>
      <c r="E395" s="2"/>
      <c r="F395" s="2"/>
      <c r="G395" s="16"/>
      <c r="H395" s="2"/>
      <c r="I395" s="9"/>
    </row>
    <row r="396" spans="1:9" s="7" customFormat="1" ht="15" customHeight="1" x14ac:dyDescent="0.25">
      <c r="A396" s="86" t="s">
        <v>1087</v>
      </c>
      <c r="B396" s="2" t="s">
        <v>1088</v>
      </c>
      <c r="C396" s="89" t="s">
        <v>1466</v>
      </c>
      <c r="D396" s="86" t="s">
        <v>19</v>
      </c>
      <c r="E396" s="2">
        <v>45</v>
      </c>
      <c r="F396" s="2"/>
      <c r="G396" s="18"/>
      <c r="H396" s="92" t="s">
        <v>1089</v>
      </c>
      <c r="I396" s="2"/>
    </row>
    <row r="397" spans="1:9" s="7" customFormat="1" ht="15" customHeight="1" x14ac:dyDescent="0.25">
      <c r="A397" s="87"/>
      <c r="B397" s="2" t="s">
        <v>1090</v>
      </c>
      <c r="C397" s="90"/>
      <c r="D397" s="87"/>
      <c r="E397" s="2">
        <v>200</v>
      </c>
      <c r="F397" s="2"/>
      <c r="G397" s="18"/>
      <c r="H397" s="92"/>
      <c r="I397" s="2"/>
    </row>
    <row r="398" spans="1:9" s="7" customFormat="1" ht="15" customHeight="1" x14ac:dyDescent="0.25">
      <c r="A398" s="87"/>
      <c r="B398" s="2" t="s">
        <v>1091</v>
      </c>
      <c r="C398" s="90"/>
      <c r="D398" s="87"/>
      <c r="E398" s="2">
        <v>350</v>
      </c>
      <c r="F398" s="2"/>
      <c r="G398" s="18"/>
      <c r="H398" s="92"/>
      <c r="I398" s="2"/>
    </row>
    <row r="399" spans="1:9" s="7" customFormat="1" ht="15" customHeight="1" x14ac:dyDescent="0.25">
      <c r="A399" s="87"/>
      <c r="B399" s="2" t="s">
        <v>1609</v>
      </c>
      <c r="C399" s="90"/>
      <c r="D399" s="87"/>
      <c r="E399" s="2">
        <v>50</v>
      </c>
      <c r="F399" s="2"/>
      <c r="G399" s="2">
        <v>50</v>
      </c>
      <c r="H399" s="2"/>
      <c r="I399" s="2"/>
    </row>
    <row r="400" spans="1:9" s="7" customFormat="1" ht="15" customHeight="1" x14ac:dyDescent="0.25">
      <c r="A400" s="87"/>
      <c r="B400" s="2" t="s">
        <v>1610</v>
      </c>
      <c r="C400" s="90"/>
      <c r="D400" s="87"/>
      <c r="E400" s="2">
        <v>150</v>
      </c>
      <c r="F400" s="2"/>
      <c r="G400" s="2">
        <v>150</v>
      </c>
      <c r="H400" s="2"/>
      <c r="I400" s="2"/>
    </row>
    <row r="401" spans="1:9" s="7" customFormat="1" ht="15" customHeight="1" x14ac:dyDescent="0.25">
      <c r="A401" s="87"/>
      <c r="B401" s="2" t="s">
        <v>1611</v>
      </c>
      <c r="C401" s="90"/>
      <c r="D401" s="87"/>
      <c r="E401" s="2">
        <v>300</v>
      </c>
      <c r="F401" s="2"/>
      <c r="G401" s="2">
        <v>300</v>
      </c>
      <c r="H401" s="2"/>
      <c r="I401" s="2"/>
    </row>
    <row r="402" spans="1:9" s="7" customFormat="1" ht="15" customHeight="1" x14ac:dyDescent="0.25">
      <c r="A402" s="87"/>
      <c r="B402" s="2" t="s">
        <v>1643</v>
      </c>
      <c r="C402" s="90"/>
      <c r="D402" s="87"/>
      <c r="E402" s="2">
        <v>0</v>
      </c>
      <c r="F402" s="2"/>
      <c r="G402" s="2"/>
      <c r="H402" s="2"/>
      <c r="I402" s="2"/>
    </row>
    <row r="403" spans="1:9" s="7" customFormat="1" ht="15" customHeight="1" x14ac:dyDescent="0.25">
      <c r="A403" s="87"/>
      <c r="B403" s="2" t="s">
        <v>1599</v>
      </c>
      <c r="C403" s="90"/>
      <c r="D403" s="87"/>
      <c r="E403" s="60" t="s">
        <v>1798</v>
      </c>
      <c r="F403" s="2"/>
      <c r="G403" s="60" t="s">
        <v>1628</v>
      </c>
      <c r="H403" s="2"/>
      <c r="I403" s="2"/>
    </row>
    <row r="404" spans="1:9" s="7" customFormat="1" ht="15" customHeight="1" x14ac:dyDescent="0.25">
      <c r="A404" s="87"/>
      <c r="B404" s="2" t="s">
        <v>1600</v>
      </c>
      <c r="C404" s="90"/>
      <c r="D404" s="87"/>
      <c r="E404" s="60" t="s">
        <v>1801</v>
      </c>
      <c r="F404" s="2"/>
      <c r="G404" s="60" t="s">
        <v>1630</v>
      </c>
      <c r="H404" s="2"/>
      <c r="I404" s="2"/>
    </row>
    <row r="405" spans="1:9" s="7" customFormat="1" ht="15" customHeight="1" x14ac:dyDescent="0.25">
      <c r="A405" s="88"/>
      <c r="B405" s="2" t="s">
        <v>1601</v>
      </c>
      <c r="C405" s="91"/>
      <c r="D405" s="88"/>
      <c r="E405" s="60" t="s">
        <v>1797</v>
      </c>
      <c r="F405" s="2"/>
      <c r="G405" s="60" t="s">
        <v>1629</v>
      </c>
      <c r="H405" s="2"/>
      <c r="I405" s="2"/>
    </row>
    <row r="406" spans="1:9" s="7" customFormat="1" ht="15" customHeight="1" x14ac:dyDescent="0.25">
      <c r="A406" s="86" t="s">
        <v>1327</v>
      </c>
      <c r="B406" s="2" t="s">
        <v>677</v>
      </c>
      <c r="C406" s="86" t="s">
        <v>1328</v>
      </c>
      <c r="D406" s="92" t="s">
        <v>117</v>
      </c>
      <c r="E406" s="2">
        <v>0</v>
      </c>
      <c r="F406" s="2"/>
      <c r="G406" s="16"/>
      <c r="H406" s="2"/>
      <c r="I406" s="2"/>
    </row>
    <row r="407" spans="1:9" s="7" customFormat="1" ht="15" customHeight="1" x14ac:dyDescent="0.25">
      <c r="A407" s="88"/>
      <c r="B407" s="2" t="s">
        <v>676</v>
      </c>
      <c r="C407" s="88"/>
      <c r="D407" s="92"/>
      <c r="E407" s="2">
        <v>1</v>
      </c>
      <c r="F407" s="2"/>
      <c r="G407" s="16"/>
      <c r="H407" s="2"/>
      <c r="I407" s="2"/>
    </row>
    <row r="408" spans="1:9" s="7" customFormat="1" ht="15" customHeight="1" x14ac:dyDescent="0.25">
      <c r="A408" s="86" t="s">
        <v>1329</v>
      </c>
      <c r="B408" s="2" t="s">
        <v>677</v>
      </c>
      <c r="C408" s="89" t="s">
        <v>1330</v>
      </c>
      <c r="D408" s="86" t="s">
        <v>117</v>
      </c>
      <c r="E408" s="2">
        <v>0</v>
      </c>
      <c r="F408" s="2"/>
      <c r="G408" s="18"/>
      <c r="H408" s="2"/>
      <c r="I408" s="2"/>
    </row>
    <row r="409" spans="1:9" s="7" customFormat="1" ht="15" customHeight="1" x14ac:dyDescent="0.25">
      <c r="A409" s="88"/>
      <c r="B409" s="2" t="s">
        <v>676</v>
      </c>
      <c r="C409" s="91"/>
      <c r="D409" s="88"/>
      <c r="E409" s="2">
        <v>1</v>
      </c>
      <c r="F409" s="2"/>
      <c r="G409" s="18"/>
      <c r="H409" s="2"/>
      <c r="I409" s="2"/>
    </row>
    <row r="410" spans="1:9" s="7" customFormat="1" ht="15" customHeight="1" x14ac:dyDescent="0.25">
      <c r="A410" s="86" t="s">
        <v>1388</v>
      </c>
      <c r="B410" s="2" t="s">
        <v>1386</v>
      </c>
      <c r="C410" s="86" t="s">
        <v>1384</v>
      </c>
      <c r="D410" s="86" t="s">
        <v>19</v>
      </c>
      <c r="E410" s="2">
        <v>0</v>
      </c>
      <c r="F410" s="2"/>
      <c r="G410" s="16"/>
      <c r="H410" s="2"/>
      <c r="I410" s="9"/>
    </row>
    <row r="411" spans="1:9" s="7" customFormat="1" ht="15" customHeight="1" x14ac:dyDescent="0.25">
      <c r="A411" s="88"/>
      <c r="B411" s="2" t="s">
        <v>1387</v>
      </c>
      <c r="C411" s="88"/>
      <c r="D411" s="88"/>
      <c r="E411" s="2">
        <v>1</v>
      </c>
      <c r="F411" s="2"/>
      <c r="G411" s="16"/>
      <c r="H411" s="2"/>
      <c r="I411" s="9"/>
    </row>
    <row r="412" spans="1:9" s="7" customFormat="1" ht="15" customHeight="1" x14ac:dyDescent="0.25">
      <c r="A412" s="86" t="s">
        <v>1389</v>
      </c>
      <c r="B412" s="2" t="s">
        <v>1386</v>
      </c>
      <c r="C412" s="86" t="s">
        <v>1385</v>
      </c>
      <c r="D412" s="86" t="s">
        <v>19</v>
      </c>
      <c r="E412" s="2">
        <v>0</v>
      </c>
      <c r="F412" s="2"/>
      <c r="G412" s="16"/>
      <c r="H412" s="2"/>
      <c r="I412" s="9"/>
    </row>
    <row r="413" spans="1:9" s="7" customFormat="1" ht="15" customHeight="1" x14ac:dyDescent="0.25">
      <c r="A413" s="88"/>
      <c r="B413" s="2" t="s">
        <v>1387</v>
      </c>
      <c r="C413" s="88"/>
      <c r="D413" s="88"/>
      <c r="E413" s="2">
        <v>1</v>
      </c>
      <c r="F413" s="2"/>
      <c r="G413" s="16"/>
      <c r="H413" s="2"/>
      <c r="I413" s="9"/>
    </row>
    <row r="414" spans="1:9" s="7" customFormat="1" ht="15" customHeight="1" x14ac:dyDescent="0.25">
      <c r="A414" s="2" t="s">
        <v>1410</v>
      </c>
      <c r="B414" s="2" t="s">
        <v>1412</v>
      </c>
      <c r="C414" s="30" t="s">
        <v>1408</v>
      </c>
      <c r="D414" s="30" t="s">
        <v>19</v>
      </c>
      <c r="E414" s="60" t="s">
        <v>1413</v>
      </c>
      <c r="F414" s="2"/>
      <c r="G414" s="16"/>
      <c r="H414" s="2"/>
      <c r="I414" s="9"/>
    </row>
    <row r="415" spans="1:9" s="7" customFormat="1" ht="15" customHeight="1" x14ac:dyDescent="0.25">
      <c r="A415" s="2" t="s">
        <v>1411</v>
      </c>
      <c r="B415" s="2"/>
      <c r="C415" s="30" t="s">
        <v>1409</v>
      </c>
      <c r="D415" s="30" t="s">
        <v>19</v>
      </c>
      <c r="E415" s="2"/>
      <c r="F415" s="2"/>
      <c r="G415" s="16"/>
      <c r="H415" s="2"/>
      <c r="I415" s="9"/>
    </row>
    <row r="416" spans="1:9" s="7" customFormat="1" ht="15" customHeight="1" x14ac:dyDescent="0.25">
      <c r="A416" s="86" t="s">
        <v>1399</v>
      </c>
      <c r="B416" s="2" t="s">
        <v>1397</v>
      </c>
      <c r="C416" s="86" t="s">
        <v>1396</v>
      </c>
      <c r="D416" s="86" t="s">
        <v>19</v>
      </c>
      <c r="E416" s="2">
        <v>0</v>
      </c>
      <c r="F416" s="2"/>
      <c r="G416" s="16"/>
      <c r="H416" s="2"/>
      <c r="I416" s="9"/>
    </row>
    <row r="417" spans="1:9" s="7" customFormat="1" ht="15" customHeight="1" x14ac:dyDescent="0.25">
      <c r="A417" s="88"/>
      <c r="B417" s="2" t="s">
        <v>1398</v>
      </c>
      <c r="C417" s="88"/>
      <c r="D417" s="88"/>
      <c r="E417" s="2">
        <v>1</v>
      </c>
      <c r="F417" s="2"/>
      <c r="G417" s="16"/>
      <c r="H417" s="2"/>
      <c r="I417" s="9"/>
    </row>
    <row r="418" spans="1:9" s="7" customFormat="1" ht="15" customHeight="1" x14ac:dyDescent="0.25">
      <c r="A418" s="86" t="s">
        <v>1425</v>
      </c>
      <c r="B418" s="2" t="s">
        <v>1427</v>
      </c>
      <c r="C418" s="86" t="s">
        <v>1424</v>
      </c>
      <c r="D418" s="86" t="s">
        <v>19</v>
      </c>
      <c r="E418" s="2">
        <v>0</v>
      </c>
      <c r="F418" s="2"/>
      <c r="G418" s="16"/>
      <c r="H418" s="2"/>
      <c r="I418" s="9"/>
    </row>
    <row r="419" spans="1:9" s="7" customFormat="1" ht="15" customHeight="1" x14ac:dyDescent="0.25">
      <c r="A419" s="88"/>
      <c r="B419" s="2" t="s">
        <v>1426</v>
      </c>
      <c r="C419" s="88"/>
      <c r="D419" s="88"/>
      <c r="E419" s="2">
        <v>1</v>
      </c>
      <c r="F419" s="2"/>
      <c r="G419" s="16"/>
      <c r="H419" s="2"/>
      <c r="I419" s="9"/>
    </row>
    <row r="420" spans="1:9" s="7" customFormat="1" ht="15" customHeight="1" x14ac:dyDescent="0.25">
      <c r="A420" s="2" t="s">
        <v>1415</v>
      </c>
      <c r="B420" s="2"/>
      <c r="C420" s="2" t="s">
        <v>1400</v>
      </c>
      <c r="D420" s="2" t="s">
        <v>19</v>
      </c>
      <c r="E420" s="2"/>
      <c r="F420" s="2"/>
      <c r="G420" s="16"/>
      <c r="H420" s="2"/>
      <c r="I420" s="9"/>
    </row>
    <row r="421" spans="1:9" s="7" customFormat="1" ht="15" customHeight="1" x14ac:dyDescent="0.25">
      <c r="A421" s="86" t="s">
        <v>1428</v>
      </c>
      <c r="B421" s="2" t="s">
        <v>1417</v>
      </c>
      <c r="C421" s="86" t="s">
        <v>1416</v>
      </c>
      <c r="D421" s="86" t="s">
        <v>19</v>
      </c>
      <c r="E421" s="2">
        <v>0</v>
      </c>
      <c r="F421" s="2"/>
      <c r="G421" s="16"/>
      <c r="H421" s="2"/>
      <c r="I421" s="9"/>
    </row>
    <row r="422" spans="1:9" s="7" customFormat="1" ht="15" customHeight="1" x14ac:dyDescent="0.25">
      <c r="A422" s="87"/>
      <c r="B422" s="2" t="s">
        <v>1419</v>
      </c>
      <c r="C422" s="87"/>
      <c r="D422" s="87"/>
      <c r="E422" s="2">
        <v>1</v>
      </c>
      <c r="F422" s="2"/>
      <c r="G422" s="16"/>
      <c r="H422" s="2"/>
      <c r="I422" s="9"/>
    </row>
    <row r="423" spans="1:9" s="7" customFormat="1" ht="15" customHeight="1" x14ac:dyDescent="0.25">
      <c r="A423" s="87"/>
      <c r="B423" s="2" t="s">
        <v>1420</v>
      </c>
      <c r="C423" s="87"/>
      <c r="D423" s="87"/>
      <c r="E423" s="2">
        <v>2</v>
      </c>
      <c r="F423" s="2"/>
      <c r="G423" s="16"/>
      <c r="H423" s="2"/>
      <c r="I423" s="9"/>
    </row>
    <row r="424" spans="1:9" s="7" customFormat="1" ht="15" customHeight="1" x14ac:dyDescent="0.25">
      <c r="A424" s="87"/>
      <c r="B424" s="2" t="s">
        <v>1421</v>
      </c>
      <c r="C424" s="87"/>
      <c r="D424" s="87"/>
      <c r="E424" s="2">
        <v>3</v>
      </c>
      <c r="F424" s="2"/>
      <c r="G424" s="16"/>
      <c r="H424" s="2"/>
      <c r="I424" s="9"/>
    </row>
    <row r="425" spans="1:9" s="7" customFormat="1" ht="15" customHeight="1" x14ac:dyDescent="0.25">
      <c r="A425" s="87"/>
      <c r="B425" s="2" t="s">
        <v>1422</v>
      </c>
      <c r="C425" s="87"/>
      <c r="D425" s="87"/>
      <c r="E425" s="2">
        <v>4</v>
      </c>
      <c r="F425" s="2"/>
      <c r="G425" s="16"/>
      <c r="H425" s="2"/>
      <c r="I425" s="9"/>
    </row>
    <row r="426" spans="1:9" s="7" customFormat="1" ht="15" customHeight="1" x14ac:dyDescent="0.25">
      <c r="A426" s="87"/>
      <c r="B426" s="2" t="s">
        <v>1418</v>
      </c>
      <c r="C426" s="87"/>
      <c r="D426" s="87"/>
      <c r="E426" s="2">
        <v>5</v>
      </c>
      <c r="F426" s="2"/>
      <c r="G426" s="16"/>
      <c r="H426" s="2"/>
      <c r="I426" s="9"/>
    </row>
    <row r="427" spans="1:9" s="7" customFormat="1" ht="15" customHeight="1" x14ac:dyDescent="0.25">
      <c r="A427" s="88"/>
      <c r="B427" s="2" t="s">
        <v>1423</v>
      </c>
      <c r="C427" s="88"/>
      <c r="D427" s="88"/>
      <c r="E427" s="2">
        <v>6</v>
      </c>
      <c r="F427" s="2"/>
      <c r="G427" s="16"/>
      <c r="H427" s="2"/>
      <c r="I427" s="9"/>
    </row>
    <row r="428" spans="1:9" ht="15" customHeight="1" x14ac:dyDescent="0.25">
      <c r="A428" s="86" t="s">
        <v>1445</v>
      </c>
      <c r="B428" s="2" t="s">
        <v>1448</v>
      </c>
      <c r="C428" s="86" t="s">
        <v>1444</v>
      </c>
      <c r="D428" s="86" t="s">
        <v>19</v>
      </c>
      <c r="E428" s="2">
        <v>0</v>
      </c>
    </row>
    <row r="429" spans="1:9" ht="15" customHeight="1" x14ac:dyDescent="0.25">
      <c r="A429" s="87"/>
      <c r="B429" s="2" t="s">
        <v>1450</v>
      </c>
      <c r="C429" s="87"/>
      <c r="D429" s="87"/>
      <c r="E429" s="2">
        <v>1</v>
      </c>
    </row>
    <row r="430" spans="1:9" ht="15" customHeight="1" x14ac:dyDescent="0.25">
      <c r="A430" s="87"/>
      <c r="B430" s="2" t="s">
        <v>1451</v>
      </c>
      <c r="C430" s="87"/>
      <c r="D430" s="87"/>
      <c r="E430" s="2">
        <v>2</v>
      </c>
    </row>
    <row r="431" spans="1:9" ht="15" customHeight="1" x14ac:dyDescent="0.25">
      <c r="A431" s="87"/>
      <c r="B431" s="2" t="s">
        <v>1452</v>
      </c>
      <c r="C431" s="87"/>
      <c r="D431" s="87"/>
      <c r="E431" s="2">
        <v>3</v>
      </c>
    </row>
    <row r="432" spans="1:9" ht="15" customHeight="1" x14ac:dyDescent="0.25">
      <c r="A432" s="87"/>
      <c r="B432" s="2" t="s">
        <v>1449</v>
      </c>
      <c r="C432" s="87"/>
      <c r="D432" s="87"/>
      <c r="E432" s="2">
        <v>4</v>
      </c>
    </row>
    <row r="433" spans="1:9" ht="15" customHeight="1" x14ac:dyDescent="0.25">
      <c r="A433" s="87"/>
      <c r="B433" s="2" t="s">
        <v>1446</v>
      </c>
      <c r="C433" s="87"/>
      <c r="D433" s="87"/>
      <c r="E433" s="2">
        <v>5</v>
      </c>
    </row>
    <row r="434" spans="1:9" ht="15" customHeight="1" x14ac:dyDescent="0.25">
      <c r="A434" s="88"/>
      <c r="B434" s="2" t="s">
        <v>1447</v>
      </c>
      <c r="C434" s="88"/>
      <c r="D434" s="88"/>
      <c r="E434" s="2">
        <v>7</v>
      </c>
    </row>
    <row r="442" spans="1:9" ht="15" customHeight="1" x14ac:dyDescent="0.25">
      <c r="A442" s="2" t="s">
        <v>352</v>
      </c>
      <c r="B442" s="2" t="s">
        <v>352</v>
      </c>
      <c r="C442" s="2" t="s">
        <v>352</v>
      </c>
      <c r="D442" s="2" t="s">
        <v>352</v>
      </c>
      <c r="E442" s="2" t="s">
        <v>352</v>
      </c>
      <c r="F442" s="2" t="s">
        <v>352</v>
      </c>
      <c r="G442" s="18" t="s">
        <v>352</v>
      </c>
      <c r="H442" s="2" t="s">
        <v>352</v>
      </c>
      <c r="I442" s="2" t="s">
        <v>352</v>
      </c>
    </row>
  </sheetData>
  <autoFilter ref="D1:D422" xr:uid="{00000000-0009-0000-0000-000000000000}"/>
  <mergeCells count="269">
    <mergeCell ref="C77:C100"/>
    <mergeCell ref="A77:A100"/>
    <mergeCell ref="H396:H398"/>
    <mergeCell ref="G213:G225"/>
    <mergeCell ref="G226:G236"/>
    <mergeCell ref="A200:A240"/>
    <mergeCell ref="C200:C240"/>
    <mergeCell ref="D200:D240"/>
    <mergeCell ref="A386:A387"/>
    <mergeCell ref="A388:A389"/>
    <mergeCell ref="D386:D387"/>
    <mergeCell ref="D388:D389"/>
    <mergeCell ref="C386:C387"/>
    <mergeCell ref="C388:C389"/>
    <mergeCell ref="H192:H270"/>
    <mergeCell ref="A271:A273"/>
    <mergeCell ref="C271:C273"/>
    <mergeCell ref="D271:D273"/>
    <mergeCell ref="H271:H282"/>
    <mergeCell ref="D335:D336"/>
    <mergeCell ref="D339:D345"/>
    <mergeCell ref="D346:D350"/>
    <mergeCell ref="D329:D332"/>
    <mergeCell ref="D333:D334"/>
    <mergeCell ref="H37:H45"/>
    <mergeCell ref="H55:H58"/>
    <mergeCell ref="D323:D324"/>
    <mergeCell ref="D325:D326"/>
    <mergeCell ref="H59:H62"/>
    <mergeCell ref="H180:H185"/>
    <mergeCell ref="H186:H191"/>
    <mergeCell ref="D305:D311"/>
    <mergeCell ref="D312:D313"/>
    <mergeCell ref="D314:D316"/>
    <mergeCell ref="D321:D322"/>
    <mergeCell ref="D327:D328"/>
    <mergeCell ref="D77:D100"/>
    <mergeCell ref="I274:I282"/>
    <mergeCell ref="H46:H54"/>
    <mergeCell ref="G255:G265"/>
    <mergeCell ref="D194:D195"/>
    <mergeCell ref="D192:D193"/>
    <mergeCell ref="D296:D297"/>
    <mergeCell ref="D298:D299"/>
    <mergeCell ref="D198:D199"/>
    <mergeCell ref="D196:D197"/>
    <mergeCell ref="D287:D288"/>
    <mergeCell ref="D289:D295"/>
    <mergeCell ref="D277:D279"/>
    <mergeCell ref="D280:D282"/>
    <mergeCell ref="D189:D190"/>
    <mergeCell ref="D274:D276"/>
    <mergeCell ref="D164:D179"/>
    <mergeCell ref="D144:D145"/>
    <mergeCell ref="D119:D120"/>
    <mergeCell ref="D124:D128"/>
    <mergeCell ref="D129:D131"/>
    <mergeCell ref="D317:D318"/>
    <mergeCell ref="D319:D320"/>
    <mergeCell ref="G2:G5"/>
    <mergeCell ref="G6:G12"/>
    <mergeCell ref="G13:G19"/>
    <mergeCell ref="G31:G32"/>
    <mergeCell ref="G33:G34"/>
    <mergeCell ref="G35:G36"/>
    <mergeCell ref="D180:D181"/>
    <mergeCell ref="D183:D184"/>
    <mergeCell ref="D186:D187"/>
    <mergeCell ref="D46:D54"/>
    <mergeCell ref="D141:D143"/>
    <mergeCell ref="D146:D161"/>
    <mergeCell ref="D112:D113"/>
    <mergeCell ref="D114:D115"/>
    <mergeCell ref="F2:F5"/>
    <mergeCell ref="F6:F12"/>
    <mergeCell ref="F13:F19"/>
    <mergeCell ref="F31:F32"/>
    <mergeCell ref="F33:F34"/>
    <mergeCell ref="F35:F36"/>
    <mergeCell ref="D101:D106"/>
    <mergeCell ref="D107:D108"/>
    <mergeCell ref="D59:D62"/>
    <mergeCell ref="D136:D140"/>
    <mergeCell ref="C327:C328"/>
    <mergeCell ref="C329:C332"/>
    <mergeCell ref="C333:C334"/>
    <mergeCell ref="C314:C316"/>
    <mergeCell ref="C317:C318"/>
    <mergeCell ref="C319:C320"/>
    <mergeCell ref="C321:C322"/>
    <mergeCell ref="C323:C324"/>
    <mergeCell ref="C325:C326"/>
    <mergeCell ref="C287:C288"/>
    <mergeCell ref="C285:C286"/>
    <mergeCell ref="C162:C163"/>
    <mergeCell ref="C196:C197"/>
    <mergeCell ref="C144:C145"/>
    <mergeCell ref="C283:C284"/>
    <mergeCell ref="D162:D163"/>
    <mergeCell ref="D283:D284"/>
    <mergeCell ref="C280:C282"/>
    <mergeCell ref="C241:C251"/>
    <mergeCell ref="D285:D286"/>
    <mergeCell ref="D241:D251"/>
    <mergeCell ref="C146:C161"/>
    <mergeCell ref="C164:C179"/>
    <mergeCell ref="C180:C181"/>
    <mergeCell ref="C183:C184"/>
    <mergeCell ref="C186:C187"/>
    <mergeCell ref="C189:C190"/>
    <mergeCell ref="C194:C195"/>
    <mergeCell ref="C274:C276"/>
    <mergeCell ref="D2:D5"/>
    <mergeCell ref="D6:D12"/>
    <mergeCell ref="D13:D19"/>
    <mergeCell ref="D21:D29"/>
    <mergeCell ref="D31:D32"/>
    <mergeCell ref="D33:D34"/>
    <mergeCell ref="D35:D36"/>
    <mergeCell ref="D37:D45"/>
    <mergeCell ref="D55:D58"/>
    <mergeCell ref="C59:C62"/>
    <mergeCell ref="C192:C193"/>
    <mergeCell ref="C112:C113"/>
    <mergeCell ref="A2:A5"/>
    <mergeCell ref="A6:A12"/>
    <mergeCell ref="A13:A19"/>
    <mergeCell ref="A21:A29"/>
    <mergeCell ref="A31:A32"/>
    <mergeCell ref="A33:A34"/>
    <mergeCell ref="A35:A36"/>
    <mergeCell ref="A37:A45"/>
    <mergeCell ref="C2:C5"/>
    <mergeCell ref="C6:C12"/>
    <mergeCell ref="C13:C19"/>
    <mergeCell ref="C21:C29"/>
    <mergeCell ref="C31:C32"/>
    <mergeCell ref="C33:C34"/>
    <mergeCell ref="C35:C36"/>
    <mergeCell ref="C37:C45"/>
    <mergeCell ref="C55:C58"/>
    <mergeCell ref="C46:C54"/>
    <mergeCell ref="A46:A54"/>
    <mergeCell ref="A114:A115"/>
    <mergeCell ref="A119:A120"/>
    <mergeCell ref="A124:A128"/>
    <mergeCell ref="A129:A131"/>
    <mergeCell ref="A136:A140"/>
    <mergeCell ref="A141:A143"/>
    <mergeCell ref="A146:A161"/>
    <mergeCell ref="A164:A179"/>
    <mergeCell ref="A162:A163"/>
    <mergeCell ref="A55:A58"/>
    <mergeCell ref="A59:A62"/>
    <mergeCell ref="A112:A113"/>
    <mergeCell ref="A144:A145"/>
    <mergeCell ref="A101:A106"/>
    <mergeCell ref="A107:A108"/>
    <mergeCell ref="A63:A76"/>
    <mergeCell ref="A383:A384"/>
    <mergeCell ref="A305:A311"/>
    <mergeCell ref="A312:A313"/>
    <mergeCell ref="A314:A316"/>
    <mergeCell ref="A317:A318"/>
    <mergeCell ref="A319:A320"/>
    <mergeCell ref="A333:A334"/>
    <mergeCell ref="A335:A336"/>
    <mergeCell ref="A339:A345"/>
    <mergeCell ref="A346:A350"/>
    <mergeCell ref="A380:A381"/>
    <mergeCell ref="A351:A352"/>
    <mergeCell ref="A353:A356"/>
    <mergeCell ref="A357:A358"/>
    <mergeCell ref="C136:C140"/>
    <mergeCell ref="C141:C143"/>
    <mergeCell ref="A180:A181"/>
    <mergeCell ref="A183:A184"/>
    <mergeCell ref="D373:D374"/>
    <mergeCell ref="C373:C374"/>
    <mergeCell ref="A373:A374"/>
    <mergeCell ref="C375:C376"/>
    <mergeCell ref="D375:D376"/>
    <mergeCell ref="A375:A376"/>
    <mergeCell ref="A283:A284"/>
    <mergeCell ref="A285:A286"/>
    <mergeCell ref="A287:A288"/>
    <mergeCell ref="A289:A295"/>
    <mergeCell ref="A296:A297"/>
    <mergeCell ref="A186:A187"/>
    <mergeCell ref="A189:A190"/>
    <mergeCell ref="A194:A195"/>
    <mergeCell ref="A192:A193"/>
    <mergeCell ref="A241:A251"/>
    <mergeCell ref="A198:A199"/>
    <mergeCell ref="A196:A197"/>
    <mergeCell ref="C277:C279"/>
    <mergeCell ref="C289:C295"/>
    <mergeCell ref="D380:D381"/>
    <mergeCell ref="A359:A372"/>
    <mergeCell ref="C114:C115"/>
    <mergeCell ref="C101:C106"/>
    <mergeCell ref="C107:C108"/>
    <mergeCell ref="C335:C336"/>
    <mergeCell ref="C339:C345"/>
    <mergeCell ref="C359:C372"/>
    <mergeCell ref="D359:D372"/>
    <mergeCell ref="D353:D356"/>
    <mergeCell ref="C353:C356"/>
    <mergeCell ref="C351:C352"/>
    <mergeCell ref="D351:D352"/>
    <mergeCell ref="C357:C358"/>
    <mergeCell ref="D357:D358"/>
    <mergeCell ref="C346:C350"/>
    <mergeCell ref="C305:C311"/>
    <mergeCell ref="C198:C199"/>
    <mergeCell ref="C312:C313"/>
    <mergeCell ref="C296:C297"/>
    <mergeCell ref="C298:C299"/>
    <mergeCell ref="C119:C120"/>
    <mergeCell ref="C124:C128"/>
    <mergeCell ref="C129:C131"/>
    <mergeCell ref="C406:C407"/>
    <mergeCell ref="D406:D407"/>
    <mergeCell ref="A408:A409"/>
    <mergeCell ref="C408:C409"/>
    <mergeCell ref="D408:D409"/>
    <mergeCell ref="G266:G269"/>
    <mergeCell ref="A252:A269"/>
    <mergeCell ref="C252:C269"/>
    <mergeCell ref="D252:D269"/>
    <mergeCell ref="C383:C384"/>
    <mergeCell ref="D383:D384"/>
    <mergeCell ref="C377:C378"/>
    <mergeCell ref="D377:D378"/>
    <mergeCell ref="A377:A378"/>
    <mergeCell ref="A298:A299"/>
    <mergeCell ref="A274:A276"/>
    <mergeCell ref="A277:A279"/>
    <mergeCell ref="A280:A282"/>
    <mergeCell ref="A321:A322"/>
    <mergeCell ref="A323:A324"/>
    <mergeCell ref="A325:A326"/>
    <mergeCell ref="A327:A328"/>
    <mergeCell ref="A329:A332"/>
    <mergeCell ref="C380:C381"/>
    <mergeCell ref="C63:C76"/>
    <mergeCell ref="D63:D76"/>
    <mergeCell ref="A396:A405"/>
    <mergeCell ref="C396:C405"/>
    <mergeCell ref="D396:D405"/>
    <mergeCell ref="A428:A434"/>
    <mergeCell ref="C428:C434"/>
    <mergeCell ref="D428:D434"/>
    <mergeCell ref="C421:C427"/>
    <mergeCell ref="D421:D427"/>
    <mergeCell ref="A421:A427"/>
    <mergeCell ref="C418:C419"/>
    <mergeCell ref="D418:D419"/>
    <mergeCell ref="A418:A419"/>
    <mergeCell ref="C410:C411"/>
    <mergeCell ref="C412:C413"/>
    <mergeCell ref="D410:D411"/>
    <mergeCell ref="D412:D413"/>
    <mergeCell ref="A410:A411"/>
    <mergeCell ref="A412:A413"/>
    <mergeCell ref="A416:A417"/>
    <mergeCell ref="D416:D417"/>
    <mergeCell ref="C416:C417"/>
    <mergeCell ref="A406:A407"/>
  </mergeCells>
  <phoneticPr fontId="5" type="noConversion"/>
  <dataValidations count="5">
    <dataValidation type="list" allowBlank="1" showInputMessage="1" showErrorMessage="1" sqref="D116 D133 D109:D111 D37:D63 D77 D101:D107" xr:uid="{00000000-0002-0000-0000-000000000000}">
      <formula1>"CAN,IO,MAN"</formula1>
    </dataValidation>
    <dataValidation type="list" allowBlank="1" showInputMessage="1" showErrorMessage="1" sqref="D2:D22 D30:D36" xr:uid="{00000000-0002-0000-0000-000001000000}">
      <formula1>"CAN,IO,drive"</formula1>
    </dataValidation>
    <dataValidation type="list" allowBlank="1" showInputMessage="1" showErrorMessage="1" sqref="D390:D395 D406" xr:uid="{00000000-0002-0000-0000-000002000000}">
      <formula1>"CAN,CCP,drive,IDTRG,IO"</formula1>
    </dataValidation>
    <dataValidation type="list" allowBlank="1" showInputMessage="1" showErrorMessage="1" sqref="D396 D252 D408 D410 D412 D420:D421 D414:D416 D418 D428" xr:uid="{00000000-0002-0000-0000-000003000000}">
      <formula1>"CAN,CCP,drive,IDTRG,IO,ETH"</formula1>
    </dataValidation>
    <dataValidation type="list" allowBlank="1" showInputMessage="1" showErrorMessage="1" sqref="D112:D114" xr:uid="{00000000-0002-0000-0000-000004000000}">
      <formula1>"CAN,IO,MAN,IDTRG"</formula1>
    </dataValidation>
  </dataValidations>
  <pageMargins left="0.7" right="0.7"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67"/>
  <sheetViews>
    <sheetView zoomScale="85" zoomScaleNormal="85" workbookViewId="0">
      <pane ySplit="1" topLeftCell="A2" activePane="bottomLeft" state="frozen"/>
      <selection pane="bottomLeft" activeCell="A132" sqref="A132:A133"/>
    </sheetView>
  </sheetViews>
  <sheetFormatPr defaultColWidth="34.77734375" defaultRowHeight="15" customHeight="1" x14ac:dyDescent="0.25"/>
  <cols>
    <col min="1" max="1" width="34.77734375" style="2"/>
    <col min="2" max="2" width="31.44140625" style="2" customWidth="1"/>
    <col min="3" max="3" width="31.6640625" style="2" customWidth="1"/>
    <col min="4" max="4" width="10" style="2" customWidth="1"/>
    <col min="5" max="5" width="21.88671875" style="2" customWidth="1"/>
    <col min="6" max="6" width="15" style="2" customWidth="1"/>
    <col min="7" max="7" width="54.6640625" style="11" bestFit="1" customWidth="1"/>
    <col min="8" max="8" width="34.77734375" style="2"/>
    <col min="9" max="9" width="34.77734375" style="9"/>
    <col min="10" max="16384" width="34.77734375" style="10"/>
  </cols>
  <sheetData>
    <row r="1" spans="1:9" ht="15" customHeight="1" x14ac:dyDescent="0.25">
      <c r="A1" s="9" t="s">
        <v>353</v>
      </c>
      <c r="B1" s="9" t="s">
        <v>1</v>
      </c>
      <c r="C1" s="9" t="s">
        <v>354</v>
      </c>
      <c r="D1" s="9" t="s">
        <v>355</v>
      </c>
      <c r="E1" s="9" t="s">
        <v>356</v>
      </c>
      <c r="F1" s="9" t="s">
        <v>357</v>
      </c>
      <c r="G1" s="11" t="s">
        <v>6</v>
      </c>
      <c r="H1" s="9" t="s">
        <v>7</v>
      </c>
      <c r="I1" s="9" t="s">
        <v>6</v>
      </c>
    </row>
    <row r="2" spans="1:9" ht="15" customHeight="1" x14ac:dyDescent="0.25">
      <c r="A2" s="86" t="s">
        <v>358</v>
      </c>
      <c r="B2" s="2" t="s">
        <v>31</v>
      </c>
      <c r="C2" s="86" t="s">
        <v>657</v>
      </c>
      <c r="D2" s="86" t="s">
        <v>19</v>
      </c>
      <c r="G2" s="11" t="s">
        <v>116</v>
      </c>
      <c r="H2" s="2" t="s">
        <v>658</v>
      </c>
    </row>
    <row r="3" spans="1:9" ht="15" customHeight="1" x14ac:dyDescent="0.25">
      <c r="A3" s="88"/>
      <c r="B3" s="2" t="s">
        <v>614</v>
      </c>
      <c r="C3" s="88"/>
      <c r="D3" s="88"/>
      <c r="E3" s="2">
        <v>1.5</v>
      </c>
      <c r="H3" s="69"/>
      <c r="I3" s="9" t="s">
        <v>359</v>
      </c>
    </row>
    <row r="4" spans="1:9" ht="15" customHeight="1" x14ac:dyDescent="0.25">
      <c r="A4" s="2" t="s">
        <v>367</v>
      </c>
      <c r="B4" s="2" t="s">
        <v>368</v>
      </c>
      <c r="C4" s="2" t="s">
        <v>369</v>
      </c>
      <c r="D4" s="2" t="s">
        <v>19</v>
      </c>
      <c r="G4" s="11" t="s">
        <v>360</v>
      </c>
    </row>
    <row r="5" spans="1:9" ht="15" customHeight="1" x14ac:dyDescent="0.25">
      <c r="A5" s="86" t="s">
        <v>370</v>
      </c>
      <c r="B5" s="2" t="s">
        <v>113</v>
      </c>
      <c r="C5" s="92" t="s">
        <v>371</v>
      </c>
      <c r="D5" s="86" t="s">
        <v>19</v>
      </c>
      <c r="H5" s="69" t="s">
        <v>372</v>
      </c>
    </row>
    <row r="6" spans="1:9" ht="15" customHeight="1" x14ac:dyDescent="0.25">
      <c r="A6" s="88"/>
      <c r="B6" s="2" t="s">
        <v>373</v>
      </c>
      <c r="C6" s="92"/>
      <c r="D6" s="88"/>
      <c r="E6" s="2">
        <v>49</v>
      </c>
      <c r="H6" s="69"/>
    </row>
    <row r="7" spans="1:9" ht="15" customHeight="1" x14ac:dyDescent="0.25">
      <c r="A7" s="86" t="s">
        <v>376</v>
      </c>
      <c r="B7" s="2" t="s">
        <v>377</v>
      </c>
      <c r="C7" s="92" t="s">
        <v>626</v>
      </c>
      <c r="D7" s="86" t="s">
        <v>19</v>
      </c>
      <c r="E7" s="2">
        <v>0</v>
      </c>
      <c r="G7" s="119" t="s">
        <v>378</v>
      </c>
      <c r="H7" s="69" t="s">
        <v>627</v>
      </c>
    </row>
    <row r="8" spans="1:9" ht="15" customHeight="1" x14ac:dyDescent="0.25">
      <c r="A8" s="88"/>
      <c r="B8" s="2" t="s">
        <v>379</v>
      </c>
      <c r="C8" s="92"/>
      <c r="D8" s="88"/>
      <c r="E8" s="2">
        <v>1</v>
      </c>
      <c r="G8" s="119"/>
      <c r="H8" s="69"/>
    </row>
    <row r="9" spans="1:9" ht="15" customHeight="1" x14ac:dyDescent="0.25">
      <c r="A9" s="86" t="s">
        <v>380</v>
      </c>
      <c r="B9" s="2" t="s">
        <v>115</v>
      </c>
      <c r="C9" s="92" t="s">
        <v>748</v>
      </c>
      <c r="D9" s="86" t="s">
        <v>747</v>
      </c>
      <c r="E9" s="2">
        <v>1</v>
      </c>
      <c r="H9" s="69"/>
    </row>
    <row r="10" spans="1:9" ht="15" customHeight="1" x14ac:dyDescent="0.25">
      <c r="A10" s="88"/>
      <c r="B10" s="2" t="s">
        <v>114</v>
      </c>
      <c r="C10" s="92"/>
      <c r="D10" s="88"/>
      <c r="E10" s="2">
        <v>0</v>
      </c>
      <c r="H10" s="69"/>
    </row>
    <row r="11" spans="1:9" ht="15" customHeight="1" x14ac:dyDescent="0.25">
      <c r="A11" s="86" t="s">
        <v>381</v>
      </c>
      <c r="B11" s="2" t="s">
        <v>115</v>
      </c>
      <c r="C11" s="92" t="s">
        <v>746</v>
      </c>
      <c r="D11" s="86" t="s">
        <v>747</v>
      </c>
      <c r="E11" s="2">
        <v>1</v>
      </c>
      <c r="H11" s="69"/>
    </row>
    <row r="12" spans="1:9" ht="15" customHeight="1" x14ac:dyDescent="0.25">
      <c r="A12" s="88"/>
      <c r="B12" s="2" t="s">
        <v>114</v>
      </c>
      <c r="C12" s="92"/>
      <c r="D12" s="88"/>
      <c r="E12" s="2">
        <v>0</v>
      </c>
      <c r="H12" s="69"/>
    </row>
    <row r="13" spans="1:9" ht="15" customHeight="1" x14ac:dyDescent="0.25">
      <c r="A13" s="86" t="s">
        <v>1805</v>
      </c>
      <c r="B13" s="2" t="s">
        <v>265</v>
      </c>
      <c r="C13" s="92" t="s">
        <v>382</v>
      </c>
      <c r="D13" s="86" t="s">
        <v>19</v>
      </c>
      <c r="E13" s="2">
        <v>0</v>
      </c>
      <c r="H13" s="92"/>
    </row>
    <row r="14" spans="1:9" ht="15" customHeight="1" x14ac:dyDescent="0.25">
      <c r="A14" s="87"/>
      <c r="B14" s="2" t="s">
        <v>267</v>
      </c>
      <c r="C14" s="92"/>
      <c r="D14" s="87"/>
      <c r="E14" s="2">
        <v>1</v>
      </c>
      <c r="H14" s="92"/>
    </row>
    <row r="15" spans="1:9" ht="15" customHeight="1" x14ac:dyDescent="0.25">
      <c r="A15" s="87"/>
      <c r="B15" s="2" t="s">
        <v>268</v>
      </c>
      <c r="C15" s="92"/>
      <c r="D15" s="87"/>
      <c r="E15" s="2">
        <v>2</v>
      </c>
      <c r="H15" s="92"/>
    </row>
    <row r="16" spans="1:9" ht="15" customHeight="1" x14ac:dyDescent="0.25">
      <c r="A16" s="87"/>
      <c r="B16" s="2" t="s">
        <v>269</v>
      </c>
      <c r="C16" s="92"/>
      <c r="D16" s="87"/>
      <c r="E16" s="2">
        <v>3</v>
      </c>
      <c r="H16" s="92"/>
    </row>
    <row r="17" spans="1:8" ht="15" customHeight="1" x14ac:dyDescent="0.25">
      <c r="A17" s="87"/>
      <c r="B17" s="2" t="s">
        <v>270</v>
      </c>
      <c r="C17" s="92"/>
      <c r="D17" s="87"/>
      <c r="E17" s="2">
        <v>4</v>
      </c>
      <c r="H17" s="92"/>
    </row>
    <row r="18" spans="1:8" ht="15" customHeight="1" x14ac:dyDescent="0.25">
      <c r="A18" s="87"/>
      <c r="B18" s="2" t="s">
        <v>271</v>
      </c>
      <c r="C18" s="92"/>
      <c r="D18" s="87"/>
      <c r="E18" s="2">
        <v>5</v>
      </c>
      <c r="H18" s="92"/>
    </row>
    <row r="19" spans="1:8" ht="15" customHeight="1" x14ac:dyDescent="0.25">
      <c r="A19" s="88"/>
      <c r="B19" s="2" t="s">
        <v>120</v>
      </c>
      <c r="C19" s="92"/>
      <c r="D19" s="88"/>
      <c r="E19" s="2">
        <v>6</v>
      </c>
      <c r="H19" s="92"/>
    </row>
    <row r="20" spans="1:8" ht="15" customHeight="1" x14ac:dyDescent="0.25">
      <c r="A20" s="86" t="s">
        <v>383</v>
      </c>
      <c r="B20" s="2" t="s">
        <v>661</v>
      </c>
      <c r="C20" s="92" t="s">
        <v>660</v>
      </c>
      <c r="D20" s="86" t="s">
        <v>19</v>
      </c>
      <c r="E20" s="2">
        <v>0</v>
      </c>
      <c r="H20" s="2" t="s">
        <v>627</v>
      </c>
    </row>
    <row r="21" spans="1:8" ht="15" customHeight="1" x14ac:dyDescent="0.25">
      <c r="A21" s="87"/>
      <c r="B21" s="2" t="s">
        <v>662</v>
      </c>
      <c r="C21" s="92"/>
      <c r="D21" s="87"/>
      <c r="E21" s="2">
        <v>1</v>
      </c>
    </row>
    <row r="22" spans="1:8" ht="15" customHeight="1" x14ac:dyDescent="0.25">
      <c r="A22" s="87"/>
      <c r="B22" s="2" t="s">
        <v>664</v>
      </c>
      <c r="C22" s="92"/>
      <c r="D22" s="87"/>
      <c r="E22" s="2">
        <v>2</v>
      </c>
    </row>
    <row r="23" spans="1:8" ht="15" customHeight="1" x14ac:dyDescent="0.25">
      <c r="A23" s="87"/>
      <c r="B23" s="2" t="s">
        <v>663</v>
      </c>
      <c r="C23" s="92"/>
      <c r="D23" s="87"/>
      <c r="E23" s="2">
        <v>3</v>
      </c>
    </row>
    <row r="24" spans="1:8" ht="15" customHeight="1" x14ac:dyDescent="0.25">
      <c r="A24" s="87"/>
      <c r="B24" s="2" t="s">
        <v>665</v>
      </c>
      <c r="C24" s="92"/>
      <c r="D24" s="87"/>
      <c r="E24" s="2">
        <v>4</v>
      </c>
    </row>
    <row r="25" spans="1:8" ht="15" customHeight="1" x14ac:dyDescent="0.25">
      <c r="A25" s="87"/>
      <c r="B25" s="2" t="s">
        <v>666</v>
      </c>
      <c r="C25" s="92"/>
      <c r="D25" s="87"/>
      <c r="E25" s="2">
        <v>5</v>
      </c>
    </row>
    <row r="26" spans="1:8" ht="15" customHeight="1" x14ac:dyDescent="0.25">
      <c r="A26" s="87"/>
      <c r="B26" s="2" t="s">
        <v>667</v>
      </c>
      <c r="C26" s="92"/>
      <c r="D26" s="87"/>
      <c r="E26" s="2">
        <v>6</v>
      </c>
    </row>
    <row r="27" spans="1:8" ht="15" customHeight="1" x14ac:dyDescent="0.25">
      <c r="A27" s="87"/>
      <c r="B27" s="2" t="s">
        <v>668</v>
      </c>
      <c r="C27" s="92"/>
      <c r="D27" s="87"/>
      <c r="E27" s="2">
        <v>7</v>
      </c>
    </row>
    <row r="28" spans="1:8" ht="15" customHeight="1" x14ac:dyDescent="0.25">
      <c r="A28" s="88"/>
      <c r="B28" s="2" t="s">
        <v>297</v>
      </c>
      <c r="C28" s="92"/>
      <c r="D28" s="88"/>
      <c r="E28" s="2">
        <v>8</v>
      </c>
    </row>
    <row r="29" spans="1:8" ht="15" customHeight="1" x14ac:dyDescent="0.25">
      <c r="A29" s="86" t="s">
        <v>384</v>
      </c>
      <c r="B29" s="2" t="s">
        <v>361</v>
      </c>
      <c r="C29" s="92" t="s">
        <v>693</v>
      </c>
      <c r="D29" s="86" t="s">
        <v>117</v>
      </c>
      <c r="E29" s="2">
        <v>0</v>
      </c>
      <c r="G29" s="119" t="s">
        <v>362</v>
      </c>
    </row>
    <row r="30" spans="1:8" ht="15" customHeight="1" x14ac:dyDescent="0.25">
      <c r="A30" s="87"/>
      <c r="B30" s="2" t="s">
        <v>694</v>
      </c>
      <c r="C30" s="92"/>
      <c r="D30" s="87"/>
      <c r="E30" s="2">
        <v>1</v>
      </c>
      <c r="G30" s="119"/>
    </row>
    <row r="31" spans="1:8" ht="15" customHeight="1" x14ac:dyDescent="0.25">
      <c r="A31" s="87"/>
      <c r="B31" s="2" t="s">
        <v>695</v>
      </c>
      <c r="C31" s="92"/>
      <c r="D31" s="87"/>
      <c r="E31" s="2">
        <v>2</v>
      </c>
      <c r="G31" s="119"/>
    </row>
    <row r="32" spans="1:8" ht="15" customHeight="1" x14ac:dyDescent="0.25">
      <c r="A32" s="87"/>
      <c r="B32" s="2" t="s">
        <v>363</v>
      </c>
      <c r="C32" s="92"/>
      <c r="D32" s="87"/>
      <c r="E32" s="2">
        <v>3</v>
      </c>
      <c r="G32" s="119"/>
    </row>
    <row r="33" spans="1:7" ht="15" customHeight="1" x14ac:dyDescent="0.25">
      <c r="A33" s="87"/>
      <c r="B33" s="2" t="s">
        <v>665</v>
      </c>
      <c r="C33" s="92"/>
      <c r="D33" s="87"/>
      <c r="E33" s="2">
        <v>4</v>
      </c>
      <c r="G33" s="119"/>
    </row>
    <row r="34" spans="1:7" ht="15" customHeight="1" x14ac:dyDescent="0.25">
      <c r="A34" s="87"/>
      <c r="B34" s="2" t="s">
        <v>666</v>
      </c>
      <c r="C34" s="92"/>
      <c r="D34" s="87"/>
      <c r="E34" s="2">
        <v>5</v>
      </c>
      <c r="G34" s="119"/>
    </row>
    <row r="35" spans="1:7" ht="15" customHeight="1" x14ac:dyDescent="0.25">
      <c r="A35" s="88"/>
      <c r="C35" s="92"/>
      <c r="D35" s="88"/>
      <c r="G35" s="119"/>
    </row>
    <row r="36" spans="1:7" ht="15" customHeight="1" x14ac:dyDescent="0.25">
      <c r="A36" s="2" t="s">
        <v>385</v>
      </c>
      <c r="C36" s="2" t="s">
        <v>386</v>
      </c>
      <c r="D36" s="2" t="s">
        <v>19</v>
      </c>
    </row>
    <row r="37" spans="1:7" ht="15" customHeight="1" x14ac:dyDescent="0.25">
      <c r="A37" s="2" t="s">
        <v>834</v>
      </c>
      <c r="C37" s="2" t="s">
        <v>387</v>
      </c>
      <c r="D37" s="2" t="s">
        <v>117</v>
      </c>
    </row>
    <row r="38" spans="1:7" ht="15" customHeight="1" x14ac:dyDescent="0.25">
      <c r="A38" s="2" t="s">
        <v>388</v>
      </c>
      <c r="C38" s="2" t="s">
        <v>389</v>
      </c>
      <c r="D38" s="2" t="s">
        <v>19</v>
      </c>
    </row>
    <row r="39" spans="1:7" ht="15" customHeight="1" x14ac:dyDescent="0.25">
      <c r="A39" s="2" t="s">
        <v>390</v>
      </c>
      <c r="C39" s="2" t="s">
        <v>615</v>
      </c>
      <c r="D39" s="2" t="s">
        <v>117</v>
      </c>
    </row>
    <row r="40" spans="1:7" ht="15" customHeight="1" x14ac:dyDescent="0.25">
      <c r="A40" s="86" t="s">
        <v>70</v>
      </c>
      <c r="B40" s="2" t="s">
        <v>391</v>
      </c>
      <c r="C40" s="86" t="s">
        <v>71</v>
      </c>
      <c r="D40" s="86" t="s">
        <v>19</v>
      </c>
      <c r="E40" s="2">
        <v>0</v>
      </c>
    </row>
    <row r="41" spans="1:7" ht="15" customHeight="1" x14ac:dyDescent="0.25">
      <c r="A41" s="87"/>
      <c r="B41" s="2" t="s">
        <v>72</v>
      </c>
      <c r="C41" s="87"/>
      <c r="D41" s="87"/>
      <c r="E41" s="2">
        <v>1</v>
      </c>
    </row>
    <row r="42" spans="1:7" ht="15" customHeight="1" x14ac:dyDescent="0.25">
      <c r="A42" s="87"/>
      <c r="B42" s="2" t="s">
        <v>392</v>
      </c>
      <c r="C42" s="87"/>
      <c r="D42" s="87"/>
      <c r="E42" s="2">
        <v>2</v>
      </c>
    </row>
    <row r="43" spans="1:7" ht="15" customHeight="1" x14ac:dyDescent="0.25">
      <c r="A43" s="87"/>
      <c r="B43" s="2" t="s">
        <v>297</v>
      </c>
      <c r="C43" s="87"/>
      <c r="D43" s="87"/>
      <c r="E43" s="2">
        <v>3</v>
      </c>
    </row>
    <row r="44" spans="1:7" ht="15" customHeight="1" x14ac:dyDescent="0.25">
      <c r="A44" s="87"/>
      <c r="B44" s="2" t="s">
        <v>297</v>
      </c>
      <c r="C44" s="87"/>
      <c r="D44" s="87"/>
      <c r="E44" s="2">
        <v>4</v>
      </c>
    </row>
    <row r="45" spans="1:7" ht="15" customHeight="1" x14ac:dyDescent="0.25">
      <c r="A45" s="87"/>
      <c r="B45" s="2" t="s">
        <v>393</v>
      </c>
      <c r="C45" s="87"/>
      <c r="D45" s="87"/>
      <c r="E45" s="2">
        <v>5</v>
      </c>
    </row>
    <row r="46" spans="1:7" ht="15" customHeight="1" x14ac:dyDescent="0.25">
      <c r="A46" s="87"/>
      <c r="B46" s="2" t="s">
        <v>394</v>
      </c>
      <c r="C46" s="87"/>
      <c r="D46" s="87"/>
      <c r="E46" s="2">
        <v>6</v>
      </c>
    </row>
    <row r="47" spans="1:7" ht="15" customHeight="1" x14ac:dyDescent="0.25">
      <c r="A47" s="87"/>
      <c r="B47" s="2" t="s">
        <v>297</v>
      </c>
      <c r="C47" s="87"/>
      <c r="D47" s="87"/>
      <c r="E47" s="2">
        <v>7</v>
      </c>
    </row>
    <row r="48" spans="1:7" ht="15" customHeight="1" x14ac:dyDescent="0.25">
      <c r="A48" s="87"/>
      <c r="B48" s="2" t="s">
        <v>395</v>
      </c>
      <c r="C48" s="87"/>
      <c r="D48" s="87"/>
      <c r="E48" s="2">
        <v>8</v>
      </c>
    </row>
    <row r="49" spans="1:5" ht="15" customHeight="1" x14ac:dyDescent="0.25">
      <c r="A49" s="88"/>
      <c r="B49" s="2" t="s">
        <v>396</v>
      </c>
      <c r="C49" s="88"/>
      <c r="D49" s="88"/>
      <c r="E49" s="2">
        <v>15</v>
      </c>
    </row>
    <row r="50" spans="1:5" ht="15" customHeight="1" x14ac:dyDescent="0.25">
      <c r="A50" s="86" t="s">
        <v>236</v>
      </c>
      <c r="B50" s="2" t="s">
        <v>237</v>
      </c>
      <c r="C50" s="92" t="s">
        <v>238</v>
      </c>
      <c r="D50" s="86" t="s">
        <v>19</v>
      </c>
      <c r="E50" s="2">
        <v>0</v>
      </c>
    </row>
    <row r="51" spans="1:5" ht="15" customHeight="1" x14ac:dyDescent="0.25">
      <c r="A51" s="88"/>
      <c r="B51" s="2" t="s">
        <v>239</v>
      </c>
      <c r="C51" s="92"/>
      <c r="D51" s="88"/>
      <c r="E51" s="2">
        <v>1</v>
      </c>
    </row>
    <row r="52" spans="1:5" ht="15" customHeight="1" x14ac:dyDescent="0.25">
      <c r="A52" s="86" t="s">
        <v>244</v>
      </c>
      <c r="B52" s="2" t="s">
        <v>237</v>
      </c>
      <c r="C52" s="92" t="s">
        <v>245</v>
      </c>
      <c r="D52" s="86" t="s">
        <v>19</v>
      </c>
      <c r="E52" s="2">
        <v>0</v>
      </c>
    </row>
    <row r="53" spans="1:5" ht="15" customHeight="1" x14ac:dyDescent="0.25">
      <c r="A53" s="88"/>
      <c r="B53" s="2" t="s">
        <v>239</v>
      </c>
      <c r="C53" s="92"/>
      <c r="D53" s="88"/>
      <c r="E53" s="2">
        <v>1</v>
      </c>
    </row>
    <row r="54" spans="1:5" ht="15" customHeight="1" x14ac:dyDescent="0.25">
      <c r="A54" s="86" t="s">
        <v>272</v>
      </c>
      <c r="B54" s="2" t="s">
        <v>391</v>
      </c>
      <c r="C54" s="86" t="s">
        <v>273</v>
      </c>
      <c r="D54" s="86" t="s">
        <v>19</v>
      </c>
      <c r="E54" s="2">
        <v>0</v>
      </c>
    </row>
    <row r="55" spans="1:5" ht="15" customHeight="1" x14ac:dyDescent="0.25">
      <c r="A55" s="87"/>
      <c r="B55" s="2" t="s">
        <v>72</v>
      </c>
      <c r="C55" s="87"/>
      <c r="D55" s="87"/>
      <c r="E55" s="2">
        <v>1</v>
      </c>
    </row>
    <row r="56" spans="1:5" ht="15" customHeight="1" x14ac:dyDescent="0.25">
      <c r="A56" s="87"/>
      <c r="B56" s="2" t="s">
        <v>392</v>
      </c>
      <c r="C56" s="87"/>
      <c r="D56" s="87"/>
      <c r="E56" s="2">
        <v>2</v>
      </c>
    </row>
    <row r="57" spans="1:5" ht="15" customHeight="1" x14ac:dyDescent="0.25">
      <c r="A57" s="87"/>
      <c r="B57" s="2" t="s">
        <v>297</v>
      </c>
      <c r="C57" s="87"/>
      <c r="D57" s="87"/>
      <c r="E57" s="2">
        <v>3</v>
      </c>
    </row>
    <row r="58" spans="1:5" ht="15" customHeight="1" x14ac:dyDescent="0.25">
      <c r="A58" s="87"/>
      <c r="B58" s="2" t="s">
        <v>297</v>
      </c>
      <c r="C58" s="87"/>
      <c r="D58" s="87"/>
      <c r="E58" s="2">
        <v>4</v>
      </c>
    </row>
    <row r="59" spans="1:5" ht="15" customHeight="1" x14ac:dyDescent="0.25">
      <c r="A59" s="87"/>
      <c r="B59" s="2" t="s">
        <v>393</v>
      </c>
      <c r="C59" s="87"/>
      <c r="D59" s="87"/>
      <c r="E59" s="2">
        <v>5</v>
      </c>
    </row>
    <row r="60" spans="1:5" ht="15" customHeight="1" x14ac:dyDescent="0.25">
      <c r="A60" s="87"/>
      <c r="B60" s="2" t="s">
        <v>394</v>
      </c>
      <c r="C60" s="87"/>
      <c r="D60" s="87"/>
      <c r="E60" s="2">
        <v>6</v>
      </c>
    </row>
    <row r="61" spans="1:5" ht="15" customHeight="1" x14ac:dyDescent="0.25">
      <c r="A61" s="87"/>
      <c r="B61" s="2" t="s">
        <v>297</v>
      </c>
      <c r="C61" s="87"/>
      <c r="D61" s="87"/>
      <c r="E61" s="2">
        <v>7</v>
      </c>
    </row>
    <row r="62" spans="1:5" ht="15" customHeight="1" x14ac:dyDescent="0.25">
      <c r="A62" s="87"/>
      <c r="B62" s="2" t="s">
        <v>395</v>
      </c>
      <c r="C62" s="87"/>
      <c r="D62" s="87"/>
      <c r="E62" s="2">
        <v>8</v>
      </c>
    </row>
    <row r="63" spans="1:5" ht="15" customHeight="1" x14ac:dyDescent="0.25">
      <c r="A63" s="88"/>
      <c r="B63" s="2" t="s">
        <v>396</v>
      </c>
      <c r="C63" s="88"/>
      <c r="D63" s="88"/>
      <c r="E63" s="2">
        <v>15</v>
      </c>
    </row>
    <row r="64" spans="1:5" ht="15" customHeight="1" x14ac:dyDescent="0.25">
      <c r="A64" s="86" t="s">
        <v>246</v>
      </c>
      <c r="B64" s="2" t="s">
        <v>237</v>
      </c>
      <c r="C64" s="92" t="s">
        <v>247</v>
      </c>
      <c r="D64" s="86" t="s">
        <v>19</v>
      </c>
      <c r="E64" s="2">
        <v>0</v>
      </c>
    </row>
    <row r="65" spans="1:5" ht="15" customHeight="1" x14ac:dyDescent="0.25">
      <c r="A65" s="88"/>
      <c r="B65" s="2" t="s">
        <v>239</v>
      </c>
      <c r="C65" s="92"/>
      <c r="D65" s="88"/>
      <c r="E65" s="2">
        <v>1</v>
      </c>
    </row>
    <row r="66" spans="1:5" ht="15" customHeight="1" x14ac:dyDescent="0.25">
      <c r="A66" s="86" t="s">
        <v>248</v>
      </c>
      <c r="B66" s="2" t="s">
        <v>237</v>
      </c>
      <c r="C66" s="92" t="s">
        <v>249</v>
      </c>
      <c r="D66" s="86" t="s">
        <v>19</v>
      </c>
      <c r="E66" s="2">
        <v>0</v>
      </c>
    </row>
    <row r="67" spans="1:5" ht="15" customHeight="1" x14ac:dyDescent="0.25">
      <c r="A67" s="88"/>
      <c r="B67" s="2" t="s">
        <v>239</v>
      </c>
      <c r="C67" s="92"/>
      <c r="D67" s="88"/>
      <c r="E67" s="2">
        <v>1</v>
      </c>
    </row>
    <row r="68" spans="1:5" ht="15" customHeight="1" x14ac:dyDescent="0.25">
      <c r="A68" s="86" t="s">
        <v>397</v>
      </c>
      <c r="B68" s="2" t="s">
        <v>398</v>
      </c>
      <c r="C68" s="86" t="s">
        <v>399</v>
      </c>
      <c r="D68" s="86" t="s">
        <v>117</v>
      </c>
      <c r="E68" s="2">
        <v>1</v>
      </c>
    </row>
    <row r="69" spans="1:5" ht="15" customHeight="1" x14ac:dyDescent="0.25">
      <c r="A69" s="87"/>
      <c r="B69" s="2" t="s">
        <v>400</v>
      </c>
      <c r="C69" s="87"/>
      <c r="D69" s="87"/>
      <c r="E69" s="2">
        <v>2</v>
      </c>
    </row>
    <row r="70" spans="1:5" ht="15" customHeight="1" x14ac:dyDescent="0.25">
      <c r="A70" s="87"/>
      <c r="B70" s="2" t="s">
        <v>401</v>
      </c>
      <c r="C70" s="87"/>
      <c r="D70" s="87"/>
      <c r="E70" s="2">
        <v>3</v>
      </c>
    </row>
    <row r="71" spans="1:5" ht="15" customHeight="1" x14ac:dyDescent="0.25">
      <c r="A71" s="87"/>
      <c r="B71" s="2" t="s">
        <v>402</v>
      </c>
      <c r="C71" s="87"/>
      <c r="D71" s="87"/>
      <c r="E71" s="2">
        <v>4</v>
      </c>
    </row>
    <row r="72" spans="1:5" ht="15" customHeight="1" x14ac:dyDescent="0.25">
      <c r="A72" s="87"/>
      <c r="B72" s="2" t="s">
        <v>1281</v>
      </c>
      <c r="C72" s="87"/>
      <c r="D72" s="87"/>
      <c r="E72" s="2">
        <v>5</v>
      </c>
    </row>
    <row r="73" spans="1:5" ht="15" customHeight="1" x14ac:dyDescent="0.25">
      <c r="A73" s="87"/>
      <c r="B73" s="2" t="s">
        <v>1280</v>
      </c>
      <c r="C73" s="87"/>
      <c r="D73" s="87"/>
      <c r="E73" s="2">
        <v>1</v>
      </c>
    </row>
    <row r="74" spans="1:5" ht="15" customHeight="1" x14ac:dyDescent="0.25">
      <c r="A74" s="88"/>
      <c r="B74" s="2" t="s">
        <v>1282</v>
      </c>
      <c r="C74" s="88"/>
      <c r="D74" s="88"/>
      <c r="E74" s="2">
        <v>7</v>
      </c>
    </row>
    <row r="75" spans="1:5" ht="15" customHeight="1" x14ac:dyDescent="0.25">
      <c r="A75" s="86" t="s">
        <v>403</v>
      </c>
      <c r="B75" s="2" t="s">
        <v>398</v>
      </c>
      <c r="C75" s="86" t="s">
        <v>404</v>
      </c>
      <c r="D75" s="86" t="s">
        <v>117</v>
      </c>
      <c r="E75" s="2">
        <v>1</v>
      </c>
    </row>
    <row r="76" spans="1:5" ht="15" customHeight="1" x14ac:dyDescent="0.25">
      <c r="A76" s="87"/>
      <c r="B76" s="2" t="s">
        <v>400</v>
      </c>
      <c r="C76" s="87"/>
      <c r="D76" s="87"/>
      <c r="E76" s="2">
        <v>2</v>
      </c>
    </row>
    <row r="77" spans="1:5" ht="15" customHeight="1" x14ac:dyDescent="0.25">
      <c r="A77" s="87"/>
      <c r="B77" s="2" t="s">
        <v>401</v>
      </c>
      <c r="C77" s="87"/>
      <c r="D77" s="87"/>
      <c r="E77" s="2">
        <v>3</v>
      </c>
    </row>
    <row r="78" spans="1:5" ht="15" customHeight="1" x14ac:dyDescent="0.25">
      <c r="A78" s="87"/>
      <c r="B78" s="2" t="s">
        <v>402</v>
      </c>
      <c r="C78" s="87"/>
      <c r="D78" s="87"/>
      <c r="E78" s="2">
        <v>4</v>
      </c>
    </row>
    <row r="79" spans="1:5" ht="15" customHeight="1" x14ac:dyDescent="0.25">
      <c r="A79" s="87"/>
      <c r="B79" s="2" t="s">
        <v>1281</v>
      </c>
      <c r="C79" s="87"/>
      <c r="D79" s="87"/>
      <c r="E79" s="2">
        <v>5</v>
      </c>
    </row>
    <row r="80" spans="1:5" ht="15" customHeight="1" x14ac:dyDescent="0.25">
      <c r="A80" s="87"/>
      <c r="B80" s="2" t="s">
        <v>1280</v>
      </c>
      <c r="C80" s="87"/>
      <c r="D80" s="87"/>
      <c r="E80" s="2">
        <v>1</v>
      </c>
    </row>
    <row r="81" spans="1:9" ht="15" customHeight="1" x14ac:dyDescent="0.25">
      <c r="A81" s="88"/>
      <c r="B81" s="2" t="s">
        <v>1282</v>
      </c>
      <c r="C81" s="88"/>
      <c r="D81" s="88"/>
      <c r="E81" s="2">
        <v>7</v>
      </c>
    </row>
    <row r="82" spans="1:9" ht="15" customHeight="1" x14ac:dyDescent="0.25">
      <c r="A82" s="9" t="s">
        <v>1304</v>
      </c>
      <c r="C82" s="2" t="s">
        <v>1305</v>
      </c>
      <c r="D82" s="2" t="s">
        <v>19</v>
      </c>
    </row>
    <row r="83" spans="1:9" ht="15" customHeight="1" x14ac:dyDescent="0.25">
      <c r="A83" s="2" t="s">
        <v>405</v>
      </c>
      <c r="C83" s="9" t="s">
        <v>1306</v>
      </c>
      <c r="D83" s="2" t="s">
        <v>19</v>
      </c>
    </row>
    <row r="84" spans="1:9" ht="15" customHeight="1" x14ac:dyDescent="0.25">
      <c r="A84" s="2" t="s">
        <v>1367</v>
      </c>
      <c r="C84" s="70" t="s">
        <v>836</v>
      </c>
      <c r="D84" s="2" t="s">
        <v>802</v>
      </c>
      <c r="G84" s="71" t="s">
        <v>406</v>
      </c>
      <c r="H84" s="2" t="s">
        <v>407</v>
      </c>
    </row>
    <row r="85" spans="1:9" ht="15" customHeight="1" x14ac:dyDescent="0.25">
      <c r="A85" s="2" t="s">
        <v>671</v>
      </c>
      <c r="C85" s="70" t="s">
        <v>837</v>
      </c>
      <c r="D85" s="2" t="s">
        <v>802</v>
      </c>
      <c r="G85" s="71" t="s">
        <v>408</v>
      </c>
      <c r="H85" s="2" t="s">
        <v>407</v>
      </c>
      <c r="I85" s="9" t="s">
        <v>359</v>
      </c>
    </row>
    <row r="86" spans="1:9" ht="15" customHeight="1" x14ac:dyDescent="0.25">
      <c r="A86" s="2" t="s">
        <v>409</v>
      </c>
      <c r="C86" s="70" t="s">
        <v>835</v>
      </c>
      <c r="D86" s="2" t="s">
        <v>802</v>
      </c>
    </row>
    <row r="87" spans="1:9" ht="15" customHeight="1" x14ac:dyDescent="0.25">
      <c r="A87" s="2" t="s">
        <v>670</v>
      </c>
      <c r="C87" s="70" t="s">
        <v>838</v>
      </c>
      <c r="D87" s="2" t="s">
        <v>802</v>
      </c>
    </row>
    <row r="88" spans="1:9" ht="15" customHeight="1" x14ac:dyDescent="0.25">
      <c r="A88" s="72" t="s">
        <v>410</v>
      </c>
      <c r="C88" s="2" t="s">
        <v>411</v>
      </c>
      <c r="D88" s="2" t="s">
        <v>117</v>
      </c>
    </row>
    <row r="89" spans="1:9" ht="15" customHeight="1" x14ac:dyDescent="0.25">
      <c r="A89" s="72" t="s">
        <v>412</v>
      </c>
      <c r="C89" s="2" t="s">
        <v>413</v>
      </c>
      <c r="D89" s="2" t="s">
        <v>117</v>
      </c>
    </row>
    <row r="90" spans="1:9" ht="15" customHeight="1" x14ac:dyDescent="0.25">
      <c r="A90" s="72" t="s">
        <v>414</v>
      </c>
      <c r="C90" s="2" t="s">
        <v>415</v>
      </c>
      <c r="D90" s="2" t="s">
        <v>117</v>
      </c>
    </row>
    <row r="91" spans="1:9" ht="15" customHeight="1" x14ac:dyDescent="0.25">
      <c r="A91" s="72" t="s">
        <v>416</v>
      </c>
      <c r="C91" s="2" t="s">
        <v>417</v>
      </c>
      <c r="D91" s="2" t="s">
        <v>117</v>
      </c>
    </row>
    <row r="92" spans="1:9" ht="15" customHeight="1" x14ac:dyDescent="0.25">
      <c r="A92" s="86" t="s">
        <v>418</v>
      </c>
      <c r="B92" s="2" t="s">
        <v>67</v>
      </c>
      <c r="C92" s="92" t="s">
        <v>726</v>
      </c>
      <c r="D92" s="86" t="s">
        <v>19</v>
      </c>
      <c r="E92" s="2">
        <v>0</v>
      </c>
    </row>
    <row r="93" spans="1:9" ht="15" customHeight="1" x14ac:dyDescent="0.25">
      <c r="A93" s="88"/>
      <c r="B93" s="2" t="s">
        <v>68</v>
      </c>
      <c r="C93" s="92"/>
      <c r="D93" s="88"/>
      <c r="E93" s="2">
        <v>1</v>
      </c>
    </row>
    <row r="94" spans="1:9" ht="15" customHeight="1" x14ac:dyDescent="0.25">
      <c r="A94" s="2" t="s">
        <v>420</v>
      </c>
      <c r="C94" s="2" t="s">
        <v>421</v>
      </c>
      <c r="D94" s="2" t="s">
        <v>117</v>
      </c>
      <c r="I94" s="9" t="s">
        <v>422</v>
      </c>
    </row>
    <row r="95" spans="1:9" ht="15" customHeight="1" x14ac:dyDescent="0.25">
      <c r="A95" s="2" t="s">
        <v>1538</v>
      </c>
      <c r="C95" s="2" t="s">
        <v>1539</v>
      </c>
      <c r="D95" s="2" t="s">
        <v>117</v>
      </c>
      <c r="G95" s="11" t="s">
        <v>279</v>
      </c>
    </row>
    <row r="96" spans="1:9" ht="15" customHeight="1" x14ac:dyDescent="0.25">
      <c r="A96" s="86" t="s">
        <v>1540</v>
      </c>
      <c r="C96" s="86" t="s">
        <v>1539</v>
      </c>
      <c r="D96" s="86" t="s">
        <v>867</v>
      </c>
    </row>
    <row r="97" spans="1:9" ht="15" customHeight="1" x14ac:dyDescent="0.25">
      <c r="A97" s="87"/>
      <c r="B97" s="2" t="s">
        <v>423</v>
      </c>
      <c r="C97" s="87"/>
      <c r="D97" s="87"/>
      <c r="E97" s="2">
        <v>8000</v>
      </c>
      <c r="I97" s="9" t="s">
        <v>425</v>
      </c>
    </row>
    <row r="98" spans="1:9" ht="15" customHeight="1" x14ac:dyDescent="0.25">
      <c r="A98" s="88"/>
      <c r="B98" s="2" t="s">
        <v>426</v>
      </c>
      <c r="C98" s="88"/>
      <c r="D98" s="88"/>
      <c r="E98" s="2">
        <v>-8000</v>
      </c>
      <c r="I98" s="9" t="s">
        <v>425</v>
      </c>
    </row>
    <row r="99" spans="1:9" ht="15" customHeight="1" x14ac:dyDescent="0.25">
      <c r="A99" s="31" t="s">
        <v>865</v>
      </c>
      <c r="C99" s="31" t="s">
        <v>866</v>
      </c>
      <c r="D99" s="31" t="s">
        <v>1265</v>
      </c>
    </row>
    <row r="100" spans="1:9" ht="15" customHeight="1" x14ac:dyDescent="0.25">
      <c r="A100" s="86" t="s">
        <v>1541</v>
      </c>
      <c r="B100" s="2" t="s">
        <v>1323</v>
      </c>
      <c r="C100" s="86" t="s">
        <v>1539</v>
      </c>
      <c r="D100" s="87" t="s">
        <v>1265</v>
      </c>
      <c r="E100" s="2">
        <v>0.95</v>
      </c>
      <c r="G100" s="14" t="s">
        <v>428</v>
      </c>
    </row>
    <row r="101" spans="1:9" ht="15" customHeight="1" x14ac:dyDescent="0.25">
      <c r="A101" s="87"/>
      <c r="B101" s="2" t="s">
        <v>770</v>
      </c>
      <c r="C101" s="87"/>
      <c r="D101" s="87"/>
      <c r="E101" s="2">
        <v>12.44</v>
      </c>
      <c r="I101" s="9" t="s">
        <v>429</v>
      </c>
    </row>
    <row r="102" spans="1:9" ht="15" customHeight="1" x14ac:dyDescent="0.25">
      <c r="A102" s="87"/>
      <c r="B102" s="2" t="s">
        <v>436</v>
      </c>
      <c r="C102" s="87"/>
      <c r="D102" s="87"/>
      <c r="E102" s="2">
        <v>0.95</v>
      </c>
    </row>
    <row r="103" spans="1:9" ht="15" customHeight="1" x14ac:dyDescent="0.25">
      <c r="A103" s="88"/>
      <c r="B103" s="2" t="s">
        <v>771</v>
      </c>
      <c r="C103" s="88"/>
      <c r="D103" s="88"/>
      <c r="E103" s="2">
        <v>15.11</v>
      </c>
    </row>
    <row r="104" spans="1:9" ht="15" customHeight="1" x14ac:dyDescent="0.25">
      <c r="A104" s="30" t="s">
        <v>430</v>
      </c>
      <c r="C104" s="2" t="s">
        <v>431</v>
      </c>
      <c r="D104" s="2" t="s">
        <v>117</v>
      </c>
    </row>
    <row r="105" spans="1:9" ht="15" customHeight="1" x14ac:dyDescent="0.25">
      <c r="A105" s="30" t="s">
        <v>1535</v>
      </c>
      <c r="C105" s="2" t="s">
        <v>1534</v>
      </c>
      <c r="D105" s="2" t="s">
        <v>117</v>
      </c>
      <c r="G105" s="11" t="s">
        <v>281</v>
      </c>
    </row>
    <row r="106" spans="1:9" ht="15" customHeight="1" x14ac:dyDescent="0.25">
      <c r="A106" s="86" t="s">
        <v>1537</v>
      </c>
      <c r="C106" s="86" t="s">
        <v>1534</v>
      </c>
      <c r="D106" s="86" t="s">
        <v>117</v>
      </c>
    </row>
    <row r="107" spans="1:9" ht="15" customHeight="1" x14ac:dyDescent="0.25">
      <c r="A107" s="87"/>
      <c r="B107" s="2" t="s">
        <v>432</v>
      </c>
      <c r="C107" s="87"/>
      <c r="D107" s="87"/>
      <c r="E107" s="2">
        <v>8000</v>
      </c>
      <c r="I107" s="9" t="s">
        <v>425</v>
      </c>
    </row>
    <row r="108" spans="1:9" ht="15" customHeight="1" x14ac:dyDescent="0.25">
      <c r="A108" s="88"/>
      <c r="B108" s="2" t="s">
        <v>434</v>
      </c>
      <c r="C108" s="88"/>
      <c r="D108" s="88"/>
      <c r="E108" s="2">
        <v>-8000</v>
      </c>
      <c r="I108" s="9" t="s">
        <v>425</v>
      </c>
    </row>
    <row r="109" spans="1:9" ht="15" customHeight="1" x14ac:dyDescent="0.25">
      <c r="A109" s="9" t="s">
        <v>868</v>
      </c>
      <c r="C109" s="2" t="s">
        <v>869</v>
      </c>
      <c r="D109" s="2" t="s">
        <v>117</v>
      </c>
    </row>
    <row r="110" spans="1:9" ht="15" customHeight="1" x14ac:dyDescent="0.25">
      <c r="A110" s="86" t="s">
        <v>1536</v>
      </c>
      <c r="B110" s="2" t="s">
        <v>436</v>
      </c>
      <c r="C110" s="86" t="s">
        <v>1534</v>
      </c>
      <c r="D110" s="86" t="s">
        <v>117</v>
      </c>
      <c r="E110" s="2">
        <v>0.95</v>
      </c>
      <c r="G110" s="11" t="s">
        <v>428</v>
      </c>
    </row>
    <row r="111" spans="1:9" ht="15" customHeight="1" x14ac:dyDescent="0.25">
      <c r="A111" s="87"/>
      <c r="B111" s="2" t="s">
        <v>771</v>
      </c>
      <c r="C111" s="87"/>
      <c r="D111" s="87"/>
      <c r="E111" s="2">
        <v>15.11</v>
      </c>
      <c r="I111" s="9" t="s">
        <v>429</v>
      </c>
    </row>
    <row r="112" spans="1:9" ht="15" customHeight="1" x14ac:dyDescent="0.25">
      <c r="A112" s="87"/>
      <c r="B112" s="2" t="s">
        <v>1323</v>
      </c>
      <c r="C112" s="87"/>
      <c r="D112" s="87"/>
      <c r="E112" s="2">
        <v>0.95</v>
      </c>
    </row>
    <row r="113" spans="1:9" ht="15" customHeight="1" x14ac:dyDescent="0.25">
      <c r="A113" s="88"/>
      <c r="B113" s="2" t="s">
        <v>770</v>
      </c>
      <c r="C113" s="88"/>
      <c r="D113" s="88"/>
      <c r="E113" s="2">
        <v>12.44</v>
      </c>
    </row>
    <row r="114" spans="1:9" ht="15" customHeight="1" x14ac:dyDescent="0.25">
      <c r="A114" s="89" t="s">
        <v>870</v>
      </c>
      <c r="B114" s="2" t="s">
        <v>871</v>
      </c>
      <c r="C114" s="86" t="s">
        <v>1357</v>
      </c>
      <c r="D114" s="86" t="s">
        <v>117</v>
      </c>
      <c r="E114" s="2">
        <v>12.44</v>
      </c>
      <c r="G114" s="11" t="s">
        <v>1356</v>
      </c>
      <c r="I114" s="10"/>
    </row>
    <row r="115" spans="1:9" ht="15" customHeight="1" x14ac:dyDescent="0.25">
      <c r="A115" s="91"/>
      <c r="B115" s="2" t="s">
        <v>872</v>
      </c>
      <c r="C115" s="88"/>
      <c r="D115" s="88"/>
      <c r="E115" s="2">
        <v>0.95</v>
      </c>
      <c r="I115" s="10"/>
    </row>
    <row r="116" spans="1:9" ht="15" customHeight="1" x14ac:dyDescent="0.25">
      <c r="A116" s="89" t="s">
        <v>873</v>
      </c>
      <c r="B116" s="2" t="s">
        <v>875</v>
      </c>
      <c r="C116" s="86" t="s">
        <v>874</v>
      </c>
      <c r="D116" s="86" t="s">
        <v>117</v>
      </c>
      <c r="E116" s="2">
        <v>15.11</v>
      </c>
      <c r="I116" s="10"/>
    </row>
    <row r="117" spans="1:9" ht="15" customHeight="1" x14ac:dyDescent="0.25">
      <c r="A117" s="91"/>
      <c r="B117" s="2" t="s">
        <v>876</v>
      </c>
      <c r="C117" s="88"/>
      <c r="D117" s="88"/>
      <c r="E117" s="2">
        <v>0.95</v>
      </c>
      <c r="I117" s="10"/>
    </row>
    <row r="118" spans="1:9" ht="15" customHeight="1" x14ac:dyDescent="0.25">
      <c r="A118" s="92" t="s">
        <v>877</v>
      </c>
      <c r="B118" s="2" t="s">
        <v>878</v>
      </c>
      <c r="C118" s="95" t="s">
        <v>879</v>
      </c>
      <c r="D118" s="86" t="s">
        <v>117</v>
      </c>
      <c r="E118" s="2">
        <v>0</v>
      </c>
      <c r="I118" s="10"/>
    </row>
    <row r="119" spans="1:9" ht="15" customHeight="1" x14ac:dyDescent="0.25">
      <c r="A119" s="92"/>
      <c r="B119" s="2" t="s">
        <v>880</v>
      </c>
      <c r="C119" s="95"/>
      <c r="D119" s="87"/>
      <c r="E119" s="2">
        <v>1</v>
      </c>
      <c r="I119" s="10"/>
    </row>
    <row r="120" spans="1:9" ht="15" customHeight="1" x14ac:dyDescent="0.25">
      <c r="A120" s="92"/>
      <c r="B120" s="2" t="s">
        <v>881</v>
      </c>
      <c r="C120" s="95"/>
      <c r="D120" s="87"/>
      <c r="E120" s="2">
        <v>2</v>
      </c>
      <c r="I120" s="10"/>
    </row>
    <row r="121" spans="1:9" ht="15" customHeight="1" x14ac:dyDescent="0.25">
      <c r="A121" s="92"/>
      <c r="B121" s="2" t="s">
        <v>882</v>
      </c>
      <c r="C121" s="95"/>
      <c r="D121" s="87"/>
      <c r="E121" s="2">
        <v>3</v>
      </c>
      <c r="I121" s="10"/>
    </row>
    <row r="122" spans="1:9" ht="15" customHeight="1" x14ac:dyDescent="0.25">
      <c r="A122" s="92"/>
      <c r="B122" s="2" t="s">
        <v>883</v>
      </c>
      <c r="C122" s="95"/>
      <c r="D122" s="87"/>
      <c r="E122" s="2">
        <v>4</v>
      </c>
      <c r="I122" s="10"/>
    </row>
    <row r="123" spans="1:9" ht="15" customHeight="1" x14ac:dyDescent="0.25">
      <c r="A123" s="92"/>
      <c r="B123" s="2" t="s">
        <v>884</v>
      </c>
      <c r="C123" s="95"/>
      <c r="D123" s="87"/>
      <c r="E123" s="2">
        <v>5</v>
      </c>
      <c r="I123" s="10"/>
    </row>
    <row r="124" spans="1:9" ht="15" customHeight="1" x14ac:dyDescent="0.25">
      <c r="A124" s="92"/>
      <c r="B124" s="2" t="s">
        <v>885</v>
      </c>
      <c r="C124" s="95"/>
      <c r="D124" s="87"/>
      <c r="E124" s="2">
        <v>6</v>
      </c>
      <c r="I124" s="10"/>
    </row>
    <row r="125" spans="1:9" ht="15" customHeight="1" x14ac:dyDescent="0.25">
      <c r="A125" s="92"/>
      <c r="B125" s="2" t="s">
        <v>886</v>
      </c>
      <c r="C125" s="95"/>
      <c r="D125" s="88"/>
      <c r="E125" s="2">
        <v>7</v>
      </c>
      <c r="I125" s="10"/>
    </row>
    <row r="126" spans="1:9" ht="15" customHeight="1" x14ac:dyDescent="0.25">
      <c r="A126" s="95" t="s">
        <v>1119</v>
      </c>
      <c r="B126" s="2" t="s">
        <v>304</v>
      </c>
      <c r="C126" s="92" t="s">
        <v>1120</v>
      </c>
      <c r="D126" s="86" t="s">
        <v>117</v>
      </c>
      <c r="E126" s="2">
        <v>0</v>
      </c>
      <c r="I126" s="10"/>
    </row>
    <row r="127" spans="1:9" ht="15" customHeight="1" x14ac:dyDescent="0.25">
      <c r="A127" s="95"/>
      <c r="B127" s="2" t="s">
        <v>305</v>
      </c>
      <c r="C127" s="92"/>
      <c r="D127" s="88"/>
      <c r="E127" s="2">
        <v>1</v>
      </c>
      <c r="I127" s="10"/>
    </row>
    <row r="128" spans="1:9" ht="15" customHeight="1" x14ac:dyDescent="0.25">
      <c r="A128" s="86" t="s">
        <v>1092</v>
      </c>
      <c r="B128" s="2" t="s">
        <v>871</v>
      </c>
      <c r="C128" s="89" t="s">
        <v>1093</v>
      </c>
      <c r="D128" s="86" t="s">
        <v>117</v>
      </c>
      <c r="E128" s="2">
        <v>12.44</v>
      </c>
      <c r="I128" s="10"/>
    </row>
    <row r="129" spans="1:9" ht="15" customHeight="1" x14ac:dyDescent="0.25">
      <c r="A129" s="88"/>
      <c r="C129" s="91"/>
      <c r="D129" s="88"/>
      <c r="I129" s="10"/>
    </row>
    <row r="130" spans="1:9" ht="15" customHeight="1" x14ac:dyDescent="0.25">
      <c r="A130" s="86" t="s">
        <v>1467</v>
      </c>
      <c r="B130" s="2" t="s">
        <v>875</v>
      </c>
      <c r="C130" s="89" t="s">
        <v>1468</v>
      </c>
      <c r="D130" s="86" t="s">
        <v>117</v>
      </c>
      <c r="E130" s="2">
        <v>15.11</v>
      </c>
      <c r="I130" s="10"/>
    </row>
    <row r="131" spans="1:9" ht="15" customHeight="1" x14ac:dyDescent="0.25">
      <c r="A131" s="88"/>
      <c r="C131" s="91"/>
      <c r="D131" s="88"/>
      <c r="I131" s="10"/>
    </row>
    <row r="132" spans="1:9" ht="15" customHeight="1" x14ac:dyDescent="0.25">
      <c r="A132" s="89" t="s">
        <v>887</v>
      </c>
      <c r="B132" s="2" t="s">
        <v>677</v>
      </c>
      <c r="C132" s="86" t="s">
        <v>888</v>
      </c>
      <c r="D132" s="86" t="s">
        <v>1562</v>
      </c>
      <c r="E132" s="2">
        <v>0</v>
      </c>
      <c r="I132" s="10"/>
    </row>
    <row r="133" spans="1:9" ht="15" customHeight="1" x14ac:dyDescent="0.25">
      <c r="A133" s="91"/>
      <c r="B133" s="2" t="s">
        <v>889</v>
      </c>
      <c r="C133" s="88"/>
      <c r="D133" s="88"/>
      <c r="E133" s="2">
        <v>1</v>
      </c>
      <c r="I133" s="10"/>
    </row>
    <row r="134" spans="1:9" ht="15" customHeight="1" x14ac:dyDescent="0.25">
      <c r="A134" s="2" t="s">
        <v>252</v>
      </c>
      <c r="B134" s="2" t="s">
        <v>251</v>
      </c>
      <c r="C134" s="2" t="s">
        <v>1589</v>
      </c>
      <c r="D134" s="2" t="s">
        <v>1562</v>
      </c>
    </row>
    <row r="135" spans="1:9" ht="15" customHeight="1" x14ac:dyDescent="0.25">
      <c r="A135" s="2" t="s">
        <v>250</v>
      </c>
      <c r="B135" s="2" t="s">
        <v>251</v>
      </c>
      <c r="C135" s="2" t="s">
        <v>1590</v>
      </c>
      <c r="D135" s="2" t="s">
        <v>117</v>
      </c>
    </row>
    <row r="136" spans="1:9" ht="15" customHeight="1" x14ac:dyDescent="0.25">
      <c r="A136" s="2" t="s">
        <v>254</v>
      </c>
      <c r="B136" s="2" t="s">
        <v>251</v>
      </c>
      <c r="C136" s="2" t="s">
        <v>1591</v>
      </c>
      <c r="D136" s="2" t="s">
        <v>117</v>
      </c>
    </row>
    <row r="137" spans="1:9" ht="15" customHeight="1" x14ac:dyDescent="0.25">
      <c r="A137" s="2" t="s">
        <v>253</v>
      </c>
      <c r="B137" s="2" t="s">
        <v>251</v>
      </c>
      <c r="C137" s="2" t="s">
        <v>1592</v>
      </c>
      <c r="D137" s="2" t="s">
        <v>117</v>
      </c>
    </row>
    <row r="138" spans="1:9" ht="15" customHeight="1" x14ac:dyDescent="0.25">
      <c r="A138" s="92" t="s">
        <v>1094</v>
      </c>
      <c r="B138" s="2" t="s">
        <v>1095</v>
      </c>
      <c r="C138" s="95" t="s">
        <v>1096</v>
      </c>
      <c r="D138" s="92" t="s">
        <v>117</v>
      </c>
      <c r="E138" s="2">
        <v>0.1</v>
      </c>
      <c r="I138" s="10"/>
    </row>
    <row r="139" spans="1:9" ht="15" customHeight="1" x14ac:dyDescent="0.25">
      <c r="A139" s="92"/>
      <c r="B139" s="2" t="s">
        <v>1097</v>
      </c>
      <c r="C139" s="95"/>
      <c r="D139" s="92"/>
      <c r="E139" s="2">
        <v>0.5</v>
      </c>
      <c r="I139" s="10"/>
    </row>
    <row r="140" spans="1:9" ht="15" customHeight="1" x14ac:dyDescent="0.25">
      <c r="A140" s="92"/>
      <c r="B140" s="2" t="s">
        <v>1098</v>
      </c>
      <c r="C140" s="95"/>
      <c r="D140" s="92"/>
      <c r="E140" s="2">
        <v>1.5</v>
      </c>
      <c r="I140" s="10"/>
    </row>
    <row r="141" spans="1:9" ht="15" customHeight="1" x14ac:dyDescent="0.25">
      <c r="A141" s="86" t="s">
        <v>1631</v>
      </c>
      <c r="B141" s="2" t="s">
        <v>1644</v>
      </c>
      <c r="C141" s="89" t="s">
        <v>1605</v>
      </c>
      <c r="D141" s="86" t="s">
        <v>117</v>
      </c>
      <c r="E141" s="2">
        <v>0</v>
      </c>
      <c r="I141" s="10"/>
    </row>
    <row r="142" spans="1:9" ht="15" customHeight="1" x14ac:dyDescent="0.25">
      <c r="A142" s="87"/>
      <c r="B142" s="2" t="s">
        <v>1606</v>
      </c>
      <c r="C142" s="90"/>
      <c r="D142" s="87"/>
      <c r="E142" s="2">
        <v>0.1</v>
      </c>
      <c r="G142" s="2">
        <v>0.1</v>
      </c>
      <c r="I142" s="10"/>
    </row>
    <row r="143" spans="1:9" ht="15" customHeight="1" x14ac:dyDescent="0.25">
      <c r="A143" s="87"/>
      <c r="B143" s="2" t="s">
        <v>1607</v>
      </c>
      <c r="C143" s="90"/>
      <c r="D143" s="87"/>
      <c r="E143" s="2">
        <v>0.5</v>
      </c>
      <c r="G143" s="2">
        <v>0.5</v>
      </c>
      <c r="I143" s="10"/>
    </row>
    <row r="144" spans="1:9" ht="15" customHeight="1" x14ac:dyDescent="0.25">
      <c r="A144" s="87"/>
      <c r="B144" s="2" t="s">
        <v>1608</v>
      </c>
      <c r="C144" s="90"/>
      <c r="D144" s="87"/>
      <c r="E144" s="2">
        <v>0.75</v>
      </c>
      <c r="G144" s="2">
        <v>0.75</v>
      </c>
      <c r="I144" s="10"/>
    </row>
    <row r="145" spans="1:8" s="10" customFormat="1" ht="15" customHeight="1" x14ac:dyDescent="0.25">
      <c r="A145" s="87"/>
      <c r="B145" s="2" t="s">
        <v>1602</v>
      </c>
      <c r="C145" s="90"/>
      <c r="D145" s="87"/>
      <c r="E145" s="60" t="s">
        <v>1800</v>
      </c>
      <c r="F145" s="2"/>
      <c r="G145" s="2">
        <v>-0.3</v>
      </c>
      <c r="H145" s="2"/>
    </row>
    <row r="146" spans="1:8" s="10" customFormat="1" ht="15" customHeight="1" x14ac:dyDescent="0.25">
      <c r="A146" s="87"/>
      <c r="B146" s="2" t="s">
        <v>1603</v>
      </c>
      <c r="C146" s="90"/>
      <c r="D146" s="87"/>
      <c r="E146" s="60" t="s">
        <v>1802</v>
      </c>
      <c r="F146" s="2"/>
      <c r="G146" s="2">
        <v>-0.625</v>
      </c>
      <c r="H146" s="2"/>
    </row>
    <row r="147" spans="1:8" s="10" customFormat="1" ht="15" customHeight="1" x14ac:dyDescent="0.25">
      <c r="A147" s="88"/>
      <c r="B147" s="2" t="s">
        <v>1604</v>
      </c>
      <c r="C147" s="91"/>
      <c r="D147" s="88"/>
      <c r="E147" s="60" t="s">
        <v>1799</v>
      </c>
      <c r="F147" s="2"/>
      <c r="G147" s="2">
        <v>-1</v>
      </c>
      <c r="H147" s="2"/>
    </row>
    <row r="148" spans="1:8" s="10" customFormat="1" ht="15" customHeight="1" x14ac:dyDescent="0.25">
      <c r="A148" s="86" t="s">
        <v>1099</v>
      </c>
      <c r="B148" s="2" t="s">
        <v>1100</v>
      </c>
      <c r="C148" s="89" t="s">
        <v>1101</v>
      </c>
      <c r="D148" s="86" t="s">
        <v>117</v>
      </c>
      <c r="E148" s="2">
        <v>1.2</v>
      </c>
      <c r="F148" s="2"/>
      <c r="G148" s="11"/>
      <c r="H148" s="2"/>
    </row>
    <row r="149" spans="1:8" s="10" customFormat="1" ht="15" customHeight="1" x14ac:dyDescent="0.25">
      <c r="A149" s="87"/>
      <c r="B149" s="2" t="s">
        <v>1102</v>
      </c>
      <c r="C149" s="90"/>
      <c r="D149" s="87"/>
      <c r="E149" s="2">
        <v>0</v>
      </c>
      <c r="F149" s="2"/>
      <c r="G149" s="11"/>
      <c r="H149" s="2"/>
    </row>
    <row r="150" spans="1:8" s="10" customFormat="1" ht="15" customHeight="1" x14ac:dyDescent="0.25">
      <c r="A150" s="88"/>
      <c r="B150" s="2" t="s">
        <v>1103</v>
      </c>
      <c r="C150" s="91"/>
      <c r="D150" s="88"/>
      <c r="E150" s="2">
        <v>0</v>
      </c>
      <c r="F150" s="2"/>
      <c r="G150" s="11"/>
      <c r="H150" s="2"/>
    </row>
    <row r="151" spans="1:8" s="10" customFormat="1" ht="15" customHeight="1" x14ac:dyDescent="0.25">
      <c r="A151" s="86" t="s">
        <v>1104</v>
      </c>
      <c r="B151" s="2" t="s">
        <v>1105</v>
      </c>
      <c r="C151" s="89" t="s">
        <v>1106</v>
      </c>
      <c r="D151" s="86" t="s">
        <v>117</v>
      </c>
      <c r="E151" s="2">
        <v>0.5</v>
      </c>
      <c r="F151" s="2"/>
      <c r="G151" s="11"/>
      <c r="H151" s="2"/>
    </row>
    <row r="152" spans="1:8" s="10" customFormat="1" ht="15" customHeight="1" x14ac:dyDescent="0.25">
      <c r="A152" s="87"/>
      <c r="B152" s="2" t="s">
        <v>1107</v>
      </c>
      <c r="C152" s="90"/>
      <c r="D152" s="87"/>
      <c r="E152" s="2">
        <v>1.4</v>
      </c>
      <c r="F152" s="2"/>
      <c r="G152" s="11"/>
      <c r="H152" s="2"/>
    </row>
    <row r="153" spans="1:8" s="10" customFormat="1" ht="15" customHeight="1" x14ac:dyDescent="0.25">
      <c r="A153" s="88"/>
      <c r="B153" s="2" t="s">
        <v>1108</v>
      </c>
      <c r="C153" s="91"/>
      <c r="D153" s="88"/>
      <c r="E153" s="2">
        <v>3</v>
      </c>
      <c r="F153" s="2"/>
      <c r="G153" s="11"/>
      <c r="H153" s="2"/>
    </row>
    <row r="154" spans="1:8" s="10" customFormat="1" ht="15" customHeight="1" x14ac:dyDescent="0.25">
      <c r="A154" s="2" t="s">
        <v>1109</v>
      </c>
      <c r="B154" s="2"/>
      <c r="C154" s="9" t="s">
        <v>1110</v>
      </c>
      <c r="D154" s="2" t="s">
        <v>117</v>
      </c>
      <c r="E154" s="2"/>
      <c r="F154" s="2"/>
      <c r="G154" s="11"/>
      <c r="H154" s="2"/>
    </row>
    <row r="155" spans="1:8" s="10" customFormat="1" ht="15" customHeight="1" x14ac:dyDescent="0.25">
      <c r="A155" s="2" t="s">
        <v>890</v>
      </c>
      <c r="B155" s="2"/>
      <c r="C155" s="9" t="s">
        <v>891</v>
      </c>
      <c r="D155" s="2" t="s">
        <v>117</v>
      </c>
      <c r="E155" s="2"/>
      <c r="F155" s="2"/>
      <c r="G155" s="11"/>
      <c r="H155" s="2"/>
    </row>
    <row r="156" spans="1:8" s="10" customFormat="1" ht="15" customHeight="1" x14ac:dyDescent="0.25">
      <c r="A156" s="2" t="s">
        <v>892</v>
      </c>
      <c r="B156" s="2"/>
      <c r="C156" s="9" t="s">
        <v>893</v>
      </c>
      <c r="D156" s="2" t="s">
        <v>117</v>
      </c>
      <c r="E156" s="2"/>
      <c r="F156" s="2"/>
      <c r="G156" s="11"/>
      <c r="H156" s="2"/>
    </row>
    <row r="157" spans="1:8" s="10" customFormat="1" ht="15" customHeight="1" x14ac:dyDescent="0.25">
      <c r="A157" s="2" t="s">
        <v>1111</v>
      </c>
      <c r="B157" s="2"/>
      <c r="C157" s="9" t="s">
        <v>1112</v>
      </c>
      <c r="D157" s="2" t="s">
        <v>117</v>
      </c>
      <c r="E157" s="2"/>
      <c r="F157" s="2"/>
      <c r="G157" s="11"/>
      <c r="H157" s="2"/>
    </row>
    <row r="158" spans="1:8" s="10" customFormat="1" ht="15" customHeight="1" x14ac:dyDescent="0.25">
      <c r="A158" s="2" t="s">
        <v>1113</v>
      </c>
      <c r="B158" s="2"/>
      <c r="C158" s="9" t="s">
        <v>1114</v>
      </c>
      <c r="D158" s="2" t="s">
        <v>117</v>
      </c>
      <c r="E158" s="2"/>
      <c r="F158" s="2"/>
      <c r="G158" s="11"/>
      <c r="H158" s="2"/>
    </row>
    <row r="159" spans="1:8" s="10" customFormat="1" ht="15" customHeight="1" x14ac:dyDescent="0.25">
      <c r="A159" s="86" t="s">
        <v>894</v>
      </c>
      <c r="B159" s="2" t="s">
        <v>895</v>
      </c>
      <c r="C159" s="89" t="s">
        <v>896</v>
      </c>
      <c r="D159" s="86" t="s">
        <v>117</v>
      </c>
      <c r="E159" s="2">
        <v>0</v>
      </c>
      <c r="F159" s="2"/>
      <c r="G159" s="11"/>
      <c r="H159" s="2"/>
    </row>
    <row r="160" spans="1:8" s="10" customFormat="1" ht="15" customHeight="1" x14ac:dyDescent="0.25">
      <c r="A160" s="87"/>
      <c r="B160" s="2" t="s">
        <v>897</v>
      </c>
      <c r="C160" s="90"/>
      <c r="D160" s="87"/>
      <c r="E160" s="2">
        <v>1</v>
      </c>
      <c r="F160" s="2"/>
      <c r="G160" s="11"/>
      <c r="H160" s="2"/>
    </row>
    <row r="161" spans="1:8" s="10" customFormat="1" ht="15" customHeight="1" x14ac:dyDescent="0.25">
      <c r="A161" s="87"/>
      <c r="B161" s="2" t="s">
        <v>898</v>
      </c>
      <c r="C161" s="90"/>
      <c r="D161" s="87"/>
      <c r="E161" s="2">
        <v>2</v>
      </c>
      <c r="F161" s="2"/>
      <c r="G161" s="11"/>
      <c r="H161" s="2"/>
    </row>
    <row r="162" spans="1:8" s="10" customFormat="1" ht="15" customHeight="1" x14ac:dyDescent="0.25">
      <c r="A162" s="88"/>
      <c r="B162" s="2" t="s">
        <v>899</v>
      </c>
      <c r="C162" s="91"/>
      <c r="D162" s="88"/>
      <c r="E162" s="2">
        <v>3</v>
      </c>
      <c r="F162" s="2"/>
      <c r="G162" s="11"/>
      <c r="H162" s="2"/>
    </row>
    <row r="163" spans="1:8" s="10" customFormat="1" ht="15" customHeight="1" x14ac:dyDescent="0.25">
      <c r="A163" s="9" t="s">
        <v>900</v>
      </c>
      <c r="B163" s="2"/>
      <c r="C163" s="2" t="s">
        <v>1459</v>
      </c>
      <c r="D163" s="2" t="s">
        <v>117</v>
      </c>
      <c r="E163" s="2"/>
      <c r="F163" s="2"/>
      <c r="G163" s="11"/>
      <c r="H163" s="2"/>
    </row>
    <row r="164" spans="1:8" s="10" customFormat="1" ht="15" customHeight="1" x14ac:dyDescent="0.25">
      <c r="A164" s="9" t="s">
        <v>901</v>
      </c>
      <c r="B164" s="2"/>
      <c r="C164" s="2" t="s">
        <v>902</v>
      </c>
      <c r="D164" s="2" t="s">
        <v>117</v>
      </c>
      <c r="E164" s="2"/>
      <c r="F164" s="2"/>
      <c r="G164" s="11"/>
      <c r="H164" s="2"/>
    </row>
    <row r="165" spans="1:8" s="10" customFormat="1" ht="15" customHeight="1" x14ac:dyDescent="0.25">
      <c r="A165" s="2" t="s">
        <v>1115</v>
      </c>
      <c r="B165" s="2"/>
      <c r="C165" s="9" t="s">
        <v>1116</v>
      </c>
      <c r="D165" s="2" t="s">
        <v>117</v>
      </c>
      <c r="E165" s="2"/>
      <c r="F165" s="2"/>
      <c r="G165" s="11"/>
      <c r="H165" s="2"/>
    </row>
    <row r="166" spans="1:8" s="10" customFormat="1" ht="15" customHeight="1" x14ac:dyDescent="0.25">
      <c r="A166" s="2" t="s">
        <v>1117</v>
      </c>
      <c r="B166" s="2"/>
      <c r="C166" s="9" t="s">
        <v>1118</v>
      </c>
      <c r="D166" s="2" t="s">
        <v>117</v>
      </c>
      <c r="E166" s="2"/>
      <c r="F166" s="2"/>
      <c r="G166" s="11"/>
      <c r="H166" s="2"/>
    </row>
    <row r="167" spans="1:8" s="10" customFormat="1" ht="15" customHeight="1" x14ac:dyDescent="0.25">
      <c r="A167" s="2" t="s">
        <v>1297</v>
      </c>
      <c r="B167" s="2"/>
      <c r="C167" s="9" t="s">
        <v>1298</v>
      </c>
      <c r="D167" s="2" t="s">
        <v>117</v>
      </c>
      <c r="E167" s="2"/>
      <c r="F167" s="2"/>
      <c r="G167" s="11"/>
      <c r="H167" s="2"/>
    </row>
    <row r="168" spans="1:8" s="10" customFormat="1" ht="15" customHeight="1" x14ac:dyDescent="0.25">
      <c r="A168" s="2" t="s">
        <v>1289</v>
      </c>
      <c r="B168" s="2"/>
      <c r="C168" s="9" t="s">
        <v>1290</v>
      </c>
      <c r="D168" s="2" t="s">
        <v>117</v>
      </c>
      <c r="E168" s="2"/>
      <c r="F168" s="2"/>
      <c r="G168" s="11"/>
      <c r="H168" s="2"/>
    </row>
    <row r="169" spans="1:8" s="10" customFormat="1" ht="15" customHeight="1" x14ac:dyDescent="0.25">
      <c r="A169" s="2" t="s">
        <v>1291</v>
      </c>
      <c r="B169" s="2"/>
      <c r="C169" s="9" t="s">
        <v>1292</v>
      </c>
      <c r="D169" s="2" t="s">
        <v>117</v>
      </c>
      <c r="E169" s="2"/>
      <c r="F169" s="2"/>
      <c r="G169" s="11"/>
      <c r="H169" s="2"/>
    </row>
    <row r="170" spans="1:8" s="10" customFormat="1" ht="15" customHeight="1" x14ac:dyDescent="0.25">
      <c r="A170" s="2" t="s">
        <v>1293</v>
      </c>
      <c r="B170" s="2"/>
      <c r="C170" s="9" t="s">
        <v>1294</v>
      </c>
      <c r="D170" s="2" t="s">
        <v>117</v>
      </c>
      <c r="E170" s="2"/>
      <c r="F170" s="2"/>
      <c r="G170" s="11"/>
      <c r="H170" s="2"/>
    </row>
    <row r="171" spans="1:8" s="10" customFormat="1" ht="15" customHeight="1" x14ac:dyDescent="0.25">
      <c r="A171" s="2" t="s">
        <v>1295</v>
      </c>
      <c r="B171" s="2"/>
      <c r="C171" s="9" t="s">
        <v>1296</v>
      </c>
      <c r="D171" s="2" t="s">
        <v>117</v>
      </c>
      <c r="E171" s="2"/>
      <c r="F171" s="2"/>
      <c r="G171" s="11"/>
      <c r="H171" s="2"/>
    </row>
    <row r="172" spans="1:8" s="10" customFormat="1" ht="15" customHeight="1" x14ac:dyDescent="0.25">
      <c r="A172" s="2" t="s">
        <v>1285</v>
      </c>
      <c r="B172" s="2"/>
      <c r="C172" s="9" t="s">
        <v>1286</v>
      </c>
      <c r="D172" s="2" t="s">
        <v>117</v>
      </c>
      <c r="E172" s="2"/>
      <c r="F172" s="2"/>
      <c r="G172" s="11"/>
      <c r="H172" s="2"/>
    </row>
    <row r="173" spans="1:8" s="10" customFormat="1" ht="15" customHeight="1" x14ac:dyDescent="0.25">
      <c r="A173" s="2" t="s">
        <v>1287</v>
      </c>
      <c r="B173" s="2"/>
      <c r="C173" s="9" t="s">
        <v>1288</v>
      </c>
      <c r="D173" s="2" t="s">
        <v>117</v>
      </c>
      <c r="E173" s="2"/>
      <c r="F173" s="2"/>
      <c r="G173" s="11"/>
      <c r="H173" s="2"/>
    </row>
    <row r="174" spans="1:8" s="10" customFormat="1" ht="15" customHeight="1" x14ac:dyDescent="0.25">
      <c r="A174" s="2" t="s">
        <v>1283</v>
      </c>
      <c r="B174" s="2"/>
      <c r="C174" s="9" t="s">
        <v>1284</v>
      </c>
      <c r="D174" s="2" t="s">
        <v>117</v>
      </c>
      <c r="E174" s="2"/>
      <c r="F174" s="2"/>
      <c r="G174" s="11"/>
      <c r="H174" s="2"/>
    </row>
    <row r="175" spans="1:8" s="10" customFormat="1" ht="15" customHeight="1" x14ac:dyDescent="0.25">
      <c r="A175" s="2" t="s">
        <v>1156</v>
      </c>
      <c r="B175" s="2"/>
      <c r="C175" s="9" t="s">
        <v>1157</v>
      </c>
      <c r="D175" s="2" t="s">
        <v>117</v>
      </c>
      <c r="E175" s="2"/>
      <c r="F175" s="2"/>
      <c r="G175" s="11"/>
      <c r="H175" s="2"/>
    </row>
    <row r="176" spans="1:8" s="10" customFormat="1" ht="15" customHeight="1" x14ac:dyDescent="0.25">
      <c r="A176" s="2" t="s">
        <v>1158</v>
      </c>
      <c r="B176" s="2"/>
      <c r="C176" s="9" t="s">
        <v>1159</v>
      </c>
      <c r="D176" s="2" t="s">
        <v>117</v>
      </c>
      <c r="E176" s="2"/>
      <c r="F176" s="2"/>
      <c r="G176" s="11"/>
      <c r="H176" s="2"/>
    </row>
    <row r="177" spans="1:8" s="10" customFormat="1" ht="15" customHeight="1" x14ac:dyDescent="0.25">
      <c r="A177" s="30" t="s">
        <v>1434</v>
      </c>
      <c r="B177" s="2"/>
      <c r="C177" s="33" t="s">
        <v>1453</v>
      </c>
      <c r="D177" s="30" t="s">
        <v>117</v>
      </c>
      <c r="E177" s="2"/>
      <c r="F177" s="2"/>
      <c r="G177" s="13"/>
      <c r="H177" s="2"/>
    </row>
    <row r="178" spans="1:8" s="10" customFormat="1" ht="15" customHeight="1" x14ac:dyDescent="0.25">
      <c r="A178" s="86" t="s">
        <v>967</v>
      </c>
      <c r="B178" s="2" t="s">
        <v>968</v>
      </c>
      <c r="C178" s="89" t="s">
        <v>969</v>
      </c>
      <c r="D178" s="86" t="s">
        <v>117</v>
      </c>
      <c r="E178" s="2">
        <v>0.1</v>
      </c>
      <c r="F178" s="2"/>
      <c r="G178" s="13"/>
      <c r="H178" s="2"/>
    </row>
    <row r="179" spans="1:8" s="10" customFormat="1" ht="15" customHeight="1" x14ac:dyDescent="0.25">
      <c r="A179" s="87"/>
      <c r="B179" s="2" t="s">
        <v>970</v>
      </c>
      <c r="C179" s="90"/>
      <c r="D179" s="87"/>
      <c r="E179" s="2">
        <f>发送!E226-30</f>
        <v>30</v>
      </c>
      <c r="F179" s="2"/>
      <c r="G179" s="104" t="s">
        <v>971</v>
      </c>
      <c r="H179" s="2"/>
    </row>
    <row r="180" spans="1:8" s="10" customFormat="1" ht="15" customHeight="1" x14ac:dyDescent="0.25">
      <c r="A180" s="87"/>
      <c r="B180" s="2" t="s">
        <v>972</v>
      </c>
      <c r="C180" s="90"/>
      <c r="D180" s="87"/>
      <c r="E180" s="2">
        <f>发送!E227-30</f>
        <v>15</v>
      </c>
      <c r="F180" s="2"/>
      <c r="G180" s="105"/>
      <c r="H180" s="2"/>
    </row>
    <row r="181" spans="1:8" s="10" customFormat="1" ht="15" customHeight="1" x14ac:dyDescent="0.25">
      <c r="A181" s="87"/>
      <c r="B181" s="2" t="s">
        <v>973</v>
      </c>
      <c r="C181" s="90"/>
      <c r="D181" s="87"/>
      <c r="E181" s="2">
        <f>发送!E228-10</f>
        <v>50</v>
      </c>
      <c r="F181" s="2"/>
      <c r="G181" s="105"/>
      <c r="H181" s="2"/>
    </row>
    <row r="182" spans="1:8" s="10" customFormat="1" ht="15" customHeight="1" x14ac:dyDescent="0.25">
      <c r="A182" s="87"/>
      <c r="B182" s="2" t="s">
        <v>974</v>
      </c>
      <c r="C182" s="90"/>
      <c r="D182" s="87"/>
      <c r="E182" s="2">
        <f>发送!E229-10</f>
        <v>30</v>
      </c>
      <c r="F182" s="2"/>
      <c r="G182" s="105"/>
      <c r="H182" s="2"/>
    </row>
    <row r="183" spans="1:8" s="10" customFormat="1" ht="15" customHeight="1" x14ac:dyDescent="0.25">
      <c r="A183" s="87"/>
      <c r="B183" s="2" t="s">
        <v>975</v>
      </c>
      <c r="C183" s="90"/>
      <c r="D183" s="87"/>
      <c r="E183" s="2">
        <f>发送!E230-179.9</f>
        <v>89.1</v>
      </c>
      <c r="F183" s="2"/>
      <c r="G183" s="105"/>
      <c r="H183" s="2"/>
    </row>
    <row r="184" spans="1:8" s="10" customFormat="1" ht="15" customHeight="1" x14ac:dyDescent="0.25">
      <c r="A184" s="87"/>
      <c r="B184" s="2" t="s">
        <v>976</v>
      </c>
      <c r="C184" s="90"/>
      <c r="D184" s="87"/>
      <c r="E184" s="2">
        <f>发送!E230-180</f>
        <v>89</v>
      </c>
      <c r="F184" s="2"/>
      <c r="G184" s="105"/>
      <c r="H184" s="2"/>
    </row>
    <row r="185" spans="1:8" s="10" customFormat="1" ht="15" customHeight="1" x14ac:dyDescent="0.25">
      <c r="A185" s="87"/>
      <c r="B185" s="2" t="s">
        <v>977</v>
      </c>
      <c r="C185" s="90"/>
      <c r="D185" s="87"/>
      <c r="E185" s="73">
        <f>发送!E231-181</f>
        <v>59</v>
      </c>
      <c r="F185" s="2"/>
      <c r="G185" s="105"/>
      <c r="H185" s="2"/>
    </row>
    <row r="186" spans="1:8" s="10" customFormat="1" ht="15" customHeight="1" x14ac:dyDescent="0.25">
      <c r="A186" s="87"/>
      <c r="B186" s="2" t="s">
        <v>978</v>
      </c>
      <c r="C186" s="90"/>
      <c r="D186" s="87"/>
      <c r="E186" s="73">
        <f>发送!E232-1</f>
        <v>10080</v>
      </c>
      <c r="F186" s="2"/>
      <c r="G186" s="105"/>
      <c r="H186" s="2"/>
    </row>
    <row r="187" spans="1:8" s="10" customFormat="1" ht="15" customHeight="1" x14ac:dyDescent="0.25">
      <c r="A187" s="87"/>
      <c r="B187" s="2" t="s">
        <v>979</v>
      </c>
      <c r="C187" s="90"/>
      <c r="D187" s="87"/>
      <c r="E187" s="73">
        <f>发送!E233-1</f>
        <v>100</v>
      </c>
      <c r="F187" s="2"/>
      <c r="G187" s="105"/>
      <c r="H187" s="2"/>
    </row>
    <row r="188" spans="1:8" s="10" customFormat="1" ht="15" customHeight="1" x14ac:dyDescent="0.25">
      <c r="A188" s="87"/>
      <c r="B188" s="2" t="s">
        <v>980</v>
      </c>
      <c r="C188" s="90"/>
      <c r="D188" s="87"/>
      <c r="E188" s="74">
        <f>发送!E234-7</f>
        <v>10180</v>
      </c>
      <c r="F188" s="2"/>
      <c r="G188" s="105"/>
      <c r="H188" s="2"/>
    </row>
    <row r="189" spans="1:8" s="10" customFormat="1" ht="15" customHeight="1" x14ac:dyDescent="0.25">
      <c r="A189" s="87"/>
      <c r="B189" s="2" t="s">
        <v>981</v>
      </c>
      <c r="C189" s="90"/>
      <c r="D189" s="87"/>
      <c r="E189" s="74">
        <f>发送!E235-7</f>
        <v>100</v>
      </c>
      <c r="F189" s="2"/>
      <c r="G189" s="105"/>
      <c r="H189" s="2"/>
    </row>
    <row r="190" spans="1:8" s="10" customFormat="1" ht="15" customHeight="1" x14ac:dyDescent="0.25">
      <c r="A190" s="87"/>
      <c r="B190" s="2" t="s">
        <v>982</v>
      </c>
      <c r="C190" s="90"/>
      <c r="D190" s="87"/>
      <c r="E190" s="74">
        <f>发送!E236-8</f>
        <v>190</v>
      </c>
      <c r="F190" s="2"/>
      <c r="G190" s="105"/>
      <c r="H190" s="2"/>
    </row>
    <row r="191" spans="1:8" s="10" customFormat="1" ht="15" customHeight="1" x14ac:dyDescent="0.25">
      <c r="A191" s="87"/>
      <c r="B191" s="2" t="s">
        <v>983</v>
      </c>
      <c r="C191" s="90"/>
      <c r="D191" s="87"/>
      <c r="E191" s="74">
        <f>发送!E237-14</f>
        <v>46</v>
      </c>
      <c r="F191" s="2"/>
      <c r="G191" s="105"/>
      <c r="H191" s="2"/>
    </row>
    <row r="192" spans="1:8" s="10" customFormat="1" ht="15" customHeight="1" x14ac:dyDescent="0.25">
      <c r="A192" s="87"/>
      <c r="B192" s="2" t="s">
        <v>984</v>
      </c>
      <c r="C192" s="90"/>
      <c r="D192" s="87"/>
      <c r="E192" s="74">
        <f>发送!E238-14</f>
        <v>26</v>
      </c>
      <c r="F192" s="2"/>
      <c r="G192" s="105"/>
      <c r="H192" s="2"/>
    </row>
    <row r="193" spans="1:8" s="10" customFormat="1" ht="15" customHeight="1" x14ac:dyDescent="0.25">
      <c r="A193" s="87"/>
      <c r="B193" s="2" t="s">
        <v>985</v>
      </c>
      <c r="C193" s="90"/>
      <c r="D193" s="87"/>
      <c r="E193" s="74">
        <f>发送!E239-10</f>
        <v>50</v>
      </c>
      <c r="F193" s="2"/>
      <c r="G193" s="105"/>
      <c r="H193" s="2"/>
    </row>
    <row r="194" spans="1:8" s="10" customFormat="1" ht="15" customHeight="1" x14ac:dyDescent="0.25">
      <c r="A194" s="88"/>
      <c r="B194" s="2" t="s">
        <v>986</v>
      </c>
      <c r="C194" s="91"/>
      <c r="D194" s="88"/>
      <c r="E194" s="74">
        <f>发送!E240-10</f>
        <v>30</v>
      </c>
      <c r="F194" s="2"/>
      <c r="G194" s="106"/>
      <c r="H194" s="2"/>
    </row>
    <row r="195" spans="1:8" s="10" customFormat="1" ht="15" customHeight="1" x14ac:dyDescent="0.25">
      <c r="A195" s="86" t="s">
        <v>1033</v>
      </c>
      <c r="B195" s="2" t="s">
        <v>1299</v>
      </c>
      <c r="C195" s="89" t="s">
        <v>1035</v>
      </c>
      <c r="D195" s="86" t="s">
        <v>117</v>
      </c>
      <c r="E195" s="2">
        <v>0.1</v>
      </c>
      <c r="F195" s="2"/>
      <c r="G195" s="75"/>
      <c r="H195" s="2"/>
    </row>
    <row r="196" spans="1:8" s="10" customFormat="1" ht="15" customHeight="1" x14ac:dyDescent="0.25">
      <c r="A196" s="87"/>
      <c r="B196" s="2" t="s">
        <v>1034</v>
      </c>
      <c r="C196" s="90"/>
      <c r="D196" s="87"/>
      <c r="E196" s="2">
        <f>发送!E255-30</f>
        <v>30</v>
      </c>
      <c r="F196" s="2"/>
      <c r="G196" s="104" t="s">
        <v>1036</v>
      </c>
      <c r="H196" s="2"/>
    </row>
    <row r="197" spans="1:8" s="10" customFormat="1" ht="15" customHeight="1" x14ac:dyDescent="0.25">
      <c r="A197" s="87"/>
      <c r="B197" s="2" t="s">
        <v>1037</v>
      </c>
      <c r="C197" s="90"/>
      <c r="D197" s="87"/>
      <c r="E197" s="2">
        <f>发送!E256-30</f>
        <v>15</v>
      </c>
      <c r="F197" s="2"/>
      <c r="G197" s="105"/>
      <c r="H197" s="2"/>
    </row>
    <row r="198" spans="1:8" s="10" customFormat="1" ht="15" customHeight="1" x14ac:dyDescent="0.25">
      <c r="A198" s="87"/>
      <c r="B198" s="2" t="s">
        <v>1038</v>
      </c>
      <c r="C198" s="90"/>
      <c r="D198" s="87"/>
      <c r="E198" s="2">
        <f>发送!E257-10</f>
        <v>50</v>
      </c>
      <c r="F198" s="2"/>
      <c r="G198" s="105"/>
      <c r="H198" s="2"/>
    </row>
    <row r="199" spans="1:8" s="10" customFormat="1" ht="15" customHeight="1" x14ac:dyDescent="0.25">
      <c r="A199" s="87"/>
      <c r="B199" s="2" t="s">
        <v>1039</v>
      </c>
      <c r="C199" s="90"/>
      <c r="D199" s="87"/>
      <c r="E199" s="2">
        <f>发送!E258-10</f>
        <v>30</v>
      </c>
      <c r="F199" s="2"/>
      <c r="G199" s="105"/>
      <c r="H199" s="2"/>
    </row>
    <row r="200" spans="1:8" s="10" customFormat="1" ht="15" customHeight="1" x14ac:dyDescent="0.25">
      <c r="A200" s="87"/>
      <c r="B200" s="2" t="s">
        <v>1040</v>
      </c>
      <c r="C200" s="90"/>
      <c r="D200" s="87"/>
      <c r="E200" s="74">
        <f>发送!E259-179.9375</f>
        <v>89.0625</v>
      </c>
      <c r="F200" s="2"/>
      <c r="G200" s="105"/>
      <c r="H200" s="2"/>
    </row>
    <row r="201" spans="1:8" s="10" customFormat="1" ht="15" customHeight="1" x14ac:dyDescent="0.25">
      <c r="A201" s="87"/>
      <c r="B201" s="2" t="s">
        <v>1041</v>
      </c>
      <c r="C201" s="90"/>
      <c r="D201" s="87"/>
      <c r="E201" s="73">
        <f>发送!E259-180</f>
        <v>89</v>
      </c>
      <c r="F201" s="2"/>
      <c r="G201" s="105"/>
      <c r="H201" s="2"/>
    </row>
    <row r="202" spans="1:8" s="10" customFormat="1" ht="15" customHeight="1" x14ac:dyDescent="0.25">
      <c r="A202" s="87"/>
      <c r="B202" s="2" t="s">
        <v>1042</v>
      </c>
      <c r="C202" s="90"/>
      <c r="D202" s="87"/>
      <c r="E202" s="73">
        <f>发送!E260-181</f>
        <v>29</v>
      </c>
      <c r="F202" s="2"/>
      <c r="G202" s="105"/>
      <c r="H202" s="2"/>
    </row>
    <row r="203" spans="1:8" s="10" customFormat="1" ht="15" customHeight="1" x14ac:dyDescent="0.25">
      <c r="A203" s="87"/>
      <c r="B203" s="2" t="s">
        <v>1043</v>
      </c>
      <c r="C203" s="90"/>
      <c r="D203" s="87"/>
      <c r="E203" s="73">
        <f>发送!E261-1</f>
        <v>10080</v>
      </c>
      <c r="F203" s="2"/>
      <c r="G203" s="105"/>
      <c r="H203" s="2"/>
    </row>
    <row r="204" spans="1:8" s="10" customFormat="1" ht="15" customHeight="1" x14ac:dyDescent="0.25">
      <c r="A204" s="87"/>
      <c r="B204" s="2" t="s">
        <v>1044</v>
      </c>
      <c r="C204" s="90"/>
      <c r="D204" s="87"/>
      <c r="E204" s="73">
        <f>发送!E262-1</f>
        <v>100</v>
      </c>
      <c r="F204" s="2"/>
      <c r="G204" s="105"/>
      <c r="H204" s="2"/>
    </row>
    <row r="205" spans="1:8" s="10" customFormat="1" ht="15" customHeight="1" x14ac:dyDescent="0.25">
      <c r="A205" s="87"/>
      <c r="B205" s="2" t="s">
        <v>1045</v>
      </c>
      <c r="C205" s="90"/>
      <c r="D205" s="87"/>
      <c r="E205" s="73">
        <f>发送!E263-7</f>
        <v>10180</v>
      </c>
      <c r="F205" s="2"/>
      <c r="G205" s="105"/>
      <c r="H205" s="2"/>
    </row>
    <row r="206" spans="1:8" s="10" customFormat="1" ht="15" customHeight="1" x14ac:dyDescent="0.25">
      <c r="A206" s="87"/>
      <c r="B206" s="2" t="s">
        <v>1046</v>
      </c>
      <c r="C206" s="90"/>
      <c r="D206" s="87"/>
      <c r="E206" s="73">
        <f>发送!E264-7</f>
        <v>100</v>
      </c>
      <c r="F206" s="2"/>
      <c r="G206" s="105"/>
      <c r="H206" s="2"/>
    </row>
    <row r="207" spans="1:8" s="10" customFormat="1" ht="15" customHeight="1" x14ac:dyDescent="0.25">
      <c r="A207" s="87"/>
      <c r="B207" s="2" t="s">
        <v>1047</v>
      </c>
      <c r="C207" s="90"/>
      <c r="D207" s="87"/>
      <c r="E207" s="2">
        <f>发送!E265-8</f>
        <v>190</v>
      </c>
      <c r="F207" s="2"/>
      <c r="G207" s="105"/>
      <c r="H207" s="2"/>
    </row>
    <row r="208" spans="1:8" s="10" customFormat="1" ht="15" customHeight="1" x14ac:dyDescent="0.25">
      <c r="A208" s="87"/>
      <c r="B208" s="2" t="s">
        <v>1048</v>
      </c>
      <c r="C208" s="90"/>
      <c r="D208" s="87"/>
      <c r="E208" s="2">
        <f>发送!E266-14</f>
        <v>46</v>
      </c>
      <c r="F208" s="2"/>
      <c r="G208" s="105"/>
      <c r="H208" s="2"/>
    </row>
    <row r="209" spans="1:8" s="10" customFormat="1" ht="15" customHeight="1" x14ac:dyDescent="0.25">
      <c r="A209" s="87"/>
      <c r="B209" s="2" t="s">
        <v>1049</v>
      </c>
      <c r="C209" s="90"/>
      <c r="D209" s="87"/>
      <c r="E209" s="2">
        <f>发送!E267-14</f>
        <v>26</v>
      </c>
      <c r="F209" s="2"/>
      <c r="G209" s="105"/>
      <c r="H209" s="2"/>
    </row>
    <row r="210" spans="1:8" s="10" customFormat="1" ht="15" customHeight="1" x14ac:dyDescent="0.25">
      <c r="A210" s="87"/>
      <c r="B210" s="2" t="s">
        <v>1050</v>
      </c>
      <c r="C210" s="90"/>
      <c r="D210" s="87"/>
      <c r="E210" s="2">
        <f>发送!E268-10</f>
        <v>50</v>
      </c>
      <c r="F210" s="2"/>
      <c r="G210" s="105"/>
      <c r="H210" s="2"/>
    </row>
    <row r="211" spans="1:8" s="10" customFormat="1" ht="15" customHeight="1" x14ac:dyDescent="0.25">
      <c r="A211" s="88"/>
      <c r="B211" s="2" t="s">
        <v>1051</v>
      </c>
      <c r="C211" s="91"/>
      <c r="D211" s="88"/>
      <c r="E211" s="2">
        <f>发送!E269-10</f>
        <v>30</v>
      </c>
      <c r="F211" s="2"/>
      <c r="G211" s="106"/>
      <c r="H211" s="2"/>
    </row>
    <row r="212" spans="1:8" s="10" customFormat="1" ht="15" customHeight="1" x14ac:dyDescent="0.25">
      <c r="A212" s="89" t="s">
        <v>1160</v>
      </c>
      <c r="B212" s="2" t="s">
        <v>1161</v>
      </c>
      <c r="C212" s="86" t="s">
        <v>1162</v>
      </c>
      <c r="D212" s="86" t="s">
        <v>117</v>
      </c>
      <c r="E212" s="2">
        <v>5000</v>
      </c>
      <c r="F212" s="2"/>
      <c r="G212" s="104" t="s">
        <v>1347</v>
      </c>
      <c r="H212" s="2"/>
    </row>
    <row r="213" spans="1:8" s="10" customFormat="1" ht="15" customHeight="1" x14ac:dyDescent="0.25">
      <c r="A213" s="90"/>
      <c r="B213" s="2" t="s">
        <v>1163</v>
      </c>
      <c r="C213" s="87"/>
      <c r="D213" s="87"/>
      <c r="E213" s="2">
        <v>20</v>
      </c>
      <c r="F213" s="2"/>
      <c r="G213" s="105"/>
      <c r="H213" s="2"/>
    </row>
    <row r="214" spans="1:8" s="10" customFormat="1" ht="15" customHeight="1" x14ac:dyDescent="0.25">
      <c r="A214" s="90"/>
      <c r="B214" s="2" t="s">
        <v>1164</v>
      </c>
      <c r="C214" s="87"/>
      <c r="D214" s="87"/>
      <c r="E214" s="2">
        <v>15</v>
      </c>
      <c r="F214" s="2"/>
      <c r="G214" s="105"/>
      <c r="H214" s="2"/>
    </row>
    <row r="215" spans="1:8" s="10" customFormat="1" ht="15" customHeight="1" x14ac:dyDescent="0.25">
      <c r="A215" s="90"/>
      <c r="B215" s="2" t="s">
        <v>1165</v>
      </c>
      <c r="C215" s="87"/>
      <c r="D215" s="87"/>
      <c r="E215" s="2">
        <v>20</v>
      </c>
      <c r="F215" s="2"/>
      <c r="G215" s="105"/>
      <c r="H215" s="2"/>
    </row>
    <row r="216" spans="1:8" s="10" customFormat="1" ht="15" customHeight="1" x14ac:dyDescent="0.25">
      <c r="A216" s="90"/>
      <c r="B216" s="2" t="s">
        <v>1166</v>
      </c>
      <c r="C216" s="87"/>
      <c r="D216" s="87"/>
      <c r="E216" s="2">
        <v>11</v>
      </c>
      <c r="F216" s="2"/>
      <c r="G216" s="105"/>
      <c r="H216" s="2"/>
    </row>
    <row r="217" spans="1:8" s="10" customFormat="1" ht="15" customHeight="1" x14ac:dyDescent="0.25">
      <c r="A217" s="90"/>
      <c r="B217" s="2" t="s">
        <v>1167</v>
      </c>
      <c r="C217" s="87"/>
      <c r="D217" s="87"/>
      <c r="E217" s="2">
        <v>11</v>
      </c>
      <c r="F217" s="2"/>
      <c r="G217" s="105"/>
      <c r="H217" s="2"/>
    </row>
    <row r="218" spans="1:8" s="10" customFormat="1" ht="15" customHeight="1" x14ac:dyDescent="0.25">
      <c r="A218" s="90"/>
      <c r="B218" s="2" t="s">
        <v>1168</v>
      </c>
      <c r="C218" s="87"/>
      <c r="D218" s="87"/>
      <c r="E218" s="2">
        <v>30</v>
      </c>
      <c r="F218" s="2"/>
      <c r="G218" s="105"/>
      <c r="H218" s="2"/>
    </row>
    <row r="219" spans="1:8" s="10" customFormat="1" ht="15" customHeight="1" x14ac:dyDescent="0.25">
      <c r="A219" s="90"/>
      <c r="B219" s="2" t="s">
        <v>1169</v>
      </c>
      <c r="C219" s="87"/>
      <c r="D219" s="87"/>
      <c r="E219" s="2">
        <v>20</v>
      </c>
      <c r="F219" s="2"/>
      <c r="G219" s="105"/>
      <c r="H219" s="2"/>
    </row>
    <row r="220" spans="1:8" s="10" customFormat="1" ht="15" customHeight="1" x14ac:dyDescent="0.25">
      <c r="A220" s="90"/>
      <c r="B220" s="2" t="s">
        <v>1170</v>
      </c>
      <c r="C220" s="87"/>
      <c r="D220" s="87"/>
      <c r="E220" s="2">
        <v>20</v>
      </c>
      <c r="F220" s="2"/>
      <c r="G220" s="106"/>
      <c r="H220" s="2"/>
    </row>
    <row r="221" spans="1:8" s="10" customFormat="1" ht="15" customHeight="1" x14ac:dyDescent="0.25">
      <c r="A221" s="90"/>
      <c r="B221" s="2" t="s">
        <v>1171</v>
      </c>
      <c r="C221" s="87"/>
      <c r="D221" s="87"/>
      <c r="E221" s="2">
        <v>10000</v>
      </c>
      <c r="F221" s="2"/>
      <c r="G221" s="104" t="s">
        <v>1346</v>
      </c>
      <c r="H221" s="2"/>
    </row>
    <row r="222" spans="1:8" s="10" customFormat="1" ht="15" customHeight="1" x14ac:dyDescent="0.25">
      <c r="A222" s="90"/>
      <c r="B222" s="2" t="s">
        <v>1172</v>
      </c>
      <c r="C222" s="87"/>
      <c r="D222" s="87"/>
      <c r="E222" s="2">
        <v>10000</v>
      </c>
      <c r="F222" s="2"/>
      <c r="G222" s="105"/>
      <c r="H222" s="2"/>
    </row>
    <row r="223" spans="1:8" s="10" customFormat="1" ht="15" customHeight="1" x14ac:dyDescent="0.25">
      <c r="A223" s="90"/>
      <c r="B223" s="2" t="s">
        <v>1173</v>
      </c>
      <c r="C223" s="87"/>
      <c r="D223" s="87"/>
      <c r="E223" s="2">
        <v>30</v>
      </c>
      <c r="F223" s="2"/>
      <c r="G223" s="105"/>
      <c r="H223" s="2"/>
    </row>
    <row r="224" spans="1:8" s="10" customFormat="1" ht="15" customHeight="1" x14ac:dyDescent="0.25">
      <c r="A224" s="90"/>
      <c r="B224" s="2" t="s">
        <v>1174</v>
      </c>
      <c r="C224" s="87"/>
      <c r="D224" s="87"/>
      <c r="E224" s="2">
        <v>50</v>
      </c>
      <c r="F224" s="2"/>
      <c r="G224" s="105"/>
      <c r="H224" s="2"/>
    </row>
    <row r="225" spans="1:8" s="10" customFormat="1" ht="15" customHeight="1" x14ac:dyDescent="0.25">
      <c r="A225" s="90"/>
      <c r="B225" s="2" t="s">
        <v>1175</v>
      </c>
      <c r="C225" s="87"/>
      <c r="D225" s="87"/>
      <c r="E225" s="2">
        <v>30</v>
      </c>
      <c r="F225" s="2"/>
      <c r="G225" s="105"/>
      <c r="H225" s="2"/>
    </row>
    <row r="226" spans="1:8" s="10" customFormat="1" ht="15" customHeight="1" x14ac:dyDescent="0.25">
      <c r="A226" s="90"/>
      <c r="B226" s="2" t="s">
        <v>1176</v>
      </c>
      <c r="C226" s="87"/>
      <c r="D226" s="87"/>
      <c r="E226" s="2">
        <v>30</v>
      </c>
      <c r="F226" s="2"/>
      <c r="G226" s="105"/>
      <c r="H226" s="2"/>
    </row>
    <row r="227" spans="1:8" s="10" customFormat="1" ht="15" customHeight="1" x14ac:dyDescent="0.25">
      <c r="A227" s="90"/>
      <c r="B227" s="2" t="s">
        <v>1177</v>
      </c>
      <c r="C227" s="87"/>
      <c r="D227" s="87"/>
      <c r="E227" s="2">
        <v>10000</v>
      </c>
      <c r="F227" s="2"/>
      <c r="G227" s="105"/>
      <c r="H227" s="2"/>
    </row>
    <row r="228" spans="1:8" s="10" customFormat="1" ht="15" customHeight="1" x14ac:dyDescent="0.25">
      <c r="A228" s="90"/>
      <c r="B228" s="2" t="s">
        <v>1178</v>
      </c>
      <c r="C228" s="87"/>
      <c r="D228" s="87"/>
      <c r="E228" s="2">
        <v>10000</v>
      </c>
      <c r="F228" s="2"/>
      <c r="G228" s="105"/>
      <c r="H228" s="2"/>
    </row>
    <row r="229" spans="1:8" s="10" customFormat="1" ht="15" customHeight="1" x14ac:dyDescent="0.25">
      <c r="A229" s="91"/>
      <c r="B229" s="2" t="s">
        <v>1179</v>
      </c>
      <c r="C229" s="88"/>
      <c r="D229" s="88"/>
      <c r="E229" s="2">
        <v>100</v>
      </c>
      <c r="F229" s="2"/>
      <c r="G229" s="106"/>
      <c r="H229" s="2"/>
    </row>
    <row r="230" spans="1:8" s="10" customFormat="1" ht="15" customHeight="1" x14ac:dyDescent="0.25">
      <c r="A230" s="89" t="s">
        <v>1180</v>
      </c>
      <c r="B230" s="2" t="s">
        <v>1181</v>
      </c>
      <c r="C230" s="86" t="s">
        <v>1182</v>
      </c>
      <c r="D230" s="86" t="s">
        <v>117</v>
      </c>
      <c r="E230" s="2">
        <v>100</v>
      </c>
      <c r="F230" s="2"/>
      <c r="G230" s="104" t="s">
        <v>1347</v>
      </c>
      <c r="H230" s="2"/>
    </row>
    <row r="231" spans="1:8" s="10" customFormat="1" ht="15" customHeight="1" x14ac:dyDescent="0.25">
      <c r="A231" s="90"/>
      <c r="B231" s="2" t="s">
        <v>1183</v>
      </c>
      <c r="C231" s="87"/>
      <c r="D231" s="87"/>
      <c r="E231" s="2">
        <v>10</v>
      </c>
      <c r="F231" s="2"/>
      <c r="G231" s="105"/>
      <c r="H231" s="2"/>
    </row>
    <row r="232" spans="1:8" s="10" customFormat="1" ht="15" customHeight="1" x14ac:dyDescent="0.25">
      <c r="A232" s="90"/>
      <c r="B232" s="2" t="s">
        <v>1184</v>
      </c>
      <c r="C232" s="87"/>
      <c r="D232" s="87"/>
      <c r="E232" s="2">
        <v>7</v>
      </c>
      <c r="F232" s="2"/>
      <c r="G232" s="105"/>
      <c r="H232" s="2"/>
    </row>
    <row r="233" spans="1:8" s="10" customFormat="1" ht="15" customHeight="1" x14ac:dyDescent="0.25">
      <c r="A233" s="90"/>
      <c r="B233" s="2" t="s">
        <v>1185</v>
      </c>
      <c r="C233" s="87"/>
      <c r="D233" s="87"/>
      <c r="E233" s="2">
        <v>10</v>
      </c>
      <c r="F233" s="2"/>
      <c r="G233" s="105"/>
      <c r="H233" s="2"/>
    </row>
    <row r="234" spans="1:8" s="10" customFormat="1" ht="15" customHeight="1" x14ac:dyDescent="0.25">
      <c r="A234" s="90"/>
      <c r="B234" s="2" t="s">
        <v>1186</v>
      </c>
      <c r="C234" s="87"/>
      <c r="D234" s="87"/>
      <c r="E234" s="2">
        <v>2</v>
      </c>
      <c r="F234" s="2"/>
      <c r="G234" s="105"/>
      <c r="H234" s="2"/>
    </row>
    <row r="235" spans="1:8" s="10" customFormat="1" ht="15" customHeight="1" x14ac:dyDescent="0.25">
      <c r="A235" s="90"/>
      <c r="B235" s="2" t="s">
        <v>1187</v>
      </c>
      <c r="C235" s="87"/>
      <c r="D235" s="87"/>
      <c r="E235" s="2">
        <v>2</v>
      </c>
      <c r="F235" s="2"/>
      <c r="G235" s="105"/>
      <c r="H235" s="2"/>
    </row>
    <row r="236" spans="1:8" s="10" customFormat="1" ht="15" customHeight="1" x14ac:dyDescent="0.25">
      <c r="A236" s="90"/>
      <c r="B236" s="2" t="s">
        <v>1188</v>
      </c>
      <c r="C236" s="87"/>
      <c r="D236" s="87"/>
      <c r="E236" s="2">
        <v>25</v>
      </c>
      <c r="F236" s="2"/>
      <c r="G236" s="105"/>
      <c r="H236" s="2"/>
    </row>
    <row r="237" spans="1:8" s="10" customFormat="1" ht="15" customHeight="1" x14ac:dyDescent="0.25">
      <c r="A237" s="90"/>
      <c r="B237" s="2" t="s">
        <v>1189</v>
      </c>
      <c r="C237" s="87"/>
      <c r="D237" s="87"/>
      <c r="E237" s="2">
        <v>10</v>
      </c>
      <c r="F237" s="2"/>
      <c r="G237" s="105"/>
      <c r="H237" s="2"/>
    </row>
    <row r="238" spans="1:8" s="10" customFormat="1" ht="15" customHeight="1" x14ac:dyDescent="0.25">
      <c r="A238" s="90"/>
      <c r="B238" s="2" t="s">
        <v>1190</v>
      </c>
      <c r="C238" s="87"/>
      <c r="D238" s="87"/>
      <c r="E238" s="2">
        <v>10</v>
      </c>
      <c r="F238" s="2"/>
      <c r="G238" s="106"/>
      <c r="H238" s="2"/>
    </row>
    <row r="239" spans="1:8" s="10" customFormat="1" ht="15" customHeight="1" x14ac:dyDescent="0.25">
      <c r="A239" s="90"/>
      <c r="B239" s="2" t="s">
        <v>1191</v>
      </c>
      <c r="C239" s="87"/>
      <c r="D239" s="87"/>
      <c r="E239" s="2">
        <v>100</v>
      </c>
      <c r="F239" s="2"/>
      <c r="G239" s="104" t="s">
        <v>1348</v>
      </c>
      <c r="H239" s="2"/>
    </row>
    <row r="240" spans="1:8" s="10" customFormat="1" ht="15" customHeight="1" x14ac:dyDescent="0.25">
      <c r="A240" s="90"/>
      <c r="B240" s="2" t="s">
        <v>1192</v>
      </c>
      <c r="C240" s="87"/>
      <c r="D240" s="87"/>
      <c r="E240" s="2">
        <v>100</v>
      </c>
      <c r="F240" s="2"/>
      <c r="G240" s="105"/>
      <c r="H240" s="2"/>
    </row>
    <row r="241" spans="1:8" s="10" customFormat="1" ht="15" customHeight="1" x14ac:dyDescent="0.25">
      <c r="A241" s="90"/>
      <c r="B241" s="2" t="s">
        <v>1193</v>
      </c>
      <c r="C241" s="87"/>
      <c r="D241" s="87"/>
      <c r="E241" s="2">
        <v>15</v>
      </c>
      <c r="F241" s="2"/>
      <c r="G241" s="105"/>
      <c r="H241" s="2"/>
    </row>
    <row r="242" spans="1:8" s="10" customFormat="1" ht="15" customHeight="1" x14ac:dyDescent="0.25">
      <c r="A242" s="90"/>
      <c r="B242" s="2" t="s">
        <v>1194</v>
      </c>
      <c r="C242" s="87"/>
      <c r="D242" s="87"/>
      <c r="E242" s="2">
        <v>30</v>
      </c>
      <c r="F242" s="2"/>
      <c r="G242" s="105"/>
      <c r="H242" s="2"/>
    </row>
    <row r="243" spans="1:8" s="10" customFormat="1" ht="15" customHeight="1" x14ac:dyDescent="0.25">
      <c r="A243" s="90"/>
      <c r="B243" s="2" t="s">
        <v>1195</v>
      </c>
      <c r="C243" s="87"/>
      <c r="D243" s="87"/>
      <c r="E243" s="2">
        <v>2</v>
      </c>
      <c r="F243" s="2"/>
      <c r="G243" s="105"/>
      <c r="H243" s="2"/>
    </row>
    <row r="244" spans="1:8" s="10" customFormat="1" ht="15" customHeight="1" x14ac:dyDescent="0.25">
      <c r="A244" s="90"/>
      <c r="B244" s="2" t="s">
        <v>1196</v>
      </c>
      <c r="C244" s="87"/>
      <c r="D244" s="87"/>
      <c r="E244" s="2">
        <v>2</v>
      </c>
      <c r="F244" s="2"/>
      <c r="G244" s="105"/>
      <c r="H244" s="2"/>
    </row>
    <row r="245" spans="1:8" s="10" customFormat="1" ht="15" customHeight="1" x14ac:dyDescent="0.25">
      <c r="A245" s="90"/>
      <c r="B245" s="2" t="s">
        <v>1197</v>
      </c>
      <c r="C245" s="87"/>
      <c r="D245" s="87"/>
      <c r="E245" s="2">
        <v>100</v>
      </c>
      <c r="F245" s="2"/>
      <c r="G245" s="105"/>
      <c r="H245" s="2"/>
    </row>
    <row r="246" spans="1:8" s="10" customFormat="1" ht="15" customHeight="1" x14ac:dyDescent="0.25">
      <c r="A246" s="90"/>
      <c r="B246" s="2" t="s">
        <v>1198</v>
      </c>
      <c r="C246" s="87"/>
      <c r="D246" s="87"/>
      <c r="E246" s="2">
        <v>100</v>
      </c>
      <c r="F246" s="2"/>
      <c r="G246" s="105"/>
      <c r="H246" s="2"/>
    </row>
    <row r="247" spans="1:8" s="10" customFormat="1" ht="15" customHeight="1" x14ac:dyDescent="0.25">
      <c r="A247" s="91"/>
      <c r="B247" s="2" t="s">
        <v>1199</v>
      </c>
      <c r="C247" s="88"/>
      <c r="D247" s="88"/>
      <c r="E247" s="2">
        <v>40</v>
      </c>
      <c r="F247" s="2"/>
      <c r="G247" s="106"/>
      <c r="H247" s="2"/>
    </row>
    <row r="248" spans="1:8" s="10" customFormat="1" ht="15" customHeight="1" x14ac:dyDescent="0.25">
      <c r="A248" s="89" t="s">
        <v>1200</v>
      </c>
      <c r="B248" s="2" t="s">
        <v>1201</v>
      </c>
      <c r="C248" s="86" t="s">
        <v>1202</v>
      </c>
      <c r="D248" s="86" t="s">
        <v>117</v>
      </c>
      <c r="E248" s="2">
        <v>5000</v>
      </c>
      <c r="F248" s="2"/>
      <c r="G248" s="115" t="s">
        <v>1347</v>
      </c>
      <c r="H248" s="2"/>
    </row>
    <row r="249" spans="1:8" s="10" customFormat="1" ht="15" customHeight="1" x14ac:dyDescent="0.25">
      <c r="A249" s="90"/>
      <c r="B249" s="2" t="s">
        <v>1203</v>
      </c>
      <c r="C249" s="87"/>
      <c r="D249" s="87"/>
      <c r="E249" s="2">
        <v>20</v>
      </c>
      <c r="F249" s="2"/>
      <c r="G249" s="116"/>
      <c r="H249" s="2"/>
    </row>
    <row r="250" spans="1:8" s="10" customFormat="1" ht="15" customHeight="1" x14ac:dyDescent="0.25">
      <c r="A250" s="90"/>
      <c r="B250" s="2" t="s">
        <v>1204</v>
      </c>
      <c r="C250" s="87"/>
      <c r="D250" s="87"/>
      <c r="E250" s="2">
        <v>15</v>
      </c>
      <c r="F250" s="2"/>
      <c r="G250" s="116"/>
      <c r="H250" s="2"/>
    </row>
    <row r="251" spans="1:8" s="10" customFormat="1" ht="15" customHeight="1" x14ac:dyDescent="0.25">
      <c r="A251" s="90"/>
      <c r="B251" s="2" t="s">
        <v>1205</v>
      </c>
      <c r="C251" s="87"/>
      <c r="D251" s="87"/>
      <c r="E251" s="2">
        <v>20</v>
      </c>
      <c r="F251" s="2"/>
      <c r="G251" s="116"/>
      <c r="H251" s="2"/>
    </row>
    <row r="252" spans="1:8" s="10" customFormat="1" ht="15" customHeight="1" x14ac:dyDescent="0.25">
      <c r="A252" s="90"/>
      <c r="B252" s="2" t="s">
        <v>1206</v>
      </c>
      <c r="C252" s="87"/>
      <c r="D252" s="87"/>
      <c r="E252" s="2">
        <v>11</v>
      </c>
      <c r="F252" s="2"/>
      <c r="G252" s="116"/>
      <c r="H252" s="2"/>
    </row>
    <row r="253" spans="1:8" s="10" customFormat="1" ht="15" customHeight="1" x14ac:dyDescent="0.25">
      <c r="A253" s="90"/>
      <c r="B253" s="2" t="s">
        <v>1207</v>
      </c>
      <c r="C253" s="87"/>
      <c r="D253" s="87"/>
      <c r="E253" s="2">
        <v>11</v>
      </c>
      <c r="F253" s="2"/>
      <c r="G253" s="116"/>
      <c r="H253" s="2"/>
    </row>
    <row r="254" spans="1:8" s="10" customFormat="1" ht="15" customHeight="1" x14ac:dyDescent="0.25">
      <c r="A254" s="90"/>
      <c r="B254" s="2" t="s">
        <v>1208</v>
      </c>
      <c r="C254" s="87"/>
      <c r="D254" s="87"/>
      <c r="E254" s="2">
        <v>30</v>
      </c>
      <c r="F254" s="2"/>
      <c r="G254" s="116"/>
      <c r="H254" s="2"/>
    </row>
    <row r="255" spans="1:8" s="10" customFormat="1" ht="15" customHeight="1" x14ac:dyDescent="0.25">
      <c r="A255" s="90"/>
      <c r="B255" s="2" t="s">
        <v>1209</v>
      </c>
      <c r="C255" s="87"/>
      <c r="D255" s="87"/>
      <c r="E255" s="2">
        <v>20</v>
      </c>
      <c r="F255" s="2"/>
      <c r="G255" s="116"/>
      <c r="H255" s="2"/>
    </row>
    <row r="256" spans="1:8" s="10" customFormat="1" ht="15" customHeight="1" x14ac:dyDescent="0.25">
      <c r="A256" s="90"/>
      <c r="B256" s="2" t="s">
        <v>1210</v>
      </c>
      <c r="C256" s="87"/>
      <c r="D256" s="87"/>
      <c r="E256" s="2">
        <v>20</v>
      </c>
      <c r="F256" s="2"/>
      <c r="G256" s="117"/>
      <c r="H256" s="2"/>
    </row>
    <row r="257" spans="1:8" s="10" customFormat="1" ht="15" customHeight="1" x14ac:dyDescent="0.25">
      <c r="A257" s="90"/>
      <c r="B257" s="2" t="s">
        <v>1211</v>
      </c>
      <c r="C257" s="87"/>
      <c r="D257" s="87"/>
      <c r="E257" s="2">
        <v>10000</v>
      </c>
      <c r="F257" s="2"/>
      <c r="G257" s="104" t="s">
        <v>1349</v>
      </c>
      <c r="H257" s="2"/>
    </row>
    <row r="258" spans="1:8" s="10" customFormat="1" ht="15" customHeight="1" x14ac:dyDescent="0.25">
      <c r="A258" s="90"/>
      <c r="B258" s="2" t="s">
        <v>1212</v>
      </c>
      <c r="C258" s="87"/>
      <c r="D258" s="87"/>
      <c r="E258" s="2">
        <v>10000</v>
      </c>
      <c r="F258" s="2"/>
      <c r="G258" s="105"/>
      <c r="H258" s="2"/>
    </row>
    <row r="259" spans="1:8" s="10" customFormat="1" ht="15" customHeight="1" x14ac:dyDescent="0.25">
      <c r="A259" s="90"/>
      <c r="B259" s="2" t="s">
        <v>1213</v>
      </c>
      <c r="C259" s="87"/>
      <c r="D259" s="87"/>
      <c r="E259" s="2">
        <v>30</v>
      </c>
      <c r="F259" s="2"/>
      <c r="G259" s="105"/>
      <c r="H259" s="2"/>
    </row>
    <row r="260" spans="1:8" s="10" customFormat="1" ht="15" customHeight="1" x14ac:dyDescent="0.25">
      <c r="A260" s="90"/>
      <c r="B260" s="2" t="s">
        <v>1214</v>
      </c>
      <c r="C260" s="87"/>
      <c r="D260" s="87"/>
      <c r="E260" s="2">
        <v>50</v>
      </c>
      <c r="F260" s="2"/>
      <c r="G260" s="105"/>
      <c r="H260" s="2"/>
    </row>
    <row r="261" spans="1:8" s="10" customFormat="1" ht="15" customHeight="1" x14ac:dyDescent="0.25">
      <c r="A261" s="90"/>
      <c r="B261" s="2" t="s">
        <v>1215</v>
      </c>
      <c r="C261" s="87"/>
      <c r="D261" s="87"/>
      <c r="E261" s="2">
        <v>30</v>
      </c>
      <c r="F261" s="2"/>
      <c r="G261" s="105"/>
      <c r="H261" s="2"/>
    </row>
    <row r="262" spans="1:8" s="10" customFormat="1" ht="15" customHeight="1" x14ac:dyDescent="0.25">
      <c r="A262" s="90"/>
      <c r="B262" s="2" t="s">
        <v>1216</v>
      </c>
      <c r="C262" s="87"/>
      <c r="D262" s="87"/>
      <c r="E262" s="2">
        <v>30</v>
      </c>
      <c r="F262" s="2"/>
      <c r="G262" s="105"/>
      <c r="H262" s="2"/>
    </row>
    <row r="263" spans="1:8" s="10" customFormat="1" ht="15" customHeight="1" x14ac:dyDescent="0.25">
      <c r="A263" s="90"/>
      <c r="B263" s="2" t="s">
        <v>1217</v>
      </c>
      <c r="C263" s="87"/>
      <c r="D263" s="87"/>
      <c r="E263" s="2">
        <v>10000</v>
      </c>
      <c r="F263" s="2"/>
      <c r="G263" s="105"/>
      <c r="H263" s="2"/>
    </row>
    <row r="264" spans="1:8" s="10" customFormat="1" ht="15" customHeight="1" x14ac:dyDescent="0.25">
      <c r="A264" s="90"/>
      <c r="B264" s="2" t="s">
        <v>1218</v>
      </c>
      <c r="C264" s="87"/>
      <c r="D264" s="87"/>
      <c r="E264" s="2">
        <v>10000</v>
      </c>
      <c r="F264" s="2"/>
      <c r="G264" s="105"/>
      <c r="H264" s="2"/>
    </row>
    <row r="265" spans="1:8" s="10" customFormat="1" ht="15" customHeight="1" x14ac:dyDescent="0.25">
      <c r="A265" s="91"/>
      <c r="B265" s="2" t="s">
        <v>1219</v>
      </c>
      <c r="C265" s="88"/>
      <c r="D265" s="88"/>
      <c r="E265" s="2">
        <v>100</v>
      </c>
      <c r="F265" s="2"/>
      <c r="G265" s="106"/>
      <c r="H265" s="2"/>
    </row>
    <row r="266" spans="1:8" s="10" customFormat="1" ht="15" customHeight="1" x14ac:dyDescent="0.25">
      <c r="A266" s="89" t="s">
        <v>1220</v>
      </c>
      <c r="B266" s="2" t="s">
        <v>1221</v>
      </c>
      <c r="C266" s="86" t="s">
        <v>1222</v>
      </c>
      <c r="D266" s="86" t="s">
        <v>117</v>
      </c>
      <c r="E266" s="2">
        <v>100</v>
      </c>
      <c r="F266" s="2"/>
      <c r="G266" s="115" t="s">
        <v>1347</v>
      </c>
      <c r="H266" s="2"/>
    </row>
    <row r="267" spans="1:8" s="10" customFormat="1" ht="15" customHeight="1" x14ac:dyDescent="0.25">
      <c r="A267" s="90"/>
      <c r="B267" s="2" t="s">
        <v>1223</v>
      </c>
      <c r="C267" s="87"/>
      <c r="D267" s="87"/>
      <c r="E267" s="2">
        <v>10</v>
      </c>
      <c r="F267" s="2"/>
      <c r="G267" s="116"/>
      <c r="H267" s="2"/>
    </row>
    <row r="268" spans="1:8" s="10" customFormat="1" ht="15" customHeight="1" x14ac:dyDescent="0.25">
      <c r="A268" s="90"/>
      <c r="B268" s="2" t="s">
        <v>1224</v>
      </c>
      <c r="C268" s="87"/>
      <c r="D268" s="87"/>
      <c r="E268" s="2">
        <v>7</v>
      </c>
      <c r="F268" s="2"/>
      <c r="G268" s="116"/>
      <c r="H268" s="2"/>
    </row>
    <row r="269" spans="1:8" s="10" customFormat="1" ht="15" customHeight="1" x14ac:dyDescent="0.25">
      <c r="A269" s="90"/>
      <c r="B269" s="2" t="s">
        <v>1225</v>
      </c>
      <c r="C269" s="87"/>
      <c r="D269" s="87"/>
      <c r="E269" s="2">
        <v>10</v>
      </c>
      <c r="F269" s="2"/>
      <c r="G269" s="116"/>
      <c r="H269" s="2"/>
    </row>
    <row r="270" spans="1:8" s="10" customFormat="1" ht="15" customHeight="1" x14ac:dyDescent="0.25">
      <c r="A270" s="90"/>
      <c r="B270" s="2" t="s">
        <v>1226</v>
      </c>
      <c r="C270" s="87"/>
      <c r="D270" s="87"/>
      <c r="E270" s="2">
        <v>2</v>
      </c>
      <c r="F270" s="2"/>
      <c r="G270" s="116"/>
      <c r="H270" s="2"/>
    </row>
    <row r="271" spans="1:8" s="10" customFormat="1" ht="15" customHeight="1" x14ac:dyDescent="0.25">
      <c r="A271" s="90"/>
      <c r="B271" s="2" t="s">
        <v>1227</v>
      </c>
      <c r="C271" s="87"/>
      <c r="D271" s="87"/>
      <c r="E271" s="2">
        <v>2</v>
      </c>
      <c r="F271" s="2"/>
      <c r="G271" s="116"/>
      <c r="H271" s="2"/>
    </row>
    <row r="272" spans="1:8" s="10" customFormat="1" ht="15" customHeight="1" x14ac:dyDescent="0.25">
      <c r="A272" s="90"/>
      <c r="B272" s="2" t="s">
        <v>1228</v>
      </c>
      <c r="C272" s="87"/>
      <c r="D272" s="87"/>
      <c r="E272" s="2">
        <v>25</v>
      </c>
      <c r="F272" s="2"/>
      <c r="G272" s="116"/>
      <c r="H272" s="2"/>
    </row>
    <row r="273" spans="1:8" s="10" customFormat="1" ht="15" customHeight="1" x14ac:dyDescent="0.25">
      <c r="A273" s="90"/>
      <c r="B273" s="2" t="s">
        <v>1229</v>
      </c>
      <c r="C273" s="87"/>
      <c r="D273" s="87"/>
      <c r="E273" s="2">
        <v>10</v>
      </c>
      <c r="F273" s="2"/>
      <c r="G273" s="116"/>
      <c r="H273" s="2"/>
    </row>
    <row r="274" spans="1:8" s="10" customFormat="1" ht="15" customHeight="1" x14ac:dyDescent="0.25">
      <c r="A274" s="90"/>
      <c r="B274" s="2" t="s">
        <v>1230</v>
      </c>
      <c r="C274" s="87"/>
      <c r="D274" s="87"/>
      <c r="E274" s="2">
        <v>10</v>
      </c>
      <c r="F274" s="2"/>
      <c r="G274" s="117"/>
      <c r="H274" s="2"/>
    </row>
    <row r="275" spans="1:8" s="10" customFormat="1" ht="15" customHeight="1" x14ac:dyDescent="0.25">
      <c r="A275" s="90"/>
      <c r="B275" s="2" t="s">
        <v>1231</v>
      </c>
      <c r="C275" s="87"/>
      <c r="D275" s="87"/>
      <c r="E275" s="2">
        <v>100</v>
      </c>
      <c r="F275" s="2"/>
      <c r="G275" s="104" t="s">
        <v>1349</v>
      </c>
      <c r="H275" s="2"/>
    </row>
    <row r="276" spans="1:8" s="10" customFormat="1" ht="15" customHeight="1" x14ac:dyDescent="0.25">
      <c r="A276" s="90"/>
      <c r="B276" s="2" t="s">
        <v>1232</v>
      </c>
      <c r="C276" s="87"/>
      <c r="D276" s="87"/>
      <c r="E276" s="2">
        <v>100</v>
      </c>
      <c r="F276" s="2"/>
      <c r="G276" s="105"/>
      <c r="H276" s="2"/>
    </row>
    <row r="277" spans="1:8" s="10" customFormat="1" ht="15" customHeight="1" x14ac:dyDescent="0.25">
      <c r="A277" s="90"/>
      <c r="B277" s="2" t="s">
        <v>1233</v>
      </c>
      <c r="C277" s="87"/>
      <c r="D277" s="87"/>
      <c r="E277" s="2">
        <v>15</v>
      </c>
      <c r="F277" s="2"/>
      <c r="G277" s="105"/>
      <c r="H277" s="2"/>
    </row>
    <row r="278" spans="1:8" s="10" customFormat="1" ht="15" customHeight="1" x14ac:dyDescent="0.25">
      <c r="A278" s="90"/>
      <c r="B278" s="2" t="s">
        <v>1234</v>
      </c>
      <c r="C278" s="87"/>
      <c r="D278" s="87"/>
      <c r="E278" s="2">
        <v>30</v>
      </c>
      <c r="F278" s="2"/>
      <c r="G278" s="105"/>
      <c r="H278" s="2"/>
    </row>
    <row r="279" spans="1:8" s="10" customFormat="1" ht="15" customHeight="1" x14ac:dyDescent="0.25">
      <c r="A279" s="90"/>
      <c r="B279" s="2" t="s">
        <v>1235</v>
      </c>
      <c r="C279" s="87"/>
      <c r="D279" s="87"/>
      <c r="E279" s="2">
        <v>2</v>
      </c>
      <c r="F279" s="2"/>
      <c r="G279" s="105"/>
      <c r="H279" s="2"/>
    </row>
    <row r="280" spans="1:8" s="10" customFormat="1" ht="15" customHeight="1" x14ac:dyDescent="0.25">
      <c r="A280" s="90"/>
      <c r="B280" s="2" t="s">
        <v>1236</v>
      </c>
      <c r="C280" s="87"/>
      <c r="D280" s="87"/>
      <c r="E280" s="2">
        <v>2</v>
      </c>
      <c r="F280" s="2"/>
      <c r="G280" s="105"/>
      <c r="H280" s="2"/>
    </row>
    <row r="281" spans="1:8" s="10" customFormat="1" ht="15" customHeight="1" x14ac:dyDescent="0.25">
      <c r="A281" s="90"/>
      <c r="B281" s="2" t="s">
        <v>1237</v>
      </c>
      <c r="C281" s="87"/>
      <c r="D281" s="87"/>
      <c r="E281" s="2">
        <v>100</v>
      </c>
      <c r="F281" s="2"/>
      <c r="G281" s="105"/>
      <c r="H281" s="2"/>
    </row>
    <row r="282" spans="1:8" s="10" customFormat="1" ht="15" customHeight="1" x14ac:dyDescent="0.25">
      <c r="A282" s="90"/>
      <c r="B282" s="2" t="s">
        <v>1238</v>
      </c>
      <c r="C282" s="87"/>
      <c r="D282" s="87"/>
      <c r="E282" s="2">
        <v>100</v>
      </c>
      <c r="F282" s="2"/>
      <c r="G282" s="105"/>
      <c r="H282" s="2"/>
    </row>
    <row r="283" spans="1:8" s="10" customFormat="1" ht="15" customHeight="1" x14ac:dyDescent="0.25">
      <c r="A283" s="91"/>
      <c r="B283" s="2" t="s">
        <v>1239</v>
      </c>
      <c r="C283" s="88"/>
      <c r="D283" s="88"/>
      <c r="E283" s="2">
        <v>40</v>
      </c>
      <c r="F283" s="2"/>
      <c r="G283" s="106"/>
      <c r="H283" s="2"/>
    </row>
    <row r="284" spans="1:8" s="10" customFormat="1" ht="15" customHeight="1" x14ac:dyDescent="0.25">
      <c r="A284" s="2" t="s">
        <v>903</v>
      </c>
      <c r="B284" s="2"/>
      <c r="C284" s="9" t="s">
        <v>904</v>
      </c>
      <c r="D284" s="2" t="s">
        <v>117</v>
      </c>
      <c r="E284" s="2"/>
      <c r="F284" s="2"/>
      <c r="G284" s="11"/>
      <c r="H284" s="2"/>
    </row>
    <row r="285" spans="1:8" s="10" customFormat="1" ht="15" customHeight="1" x14ac:dyDescent="0.25">
      <c r="A285" s="2" t="s">
        <v>911</v>
      </c>
      <c r="B285" s="2"/>
      <c r="C285" s="9" t="s">
        <v>912</v>
      </c>
      <c r="D285" s="2" t="s">
        <v>117</v>
      </c>
      <c r="E285" s="2"/>
      <c r="F285" s="2"/>
      <c r="G285" s="11"/>
      <c r="H285" s="2"/>
    </row>
    <row r="286" spans="1:8" s="10" customFormat="1" ht="15" customHeight="1" x14ac:dyDescent="0.25">
      <c r="A286" s="2" t="s">
        <v>905</v>
      </c>
      <c r="B286" s="2"/>
      <c r="C286" s="9" t="s">
        <v>906</v>
      </c>
      <c r="D286" s="2" t="s">
        <v>117</v>
      </c>
      <c r="E286" s="2"/>
      <c r="F286" s="2"/>
      <c r="G286" s="11"/>
      <c r="H286" s="2"/>
    </row>
    <row r="287" spans="1:8" s="10" customFormat="1" ht="15" customHeight="1" x14ac:dyDescent="0.25">
      <c r="A287" s="2" t="s">
        <v>1052</v>
      </c>
      <c r="B287" s="30"/>
      <c r="C287" s="9" t="s">
        <v>1053</v>
      </c>
      <c r="D287" s="2" t="s">
        <v>117</v>
      </c>
      <c r="E287" s="30"/>
      <c r="F287" s="2"/>
      <c r="G287" s="11"/>
      <c r="H287" s="2"/>
    </row>
    <row r="288" spans="1:8" s="10" customFormat="1" ht="15" customHeight="1" x14ac:dyDescent="0.25">
      <c r="A288" s="86" t="s">
        <v>987</v>
      </c>
      <c r="B288" s="2" t="s">
        <v>988</v>
      </c>
      <c r="C288" s="89" t="s">
        <v>989</v>
      </c>
      <c r="D288" s="100" t="s">
        <v>117</v>
      </c>
      <c r="E288" s="2">
        <v>88</v>
      </c>
      <c r="F288" s="2"/>
      <c r="G288" s="11"/>
      <c r="H288" s="2"/>
    </row>
    <row r="289" spans="1:8" s="10" customFormat="1" ht="15" customHeight="1" x14ac:dyDescent="0.25">
      <c r="A289" s="87"/>
      <c r="B289" s="2" t="s">
        <v>990</v>
      </c>
      <c r="C289" s="90"/>
      <c r="D289" s="101"/>
      <c r="E289" s="2">
        <v>55</v>
      </c>
      <c r="F289" s="2"/>
      <c r="G289" s="11"/>
      <c r="H289" s="2"/>
    </row>
    <row r="290" spans="1:8" s="10" customFormat="1" ht="15" customHeight="1" x14ac:dyDescent="0.25">
      <c r="A290" s="87"/>
      <c r="B290" s="2" t="s">
        <v>991</v>
      </c>
      <c r="C290" s="90"/>
      <c r="D290" s="101"/>
      <c r="E290" s="2">
        <v>54.84375</v>
      </c>
      <c r="F290" s="2"/>
      <c r="G290" s="11"/>
      <c r="H290" s="2"/>
    </row>
    <row r="291" spans="1:8" s="10" customFormat="1" ht="15" customHeight="1" x14ac:dyDescent="0.25">
      <c r="A291" s="87"/>
      <c r="B291" s="2" t="s">
        <v>992</v>
      </c>
      <c r="C291" s="90"/>
      <c r="D291" s="101"/>
      <c r="E291" s="2">
        <v>9.5109999999999992</v>
      </c>
      <c r="F291" s="2"/>
      <c r="G291" s="11"/>
      <c r="H291" s="2"/>
    </row>
    <row r="292" spans="1:8" s="10" customFormat="1" ht="15" customHeight="1" x14ac:dyDescent="0.25">
      <c r="A292" s="87"/>
      <c r="B292" s="2" t="s">
        <v>993</v>
      </c>
      <c r="C292" s="90"/>
      <c r="D292" s="101"/>
      <c r="E292" s="2">
        <v>74.8</v>
      </c>
      <c r="F292" s="2"/>
      <c r="G292" s="11"/>
      <c r="H292" s="2"/>
    </row>
    <row r="293" spans="1:8" s="10" customFormat="1" ht="15" customHeight="1" x14ac:dyDescent="0.25">
      <c r="A293" s="87"/>
      <c r="B293" s="2" t="s">
        <v>994</v>
      </c>
      <c r="C293" s="90"/>
      <c r="D293" s="101"/>
      <c r="E293" s="2">
        <v>44</v>
      </c>
      <c r="F293" s="2"/>
      <c r="G293" s="11"/>
      <c r="H293" s="2"/>
    </row>
    <row r="294" spans="1:8" s="10" customFormat="1" ht="15" customHeight="1" x14ac:dyDescent="0.25">
      <c r="A294" s="87"/>
      <c r="B294" s="2" t="s">
        <v>995</v>
      </c>
      <c r="C294" s="90"/>
      <c r="D294" s="101"/>
      <c r="E294" s="2">
        <v>30</v>
      </c>
      <c r="F294" s="2"/>
      <c r="G294" s="11"/>
      <c r="H294" s="2"/>
    </row>
    <row r="295" spans="1:8" s="10" customFormat="1" ht="15" customHeight="1" x14ac:dyDescent="0.25">
      <c r="A295" s="87"/>
      <c r="B295" s="2" t="s">
        <v>996</v>
      </c>
      <c r="C295" s="90"/>
      <c r="D295" s="101"/>
      <c r="E295" s="2">
        <v>29.96875</v>
      </c>
      <c r="F295" s="2"/>
      <c r="G295" s="11"/>
      <c r="H295" s="2"/>
    </row>
    <row r="296" spans="1:8" s="10" customFormat="1" ht="15" customHeight="1" x14ac:dyDescent="0.25">
      <c r="A296" s="87"/>
      <c r="B296" s="2" t="s">
        <v>997</v>
      </c>
      <c r="C296" s="90"/>
      <c r="D296" s="101"/>
      <c r="E296" s="2">
        <v>7.3170000000000002</v>
      </c>
      <c r="F296" s="2"/>
      <c r="G296" s="11"/>
      <c r="H296" s="2"/>
    </row>
    <row r="297" spans="1:8" s="10" customFormat="1" ht="15" customHeight="1" x14ac:dyDescent="0.25">
      <c r="A297" s="87"/>
      <c r="B297" s="2" t="s">
        <v>998</v>
      </c>
      <c r="C297" s="90"/>
      <c r="D297" s="101"/>
      <c r="E297" s="2">
        <v>65</v>
      </c>
      <c r="F297" s="2"/>
      <c r="G297" s="11"/>
      <c r="H297" s="2"/>
    </row>
    <row r="298" spans="1:8" s="10" customFormat="1" ht="15" customHeight="1" thickBot="1" x14ac:dyDescent="0.3">
      <c r="A298" s="87"/>
      <c r="B298" s="30" t="s">
        <v>999</v>
      </c>
      <c r="C298" s="90"/>
      <c r="D298" s="101"/>
      <c r="E298" s="30">
        <v>64.875</v>
      </c>
      <c r="F298" s="2"/>
      <c r="G298" s="11"/>
      <c r="H298" s="2"/>
    </row>
    <row r="299" spans="1:8" s="10" customFormat="1" ht="15" customHeight="1" x14ac:dyDescent="0.25">
      <c r="A299" s="101"/>
      <c r="B299" s="76" t="s">
        <v>1000</v>
      </c>
      <c r="C299" s="109"/>
      <c r="D299" s="101"/>
      <c r="E299" s="76">
        <v>88</v>
      </c>
      <c r="F299" s="28"/>
      <c r="G299" s="104" t="s">
        <v>1001</v>
      </c>
      <c r="H299" s="2"/>
    </row>
    <row r="300" spans="1:8" s="10" customFormat="1" ht="15" customHeight="1" x14ac:dyDescent="0.25">
      <c r="A300" s="101"/>
      <c r="B300" s="77" t="s">
        <v>1002</v>
      </c>
      <c r="C300" s="109"/>
      <c r="D300" s="101"/>
      <c r="E300" s="78">
        <v>88</v>
      </c>
      <c r="F300" s="28"/>
      <c r="G300" s="105"/>
      <c r="H300" s="2"/>
    </row>
    <row r="301" spans="1:8" s="10" customFormat="1" ht="15" customHeight="1" x14ac:dyDescent="0.25">
      <c r="A301" s="101"/>
      <c r="B301" s="77" t="s">
        <v>1003</v>
      </c>
      <c r="C301" s="109"/>
      <c r="D301" s="101"/>
      <c r="E301" s="77">
        <v>75.0625</v>
      </c>
      <c r="F301" s="28"/>
      <c r="G301" s="105"/>
      <c r="H301" s="2"/>
    </row>
    <row r="302" spans="1:8" s="10" customFormat="1" ht="15" customHeight="1" x14ac:dyDescent="0.25">
      <c r="A302" s="101"/>
      <c r="B302" s="77" t="s">
        <v>1004</v>
      </c>
      <c r="C302" s="109"/>
      <c r="D302" s="101"/>
      <c r="E302" s="77">
        <v>75</v>
      </c>
      <c r="F302" s="28"/>
      <c r="G302" s="105"/>
      <c r="H302" s="2"/>
    </row>
    <row r="303" spans="1:8" s="10" customFormat="1" ht="15" customHeight="1" x14ac:dyDescent="0.25">
      <c r="A303" s="101"/>
      <c r="B303" s="77" t="s">
        <v>1005</v>
      </c>
      <c r="C303" s="109"/>
      <c r="D303" s="101"/>
      <c r="E303" s="77">
        <v>74.875</v>
      </c>
      <c r="F303" s="28"/>
      <c r="G303" s="105"/>
      <c r="H303" s="2"/>
    </row>
    <row r="304" spans="1:8" s="10" customFormat="1" ht="15" customHeight="1" x14ac:dyDescent="0.25">
      <c r="A304" s="101"/>
      <c r="B304" s="77" t="s">
        <v>1006</v>
      </c>
      <c r="C304" s="109"/>
      <c r="D304" s="101"/>
      <c r="E304" s="77">
        <v>83.2</v>
      </c>
      <c r="F304" s="28"/>
      <c r="G304" s="105"/>
      <c r="H304" s="2"/>
    </row>
    <row r="305" spans="1:8" s="10" customFormat="1" ht="15" customHeight="1" x14ac:dyDescent="0.25">
      <c r="A305" s="101"/>
      <c r="B305" s="77" t="s">
        <v>1007</v>
      </c>
      <c r="C305" s="109"/>
      <c r="D305" s="101"/>
      <c r="E305" s="77">
        <v>83.3</v>
      </c>
      <c r="F305" s="28"/>
      <c r="G305" s="105"/>
      <c r="H305" s="2"/>
    </row>
    <row r="306" spans="1:8" s="10" customFormat="1" ht="15" customHeight="1" x14ac:dyDescent="0.25">
      <c r="A306" s="101"/>
      <c r="B306" s="77" t="s">
        <v>1008</v>
      </c>
      <c r="C306" s="109"/>
      <c r="D306" s="101"/>
      <c r="E306" s="77">
        <v>75.0625</v>
      </c>
      <c r="F306" s="28"/>
      <c r="G306" s="105"/>
      <c r="H306" s="2"/>
    </row>
    <row r="307" spans="1:8" s="10" customFormat="1" ht="15" customHeight="1" x14ac:dyDescent="0.25">
      <c r="A307" s="101"/>
      <c r="B307" s="77" t="s">
        <v>1009</v>
      </c>
      <c r="C307" s="109"/>
      <c r="D307" s="101"/>
      <c r="E307" s="77">
        <v>75</v>
      </c>
      <c r="F307" s="28"/>
      <c r="G307" s="105"/>
      <c r="H307" s="2"/>
    </row>
    <row r="308" spans="1:8" s="10" customFormat="1" ht="15" customHeight="1" x14ac:dyDescent="0.25">
      <c r="A308" s="101"/>
      <c r="B308" s="77" t="s">
        <v>1010</v>
      </c>
      <c r="C308" s="109"/>
      <c r="D308" s="101"/>
      <c r="E308" s="77">
        <v>74.875</v>
      </c>
      <c r="F308" s="28"/>
      <c r="G308" s="105"/>
      <c r="H308" s="2"/>
    </row>
    <row r="309" spans="1:8" s="10" customFormat="1" ht="15" customHeight="1" x14ac:dyDescent="0.25">
      <c r="A309" s="101"/>
      <c r="B309" s="77" t="s">
        <v>1011</v>
      </c>
      <c r="C309" s="109"/>
      <c r="D309" s="101"/>
      <c r="E309" s="77">
        <v>80</v>
      </c>
      <c r="F309" s="28"/>
      <c r="G309" s="105"/>
      <c r="H309" s="2"/>
    </row>
    <row r="310" spans="1:8" s="10" customFormat="1" ht="15" customHeight="1" x14ac:dyDescent="0.25">
      <c r="A310" s="101"/>
      <c r="B310" s="77" t="s">
        <v>1012</v>
      </c>
      <c r="C310" s="109"/>
      <c r="D310" s="101"/>
      <c r="E310" s="77">
        <v>80.099999999999994</v>
      </c>
      <c r="F310" s="28"/>
      <c r="G310" s="105"/>
      <c r="H310" s="2"/>
    </row>
    <row r="311" spans="1:8" s="10" customFormat="1" ht="15" customHeight="1" x14ac:dyDescent="0.25">
      <c r="A311" s="101"/>
      <c r="B311" s="77" t="s">
        <v>1013</v>
      </c>
      <c r="C311" s="109"/>
      <c r="D311" s="101"/>
      <c r="E311" s="77">
        <v>30.9</v>
      </c>
      <c r="F311" s="28"/>
      <c r="G311" s="105"/>
      <c r="H311" s="2"/>
    </row>
    <row r="312" spans="1:8" s="10" customFormat="1" ht="15" customHeight="1" x14ac:dyDescent="0.25">
      <c r="A312" s="101"/>
      <c r="B312" s="77" t="s">
        <v>1014</v>
      </c>
      <c r="C312" s="109"/>
      <c r="D312" s="101"/>
      <c r="E312" s="77">
        <v>31</v>
      </c>
      <c r="F312" s="28"/>
      <c r="G312" s="105"/>
      <c r="H312" s="2"/>
    </row>
    <row r="313" spans="1:8" s="10" customFormat="1" ht="15" customHeight="1" x14ac:dyDescent="0.25">
      <c r="A313" s="101"/>
      <c r="B313" s="77" t="s">
        <v>1015</v>
      </c>
      <c r="C313" s="109"/>
      <c r="D313" s="101"/>
      <c r="E313" s="77">
        <v>44.4</v>
      </c>
      <c r="F313" s="28"/>
      <c r="G313" s="105"/>
      <c r="H313" s="2"/>
    </row>
    <row r="314" spans="1:8" s="10" customFormat="1" ht="15" customHeight="1" x14ac:dyDescent="0.25">
      <c r="A314" s="101"/>
      <c r="B314" s="77" t="s">
        <v>1016</v>
      </c>
      <c r="C314" s="109"/>
      <c r="D314" s="101"/>
      <c r="E314" s="77">
        <v>10</v>
      </c>
      <c r="F314" s="28"/>
      <c r="G314" s="105"/>
      <c r="H314" s="2"/>
    </row>
    <row r="315" spans="1:8" s="10" customFormat="1" ht="15" customHeight="1" x14ac:dyDescent="0.25">
      <c r="A315" s="101"/>
      <c r="B315" s="77" t="s">
        <v>1017</v>
      </c>
      <c r="C315" s="109"/>
      <c r="D315" s="101"/>
      <c r="E315" s="77">
        <v>80.099999999999994</v>
      </c>
      <c r="F315" s="28"/>
      <c r="G315" s="105"/>
      <c r="H315" s="2"/>
    </row>
    <row r="316" spans="1:8" s="10" customFormat="1" ht="15" customHeight="1" x14ac:dyDescent="0.25">
      <c r="A316" s="101"/>
      <c r="B316" s="77" t="s">
        <v>1018</v>
      </c>
      <c r="C316" s="109"/>
      <c r="D316" s="101"/>
      <c r="E316" s="77">
        <v>7.5609999999999999</v>
      </c>
      <c r="F316" s="28"/>
      <c r="G316" s="105"/>
      <c r="H316" s="2"/>
    </row>
    <row r="317" spans="1:8" s="10" customFormat="1" ht="15" customHeight="1" x14ac:dyDescent="0.25">
      <c r="A317" s="101"/>
      <c r="B317" s="77" t="s">
        <v>1019</v>
      </c>
      <c r="C317" s="109"/>
      <c r="D317" s="101"/>
      <c r="E317" s="77">
        <v>80.099999999999994</v>
      </c>
      <c r="F317" s="28"/>
      <c r="G317" s="105"/>
      <c r="H317" s="2"/>
    </row>
    <row r="318" spans="1:8" s="10" customFormat="1" ht="15" customHeight="1" thickBot="1" x14ac:dyDescent="0.3">
      <c r="A318" s="101"/>
      <c r="B318" s="79" t="s">
        <v>1020</v>
      </c>
      <c r="C318" s="109"/>
      <c r="D318" s="101"/>
      <c r="E318" s="79">
        <v>9.7561</v>
      </c>
      <c r="F318" s="28"/>
      <c r="G318" s="105"/>
      <c r="H318" s="2"/>
    </row>
    <row r="319" spans="1:8" s="10" customFormat="1" ht="15" customHeight="1" x14ac:dyDescent="0.25">
      <c r="A319" s="101"/>
      <c r="B319" s="76" t="s">
        <v>1021</v>
      </c>
      <c r="C319" s="109"/>
      <c r="D319" s="101"/>
      <c r="E319" s="78">
        <v>75</v>
      </c>
      <c r="F319" s="28"/>
      <c r="G319" s="105"/>
      <c r="H319" s="2"/>
    </row>
    <row r="320" spans="1:8" s="10" customFormat="1" ht="15" customHeight="1" x14ac:dyDescent="0.25">
      <c r="A320" s="101"/>
      <c r="B320" s="77" t="s">
        <v>1022</v>
      </c>
      <c r="C320" s="109"/>
      <c r="D320" s="101"/>
      <c r="E320" s="77">
        <v>73</v>
      </c>
      <c r="F320" s="28"/>
      <c r="G320" s="105"/>
      <c r="H320" s="2"/>
    </row>
    <row r="321" spans="1:8" s="10" customFormat="1" ht="15" customHeight="1" x14ac:dyDescent="0.25">
      <c r="A321" s="101"/>
      <c r="B321" s="77" t="s">
        <v>1023</v>
      </c>
      <c r="C321" s="109"/>
      <c r="D321" s="101"/>
      <c r="E321" s="77">
        <v>9.5109999999999992</v>
      </c>
      <c r="F321" s="28"/>
      <c r="G321" s="105"/>
      <c r="H321" s="2"/>
    </row>
    <row r="322" spans="1:8" s="10" customFormat="1" ht="15" customHeight="1" x14ac:dyDescent="0.25">
      <c r="A322" s="101"/>
      <c r="B322" s="77" t="s">
        <v>1024</v>
      </c>
      <c r="C322" s="109"/>
      <c r="D322" s="101"/>
      <c r="E322" s="77">
        <v>50</v>
      </c>
      <c r="F322" s="28"/>
      <c r="G322" s="105"/>
      <c r="H322" s="2"/>
    </row>
    <row r="323" spans="1:8" s="10" customFormat="1" ht="15" customHeight="1" x14ac:dyDescent="0.25">
      <c r="A323" s="101"/>
      <c r="B323" s="77" t="s">
        <v>1025</v>
      </c>
      <c r="C323" s="109"/>
      <c r="D323" s="101"/>
      <c r="E323" s="77">
        <v>75</v>
      </c>
      <c r="F323" s="28"/>
      <c r="G323" s="105"/>
      <c r="H323" s="2"/>
    </row>
    <row r="324" spans="1:8" s="10" customFormat="1" ht="15" customHeight="1" x14ac:dyDescent="0.25">
      <c r="A324" s="101"/>
      <c r="B324" s="77" t="s">
        <v>1026</v>
      </c>
      <c r="C324" s="109"/>
      <c r="D324" s="101"/>
      <c r="E324" s="77">
        <v>35</v>
      </c>
      <c r="F324" s="28"/>
      <c r="G324" s="105"/>
      <c r="H324" s="2"/>
    </row>
    <row r="325" spans="1:8" s="10" customFormat="1" ht="15" customHeight="1" x14ac:dyDescent="0.25">
      <c r="A325" s="101"/>
      <c r="B325" s="77" t="s">
        <v>1027</v>
      </c>
      <c r="C325" s="109"/>
      <c r="D325" s="101"/>
      <c r="E325" s="77">
        <v>7.1950000000000003</v>
      </c>
      <c r="F325" s="28"/>
      <c r="G325" s="105"/>
      <c r="H325" s="2"/>
    </row>
    <row r="326" spans="1:8" s="10" customFormat="1" ht="15" customHeight="1" thickBot="1" x14ac:dyDescent="0.3">
      <c r="A326" s="101"/>
      <c r="B326" s="79" t="s">
        <v>1028</v>
      </c>
      <c r="C326" s="109"/>
      <c r="D326" s="118"/>
      <c r="E326" s="79">
        <v>7.97</v>
      </c>
      <c r="F326" s="28"/>
      <c r="G326" s="106"/>
      <c r="H326" s="2"/>
    </row>
    <row r="327" spans="1:8" s="10" customFormat="1" ht="15" customHeight="1" x14ac:dyDescent="0.25">
      <c r="A327" s="100" t="s">
        <v>1054</v>
      </c>
      <c r="B327" s="76" t="s">
        <v>1055</v>
      </c>
      <c r="C327" s="108" t="s">
        <v>1056</v>
      </c>
      <c r="D327" s="111" t="s">
        <v>117</v>
      </c>
      <c r="E327" s="76">
        <v>40</v>
      </c>
      <c r="F327" s="28"/>
      <c r="G327" s="104" t="s">
        <v>1057</v>
      </c>
      <c r="H327" s="2"/>
    </row>
    <row r="328" spans="1:8" s="10" customFormat="1" ht="15" customHeight="1" x14ac:dyDescent="0.25">
      <c r="A328" s="101"/>
      <c r="B328" s="77" t="s">
        <v>1058</v>
      </c>
      <c r="C328" s="109"/>
      <c r="D328" s="112"/>
      <c r="E328" s="78">
        <v>88</v>
      </c>
      <c r="F328" s="28"/>
      <c r="G328" s="105"/>
      <c r="H328" s="2"/>
    </row>
    <row r="329" spans="1:8" s="10" customFormat="1" ht="15" customHeight="1" x14ac:dyDescent="0.25">
      <c r="A329" s="101"/>
      <c r="B329" s="77" t="s">
        <v>1059</v>
      </c>
      <c r="C329" s="109"/>
      <c r="D329" s="112"/>
      <c r="E329" s="77">
        <v>81.7</v>
      </c>
      <c r="F329" s="28"/>
      <c r="G329" s="105"/>
      <c r="H329" s="2"/>
    </row>
    <row r="330" spans="1:8" s="10" customFormat="1" ht="15" customHeight="1" x14ac:dyDescent="0.25">
      <c r="A330" s="101"/>
      <c r="B330" s="77" t="s">
        <v>1060</v>
      </c>
      <c r="C330" s="109"/>
      <c r="D330" s="112"/>
      <c r="E330" s="77">
        <v>81.599999999999994</v>
      </c>
      <c r="F330" s="28"/>
      <c r="G330" s="105"/>
      <c r="H330" s="2"/>
    </row>
    <row r="331" spans="1:8" s="10" customFormat="1" ht="15" customHeight="1" x14ac:dyDescent="0.25">
      <c r="A331" s="101"/>
      <c r="B331" s="77" t="s">
        <v>1061</v>
      </c>
      <c r="C331" s="109"/>
      <c r="D331" s="112"/>
      <c r="E331" s="77">
        <v>81.5</v>
      </c>
      <c r="F331" s="28"/>
      <c r="G331" s="105"/>
      <c r="H331" s="2"/>
    </row>
    <row r="332" spans="1:8" s="10" customFormat="1" ht="15" customHeight="1" x14ac:dyDescent="0.25">
      <c r="A332" s="101"/>
      <c r="B332" s="77" t="s">
        <v>1062</v>
      </c>
      <c r="C332" s="109"/>
      <c r="D332" s="112"/>
      <c r="E332" s="77">
        <v>86.4</v>
      </c>
      <c r="F332" s="28"/>
      <c r="G332" s="105"/>
      <c r="H332" s="2"/>
    </row>
    <row r="333" spans="1:8" s="10" customFormat="1" ht="15" customHeight="1" x14ac:dyDescent="0.25">
      <c r="A333" s="101"/>
      <c r="B333" s="77" t="s">
        <v>1063</v>
      </c>
      <c r="C333" s="109"/>
      <c r="D333" s="112"/>
      <c r="E333" s="77">
        <v>86.5</v>
      </c>
      <c r="F333" s="28"/>
      <c r="G333" s="105"/>
      <c r="H333" s="2"/>
    </row>
    <row r="334" spans="1:8" s="10" customFormat="1" ht="15" customHeight="1" x14ac:dyDescent="0.25">
      <c r="A334" s="101"/>
      <c r="B334" s="77" t="s">
        <v>1064</v>
      </c>
      <c r="C334" s="109"/>
      <c r="D334" s="112"/>
      <c r="E334" s="77">
        <v>81.760000000000005</v>
      </c>
      <c r="F334" s="28"/>
      <c r="G334" s="105"/>
      <c r="H334" s="2">
        <v>81.7</v>
      </c>
    </row>
    <row r="335" spans="1:8" s="10" customFormat="1" ht="15" customHeight="1" x14ac:dyDescent="0.25">
      <c r="A335" s="101"/>
      <c r="B335" s="77" t="s">
        <v>1065</v>
      </c>
      <c r="C335" s="109"/>
      <c r="D335" s="112"/>
      <c r="E335" s="77">
        <v>81.599999999999994</v>
      </c>
      <c r="F335" s="28"/>
      <c r="G335" s="105"/>
      <c r="H335" s="2"/>
    </row>
    <row r="336" spans="1:8" s="10" customFormat="1" ht="15" customHeight="1" x14ac:dyDescent="0.25">
      <c r="A336" s="101"/>
      <c r="B336" s="77" t="s">
        <v>1066</v>
      </c>
      <c r="C336" s="109"/>
      <c r="D336" s="112"/>
      <c r="E336" s="77">
        <v>81.5</v>
      </c>
      <c r="F336" s="28"/>
      <c r="G336" s="105"/>
      <c r="H336" s="2"/>
    </row>
    <row r="337" spans="1:8" s="10" customFormat="1" ht="15" customHeight="1" x14ac:dyDescent="0.25">
      <c r="A337" s="101"/>
      <c r="B337" s="77" t="s">
        <v>1067</v>
      </c>
      <c r="C337" s="109"/>
      <c r="D337" s="112"/>
      <c r="E337" s="77">
        <v>86.4</v>
      </c>
      <c r="F337" s="28"/>
      <c r="G337" s="105"/>
      <c r="H337" s="2"/>
    </row>
    <row r="338" spans="1:8" s="10" customFormat="1" ht="15" customHeight="1" x14ac:dyDescent="0.25">
      <c r="A338" s="101"/>
      <c r="B338" s="77" t="s">
        <v>1068</v>
      </c>
      <c r="C338" s="109"/>
      <c r="D338" s="112"/>
      <c r="E338" s="77">
        <v>86.5</v>
      </c>
      <c r="F338" s="28"/>
      <c r="G338" s="105"/>
      <c r="H338" s="2"/>
    </row>
    <row r="339" spans="1:8" s="10" customFormat="1" ht="15" customHeight="1" x14ac:dyDescent="0.25">
      <c r="A339" s="101"/>
      <c r="B339" s="77" t="s">
        <v>1069</v>
      </c>
      <c r="C339" s="109"/>
      <c r="D339" s="112"/>
      <c r="E339" s="77">
        <v>36.9375</v>
      </c>
      <c r="F339" s="28"/>
      <c r="G339" s="105"/>
      <c r="H339" s="2"/>
    </row>
    <row r="340" spans="1:8" s="10" customFormat="1" ht="15" customHeight="1" x14ac:dyDescent="0.25">
      <c r="A340" s="101"/>
      <c r="B340" s="77" t="s">
        <v>1070</v>
      </c>
      <c r="C340" s="109"/>
      <c r="D340" s="112"/>
      <c r="E340" s="77">
        <v>37</v>
      </c>
      <c r="F340" s="28"/>
      <c r="G340" s="105"/>
      <c r="H340" s="2"/>
    </row>
    <row r="341" spans="1:8" s="10" customFormat="1" ht="15" customHeight="1" x14ac:dyDescent="0.25">
      <c r="A341" s="101"/>
      <c r="B341" s="77" t="s">
        <v>1071</v>
      </c>
      <c r="C341" s="109"/>
      <c r="D341" s="112"/>
      <c r="E341" s="77">
        <v>46.8</v>
      </c>
      <c r="F341" s="28"/>
      <c r="G341" s="105"/>
      <c r="H341" s="2"/>
    </row>
    <row r="342" spans="1:8" s="10" customFormat="1" ht="15" customHeight="1" x14ac:dyDescent="0.25">
      <c r="A342" s="101"/>
      <c r="B342" s="77" t="s">
        <v>1072</v>
      </c>
      <c r="C342" s="109"/>
      <c r="D342" s="112"/>
      <c r="E342" s="77">
        <v>19</v>
      </c>
      <c r="F342" s="28"/>
      <c r="G342" s="105"/>
      <c r="H342" s="2"/>
    </row>
    <row r="343" spans="1:8" s="10" customFormat="1" ht="15" customHeight="1" x14ac:dyDescent="0.25">
      <c r="A343" s="101"/>
      <c r="B343" s="77" t="s">
        <v>1073</v>
      </c>
      <c r="C343" s="109"/>
      <c r="D343" s="112"/>
      <c r="E343" s="77">
        <v>86.5</v>
      </c>
      <c r="F343" s="28"/>
      <c r="G343" s="105"/>
      <c r="H343" s="2"/>
    </row>
    <row r="344" spans="1:8" s="10" customFormat="1" ht="15" customHeight="1" x14ac:dyDescent="0.25">
      <c r="A344" s="101"/>
      <c r="B344" s="77" t="s">
        <v>1074</v>
      </c>
      <c r="C344" s="109"/>
      <c r="D344" s="112"/>
      <c r="E344" s="77">
        <v>7.7069999999999999</v>
      </c>
      <c r="F344" s="28"/>
      <c r="G344" s="105"/>
      <c r="H344" s="2"/>
    </row>
    <row r="345" spans="1:8" s="10" customFormat="1" ht="15" customHeight="1" x14ac:dyDescent="0.25">
      <c r="A345" s="101"/>
      <c r="B345" s="77" t="s">
        <v>1075</v>
      </c>
      <c r="C345" s="109"/>
      <c r="D345" s="112"/>
      <c r="E345" s="77">
        <v>86.5</v>
      </c>
      <c r="F345" s="28"/>
      <c r="G345" s="105"/>
      <c r="H345" s="2"/>
    </row>
    <row r="346" spans="1:8" s="10" customFormat="1" ht="15" customHeight="1" thickBot="1" x14ac:dyDescent="0.3">
      <c r="A346" s="101"/>
      <c r="B346" s="79" t="s">
        <v>1076</v>
      </c>
      <c r="C346" s="109"/>
      <c r="D346" s="112"/>
      <c r="E346" s="79">
        <v>9.9019999999999992</v>
      </c>
      <c r="F346" s="28"/>
      <c r="G346" s="105"/>
      <c r="H346" s="2"/>
    </row>
    <row r="347" spans="1:8" s="10" customFormat="1" ht="15" customHeight="1" x14ac:dyDescent="0.25">
      <c r="A347" s="101"/>
      <c r="B347" s="78" t="s">
        <v>1077</v>
      </c>
      <c r="C347" s="109"/>
      <c r="D347" s="112"/>
      <c r="E347" s="76">
        <v>40</v>
      </c>
      <c r="F347" s="28"/>
      <c r="G347" s="105"/>
      <c r="H347" s="2"/>
    </row>
    <row r="348" spans="1:8" s="10" customFormat="1" ht="15" customHeight="1" x14ac:dyDescent="0.25">
      <c r="A348" s="101"/>
      <c r="B348" s="77" t="s">
        <v>1078</v>
      </c>
      <c r="C348" s="109"/>
      <c r="D348" s="112"/>
      <c r="E348" s="77">
        <v>40</v>
      </c>
      <c r="F348" s="28"/>
      <c r="G348" s="105"/>
      <c r="H348" s="2"/>
    </row>
    <row r="349" spans="1:8" s="10" customFormat="1" ht="15" customHeight="1" x14ac:dyDescent="0.25">
      <c r="A349" s="101"/>
      <c r="B349" s="77" t="s">
        <v>1079</v>
      </c>
      <c r="C349" s="109"/>
      <c r="D349" s="112"/>
      <c r="E349" s="77">
        <v>9.5109999999999992</v>
      </c>
      <c r="F349" s="28"/>
      <c r="G349" s="105"/>
      <c r="H349" s="2"/>
    </row>
    <row r="350" spans="1:8" s="10" customFormat="1" ht="15" customHeight="1" x14ac:dyDescent="0.25">
      <c r="A350" s="101"/>
      <c r="B350" s="77" t="s">
        <v>1080</v>
      </c>
      <c r="C350" s="109"/>
      <c r="D350" s="112"/>
      <c r="E350" s="77">
        <v>50</v>
      </c>
      <c r="F350" s="28"/>
      <c r="G350" s="105"/>
      <c r="H350" s="2"/>
    </row>
    <row r="351" spans="1:8" s="10" customFormat="1" ht="15" customHeight="1" x14ac:dyDescent="0.25">
      <c r="A351" s="101"/>
      <c r="B351" s="77" t="s">
        <v>1081</v>
      </c>
      <c r="C351" s="109"/>
      <c r="D351" s="112"/>
      <c r="E351" s="77">
        <v>81.7</v>
      </c>
      <c r="F351" s="28"/>
      <c r="G351" s="105"/>
      <c r="H351" s="2"/>
    </row>
    <row r="352" spans="1:8" s="10" customFormat="1" ht="15" customHeight="1" x14ac:dyDescent="0.25">
      <c r="A352" s="101"/>
      <c r="B352" s="77" t="s">
        <v>1082</v>
      </c>
      <c r="C352" s="109"/>
      <c r="D352" s="112"/>
      <c r="E352" s="77">
        <v>35</v>
      </c>
      <c r="F352" s="28"/>
      <c r="G352" s="105"/>
      <c r="H352" s="2"/>
    </row>
    <row r="353" spans="1:9" ht="15" customHeight="1" x14ac:dyDescent="0.25">
      <c r="A353" s="101"/>
      <c r="B353" s="77" t="s">
        <v>1083</v>
      </c>
      <c r="C353" s="109"/>
      <c r="D353" s="112"/>
      <c r="E353" s="77">
        <v>7.1950000000000003</v>
      </c>
      <c r="F353" s="28"/>
      <c r="G353" s="105"/>
      <c r="I353" s="10"/>
    </row>
    <row r="354" spans="1:9" ht="15" customHeight="1" thickBot="1" x14ac:dyDescent="0.3">
      <c r="A354" s="118"/>
      <c r="B354" s="79" t="s">
        <v>1084</v>
      </c>
      <c r="C354" s="110"/>
      <c r="D354" s="113"/>
      <c r="E354" s="79">
        <v>7.97</v>
      </c>
      <c r="F354" s="28"/>
      <c r="G354" s="106"/>
      <c r="I354" s="10"/>
    </row>
    <row r="355" spans="1:9" ht="15" customHeight="1" x14ac:dyDescent="0.25">
      <c r="A355" s="2" t="s">
        <v>907</v>
      </c>
      <c r="B355" s="32"/>
      <c r="C355" s="9" t="s">
        <v>908</v>
      </c>
      <c r="D355" s="2" t="s">
        <v>117</v>
      </c>
      <c r="E355" s="32"/>
      <c r="I355" s="10"/>
    </row>
    <row r="356" spans="1:9" ht="15" customHeight="1" x14ac:dyDescent="0.25">
      <c r="A356" s="2" t="s">
        <v>913</v>
      </c>
      <c r="B356" s="32"/>
      <c r="C356" s="9" t="s">
        <v>914</v>
      </c>
      <c r="D356" s="2" t="s">
        <v>117</v>
      </c>
      <c r="E356" s="32"/>
      <c r="I356" s="10"/>
    </row>
    <row r="357" spans="1:9" ht="15" customHeight="1" x14ac:dyDescent="0.25">
      <c r="A357" s="2" t="s">
        <v>1029</v>
      </c>
      <c r="C357" s="9" t="s">
        <v>1030</v>
      </c>
      <c r="D357" s="2" t="s">
        <v>117</v>
      </c>
      <c r="I357" s="10"/>
    </row>
    <row r="358" spans="1:9" ht="15" customHeight="1" x14ac:dyDescent="0.25">
      <c r="A358" s="2" t="s">
        <v>1085</v>
      </c>
      <c r="C358" s="9" t="s">
        <v>1086</v>
      </c>
      <c r="D358" s="2" t="s">
        <v>117</v>
      </c>
      <c r="I358" s="10"/>
    </row>
    <row r="359" spans="1:9" ht="15" customHeight="1" x14ac:dyDescent="0.25">
      <c r="A359" s="86" t="s">
        <v>437</v>
      </c>
      <c r="B359" s="2" t="s">
        <v>632</v>
      </c>
      <c r="C359" s="89" t="s">
        <v>628</v>
      </c>
      <c r="D359" s="86" t="s">
        <v>19</v>
      </c>
      <c r="E359" s="2">
        <v>1</v>
      </c>
      <c r="H359" s="2" t="s">
        <v>629</v>
      </c>
      <c r="I359" s="9">
        <v>261</v>
      </c>
    </row>
    <row r="360" spans="1:9" ht="15" customHeight="1" x14ac:dyDescent="0.25">
      <c r="A360" s="87"/>
      <c r="B360" s="2" t="s">
        <v>631</v>
      </c>
      <c r="C360" s="90"/>
      <c r="D360" s="87"/>
      <c r="E360" s="2">
        <v>2</v>
      </c>
    </row>
    <row r="361" spans="1:9" ht="15" customHeight="1" x14ac:dyDescent="0.25">
      <c r="A361" s="87"/>
      <c r="B361" s="2" t="s">
        <v>630</v>
      </c>
      <c r="C361" s="90"/>
      <c r="D361" s="87"/>
      <c r="E361" s="2">
        <v>3</v>
      </c>
    </row>
    <row r="362" spans="1:9" ht="15" customHeight="1" x14ac:dyDescent="0.25">
      <c r="A362" s="87"/>
      <c r="B362" s="2" t="s">
        <v>729</v>
      </c>
      <c r="C362" s="90"/>
      <c r="D362" s="87"/>
      <c r="E362" s="2">
        <v>4</v>
      </c>
    </row>
    <row r="363" spans="1:9" ht="15" customHeight="1" x14ac:dyDescent="0.25">
      <c r="A363" s="87"/>
      <c r="B363" s="2" t="s">
        <v>730</v>
      </c>
      <c r="C363" s="90"/>
      <c r="D363" s="87"/>
      <c r="E363" s="2">
        <v>5</v>
      </c>
    </row>
    <row r="364" spans="1:9" ht="15" customHeight="1" x14ac:dyDescent="0.25">
      <c r="A364" s="87"/>
      <c r="B364" s="2" t="s">
        <v>731</v>
      </c>
      <c r="C364" s="90"/>
      <c r="D364" s="87"/>
      <c r="E364" s="2">
        <v>6</v>
      </c>
    </row>
    <row r="365" spans="1:9" ht="15" customHeight="1" x14ac:dyDescent="0.25">
      <c r="A365" s="87"/>
      <c r="B365" s="2" t="s">
        <v>732</v>
      </c>
      <c r="C365" s="90"/>
      <c r="D365" s="87"/>
      <c r="E365" s="2">
        <v>7</v>
      </c>
    </row>
    <row r="366" spans="1:9" ht="15" customHeight="1" x14ac:dyDescent="0.25">
      <c r="A366" s="87"/>
      <c r="B366" s="2" t="s">
        <v>733</v>
      </c>
      <c r="C366" s="90"/>
      <c r="D366" s="87"/>
      <c r="E366" s="2">
        <v>8</v>
      </c>
    </row>
    <row r="367" spans="1:9" ht="15" customHeight="1" x14ac:dyDescent="0.25">
      <c r="A367" s="87"/>
      <c r="B367" s="2" t="s">
        <v>734</v>
      </c>
      <c r="C367" s="90"/>
      <c r="D367" s="87"/>
      <c r="E367" s="2">
        <v>9</v>
      </c>
    </row>
    <row r="368" spans="1:9" ht="15" customHeight="1" x14ac:dyDescent="0.25">
      <c r="A368" s="87"/>
      <c r="B368" s="2" t="s">
        <v>735</v>
      </c>
      <c r="C368" s="90"/>
      <c r="D368" s="87"/>
      <c r="E368" s="2">
        <v>10</v>
      </c>
    </row>
    <row r="369" spans="1:9" ht="15" customHeight="1" x14ac:dyDescent="0.25">
      <c r="A369" s="87"/>
      <c r="B369" s="2" t="s">
        <v>736</v>
      </c>
      <c r="C369" s="90"/>
      <c r="D369" s="87"/>
      <c r="E369" s="2">
        <v>11</v>
      </c>
    </row>
    <row r="370" spans="1:9" ht="15" customHeight="1" x14ac:dyDescent="0.25">
      <c r="A370" s="87"/>
      <c r="B370" s="2" t="s">
        <v>737</v>
      </c>
      <c r="C370" s="90"/>
      <c r="D370" s="87"/>
      <c r="E370" s="2">
        <v>12</v>
      </c>
    </row>
    <row r="371" spans="1:9" ht="15" customHeight="1" x14ac:dyDescent="0.25">
      <c r="A371" s="87"/>
      <c r="B371" s="2" t="s">
        <v>738</v>
      </c>
      <c r="C371" s="90"/>
      <c r="D371" s="87"/>
      <c r="E371" s="2">
        <v>13</v>
      </c>
    </row>
    <row r="372" spans="1:9" ht="15" customHeight="1" x14ac:dyDescent="0.25">
      <c r="A372" s="87"/>
      <c r="B372" s="2" t="s">
        <v>1558</v>
      </c>
      <c r="C372" s="90"/>
      <c r="D372" s="88"/>
      <c r="E372" s="2">
        <v>14</v>
      </c>
    </row>
    <row r="373" spans="1:9" ht="15" customHeight="1" x14ac:dyDescent="0.25">
      <c r="A373" s="100" t="s">
        <v>1656</v>
      </c>
      <c r="C373" s="102" t="s">
        <v>952</v>
      </c>
      <c r="D373" s="86" t="s">
        <v>117</v>
      </c>
    </row>
    <row r="374" spans="1:9" ht="15" customHeight="1" x14ac:dyDescent="0.25">
      <c r="A374" s="101"/>
      <c r="B374" s="2" t="s">
        <v>872</v>
      </c>
      <c r="C374" s="103"/>
      <c r="D374" s="87"/>
      <c r="E374" s="2">
        <v>0.95</v>
      </c>
    </row>
    <row r="375" spans="1:9" ht="15" customHeight="1" x14ac:dyDescent="0.25">
      <c r="A375" s="101"/>
      <c r="B375" s="2" t="s">
        <v>770</v>
      </c>
      <c r="C375" s="103"/>
      <c r="D375" s="87"/>
      <c r="E375" s="2">
        <v>12.44</v>
      </c>
    </row>
    <row r="376" spans="1:9" ht="15" customHeight="1" x14ac:dyDescent="0.25">
      <c r="A376" s="101"/>
      <c r="B376" s="2" t="s">
        <v>920</v>
      </c>
      <c r="C376" s="103"/>
      <c r="D376" s="87"/>
      <c r="G376" s="11" t="s">
        <v>1365</v>
      </c>
      <c r="I376" s="10"/>
    </row>
    <row r="377" spans="1:9" ht="15" customHeight="1" x14ac:dyDescent="0.25">
      <c r="A377" s="101"/>
      <c r="B377" s="2" t="s">
        <v>921</v>
      </c>
      <c r="C377" s="103"/>
      <c r="D377" s="87"/>
      <c r="I377" s="10"/>
    </row>
    <row r="378" spans="1:9" ht="15" customHeight="1" x14ac:dyDescent="0.25">
      <c r="A378" s="101"/>
      <c r="B378" s="2" t="s">
        <v>769</v>
      </c>
      <c r="C378" s="103"/>
      <c r="D378" s="87"/>
      <c r="I378" s="10"/>
    </row>
    <row r="379" spans="1:9" ht="15" customHeight="1" x14ac:dyDescent="0.25">
      <c r="A379" s="101"/>
      <c r="B379" s="2" t="s">
        <v>922</v>
      </c>
      <c r="C379" s="103"/>
      <c r="D379" s="87"/>
      <c r="I379" s="10"/>
    </row>
    <row r="380" spans="1:9" ht="15" customHeight="1" x14ac:dyDescent="0.25">
      <c r="A380" s="101"/>
      <c r="B380" s="2" t="s">
        <v>784</v>
      </c>
      <c r="C380" s="103"/>
      <c r="D380" s="87"/>
      <c r="I380" s="10"/>
    </row>
    <row r="381" spans="1:9" ht="15" customHeight="1" x14ac:dyDescent="0.25">
      <c r="A381" s="101"/>
      <c r="B381" s="2" t="s">
        <v>923</v>
      </c>
      <c r="C381" s="103"/>
      <c r="D381" s="87"/>
      <c r="I381" s="10"/>
    </row>
    <row r="382" spans="1:9" ht="15" customHeight="1" x14ac:dyDescent="0.25">
      <c r="A382" s="101"/>
      <c r="B382" s="2" t="s">
        <v>924</v>
      </c>
      <c r="C382" s="103"/>
      <c r="D382" s="87"/>
      <c r="I382" s="10"/>
    </row>
    <row r="383" spans="1:9" ht="15" customHeight="1" x14ac:dyDescent="0.25">
      <c r="A383" s="101"/>
      <c r="B383" s="2" t="s">
        <v>925</v>
      </c>
      <c r="C383" s="103"/>
      <c r="D383" s="87"/>
      <c r="I383" s="10"/>
    </row>
    <row r="384" spans="1:9" ht="15" customHeight="1" x14ac:dyDescent="0.25">
      <c r="A384" s="101"/>
      <c r="B384" s="2" t="s">
        <v>926</v>
      </c>
      <c r="C384" s="103"/>
      <c r="D384" s="87"/>
      <c r="I384" s="10"/>
    </row>
    <row r="385" spans="1:9" ht="15" customHeight="1" x14ac:dyDescent="0.25">
      <c r="A385" s="101"/>
      <c r="B385" s="2" t="s">
        <v>927</v>
      </c>
      <c r="C385" s="103"/>
      <c r="D385" s="87"/>
      <c r="I385" s="10"/>
    </row>
    <row r="386" spans="1:9" ht="15" customHeight="1" x14ac:dyDescent="0.25">
      <c r="A386" s="101"/>
      <c r="B386" s="2" t="s">
        <v>928</v>
      </c>
      <c r="C386" s="103"/>
      <c r="D386" s="87"/>
      <c r="I386" s="10"/>
    </row>
    <row r="387" spans="1:9" ht="15" customHeight="1" x14ac:dyDescent="0.25">
      <c r="A387" s="101"/>
      <c r="B387" s="2" t="s">
        <v>929</v>
      </c>
      <c r="C387" s="103"/>
      <c r="D387" s="87"/>
      <c r="I387" s="10"/>
    </row>
    <row r="388" spans="1:9" ht="15" customHeight="1" x14ac:dyDescent="0.25">
      <c r="A388" s="101"/>
      <c r="B388" s="2" t="s">
        <v>930</v>
      </c>
      <c r="C388" s="103"/>
      <c r="D388" s="87"/>
      <c r="I388" s="10"/>
    </row>
    <row r="389" spans="1:9" ht="15" customHeight="1" x14ac:dyDescent="0.25">
      <c r="A389" s="101"/>
      <c r="B389" s="30" t="s">
        <v>931</v>
      </c>
      <c r="C389" s="103"/>
      <c r="D389" s="87"/>
      <c r="E389" s="30"/>
      <c r="F389" s="30"/>
      <c r="G389" s="13"/>
      <c r="H389" s="30"/>
      <c r="I389" s="10"/>
    </row>
    <row r="390" spans="1:9" s="2" customFormat="1" ht="15" customHeight="1" x14ac:dyDescent="0.25">
      <c r="A390" s="101"/>
      <c r="B390" s="2" t="s">
        <v>932</v>
      </c>
      <c r="C390" s="103"/>
      <c r="D390" s="87"/>
      <c r="G390" s="11"/>
    </row>
    <row r="391" spans="1:9" s="2" customFormat="1" ht="15" customHeight="1" x14ac:dyDescent="0.25">
      <c r="A391" s="101"/>
      <c r="B391" s="2" t="s">
        <v>933</v>
      </c>
      <c r="C391" s="103"/>
      <c r="D391" s="87"/>
      <c r="G391" s="11"/>
    </row>
    <row r="392" spans="1:9" s="2" customFormat="1" ht="15" customHeight="1" x14ac:dyDescent="0.25">
      <c r="A392" s="101"/>
      <c r="B392" s="2" t="s">
        <v>934</v>
      </c>
      <c r="C392" s="103"/>
      <c r="D392" s="87"/>
      <c r="G392" s="11"/>
    </row>
    <row r="393" spans="1:9" s="2" customFormat="1" ht="15" customHeight="1" x14ac:dyDescent="0.25">
      <c r="A393" s="101"/>
      <c r="B393" s="2" t="s">
        <v>935</v>
      </c>
      <c r="C393" s="103"/>
      <c r="D393" s="87"/>
      <c r="G393" s="11" t="s">
        <v>936</v>
      </c>
    </row>
    <row r="394" spans="1:9" s="2" customFormat="1" ht="15" customHeight="1" x14ac:dyDescent="0.25">
      <c r="A394" s="101"/>
      <c r="B394" s="2" t="s">
        <v>937</v>
      </c>
      <c r="C394" s="103"/>
      <c r="D394" s="87"/>
      <c r="G394" s="11" t="s">
        <v>936</v>
      </c>
    </row>
    <row r="395" spans="1:9" s="2" customFormat="1" ht="15" customHeight="1" x14ac:dyDescent="0.25">
      <c r="A395" s="101"/>
      <c r="B395" s="2" t="s">
        <v>938</v>
      </c>
      <c r="C395" s="103"/>
      <c r="D395" s="87"/>
      <c r="G395" s="11" t="s">
        <v>936</v>
      </c>
    </row>
    <row r="396" spans="1:9" s="2" customFormat="1" ht="15" customHeight="1" x14ac:dyDescent="0.25">
      <c r="A396" s="101"/>
      <c r="B396" s="2" t="s">
        <v>939</v>
      </c>
      <c r="C396" s="103"/>
      <c r="D396" s="87"/>
      <c r="G396" s="11" t="s">
        <v>936</v>
      </c>
    </row>
    <row r="397" spans="1:9" s="2" customFormat="1" ht="15" customHeight="1" x14ac:dyDescent="0.25">
      <c r="A397" s="101"/>
      <c r="B397" s="2" t="s">
        <v>940</v>
      </c>
      <c r="C397" s="103"/>
      <c r="D397" s="87"/>
      <c r="G397" s="11" t="s">
        <v>936</v>
      </c>
    </row>
    <row r="398" spans="1:9" s="2" customFormat="1" ht="15" customHeight="1" x14ac:dyDescent="0.25">
      <c r="A398" s="101"/>
      <c r="B398" s="2" t="s">
        <v>941</v>
      </c>
      <c r="C398" s="103"/>
      <c r="D398" s="87"/>
      <c r="G398" s="11" t="s">
        <v>936</v>
      </c>
    </row>
    <row r="399" spans="1:9" s="2" customFormat="1" ht="15" customHeight="1" x14ac:dyDescent="0.25">
      <c r="A399" s="101"/>
      <c r="B399" s="2" t="s">
        <v>942</v>
      </c>
      <c r="C399" s="103"/>
      <c r="D399" s="87"/>
      <c r="G399" s="11" t="s">
        <v>936</v>
      </c>
    </row>
    <row r="400" spans="1:9" s="2" customFormat="1" ht="15" customHeight="1" x14ac:dyDescent="0.25">
      <c r="A400" s="101"/>
      <c r="B400" s="2" t="s">
        <v>943</v>
      </c>
      <c r="C400" s="103"/>
      <c r="D400" s="87"/>
      <c r="G400" s="11" t="s">
        <v>936</v>
      </c>
    </row>
    <row r="401" spans="1:9" s="2" customFormat="1" ht="15" customHeight="1" x14ac:dyDescent="0.25">
      <c r="A401" s="101"/>
      <c r="B401" s="2" t="s">
        <v>944</v>
      </c>
      <c r="C401" s="103"/>
      <c r="D401" s="87"/>
      <c r="G401" s="11" t="s">
        <v>936</v>
      </c>
    </row>
    <row r="402" spans="1:9" s="2" customFormat="1" ht="15" customHeight="1" x14ac:dyDescent="0.25">
      <c r="A402" s="101"/>
      <c r="B402" s="2" t="s">
        <v>945</v>
      </c>
      <c r="C402" s="103"/>
      <c r="D402" s="87"/>
      <c r="G402" s="11" t="s">
        <v>936</v>
      </c>
    </row>
    <row r="403" spans="1:9" s="2" customFormat="1" ht="15" customHeight="1" x14ac:dyDescent="0.25">
      <c r="A403" s="101"/>
      <c r="B403" s="2" t="s">
        <v>946</v>
      </c>
      <c r="C403" s="103"/>
      <c r="D403" s="87"/>
      <c r="G403" s="11" t="s">
        <v>936</v>
      </c>
    </row>
    <row r="404" spans="1:9" s="2" customFormat="1" ht="15" customHeight="1" x14ac:dyDescent="0.25">
      <c r="A404" s="101"/>
      <c r="B404" s="2" t="s">
        <v>947</v>
      </c>
      <c r="C404" s="103"/>
      <c r="D404" s="87"/>
      <c r="G404" s="11" t="s">
        <v>936</v>
      </c>
    </row>
    <row r="405" spans="1:9" s="2" customFormat="1" ht="15" customHeight="1" x14ac:dyDescent="0.25">
      <c r="A405" s="101"/>
      <c r="B405" s="2" t="s">
        <v>948</v>
      </c>
      <c r="C405" s="103"/>
      <c r="D405" s="87"/>
      <c r="G405" s="11" t="s">
        <v>936</v>
      </c>
    </row>
    <row r="406" spans="1:9" s="2" customFormat="1" ht="15" customHeight="1" x14ac:dyDescent="0.25">
      <c r="A406" s="101"/>
      <c r="B406" s="2" t="s">
        <v>949</v>
      </c>
      <c r="C406" s="103"/>
      <c r="D406" s="87"/>
      <c r="G406" s="11" t="s">
        <v>936</v>
      </c>
    </row>
    <row r="407" spans="1:9" s="2" customFormat="1" ht="15" customHeight="1" x14ac:dyDescent="0.25">
      <c r="A407" s="101"/>
      <c r="B407" s="2" t="s">
        <v>950</v>
      </c>
      <c r="C407" s="103"/>
      <c r="D407" s="87"/>
      <c r="G407" s="11" t="s">
        <v>936</v>
      </c>
    </row>
    <row r="408" spans="1:9" s="2" customFormat="1" ht="15" customHeight="1" x14ac:dyDescent="0.25">
      <c r="A408" s="118"/>
      <c r="B408" s="2" t="s">
        <v>951</v>
      </c>
      <c r="C408" s="114"/>
      <c r="D408" s="88"/>
      <c r="G408" s="11" t="s">
        <v>936</v>
      </c>
    </row>
    <row r="409" spans="1:9" ht="15" customHeight="1" x14ac:dyDescent="0.25">
      <c r="A409" s="86" t="s">
        <v>284</v>
      </c>
      <c r="B409" s="32"/>
      <c r="C409" s="86" t="s">
        <v>285</v>
      </c>
      <c r="D409" s="86" t="s">
        <v>117</v>
      </c>
      <c r="E409" s="32"/>
      <c r="F409" s="32"/>
      <c r="G409" s="15"/>
      <c r="H409" s="32"/>
      <c r="I409" s="34"/>
    </row>
    <row r="410" spans="1:9" ht="15" customHeight="1" x14ac:dyDescent="0.25">
      <c r="A410" s="87"/>
      <c r="B410" s="2" t="s">
        <v>436</v>
      </c>
      <c r="C410" s="87"/>
      <c r="D410" s="87"/>
      <c r="E410" s="2">
        <v>0.95</v>
      </c>
    </row>
    <row r="411" spans="1:9" ht="15" customHeight="1" x14ac:dyDescent="0.25">
      <c r="A411" s="88"/>
      <c r="B411" s="2" t="s">
        <v>771</v>
      </c>
      <c r="C411" s="88"/>
      <c r="D411" s="88"/>
      <c r="E411" s="2">
        <v>15.11</v>
      </c>
    </row>
    <row r="412" spans="1:9" ht="15" customHeight="1" x14ac:dyDescent="0.25">
      <c r="A412" s="2" t="s">
        <v>1460</v>
      </c>
      <c r="C412" s="2" t="s">
        <v>438</v>
      </c>
      <c r="D412" s="2" t="s">
        <v>117</v>
      </c>
      <c r="I412" s="9" t="s">
        <v>439</v>
      </c>
    </row>
    <row r="413" spans="1:9" ht="15" customHeight="1" x14ac:dyDescent="0.25">
      <c r="A413" s="2" t="s">
        <v>1461</v>
      </c>
      <c r="C413" s="2" t="s">
        <v>440</v>
      </c>
      <c r="D413" s="2" t="s">
        <v>117</v>
      </c>
    </row>
    <row r="414" spans="1:9" ht="15" customHeight="1" x14ac:dyDescent="0.25">
      <c r="A414" s="2" t="s">
        <v>441</v>
      </c>
      <c r="C414" s="2" t="s">
        <v>442</v>
      </c>
      <c r="D414" s="2" t="s">
        <v>117</v>
      </c>
    </row>
    <row r="415" spans="1:9" ht="15" customHeight="1" x14ac:dyDescent="0.25">
      <c r="A415" s="2" t="s">
        <v>443</v>
      </c>
      <c r="C415" s="2" t="s">
        <v>444</v>
      </c>
      <c r="D415" s="2" t="s">
        <v>117</v>
      </c>
    </row>
    <row r="416" spans="1:9" ht="15" customHeight="1" x14ac:dyDescent="0.25">
      <c r="A416" s="86" t="s">
        <v>953</v>
      </c>
      <c r="B416" s="2" t="s">
        <v>782</v>
      </c>
      <c r="C416" s="86" t="s">
        <v>699</v>
      </c>
      <c r="D416" s="86" t="s">
        <v>702</v>
      </c>
      <c r="E416" s="2">
        <v>235</v>
      </c>
      <c r="G416" s="11" t="s">
        <v>445</v>
      </c>
      <c r="H416" s="2">
        <v>5000</v>
      </c>
    </row>
    <row r="417" spans="1:8" ht="15" customHeight="1" x14ac:dyDescent="0.25">
      <c r="A417" s="87"/>
      <c r="B417" s="2" t="s">
        <v>1368</v>
      </c>
      <c r="C417" s="87"/>
      <c r="D417" s="87"/>
      <c r="E417" s="2">
        <v>223.5</v>
      </c>
      <c r="G417" s="11" t="s">
        <v>446</v>
      </c>
      <c r="H417" s="2">
        <v>6200</v>
      </c>
    </row>
    <row r="418" spans="1:8" ht="15" customHeight="1" x14ac:dyDescent="0.25">
      <c r="A418" s="87"/>
      <c r="B418" s="2" t="s">
        <v>1370</v>
      </c>
      <c r="C418" s="87"/>
      <c r="D418" s="87"/>
      <c r="E418" s="2">
        <v>85.6</v>
      </c>
      <c r="G418" s="11" t="s">
        <v>447</v>
      </c>
      <c r="H418" s="2">
        <v>16200</v>
      </c>
    </row>
    <row r="419" spans="1:8" ht="15" customHeight="1" x14ac:dyDescent="0.25">
      <c r="A419" s="87"/>
      <c r="B419" s="2" t="s">
        <v>1371</v>
      </c>
      <c r="C419" s="87"/>
      <c r="D419" s="87"/>
      <c r="E419" s="2">
        <v>85.6</v>
      </c>
      <c r="G419" s="11" t="s">
        <v>448</v>
      </c>
      <c r="H419" s="2">
        <v>17200</v>
      </c>
    </row>
    <row r="420" spans="1:8" ht="15" customHeight="1" x14ac:dyDescent="0.25">
      <c r="A420" s="87"/>
      <c r="B420" s="2" t="s">
        <v>449</v>
      </c>
      <c r="C420" s="87"/>
      <c r="D420" s="87"/>
      <c r="E420" s="2">
        <v>85.6</v>
      </c>
      <c r="G420" s="11" t="s">
        <v>450</v>
      </c>
      <c r="H420" s="2">
        <v>16700</v>
      </c>
    </row>
    <row r="421" spans="1:8" ht="15" customHeight="1" x14ac:dyDescent="0.25">
      <c r="A421" s="87"/>
      <c r="B421" s="2" t="s">
        <v>1430</v>
      </c>
      <c r="C421" s="87"/>
      <c r="D421" s="87"/>
      <c r="E421" s="2">
        <v>0</v>
      </c>
      <c r="G421" s="11" t="s">
        <v>452</v>
      </c>
      <c r="H421" s="2">
        <v>-2000</v>
      </c>
    </row>
    <row r="422" spans="1:8" ht="15" customHeight="1" x14ac:dyDescent="0.25">
      <c r="A422" s="87"/>
      <c r="B422" s="2" t="s">
        <v>1652</v>
      </c>
      <c r="C422" s="87"/>
      <c r="D422" s="87"/>
      <c r="E422" s="2">
        <v>200</v>
      </c>
      <c r="G422" s="11" t="s">
        <v>451</v>
      </c>
      <c r="H422" s="2">
        <v>-50</v>
      </c>
    </row>
    <row r="423" spans="1:8" ht="15" customHeight="1" x14ac:dyDescent="0.25">
      <c r="A423" s="87"/>
      <c r="B423" s="2" t="s">
        <v>1653</v>
      </c>
      <c r="C423" s="87"/>
      <c r="D423" s="87"/>
      <c r="E423" s="2">
        <v>100</v>
      </c>
    </row>
    <row r="424" spans="1:8" ht="15" customHeight="1" x14ac:dyDescent="0.25">
      <c r="A424" s="87"/>
      <c r="B424" s="2" t="s">
        <v>1464</v>
      </c>
      <c r="C424" s="87"/>
      <c r="D424" s="87"/>
      <c r="E424" s="2">
        <v>100</v>
      </c>
      <c r="G424" s="11" t="s">
        <v>453</v>
      </c>
      <c r="H424" s="2">
        <v>500</v>
      </c>
    </row>
    <row r="425" spans="1:8" ht="15" customHeight="1" x14ac:dyDescent="0.25">
      <c r="A425" s="87"/>
      <c r="B425" s="2" t="s">
        <v>454</v>
      </c>
      <c r="C425" s="87"/>
      <c r="D425" s="87"/>
      <c r="E425" s="2">
        <v>0</v>
      </c>
      <c r="G425" s="11" t="s">
        <v>455</v>
      </c>
      <c r="H425" s="2">
        <v>1500</v>
      </c>
    </row>
    <row r="426" spans="1:8" ht="15" customHeight="1" x14ac:dyDescent="0.25">
      <c r="A426" s="87"/>
      <c r="B426" s="2" t="s">
        <v>1704</v>
      </c>
      <c r="C426" s="87"/>
      <c r="D426" s="87"/>
      <c r="E426" s="2">
        <v>1</v>
      </c>
    </row>
    <row r="427" spans="1:8" ht="15" customHeight="1" x14ac:dyDescent="0.25">
      <c r="A427" s="87"/>
      <c r="B427" s="2" t="s">
        <v>1705</v>
      </c>
      <c r="C427" s="87"/>
      <c r="D427" s="87"/>
      <c r="E427" s="81">
        <f>功率限制效率!B2</f>
        <v>0.73675000000000002</v>
      </c>
    </row>
    <row r="428" spans="1:8" ht="15" customHeight="1" x14ac:dyDescent="0.25">
      <c r="A428" s="87"/>
      <c r="B428" s="2" t="s">
        <v>1706</v>
      </c>
      <c r="C428" s="87"/>
      <c r="D428" s="87"/>
      <c r="E428" s="8">
        <f>功率限制效率!O6</f>
        <v>0.82208999999999999</v>
      </c>
      <c r="G428" s="11">
        <v>2500</v>
      </c>
    </row>
    <row r="429" spans="1:8" ht="15" customHeight="1" x14ac:dyDescent="0.25">
      <c r="A429" s="87"/>
      <c r="B429" s="2" t="s">
        <v>1707</v>
      </c>
      <c r="C429" s="87"/>
      <c r="D429" s="87"/>
      <c r="E429" s="8">
        <f>功率限制效率!N13</f>
        <v>0.91110000000000002</v>
      </c>
      <c r="G429" s="11">
        <v>6000</v>
      </c>
    </row>
    <row r="430" spans="1:8" ht="15" customHeight="1" x14ac:dyDescent="0.25">
      <c r="A430" s="87"/>
      <c r="B430" s="2" t="s">
        <v>1708</v>
      </c>
      <c r="C430" s="87"/>
      <c r="D430" s="87"/>
      <c r="E430" s="8">
        <f>功率限制效率!K17</f>
        <v>0.92018</v>
      </c>
      <c r="G430" s="11">
        <v>8000</v>
      </c>
    </row>
    <row r="431" spans="1:8" ht="15" customHeight="1" x14ac:dyDescent="0.25">
      <c r="A431" s="87"/>
      <c r="B431" s="2" t="s">
        <v>1709</v>
      </c>
      <c r="C431" s="87"/>
      <c r="D431" s="87"/>
      <c r="E431" s="8">
        <f>功率限制效率!H24</f>
        <v>0.91061999999999999</v>
      </c>
      <c r="G431" s="11">
        <v>11500</v>
      </c>
    </row>
    <row r="432" spans="1:8" ht="15" customHeight="1" x14ac:dyDescent="0.25">
      <c r="A432" s="87"/>
      <c r="B432" s="2" t="s">
        <v>1710</v>
      </c>
      <c r="C432" s="87"/>
      <c r="D432" s="87"/>
      <c r="E432" s="8">
        <f>功率限制效率!E27</f>
        <v>0.93918999999999997</v>
      </c>
      <c r="G432" s="11">
        <v>13000</v>
      </c>
    </row>
    <row r="433" spans="1:8" ht="15" customHeight="1" x14ac:dyDescent="0.25">
      <c r="A433" s="87"/>
      <c r="B433" s="2" t="s">
        <v>1804</v>
      </c>
      <c r="C433" s="87"/>
      <c r="D433" s="87"/>
      <c r="E433" s="8">
        <f>功率限制效率!B33</f>
        <v>0.85945000000000005</v>
      </c>
      <c r="G433" s="11">
        <v>16000</v>
      </c>
    </row>
    <row r="434" spans="1:8" ht="15" customHeight="1" x14ac:dyDescent="0.25">
      <c r="A434" s="87"/>
      <c r="B434" s="2" t="s">
        <v>1711</v>
      </c>
      <c r="C434" s="87"/>
      <c r="D434" s="87"/>
      <c r="E434" s="29">
        <f>功率限制效率!O3</f>
        <v>0.67351000000000005</v>
      </c>
      <c r="G434" s="11">
        <v>1000</v>
      </c>
    </row>
    <row r="435" spans="1:8" ht="15" customHeight="1" x14ac:dyDescent="0.25">
      <c r="A435" s="87"/>
      <c r="B435" s="2" t="s">
        <v>1712</v>
      </c>
      <c r="C435" s="87"/>
      <c r="D435" s="87"/>
      <c r="E435" s="29">
        <f>功率限制效率!L8</f>
        <v>0.87844</v>
      </c>
      <c r="G435" s="11">
        <v>3500</v>
      </c>
    </row>
    <row r="436" spans="1:8" ht="15" customHeight="1" x14ac:dyDescent="0.25">
      <c r="A436" s="87"/>
      <c r="B436" s="2" t="s">
        <v>1713</v>
      </c>
      <c r="C436" s="87"/>
      <c r="D436" s="87"/>
      <c r="E436" s="29">
        <f>功率限制效率!I11</f>
        <v>0.92193000000000003</v>
      </c>
      <c r="G436" s="11">
        <v>5000</v>
      </c>
    </row>
    <row r="437" spans="1:8" ht="15" customHeight="1" x14ac:dyDescent="0.25">
      <c r="A437" s="87"/>
      <c r="B437" s="2" t="s">
        <v>1714</v>
      </c>
      <c r="C437" s="87"/>
      <c r="D437" s="87"/>
      <c r="E437" s="29">
        <f>功率限制效率!F16</f>
        <v>0.94962999999999997</v>
      </c>
      <c r="G437" s="11">
        <v>7500</v>
      </c>
    </row>
    <row r="438" spans="1:8" ht="15" customHeight="1" x14ac:dyDescent="0.25">
      <c r="A438" s="87"/>
      <c r="B438" s="2" t="s">
        <v>1715</v>
      </c>
      <c r="C438" s="87"/>
      <c r="D438" s="87"/>
      <c r="E438" s="29">
        <f>功率限制效率!D20</f>
        <v>0.94708999999999999</v>
      </c>
      <c r="G438" s="11">
        <v>9500</v>
      </c>
    </row>
    <row r="439" spans="1:8" ht="15" customHeight="1" x14ac:dyDescent="0.25">
      <c r="A439" s="87"/>
      <c r="B439" s="2" t="s">
        <v>1716</v>
      </c>
      <c r="C439" s="87"/>
      <c r="D439" s="87"/>
      <c r="E439" s="29">
        <f>功率限制效率!C8</f>
        <v>0.89927999999999997</v>
      </c>
      <c r="G439" s="11">
        <v>3500</v>
      </c>
    </row>
    <row r="440" spans="1:8" ht="15" customHeight="1" x14ac:dyDescent="0.25">
      <c r="A440" s="87"/>
      <c r="B440" s="2" t="s">
        <v>1717</v>
      </c>
      <c r="C440" s="87"/>
      <c r="D440" s="87"/>
      <c r="E440" s="66">
        <f>功率限制效率!C2</f>
        <v>0.74994000000000005</v>
      </c>
      <c r="G440" s="11">
        <v>40</v>
      </c>
    </row>
    <row r="441" spans="1:8" ht="15" customHeight="1" x14ac:dyDescent="0.25">
      <c r="A441" s="87"/>
      <c r="B441" s="2" t="s">
        <v>1718</v>
      </c>
      <c r="C441" s="87"/>
      <c r="D441" s="87"/>
      <c r="E441" s="66">
        <f>功率限制效率!G2</f>
        <v>0.67361000000000004</v>
      </c>
      <c r="G441" s="11">
        <v>100</v>
      </c>
    </row>
    <row r="442" spans="1:8" ht="15" customHeight="1" x14ac:dyDescent="0.25">
      <c r="A442" s="87"/>
      <c r="B442" s="2" t="s">
        <v>1719</v>
      </c>
      <c r="C442" s="87"/>
      <c r="D442" s="87"/>
      <c r="E442" s="66">
        <f>功率限制效率!M2</f>
        <v>0.54722999999999999</v>
      </c>
      <c r="G442" s="11">
        <v>120</v>
      </c>
    </row>
    <row r="443" spans="1:8" ht="15" customHeight="1" x14ac:dyDescent="0.25">
      <c r="A443" s="87"/>
      <c r="B443" s="2" t="s">
        <v>1720</v>
      </c>
      <c r="C443" s="87"/>
      <c r="D443" s="87"/>
      <c r="E443" s="68">
        <f>功率限制效率!F5</f>
        <v>0.87355000000000005</v>
      </c>
      <c r="G443" s="11">
        <v>2000</v>
      </c>
    </row>
    <row r="444" spans="1:8" ht="15" customHeight="1" x14ac:dyDescent="0.25">
      <c r="A444" s="87"/>
      <c r="B444" s="2" t="s">
        <v>1721</v>
      </c>
      <c r="C444" s="87"/>
      <c r="D444" s="87"/>
      <c r="E444" s="68">
        <f>功率限制效率!D12</f>
        <v>0.92745999999999995</v>
      </c>
      <c r="G444" s="11">
        <v>5500</v>
      </c>
    </row>
    <row r="445" spans="1:8" ht="15" customHeight="1" x14ac:dyDescent="0.25">
      <c r="A445" s="87"/>
      <c r="B445" s="2" t="s">
        <v>1722</v>
      </c>
      <c r="C445" s="87"/>
      <c r="D445" s="87"/>
      <c r="E445" s="68">
        <f>功率限制效率!M16</f>
        <v>0.9</v>
      </c>
      <c r="G445" s="11">
        <v>7500</v>
      </c>
    </row>
    <row r="446" spans="1:8" ht="15" customHeight="1" x14ac:dyDescent="0.25">
      <c r="A446" s="87"/>
      <c r="B446" s="2" t="s">
        <v>1723</v>
      </c>
      <c r="C446" s="87"/>
      <c r="D446" s="87"/>
      <c r="E446" s="68">
        <f>功率限制效率!C22</f>
        <v>0.93145999999999995</v>
      </c>
      <c r="G446" s="11">
        <v>10500</v>
      </c>
    </row>
    <row r="447" spans="1:8" ht="15" customHeight="1" x14ac:dyDescent="0.25">
      <c r="A447" s="88"/>
      <c r="B447" s="2" t="s">
        <v>1724</v>
      </c>
      <c r="C447" s="88"/>
      <c r="D447" s="88"/>
      <c r="E447" s="68">
        <f>功率限制效率!B26</f>
        <v>0.88671</v>
      </c>
      <c r="G447" s="11">
        <v>12500</v>
      </c>
    </row>
    <row r="448" spans="1:8" ht="15" customHeight="1" x14ac:dyDescent="0.25">
      <c r="A448" s="86" t="s">
        <v>456</v>
      </c>
      <c r="B448" s="2" t="s">
        <v>785</v>
      </c>
      <c r="C448" s="86" t="s">
        <v>700</v>
      </c>
      <c r="D448" s="86" t="s">
        <v>702</v>
      </c>
      <c r="E448" s="2">
        <f>E416</f>
        <v>235</v>
      </c>
      <c r="G448" s="11" t="s">
        <v>457</v>
      </c>
      <c r="H448" s="2">
        <f>H416</f>
        <v>5000</v>
      </c>
    </row>
    <row r="449" spans="1:8" ht="15" customHeight="1" x14ac:dyDescent="0.25">
      <c r="A449" s="87"/>
      <c r="B449" s="2" t="s">
        <v>458</v>
      </c>
      <c r="C449" s="87"/>
      <c r="D449" s="87"/>
      <c r="E449" s="2">
        <f>E417</f>
        <v>223.5</v>
      </c>
      <c r="G449" s="11" t="s">
        <v>459</v>
      </c>
      <c r="H449" s="2">
        <f>H417</f>
        <v>6200</v>
      </c>
    </row>
    <row r="450" spans="1:8" ht="15" customHeight="1" x14ac:dyDescent="0.25">
      <c r="A450" s="87"/>
      <c r="B450" s="2" t="s">
        <v>1355</v>
      </c>
      <c r="C450" s="87"/>
      <c r="D450" s="87"/>
      <c r="E450" s="2">
        <f>E418</f>
        <v>85.6</v>
      </c>
      <c r="G450" s="11" t="s">
        <v>460</v>
      </c>
      <c r="H450" s="2">
        <v>16200</v>
      </c>
    </row>
    <row r="451" spans="1:8" ht="15" customHeight="1" x14ac:dyDescent="0.25">
      <c r="A451" s="87"/>
      <c r="B451" s="2" t="s">
        <v>461</v>
      </c>
      <c r="C451" s="87"/>
      <c r="D451" s="87"/>
      <c r="E451" s="2">
        <v>85.6</v>
      </c>
      <c r="G451" s="11" t="s">
        <v>462</v>
      </c>
      <c r="H451" s="2">
        <v>17200</v>
      </c>
    </row>
    <row r="452" spans="1:8" ht="15" customHeight="1" x14ac:dyDescent="0.25">
      <c r="A452" s="87"/>
      <c r="B452" s="2" t="s">
        <v>463</v>
      </c>
      <c r="C452" s="87"/>
      <c r="D452" s="87"/>
      <c r="E452" s="2">
        <v>85.6</v>
      </c>
      <c r="G452" s="11" t="s">
        <v>464</v>
      </c>
      <c r="H452" s="2">
        <v>16700</v>
      </c>
    </row>
    <row r="453" spans="1:8" ht="15" customHeight="1" x14ac:dyDescent="0.25">
      <c r="A453" s="87"/>
      <c r="B453" s="2" t="s">
        <v>1560</v>
      </c>
      <c r="C453" s="87"/>
      <c r="D453" s="87"/>
      <c r="E453" s="2">
        <v>0</v>
      </c>
      <c r="G453" s="11" t="s">
        <v>466</v>
      </c>
      <c r="H453" s="2">
        <v>-1500</v>
      </c>
    </row>
    <row r="454" spans="1:8" ht="15" customHeight="1" x14ac:dyDescent="0.25">
      <c r="A454" s="87"/>
      <c r="B454" s="2" t="s">
        <v>1431</v>
      </c>
      <c r="C454" s="87"/>
      <c r="D454" s="87"/>
      <c r="E454" s="2">
        <v>-100</v>
      </c>
      <c r="G454" s="11" t="s">
        <v>465</v>
      </c>
      <c r="H454" s="2">
        <v>-500</v>
      </c>
    </row>
    <row r="455" spans="1:8" ht="15" customHeight="1" x14ac:dyDescent="0.25">
      <c r="A455" s="87"/>
      <c r="B455" s="2" t="s">
        <v>1651</v>
      </c>
      <c r="C455" s="87"/>
      <c r="D455" s="87"/>
      <c r="E455" s="2">
        <v>-100</v>
      </c>
    </row>
    <row r="456" spans="1:8" ht="15" customHeight="1" x14ac:dyDescent="0.25">
      <c r="A456" s="87"/>
      <c r="B456" s="2" t="s">
        <v>1440</v>
      </c>
      <c r="C456" s="87"/>
      <c r="D456" s="87"/>
      <c r="E456" s="2">
        <v>-360</v>
      </c>
      <c r="G456" s="11" t="s">
        <v>467</v>
      </c>
      <c r="H456" s="2">
        <v>200</v>
      </c>
    </row>
    <row r="457" spans="1:8" ht="15" customHeight="1" x14ac:dyDescent="0.25">
      <c r="A457" s="87"/>
      <c r="B457" s="2" t="s">
        <v>468</v>
      </c>
      <c r="C457" s="87"/>
      <c r="D457" s="87"/>
      <c r="E457" s="2">
        <v>-360</v>
      </c>
      <c r="G457" s="11" t="s">
        <v>469</v>
      </c>
      <c r="H457" s="2">
        <v>2000</v>
      </c>
    </row>
    <row r="458" spans="1:8" ht="15" customHeight="1" x14ac:dyDescent="0.25">
      <c r="A458" s="87"/>
      <c r="B458" s="2" t="s">
        <v>604</v>
      </c>
      <c r="C458" s="87"/>
      <c r="D458" s="87"/>
      <c r="E458" s="2">
        <v>600</v>
      </c>
    </row>
    <row r="459" spans="1:8" ht="15" customHeight="1" x14ac:dyDescent="0.25">
      <c r="A459" s="87"/>
      <c r="B459" s="2" t="s">
        <v>603</v>
      </c>
      <c r="C459" s="87"/>
      <c r="D459" s="87"/>
      <c r="E459" s="2">
        <v>600</v>
      </c>
    </row>
    <row r="460" spans="1:8" ht="15" customHeight="1" x14ac:dyDescent="0.25">
      <c r="A460" s="87"/>
      <c r="B460" s="2" t="s">
        <v>1775</v>
      </c>
      <c r="C460" s="87"/>
      <c r="D460" s="87"/>
      <c r="E460" s="2">
        <v>1.1000000000000001</v>
      </c>
    </row>
    <row r="461" spans="1:8" ht="15" customHeight="1" x14ac:dyDescent="0.25">
      <c r="A461" s="87"/>
      <c r="B461" s="2" t="s">
        <v>1776</v>
      </c>
      <c r="C461" s="87"/>
      <c r="D461" s="87"/>
      <c r="E461" s="81">
        <f>功率限制效率!Q2</f>
        <v>0.70959000000000005</v>
      </c>
    </row>
    <row r="462" spans="1:8" ht="15" customHeight="1" x14ac:dyDescent="0.25">
      <c r="A462" s="87"/>
      <c r="B462" s="2" t="s">
        <v>1777</v>
      </c>
      <c r="C462" s="87"/>
      <c r="D462" s="87"/>
      <c r="E462" s="8">
        <f>功率限制效率!AD6</f>
        <v>0.79534000000000005</v>
      </c>
      <c r="G462" s="11">
        <v>2500</v>
      </c>
    </row>
    <row r="463" spans="1:8" ht="15" customHeight="1" x14ac:dyDescent="0.25">
      <c r="A463" s="87"/>
      <c r="B463" s="2" t="s">
        <v>1778</v>
      </c>
      <c r="C463" s="87"/>
      <c r="D463" s="87"/>
      <c r="E463" s="8">
        <f>功率限制效率!AC13</f>
        <v>0.9</v>
      </c>
      <c r="G463" s="11">
        <v>6000</v>
      </c>
    </row>
    <row r="464" spans="1:8" ht="15" customHeight="1" x14ac:dyDescent="0.25">
      <c r="A464" s="87"/>
      <c r="B464" s="2" t="s">
        <v>1779</v>
      </c>
      <c r="C464" s="87"/>
      <c r="D464" s="87"/>
      <c r="E464" s="8">
        <f>功率限制效率!Z17</f>
        <v>0.93220000000000003</v>
      </c>
      <c r="G464" s="11">
        <v>8000</v>
      </c>
    </row>
    <row r="465" spans="1:7" ht="15" customHeight="1" x14ac:dyDescent="0.25">
      <c r="A465" s="87"/>
      <c r="B465" s="2" t="s">
        <v>1780</v>
      </c>
      <c r="C465" s="87"/>
      <c r="D465" s="87"/>
      <c r="E465" s="8">
        <f>功率限制效率!W24</f>
        <v>0.92945999999999995</v>
      </c>
      <c r="G465" s="11">
        <v>11500</v>
      </c>
    </row>
    <row r="466" spans="1:7" ht="15" customHeight="1" x14ac:dyDescent="0.25">
      <c r="A466" s="87"/>
      <c r="B466" s="2" t="s">
        <v>1781</v>
      </c>
      <c r="C466" s="87"/>
      <c r="D466" s="87"/>
      <c r="E466" s="8">
        <f>功率限制效率!T27</f>
        <v>0.94818999999999998</v>
      </c>
      <c r="G466" s="11">
        <v>13000</v>
      </c>
    </row>
    <row r="467" spans="1:7" ht="15" customHeight="1" x14ac:dyDescent="0.25">
      <c r="A467" s="87"/>
      <c r="B467" s="2" t="s">
        <v>1782</v>
      </c>
      <c r="C467" s="87"/>
      <c r="D467" s="87"/>
      <c r="E467" s="8">
        <f>功率限制效率!Q33</f>
        <v>0.81481999999999999</v>
      </c>
      <c r="G467" s="11">
        <v>16000</v>
      </c>
    </row>
    <row r="468" spans="1:7" ht="15" customHeight="1" x14ac:dyDescent="0.25">
      <c r="A468" s="87"/>
      <c r="B468" s="2" t="s">
        <v>1783</v>
      </c>
      <c r="C468" s="87"/>
      <c r="D468" s="87"/>
      <c r="E468" s="29">
        <f>功率限制效率!AD3</f>
        <v>0.53046000000000004</v>
      </c>
      <c r="G468" s="11">
        <v>1000</v>
      </c>
    </row>
    <row r="469" spans="1:7" ht="15" customHeight="1" x14ac:dyDescent="0.25">
      <c r="A469" s="87"/>
      <c r="B469" s="2" t="s">
        <v>1784</v>
      </c>
      <c r="C469" s="87"/>
      <c r="D469" s="87"/>
      <c r="E469" s="29">
        <f>功率限制效率!AA8</f>
        <v>0.87138000000000004</v>
      </c>
      <c r="G469" s="11">
        <v>3500</v>
      </c>
    </row>
    <row r="470" spans="1:7" ht="15" customHeight="1" x14ac:dyDescent="0.25">
      <c r="A470" s="87"/>
      <c r="B470" s="2" t="s">
        <v>1785</v>
      </c>
      <c r="C470" s="87"/>
      <c r="D470" s="87"/>
      <c r="E470" s="29">
        <f>功率限制效率!X11</f>
        <v>0.91918999999999995</v>
      </c>
      <c r="G470" s="11">
        <v>5000</v>
      </c>
    </row>
    <row r="471" spans="1:7" ht="15" customHeight="1" x14ac:dyDescent="0.25">
      <c r="A471" s="87"/>
      <c r="B471" s="2" t="s">
        <v>1786</v>
      </c>
      <c r="C471" s="87"/>
      <c r="D471" s="87"/>
      <c r="E471" s="29">
        <f>功率限制效率!U16</f>
        <v>0.94723000000000002</v>
      </c>
      <c r="G471" s="11">
        <v>7500</v>
      </c>
    </row>
    <row r="472" spans="1:7" ht="15" customHeight="1" x14ac:dyDescent="0.25">
      <c r="A472" s="87"/>
      <c r="B472" s="2" t="s">
        <v>1787</v>
      </c>
      <c r="C472" s="87"/>
      <c r="D472" s="87"/>
      <c r="E472" s="29">
        <f>功率限制效率!S20</f>
        <v>0.95277999999999996</v>
      </c>
      <c r="G472" s="11">
        <v>9500</v>
      </c>
    </row>
    <row r="473" spans="1:7" ht="15" customHeight="1" x14ac:dyDescent="0.25">
      <c r="A473" s="87"/>
      <c r="B473" s="2" t="s">
        <v>1788</v>
      </c>
      <c r="C473" s="87"/>
      <c r="D473" s="87"/>
      <c r="E473" s="29">
        <f>功率限制效率!R8</f>
        <v>0.89088999999999996</v>
      </c>
      <c r="G473" s="11">
        <v>3500</v>
      </c>
    </row>
    <row r="474" spans="1:7" ht="15" customHeight="1" x14ac:dyDescent="0.25">
      <c r="A474" s="87"/>
      <c r="B474" s="2" t="s">
        <v>1789</v>
      </c>
      <c r="C474" s="87"/>
      <c r="D474" s="87"/>
      <c r="E474" s="66">
        <f>功率限制效率!R2</f>
        <v>0.68378000000000005</v>
      </c>
      <c r="G474" s="11">
        <v>40</v>
      </c>
    </row>
    <row r="475" spans="1:7" ht="15" customHeight="1" x14ac:dyDescent="0.25">
      <c r="A475" s="87"/>
      <c r="B475" s="2" t="s">
        <v>1790</v>
      </c>
      <c r="C475" s="87"/>
      <c r="D475" s="87"/>
      <c r="E475" s="66">
        <f>功率限制效率!V2</f>
        <v>0.53108</v>
      </c>
      <c r="G475" s="11">
        <v>100</v>
      </c>
    </row>
    <row r="476" spans="1:7" ht="15" customHeight="1" x14ac:dyDescent="0.25">
      <c r="A476" s="87"/>
      <c r="B476" s="2" t="s">
        <v>1791</v>
      </c>
      <c r="C476" s="87"/>
      <c r="D476" s="87"/>
      <c r="E476" s="66">
        <f>功率限制效率!AB2</f>
        <v>0.2011</v>
      </c>
      <c r="G476" s="11">
        <v>120</v>
      </c>
    </row>
    <row r="477" spans="1:7" ht="15" customHeight="1" x14ac:dyDescent="0.25">
      <c r="A477" s="87"/>
      <c r="B477" s="2" t="s">
        <v>1792</v>
      </c>
      <c r="C477" s="87"/>
      <c r="D477" s="87"/>
      <c r="E477" s="68">
        <f>功率限制效率!U5</f>
        <v>0.86411000000000004</v>
      </c>
      <c r="G477" s="11">
        <v>2000</v>
      </c>
    </row>
    <row r="478" spans="1:7" ht="15" customHeight="1" x14ac:dyDescent="0.25">
      <c r="A478" s="87"/>
      <c r="B478" s="2" t="s">
        <v>1793</v>
      </c>
      <c r="C478" s="87"/>
      <c r="D478" s="87"/>
      <c r="E478" s="68">
        <f>功率限制效率!S12</f>
        <v>0.92918000000000001</v>
      </c>
      <c r="G478" s="11">
        <v>5500</v>
      </c>
    </row>
    <row r="479" spans="1:7" ht="15" customHeight="1" x14ac:dyDescent="0.25">
      <c r="A479" s="87"/>
      <c r="B479" s="2" t="s">
        <v>1794</v>
      </c>
      <c r="C479" s="87"/>
      <c r="D479" s="87"/>
      <c r="E479" s="68">
        <f>功率限制效率!AB16</f>
        <v>0.92217000000000005</v>
      </c>
      <c r="G479" s="11">
        <v>7500</v>
      </c>
    </row>
    <row r="480" spans="1:7" ht="15" customHeight="1" x14ac:dyDescent="0.25">
      <c r="A480" s="87"/>
      <c r="B480" s="2" t="s">
        <v>1795</v>
      </c>
      <c r="C480" s="87"/>
      <c r="D480" s="87"/>
      <c r="E480" s="68">
        <f>功率限制效率!R22</f>
        <v>0.93066000000000004</v>
      </c>
      <c r="G480" s="11">
        <v>10500</v>
      </c>
    </row>
    <row r="481" spans="1:8" ht="15" customHeight="1" x14ac:dyDescent="0.25">
      <c r="A481" s="88"/>
      <c r="B481" s="2" t="s">
        <v>1796</v>
      </c>
      <c r="C481" s="88"/>
      <c r="D481" s="88"/>
      <c r="E481" s="68">
        <f>功率限制效率!Q26</f>
        <v>0.85699999999999998</v>
      </c>
      <c r="G481" s="11">
        <v>12500</v>
      </c>
    </row>
    <row r="482" spans="1:8" ht="15" customHeight="1" x14ac:dyDescent="0.25">
      <c r="A482" s="86" t="s">
        <v>470</v>
      </c>
      <c r="B482" s="2" t="s">
        <v>471</v>
      </c>
      <c r="C482" s="86" t="s">
        <v>1465</v>
      </c>
      <c r="D482" s="86" t="s">
        <v>702</v>
      </c>
      <c r="E482" s="2">
        <v>415</v>
      </c>
      <c r="G482" s="11" t="s">
        <v>472</v>
      </c>
      <c r="H482" s="2">
        <v>5735</v>
      </c>
    </row>
    <row r="483" spans="1:8" ht="15" customHeight="1" x14ac:dyDescent="0.25">
      <c r="A483" s="87"/>
      <c r="B483" s="2" t="s">
        <v>473</v>
      </c>
      <c r="C483" s="87"/>
      <c r="D483" s="87"/>
      <c r="E483" s="2">
        <v>377.97570000000002</v>
      </c>
      <c r="G483" s="11" t="s">
        <v>474</v>
      </c>
      <c r="H483" s="2">
        <v>6500</v>
      </c>
    </row>
    <row r="484" spans="1:8" ht="15" customHeight="1" x14ac:dyDescent="0.25">
      <c r="A484" s="87"/>
      <c r="B484" s="2" t="s">
        <v>475</v>
      </c>
      <c r="C484" s="87"/>
      <c r="D484" s="87"/>
      <c r="E484" s="2">
        <v>192.36920000000001</v>
      </c>
      <c r="G484" s="11" t="s">
        <v>476</v>
      </c>
      <c r="H484" s="2">
        <v>18200</v>
      </c>
    </row>
    <row r="485" spans="1:8" ht="15" customHeight="1" x14ac:dyDescent="0.25">
      <c r="A485" s="87"/>
      <c r="B485" s="2" t="s">
        <v>477</v>
      </c>
      <c r="C485" s="87"/>
      <c r="D485" s="87"/>
      <c r="E485" s="2">
        <v>192.36920000000001</v>
      </c>
      <c r="G485" s="11" t="s">
        <v>478</v>
      </c>
      <c r="H485" s="2">
        <v>19200</v>
      </c>
    </row>
    <row r="486" spans="1:8" ht="15" customHeight="1" x14ac:dyDescent="0.25">
      <c r="A486" s="87"/>
      <c r="B486" s="2" t="s">
        <v>479</v>
      </c>
      <c r="C486" s="87"/>
      <c r="D486" s="87"/>
      <c r="E486" s="2">
        <v>192.36920000000001</v>
      </c>
      <c r="G486" s="11" t="s">
        <v>480</v>
      </c>
      <c r="H486" s="2">
        <v>18700</v>
      </c>
    </row>
    <row r="487" spans="1:8" ht="15" customHeight="1" x14ac:dyDescent="0.25">
      <c r="A487" s="87"/>
      <c r="B487" s="2" t="s">
        <v>1358</v>
      </c>
      <c r="C487" s="87"/>
      <c r="D487" s="87"/>
      <c r="E487" s="2">
        <v>0</v>
      </c>
      <c r="G487" s="11" t="s">
        <v>1438</v>
      </c>
      <c r="H487" s="2">
        <v>-2000</v>
      </c>
    </row>
    <row r="488" spans="1:8" ht="15" customHeight="1" x14ac:dyDescent="0.25">
      <c r="A488" s="87"/>
      <c r="B488" s="2" t="s">
        <v>1457</v>
      </c>
      <c r="C488" s="87"/>
      <c r="D488" s="87"/>
      <c r="E488" s="2">
        <v>0</v>
      </c>
      <c r="G488" s="11" t="s">
        <v>1437</v>
      </c>
      <c r="H488" s="2">
        <v>-50</v>
      </c>
    </row>
    <row r="489" spans="1:8" ht="15" customHeight="1" x14ac:dyDescent="0.25">
      <c r="A489" s="87"/>
      <c r="B489" s="2" t="s">
        <v>1655</v>
      </c>
      <c r="C489" s="87"/>
      <c r="D489" s="87"/>
      <c r="E489" s="2">
        <v>100</v>
      </c>
    </row>
    <row r="490" spans="1:8" ht="15" customHeight="1" x14ac:dyDescent="0.25">
      <c r="A490" s="87"/>
      <c r="B490" s="2" t="s">
        <v>1369</v>
      </c>
      <c r="C490" s="87"/>
      <c r="D490" s="87"/>
      <c r="E490" s="2">
        <v>100</v>
      </c>
      <c r="G490" s="11" t="s">
        <v>481</v>
      </c>
      <c r="H490" s="2">
        <v>500</v>
      </c>
    </row>
    <row r="491" spans="1:8" ht="15" customHeight="1" x14ac:dyDescent="0.25">
      <c r="A491" s="87"/>
      <c r="B491" s="2" t="s">
        <v>483</v>
      </c>
      <c r="C491" s="87"/>
      <c r="D491" s="87"/>
      <c r="E491" s="2">
        <v>0</v>
      </c>
      <c r="G491" s="11" t="s">
        <v>482</v>
      </c>
      <c r="H491" s="2">
        <v>1500</v>
      </c>
    </row>
    <row r="492" spans="1:8" ht="15" customHeight="1" x14ac:dyDescent="0.25">
      <c r="A492" s="87"/>
      <c r="B492" s="2" t="s">
        <v>1725</v>
      </c>
      <c r="C492" s="87"/>
      <c r="D492" s="87"/>
      <c r="E492" s="81">
        <f>功率限制效率!B36</f>
        <v>0.74605999999999995</v>
      </c>
    </row>
    <row r="493" spans="1:8" ht="15" customHeight="1" x14ac:dyDescent="0.25">
      <c r="A493" s="87"/>
      <c r="B493" s="2" t="s">
        <v>1726</v>
      </c>
      <c r="C493" s="87"/>
      <c r="D493" s="87"/>
      <c r="E493" s="8">
        <f>功率限制效率!X39</f>
        <v>0.84</v>
      </c>
    </row>
    <row r="494" spans="1:8" ht="15" customHeight="1" x14ac:dyDescent="0.25">
      <c r="A494" s="87"/>
      <c r="B494" s="2" t="s">
        <v>1727</v>
      </c>
      <c r="C494" s="87"/>
      <c r="D494" s="87"/>
      <c r="E494" s="8">
        <f>功率限制效率!U48</f>
        <v>0.93786999999999998</v>
      </c>
    </row>
    <row r="495" spans="1:8" ht="15" customHeight="1" x14ac:dyDescent="0.25">
      <c r="A495" s="87"/>
      <c r="B495" s="2" t="s">
        <v>1728</v>
      </c>
      <c r="C495" s="87"/>
      <c r="D495" s="87"/>
      <c r="E495" s="8">
        <f>功率限制效率!R51</f>
        <v>0.93542000000000003</v>
      </c>
    </row>
    <row r="496" spans="1:8" ht="15" customHeight="1" x14ac:dyDescent="0.25">
      <c r="A496" s="87"/>
      <c r="B496" s="2" t="s">
        <v>1729</v>
      </c>
      <c r="C496" s="87"/>
      <c r="D496" s="87"/>
      <c r="E496" s="8">
        <f>功率限制效率!O54</f>
        <v>0.93479000000000001</v>
      </c>
    </row>
    <row r="497" spans="1:5" ht="15" customHeight="1" x14ac:dyDescent="0.25">
      <c r="A497" s="87"/>
      <c r="B497" s="2" t="s">
        <v>1730</v>
      </c>
      <c r="C497" s="87"/>
      <c r="D497" s="87"/>
      <c r="E497" s="8">
        <f>功率限制效率!L58</f>
        <v>0.93581999999999999</v>
      </c>
    </row>
    <row r="498" spans="1:5" ht="15" customHeight="1" x14ac:dyDescent="0.25">
      <c r="A498" s="87"/>
      <c r="B498" s="2" t="s">
        <v>1731</v>
      </c>
      <c r="C498" s="87"/>
      <c r="D498" s="87"/>
      <c r="E498" s="8">
        <f>功率限制效率!I61</f>
        <v>0.94060999999999995</v>
      </c>
    </row>
    <row r="499" spans="1:5" ht="15" customHeight="1" x14ac:dyDescent="0.25">
      <c r="A499" s="87"/>
      <c r="B499" s="2" t="s">
        <v>1732</v>
      </c>
      <c r="C499" s="87"/>
      <c r="D499" s="87"/>
      <c r="E499" s="8">
        <f>功率限制效率!F63</f>
        <v>0.93254999999999999</v>
      </c>
    </row>
    <row r="500" spans="1:5" ht="15" customHeight="1" x14ac:dyDescent="0.25">
      <c r="A500" s="87"/>
      <c r="B500" s="2" t="s">
        <v>1733</v>
      </c>
      <c r="C500" s="87"/>
      <c r="D500" s="87"/>
      <c r="E500" s="8">
        <f>功率限制效率!C65</f>
        <v>0.81991999999999998</v>
      </c>
    </row>
    <row r="501" spans="1:5" ht="15" customHeight="1" x14ac:dyDescent="0.25">
      <c r="A501" s="87"/>
      <c r="B501" s="2" t="s">
        <v>1734</v>
      </c>
      <c r="C501" s="87"/>
      <c r="D501" s="87"/>
      <c r="E501" s="29">
        <f>功率限制效率!V37</f>
        <v>0.74827999999999995</v>
      </c>
    </row>
    <row r="502" spans="1:5" ht="15" customHeight="1" x14ac:dyDescent="0.25">
      <c r="A502" s="87"/>
      <c r="B502" s="2" t="s">
        <v>1735</v>
      </c>
      <c r="C502" s="87"/>
      <c r="D502" s="87"/>
      <c r="E502" s="29">
        <f>功率限制效率!S42</f>
        <v>0.91035999999999995</v>
      </c>
    </row>
    <row r="503" spans="1:5" ht="15" customHeight="1" x14ac:dyDescent="0.25">
      <c r="A503" s="87"/>
      <c r="B503" s="2" t="s">
        <v>1736</v>
      </c>
      <c r="C503" s="87"/>
      <c r="D503" s="87"/>
      <c r="E503" s="29">
        <f>功率限制效率!P45</f>
        <v>0.93911</v>
      </c>
    </row>
    <row r="504" spans="1:5" ht="15" customHeight="1" x14ac:dyDescent="0.25">
      <c r="A504" s="87"/>
      <c r="B504" s="2" t="s">
        <v>1737</v>
      </c>
      <c r="C504" s="87"/>
      <c r="D504" s="87"/>
      <c r="E504" s="29">
        <f>功率限制效率!M49</f>
        <v>0.95826</v>
      </c>
    </row>
    <row r="505" spans="1:5" ht="15" customHeight="1" x14ac:dyDescent="0.25">
      <c r="A505" s="87"/>
      <c r="B505" s="2" t="s">
        <v>1738</v>
      </c>
      <c r="C505" s="87"/>
      <c r="D505" s="87"/>
      <c r="E505" s="29">
        <f>功率限制效率!H52</f>
        <v>0.96038999999999997</v>
      </c>
    </row>
    <row r="506" spans="1:5" ht="15" customHeight="1" x14ac:dyDescent="0.25">
      <c r="A506" s="87"/>
      <c r="B506" s="2" t="s">
        <v>1739</v>
      </c>
      <c r="C506" s="87"/>
      <c r="D506" s="87"/>
      <c r="E506" s="29">
        <f>功率限制效率!D56</f>
        <v>0.92647999999999997</v>
      </c>
    </row>
    <row r="507" spans="1:5" ht="15" customHeight="1" x14ac:dyDescent="0.25">
      <c r="A507" s="87"/>
      <c r="B507" s="2" t="s">
        <v>1740</v>
      </c>
      <c r="C507" s="87"/>
      <c r="D507" s="87"/>
      <c r="E507" s="29">
        <f>功率限制效率!B47</f>
        <v>0.81689999999999996</v>
      </c>
    </row>
    <row r="508" spans="1:5" ht="15" customHeight="1" x14ac:dyDescent="0.25">
      <c r="A508" s="87"/>
      <c r="B508" s="2" t="s">
        <v>1741</v>
      </c>
      <c r="C508" s="87"/>
      <c r="D508" s="87"/>
      <c r="E508" s="29">
        <f>功率限制效率!G40</f>
        <v>0.92318</v>
      </c>
    </row>
    <row r="509" spans="1:5" ht="15" customHeight="1" x14ac:dyDescent="0.25">
      <c r="A509" s="87"/>
      <c r="B509" s="2" t="s">
        <v>1742</v>
      </c>
      <c r="C509" s="87"/>
      <c r="D509" s="87"/>
      <c r="E509" s="66">
        <f>功率限制效率!D36</f>
        <v>0.81710000000000005</v>
      </c>
    </row>
    <row r="510" spans="1:5" ht="15" customHeight="1" x14ac:dyDescent="0.25">
      <c r="A510" s="87"/>
      <c r="B510" s="2" t="s">
        <v>1743</v>
      </c>
      <c r="C510" s="87"/>
      <c r="D510" s="87"/>
      <c r="E510" s="66">
        <f>功率限制效率!J36</f>
        <v>0.75634000000000001</v>
      </c>
    </row>
    <row r="511" spans="1:5" ht="15" customHeight="1" x14ac:dyDescent="0.25">
      <c r="A511" s="87"/>
      <c r="B511" s="2" t="s">
        <v>1744</v>
      </c>
      <c r="C511" s="87"/>
      <c r="D511" s="87"/>
      <c r="E511" s="66">
        <f>功率限制效率!Q36</f>
        <v>0.67291999999999996</v>
      </c>
    </row>
    <row r="512" spans="1:5" ht="15" customHeight="1" x14ac:dyDescent="0.25">
      <c r="A512" s="87"/>
      <c r="B512" s="2" t="s">
        <v>1745</v>
      </c>
      <c r="C512" s="87"/>
      <c r="D512" s="87"/>
      <c r="E512" s="68">
        <f>功率限制效率!T41</f>
        <v>0.89426000000000005</v>
      </c>
    </row>
    <row r="513" spans="1:8" ht="15" customHeight="1" x14ac:dyDescent="0.25">
      <c r="A513" s="87"/>
      <c r="B513" s="2" t="s">
        <v>1746</v>
      </c>
      <c r="C513" s="87"/>
      <c r="D513" s="87"/>
      <c r="E513" s="68">
        <f>功率限制效率!K46</f>
        <v>0.95037000000000005</v>
      </c>
    </row>
    <row r="514" spans="1:8" ht="15" customHeight="1" x14ac:dyDescent="0.25">
      <c r="A514" s="87"/>
      <c r="B514" s="2" t="s">
        <v>1747</v>
      </c>
      <c r="C514" s="87"/>
      <c r="D514" s="87"/>
      <c r="E514" s="68">
        <f>功率限制效率!E53</f>
        <v>0.94791999999999998</v>
      </c>
    </row>
    <row r="515" spans="1:8" ht="15" customHeight="1" x14ac:dyDescent="0.25">
      <c r="A515" s="87"/>
      <c r="B515" s="2" t="s">
        <v>1748</v>
      </c>
      <c r="C515" s="87"/>
      <c r="D515" s="87"/>
      <c r="E515" s="68">
        <f>功率限制效率!B60</f>
        <v>0.73945000000000005</v>
      </c>
    </row>
    <row r="516" spans="1:8" ht="15" customHeight="1" x14ac:dyDescent="0.25">
      <c r="A516" s="88"/>
      <c r="B516" s="2" t="s">
        <v>1749</v>
      </c>
      <c r="C516" s="88"/>
      <c r="D516" s="88"/>
      <c r="E516" s="68">
        <f>功率限制效率!W55</f>
        <v>0.9</v>
      </c>
    </row>
    <row r="517" spans="1:8" ht="15" customHeight="1" x14ac:dyDescent="0.25">
      <c r="A517" s="86" t="s">
        <v>484</v>
      </c>
      <c r="B517" s="2" t="s">
        <v>485</v>
      </c>
      <c r="C517" s="86" t="s">
        <v>505</v>
      </c>
      <c r="D517" s="86" t="s">
        <v>702</v>
      </c>
      <c r="E517" s="2">
        <v>415</v>
      </c>
      <c r="G517" s="11" t="s">
        <v>486</v>
      </c>
      <c r="H517" s="2">
        <f>H482</f>
        <v>5735</v>
      </c>
    </row>
    <row r="518" spans="1:8" ht="15" customHeight="1" x14ac:dyDescent="0.25">
      <c r="A518" s="87"/>
      <c r="B518" s="2" t="s">
        <v>487</v>
      </c>
      <c r="C518" s="87"/>
      <c r="D518" s="87"/>
      <c r="E518" s="2">
        <v>377.97570000000002</v>
      </c>
      <c r="G518" s="11" t="s">
        <v>488</v>
      </c>
      <c r="H518" s="2">
        <f>H483</f>
        <v>6500</v>
      </c>
    </row>
    <row r="519" spans="1:8" ht="15" customHeight="1" x14ac:dyDescent="0.25">
      <c r="A519" s="87"/>
      <c r="B519" s="2" t="s">
        <v>489</v>
      </c>
      <c r="C519" s="87"/>
      <c r="D519" s="87"/>
      <c r="E519" s="2">
        <v>122.88120000000001</v>
      </c>
      <c r="G519" s="11" t="s">
        <v>490</v>
      </c>
      <c r="H519" s="2">
        <v>18200</v>
      </c>
    </row>
    <row r="520" spans="1:8" ht="15" customHeight="1" x14ac:dyDescent="0.25">
      <c r="A520" s="87"/>
      <c r="B520" s="2" t="s">
        <v>491</v>
      </c>
      <c r="C520" s="87"/>
      <c r="D520" s="87"/>
      <c r="E520" s="2">
        <v>122.88120000000001</v>
      </c>
      <c r="G520" s="11" t="s">
        <v>492</v>
      </c>
      <c r="H520" s="2">
        <v>19200</v>
      </c>
    </row>
    <row r="521" spans="1:8" ht="15" customHeight="1" x14ac:dyDescent="0.25">
      <c r="A521" s="87"/>
      <c r="B521" s="2" t="s">
        <v>1469</v>
      </c>
      <c r="C521" s="87"/>
      <c r="D521" s="87"/>
      <c r="E521" s="2">
        <v>122.88120000000001</v>
      </c>
      <c r="G521" s="11" t="s">
        <v>493</v>
      </c>
      <c r="H521" s="2">
        <v>18700</v>
      </c>
    </row>
    <row r="522" spans="1:8" ht="15" customHeight="1" x14ac:dyDescent="0.25">
      <c r="A522" s="87"/>
      <c r="B522" s="2" t="s">
        <v>1372</v>
      </c>
      <c r="C522" s="87"/>
      <c r="D522" s="87"/>
      <c r="E522" s="2">
        <v>0</v>
      </c>
      <c r="G522" s="11" t="s">
        <v>1436</v>
      </c>
      <c r="H522" s="2">
        <v>-1500</v>
      </c>
    </row>
    <row r="523" spans="1:8" ht="15" customHeight="1" x14ac:dyDescent="0.25">
      <c r="A523" s="87"/>
      <c r="B523" s="2" t="s">
        <v>1364</v>
      </c>
      <c r="C523" s="87"/>
      <c r="D523" s="87"/>
      <c r="E523" s="2">
        <v>-100</v>
      </c>
      <c r="G523" s="11" t="s">
        <v>1435</v>
      </c>
      <c r="H523" s="2">
        <v>-500</v>
      </c>
    </row>
    <row r="524" spans="1:8" ht="15" customHeight="1" x14ac:dyDescent="0.25">
      <c r="A524" s="87"/>
      <c r="B524" s="2" t="s">
        <v>1654</v>
      </c>
      <c r="C524" s="87"/>
      <c r="D524" s="87"/>
      <c r="E524" s="2">
        <v>-100</v>
      </c>
    </row>
    <row r="525" spans="1:8" ht="15" customHeight="1" x14ac:dyDescent="0.25">
      <c r="A525" s="87"/>
      <c r="B525" s="2" t="s">
        <v>1373</v>
      </c>
      <c r="C525" s="87"/>
      <c r="D525" s="87"/>
      <c r="E525" s="2">
        <v>-360</v>
      </c>
      <c r="G525" s="11" t="s">
        <v>494</v>
      </c>
      <c r="H525" s="2">
        <v>200</v>
      </c>
    </row>
    <row r="526" spans="1:8" ht="15" customHeight="1" x14ac:dyDescent="0.25">
      <c r="A526" s="87"/>
      <c r="B526" s="2" t="s">
        <v>1439</v>
      </c>
      <c r="C526" s="87"/>
      <c r="D526" s="87"/>
      <c r="E526" s="2">
        <v>-360</v>
      </c>
      <c r="G526" s="11" t="s">
        <v>495</v>
      </c>
      <c r="H526" s="2">
        <v>2000</v>
      </c>
    </row>
    <row r="527" spans="1:8" ht="15" customHeight="1" x14ac:dyDescent="0.25">
      <c r="A527" s="87"/>
      <c r="B527" s="2" t="s">
        <v>1750</v>
      </c>
      <c r="C527" s="87"/>
      <c r="D527" s="87"/>
      <c r="E527" s="81">
        <f>功率限制效率!B67</f>
        <v>0.69455999999999996</v>
      </c>
    </row>
    <row r="528" spans="1:8" ht="15" customHeight="1" x14ac:dyDescent="0.25">
      <c r="A528" s="87"/>
      <c r="B528" s="2" t="s">
        <v>1751</v>
      </c>
      <c r="C528" s="87"/>
      <c r="D528" s="87"/>
      <c r="E528" s="8">
        <f>功率限制效率!X70</f>
        <v>0.81696000000000002</v>
      </c>
    </row>
    <row r="529" spans="1:5" ht="15" customHeight="1" x14ac:dyDescent="0.25">
      <c r="A529" s="87"/>
      <c r="B529" s="2" t="s">
        <v>1752</v>
      </c>
      <c r="C529" s="87"/>
      <c r="D529" s="87"/>
      <c r="E529" s="8">
        <f>功率限制效率!U79</f>
        <v>0.93933</v>
      </c>
    </row>
    <row r="530" spans="1:5" ht="15" customHeight="1" x14ac:dyDescent="0.25">
      <c r="A530" s="87"/>
      <c r="B530" s="2" t="s">
        <v>1753</v>
      </c>
      <c r="C530" s="87"/>
      <c r="D530" s="87"/>
      <c r="E530" s="8">
        <f>功率限制效率!R82</f>
        <v>0.9446</v>
      </c>
    </row>
    <row r="531" spans="1:5" ht="15" customHeight="1" x14ac:dyDescent="0.25">
      <c r="A531" s="87"/>
      <c r="B531" s="2" t="s">
        <v>1754</v>
      </c>
      <c r="C531" s="87"/>
      <c r="D531" s="87"/>
      <c r="E531" s="8">
        <f>功率限制效率!O85</f>
        <v>0.94445999999999997</v>
      </c>
    </row>
    <row r="532" spans="1:5" ht="15" customHeight="1" x14ac:dyDescent="0.25">
      <c r="A532" s="87"/>
      <c r="B532" s="2" t="s">
        <v>1755</v>
      </c>
      <c r="C532" s="87"/>
      <c r="D532" s="87"/>
      <c r="E532" s="8">
        <f>功率限制效率!L89</f>
        <v>0.94364000000000003</v>
      </c>
    </row>
    <row r="533" spans="1:5" ht="15" customHeight="1" x14ac:dyDescent="0.25">
      <c r="A533" s="87"/>
      <c r="B533" s="2" t="s">
        <v>1756</v>
      </c>
      <c r="C533" s="87"/>
      <c r="D533" s="87"/>
      <c r="E533" s="8">
        <f>功率限制效率!I92</f>
        <v>0.94506999999999997</v>
      </c>
    </row>
    <row r="534" spans="1:5" ht="15" customHeight="1" x14ac:dyDescent="0.25">
      <c r="A534" s="87"/>
      <c r="B534" s="2" t="s">
        <v>1757</v>
      </c>
      <c r="C534" s="87"/>
      <c r="D534" s="87"/>
      <c r="E534" s="8">
        <f>功率限制效率!F94</f>
        <v>0.93369000000000002</v>
      </c>
    </row>
    <row r="535" spans="1:5" ht="15" customHeight="1" x14ac:dyDescent="0.25">
      <c r="A535" s="87"/>
      <c r="B535" s="2" t="s">
        <v>1758</v>
      </c>
      <c r="C535" s="87"/>
      <c r="D535" s="87"/>
      <c r="E535" s="8">
        <f>功率限制效率!C96</f>
        <v>0.78776999999999997</v>
      </c>
    </row>
    <row r="536" spans="1:5" ht="15" customHeight="1" x14ac:dyDescent="0.25">
      <c r="A536" s="87"/>
      <c r="B536" s="2" t="s">
        <v>1759</v>
      </c>
      <c r="C536" s="87"/>
      <c r="D536" s="87"/>
      <c r="E536" s="29">
        <f>功率限制效率!V68</f>
        <v>0.68415999999999999</v>
      </c>
    </row>
    <row r="537" spans="1:5" ht="15" customHeight="1" x14ac:dyDescent="0.25">
      <c r="A537" s="87"/>
      <c r="B537" s="2" t="s">
        <v>1760</v>
      </c>
      <c r="C537" s="87"/>
      <c r="D537" s="87"/>
      <c r="E537" s="29">
        <f>功率限制效率!S73</f>
        <v>0.90508</v>
      </c>
    </row>
    <row r="538" spans="1:5" ht="15" customHeight="1" x14ac:dyDescent="0.25">
      <c r="A538" s="87"/>
      <c r="B538" s="2" t="s">
        <v>1761</v>
      </c>
      <c r="C538" s="87"/>
      <c r="D538" s="87"/>
      <c r="E538" s="29">
        <f>功率限制效率!P76</f>
        <v>0.93574999999999997</v>
      </c>
    </row>
    <row r="539" spans="1:5" ht="15" customHeight="1" x14ac:dyDescent="0.25">
      <c r="A539" s="87"/>
      <c r="B539" s="2" t="s">
        <v>1762</v>
      </c>
      <c r="C539" s="87"/>
      <c r="D539" s="87"/>
      <c r="E539" s="29">
        <f>功率限制效率!M80</f>
        <v>0.95708000000000004</v>
      </c>
    </row>
    <row r="540" spans="1:5" ht="15" customHeight="1" x14ac:dyDescent="0.25">
      <c r="A540" s="87"/>
      <c r="B540" s="2" t="s">
        <v>1763</v>
      </c>
      <c r="C540" s="87"/>
      <c r="D540" s="87"/>
      <c r="E540" s="29">
        <f>功率限制效率!H83</f>
        <v>0.95972000000000002</v>
      </c>
    </row>
    <row r="541" spans="1:5" ht="15" customHeight="1" x14ac:dyDescent="0.25">
      <c r="A541" s="87"/>
      <c r="B541" s="2" t="s">
        <v>1764</v>
      </c>
      <c r="C541" s="87"/>
      <c r="D541" s="87"/>
      <c r="E541" s="29">
        <f>功率限制效率!D87</f>
        <v>0.92035</v>
      </c>
    </row>
    <row r="542" spans="1:5" ht="15" customHeight="1" x14ac:dyDescent="0.25">
      <c r="A542" s="87"/>
      <c r="B542" s="2" t="s">
        <v>1765</v>
      </c>
      <c r="C542" s="87"/>
      <c r="D542" s="87"/>
      <c r="E542" s="29">
        <f>功率限制效率!B78</f>
        <v>0.77178999999999998</v>
      </c>
    </row>
    <row r="543" spans="1:5" ht="15" customHeight="1" x14ac:dyDescent="0.25">
      <c r="A543" s="87"/>
      <c r="B543" s="2" t="s">
        <v>1766</v>
      </c>
      <c r="C543" s="87"/>
      <c r="D543" s="87"/>
      <c r="E543" s="29">
        <f>功率限制效率!G71</f>
        <v>0.92076999999999998</v>
      </c>
    </row>
    <row r="544" spans="1:5" ht="15" customHeight="1" x14ac:dyDescent="0.25">
      <c r="A544" s="87"/>
      <c r="B544" s="2" t="s">
        <v>1767</v>
      </c>
      <c r="C544" s="87"/>
      <c r="D544" s="87"/>
      <c r="E544" s="66">
        <f>功率限制效率!D67</f>
        <v>0.78774999999999995</v>
      </c>
    </row>
    <row r="545" spans="1:7" ht="15" customHeight="1" x14ac:dyDescent="0.25">
      <c r="A545" s="87"/>
      <c r="B545" s="2" t="s">
        <v>1768</v>
      </c>
      <c r="C545" s="87"/>
      <c r="D545" s="87"/>
      <c r="E545" s="66">
        <f>功率限制效率!J67</f>
        <v>0.69145000000000001</v>
      </c>
    </row>
    <row r="546" spans="1:7" ht="15" customHeight="1" x14ac:dyDescent="0.25">
      <c r="A546" s="87"/>
      <c r="B546" s="2" t="s">
        <v>1769</v>
      </c>
      <c r="C546" s="87"/>
      <c r="D546" s="87"/>
      <c r="E546" s="66">
        <f>功率限制效率!Q67</f>
        <v>0.53193000000000001</v>
      </c>
    </row>
    <row r="547" spans="1:7" ht="15" customHeight="1" x14ac:dyDescent="0.25">
      <c r="A547" s="87"/>
      <c r="B547" s="2" t="s">
        <v>1770</v>
      </c>
      <c r="C547" s="87"/>
      <c r="D547" s="87"/>
      <c r="E547" s="68">
        <f>功率限制效率!T72</f>
        <v>0.88817000000000002</v>
      </c>
    </row>
    <row r="548" spans="1:7" ht="15" customHeight="1" x14ac:dyDescent="0.25">
      <c r="A548" s="87"/>
      <c r="B548" s="2" t="s">
        <v>1771</v>
      </c>
      <c r="C548" s="87"/>
      <c r="D548" s="87"/>
      <c r="E548" s="68">
        <f>功率限制效率!K77</f>
        <v>0.94891999999999999</v>
      </c>
    </row>
    <row r="549" spans="1:7" ht="15" customHeight="1" x14ac:dyDescent="0.25">
      <c r="A549" s="87"/>
      <c r="B549" s="2" t="s">
        <v>1772</v>
      </c>
      <c r="C549" s="87"/>
      <c r="D549" s="87"/>
      <c r="E549" s="68">
        <f>功率限制效率!E84</f>
        <v>0.94511999999999996</v>
      </c>
    </row>
    <row r="550" spans="1:7" ht="15" customHeight="1" x14ac:dyDescent="0.25">
      <c r="A550" s="87"/>
      <c r="B550" s="2" t="s">
        <v>1773</v>
      </c>
      <c r="C550" s="87"/>
      <c r="D550" s="87"/>
      <c r="E550" s="68">
        <f>功率限制效率!B91</f>
        <v>0.66901999999999995</v>
      </c>
    </row>
    <row r="551" spans="1:7" ht="15" customHeight="1" x14ac:dyDescent="0.25">
      <c r="A551" s="88"/>
      <c r="B551" s="2" t="s">
        <v>1774</v>
      </c>
      <c r="C551" s="88"/>
      <c r="D551" s="88"/>
      <c r="E551" s="68">
        <f>功率限制效率!W86</f>
        <v>0.9</v>
      </c>
    </row>
    <row r="552" spans="1:7" ht="15" customHeight="1" x14ac:dyDescent="0.25">
      <c r="A552" s="86" t="s">
        <v>286</v>
      </c>
      <c r="B552" s="2" t="s">
        <v>496</v>
      </c>
      <c r="C552" s="92" t="s">
        <v>743</v>
      </c>
      <c r="D552" s="86" t="s">
        <v>117</v>
      </c>
      <c r="E552" s="2">
        <v>1</v>
      </c>
    </row>
    <row r="553" spans="1:7" ht="15" customHeight="1" x14ac:dyDescent="0.25">
      <c r="A553" s="88"/>
      <c r="B553" s="2" t="s">
        <v>497</v>
      </c>
      <c r="C553" s="92"/>
      <c r="D553" s="88"/>
      <c r="E553" s="2">
        <v>0</v>
      </c>
    </row>
    <row r="554" spans="1:7" ht="15" customHeight="1" x14ac:dyDescent="0.25">
      <c r="A554" s="86" t="s">
        <v>498</v>
      </c>
      <c r="B554" s="2" t="s">
        <v>118</v>
      </c>
      <c r="C554" s="92" t="s">
        <v>744</v>
      </c>
      <c r="D554" s="86" t="s">
        <v>117</v>
      </c>
      <c r="E554" s="2">
        <v>1</v>
      </c>
    </row>
    <row r="555" spans="1:7" ht="15" customHeight="1" x14ac:dyDescent="0.25">
      <c r="A555" s="88"/>
      <c r="B555" s="2" t="s">
        <v>119</v>
      </c>
      <c r="C555" s="92"/>
      <c r="D555" s="88"/>
      <c r="E555" s="2">
        <v>0</v>
      </c>
    </row>
    <row r="556" spans="1:7" ht="15" customHeight="1" x14ac:dyDescent="0.25">
      <c r="A556" s="86" t="s">
        <v>499</v>
      </c>
      <c r="B556" s="2" t="s">
        <v>118</v>
      </c>
      <c r="C556" s="92" t="s">
        <v>745</v>
      </c>
      <c r="D556" s="86" t="s">
        <v>117</v>
      </c>
      <c r="E556" s="2">
        <v>1</v>
      </c>
    </row>
    <row r="557" spans="1:7" ht="15" customHeight="1" x14ac:dyDescent="0.25">
      <c r="A557" s="88"/>
      <c r="B557" s="2" t="s">
        <v>119</v>
      </c>
      <c r="C557" s="92"/>
      <c r="D557" s="88"/>
      <c r="E557" s="2">
        <v>0</v>
      </c>
    </row>
    <row r="558" spans="1:7" ht="15" customHeight="1" x14ac:dyDescent="0.25">
      <c r="A558" s="32" t="s">
        <v>500</v>
      </c>
      <c r="C558" s="2" t="s">
        <v>776</v>
      </c>
      <c r="D558" s="2" t="s">
        <v>701</v>
      </c>
      <c r="G558" s="71" t="s">
        <v>637</v>
      </c>
    </row>
    <row r="559" spans="1:7" ht="15" customHeight="1" x14ac:dyDescent="0.25">
      <c r="A559" s="32" t="s">
        <v>501</v>
      </c>
      <c r="C559" s="2" t="s">
        <v>696</v>
      </c>
      <c r="D559" s="2" t="s">
        <v>701</v>
      </c>
      <c r="G559" s="71" t="s">
        <v>638</v>
      </c>
    </row>
    <row r="560" spans="1:7" ht="15" customHeight="1" x14ac:dyDescent="0.25">
      <c r="A560" s="32" t="s">
        <v>502</v>
      </c>
      <c r="C560" s="2" t="s">
        <v>697</v>
      </c>
      <c r="D560" s="2" t="s">
        <v>701</v>
      </c>
      <c r="G560" s="71" t="s">
        <v>503</v>
      </c>
    </row>
    <row r="561" spans="1:7" ht="15" customHeight="1" x14ac:dyDescent="0.25">
      <c r="A561" s="32" t="s">
        <v>504</v>
      </c>
      <c r="C561" s="2" t="s">
        <v>698</v>
      </c>
      <c r="D561" s="2" t="s">
        <v>701</v>
      </c>
      <c r="G561" s="71" t="s">
        <v>505</v>
      </c>
    </row>
    <row r="562" spans="1:7" ht="15" customHeight="1" x14ac:dyDescent="0.25">
      <c r="A562" s="86" t="s">
        <v>506</v>
      </c>
      <c r="B562" s="2" t="s">
        <v>740</v>
      </c>
      <c r="C562" s="86" t="s">
        <v>635</v>
      </c>
      <c r="D562" s="86" t="s">
        <v>702</v>
      </c>
      <c r="E562" s="2">
        <v>235.5</v>
      </c>
    </row>
    <row r="563" spans="1:7" ht="15" customHeight="1" x14ac:dyDescent="0.25">
      <c r="A563" s="87"/>
      <c r="B563" s="2" t="s">
        <v>741</v>
      </c>
      <c r="C563" s="87"/>
      <c r="D563" s="87"/>
      <c r="E563" s="2">
        <v>415</v>
      </c>
    </row>
    <row r="564" spans="1:7" ht="15" customHeight="1" x14ac:dyDescent="0.25">
      <c r="A564" s="87"/>
      <c r="B564" s="2" t="s">
        <v>770</v>
      </c>
      <c r="C564" s="87"/>
      <c r="D564" s="87"/>
      <c r="E564" s="2">
        <v>12.44</v>
      </c>
    </row>
    <row r="565" spans="1:7" ht="15" customHeight="1" x14ac:dyDescent="0.25">
      <c r="A565" s="87"/>
      <c r="B565" s="2" t="s">
        <v>771</v>
      </c>
      <c r="C565" s="87"/>
      <c r="D565" s="87"/>
      <c r="E565" s="2">
        <v>15.11</v>
      </c>
    </row>
    <row r="566" spans="1:7" ht="15" customHeight="1" x14ac:dyDescent="0.25">
      <c r="A566" s="87"/>
      <c r="B566" s="2" t="s">
        <v>742</v>
      </c>
      <c r="C566" s="87"/>
      <c r="D566" s="87"/>
      <c r="E566" s="2">
        <v>7043</v>
      </c>
      <c r="G566" s="13"/>
    </row>
    <row r="567" spans="1:7" ht="15" customHeight="1" x14ac:dyDescent="0.25">
      <c r="A567" s="87"/>
      <c r="B567" s="2" t="s">
        <v>601</v>
      </c>
      <c r="C567" s="87"/>
      <c r="D567" s="87"/>
      <c r="E567" s="2">
        <v>3265</v>
      </c>
      <c r="G567" s="104" t="s">
        <v>599</v>
      </c>
    </row>
    <row r="568" spans="1:7" ht="15" customHeight="1" x14ac:dyDescent="0.25">
      <c r="A568" s="87"/>
      <c r="B568" s="2" t="s">
        <v>872</v>
      </c>
      <c r="C568" s="87"/>
      <c r="D568" s="87"/>
      <c r="E568" s="2">
        <v>0.95</v>
      </c>
      <c r="G568" s="105"/>
    </row>
    <row r="569" spans="1:7" ht="15" customHeight="1" x14ac:dyDescent="0.25">
      <c r="A569" s="87"/>
      <c r="B569" s="2" t="s">
        <v>774</v>
      </c>
      <c r="C569" s="87"/>
      <c r="D569" s="87"/>
      <c r="E569" s="2">
        <v>0.95</v>
      </c>
      <c r="G569" s="105"/>
    </row>
    <row r="570" spans="1:7" ht="15" customHeight="1" x14ac:dyDescent="0.25">
      <c r="A570" s="87"/>
      <c r="B570" s="2" t="s">
        <v>602</v>
      </c>
      <c r="C570" s="87"/>
      <c r="D570" s="87"/>
      <c r="E570" s="2">
        <v>307</v>
      </c>
      <c r="G570" s="106"/>
    </row>
    <row r="571" spans="1:7" ht="15" customHeight="1" x14ac:dyDescent="0.25">
      <c r="A571" s="87"/>
      <c r="B571" s="2" t="s">
        <v>772</v>
      </c>
      <c r="C571" s="87"/>
      <c r="D571" s="87"/>
      <c r="E571" s="2">
        <f>235.5*E564*E568/100</f>
        <v>27.831389999999995</v>
      </c>
      <c r="G571" s="15"/>
    </row>
    <row r="572" spans="1:7" ht="15" customHeight="1" x14ac:dyDescent="0.25">
      <c r="A572" s="87"/>
      <c r="B572" s="2" t="s">
        <v>773</v>
      </c>
      <c r="C572" s="87"/>
      <c r="D572" s="87"/>
      <c r="E572" s="2">
        <f>415*E565*E568/100</f>
        <v>59.571174999999997</v>
      </c>
      <c r="G572" s="15"/>
    </row>
    <row r="573" spans="1:7" ht="15" customHeight="1" x14ac:dyDescent="0.25">
      <c r="A573" s="87"/>
      <c r="B573" s="2" t="s">
        <v>775</v>
      </c>
      <c r="C573" s="87"/>
      <c r="D573" s="87"/>
      <c r="E573" s="2">
        <f>E572/E632*100</f>
        <v>0.84582102797103498</v>
      </c>
      <c r="G573" s="15"/>
    </row>
    <row r="574" spans="1:7" ht="15" customHeight="1" x14ac:dyDescent="0.25">
      <c r="A574" s="87"/>
      <c r="B574" s="2" t="s">
        <v>778</v>
      </c>
      <c r="C574" s="87"/>
      <c r="D574" s="87"/>
      <c r="E574" s="2">
        <v>71.593999999999994</v>
      </c>
      <c r="G574" s="15" t="s">
        <v>1363</v>
      </c>
    </row>
    <row r="575" spans="1:7" ht="15" customHeight="1" x14ac:dyDescent="0.25">
      <c r="A575" s="87"/>
      <c r="B575" s="2" t="s">
        <v>780</v>
      </c>
      <c r="C575" s="87"/>
      <c r="D575" s="87"/>
      <c r="E575" s="2">
        <v>67</v>
      </c>
      <c r="G575" s="15"/>
    </row>
    <row r="576" spans="1:7" ht="15" customHeight="1" x14ac:dyDescent="0.25">
      <c r="A576" s="87"/>
      <c r="C576" s="87"/>
      <c r="D576" s="87"/>
      <c r="G576" s="15"/>
    </row>
    <row r="577" spans="1:8" ht="15" customHeight="1" x14ac:dyDescent="0.25">
      <c r="A577" s="87"/>
      <c r="C577" s="87"/>
      <c r="D577" s="87"/>
      <c r="G577" s="15"/>
    </row>
    <row r="578" spans="1:8" ht="15" customHeight="1" x14ac:dyDescent="0.25">
      <c r="A578" s="87"/>
      <c r="C578" s="87"/>
      <c r="D578" s="87"/>
      <c r="G578" s="15"/>
    </row>
    <row r="579" spans="1:8" ht="15" customHeight="1" x14ac:dyDescent="0.25">
      <c r="A579" s="88"/>
      <c r="C579" s="88"/>
      <c r="D579" s="88"/>
      <c r="G579" s="15"/>
    </row>
    <row r="580" spans="1:8" ht="15" customHeight="1" x14ac:dyDescent="0.25">
      <c r="A580" s="32" t="s">
        <v>1337</v>
      </c>
      <c r="B580" s="2" t="s">
        <v>1559</v>
      </c>
      <c r="C580" s="2" t="s">
        <v>1336</v>
      </c>
      <c r="D580" s="2" t="s">
        <v>117</v>
      </c>
      <c r="E580" s="80">
        <v>66.099999999999994</v>
      </c>
    </row>
    <row r="581" spans="1:8" ht="15" customHeight="1" x14ac:dyDescent="0.25">
      <c r="A581" s="86" t="s">
        <v>507</v>
      </c>
      <c r="B581" s="9" t="s">
        <v>508</v>
      </c>
      <c r="C581" s="92" t="s">
        <v>509</v>
      </c>
      <c r="D581" s="86" t="s">
        <v>19</v>
      </c>
      <c r="E581" s="2">
        <v>0</v>
      </c>
    </row>
    <row r="582" spans="1:8" ht="15" customHeight="1" x14ac:dyDescent="0.25">
      <c r="A582" s="88"/>
      <c r="B582" s="2" t="s">
        <v>510</v>
      </c>
      <c r="C582" s="92"/>
      <c r="D582" s="88"/>
      <c r="E582" s="2">
        <v>1</v>
      </c>
    </row>
    <row r="583" spans="1:8" ht="15" customHeight="1" x14ac:dyDescent="0.25">
      <c r="A583" s="86" t="s">
        <v>511</v>
      </c>
      <c r="B583" s="2" t="s">
        <v>114</v>
      </c>
      <c r="C583" s="92" t="s">
        <v>512</v>
      </c>
      <c r="D583" s="86" t="s">
        <v>19</v>
      </c>
      <c r="E583" s="2">
        <v>0</v>
      </c>
    </row>
    <row r="584" spans="1:8" ht="15" customHeight="1" x14ac:dyDescent="0.25">
      <c r="A584" s="88"/>
      <c r="B584" s="2" t="s">
        <v>115</v>
      </c>
      <c r="C584" s="92"/>
      <c r="D584" s="88"/>
      <c r="E584" s="2">
        <v>1</v>
      </c>
    </row>
    <row r="585" spans="1:8" ht="15" customHeight="1" x14ac:dyDescent="0.25">
      <c r="A585" s="86" t="s">
        <v>513</v>
      </c>
      <c r="B585" s="2" t="s">
        <v>114</v>
      </c>
      <c r="C585" s="92" t="s">
        <v>514</v>
      </c>
      <c r="D585" s="86" t="s">
        <v>19</v>
      </c>
      <c r="E585" s="2">
        <v>0</v>
      </c>
      <c r="H585" s="2" t="s">
        <v>515</v>
      </c>
    </row>
    <row r="586" spans="1:8" ht="15" customHeight="1" x14ac:dyDescent="0.25">
      <c r="A586" s="88"/>
      <c r="B586" s="2" t="s">
        <v>115</v>
      </c>
      <c r="C586" s="92"/>
      <c r="D586" s="88"/>
      <c r="E586" s="2">
        <v>1</v>
      </c>
    </row>
    <row r="587" spans="1:8" ht="15" customHeight="1" x14ac:dyDescent="0.25">
      <c r="A587" s="86" t="s">
        <v>516</v>
      </c>
      <c r="B587" s="2" t="s">
        <v>114</v>
      </c>
      <c r="C587" s="92" t="s">
        <v>419</v>
      </c>
      <c r="D587" s="86" t="s">
        <v>19</v>
      </c>
      <c r="E587" s="2">
        <v>0</v>
      </c>
      <c r="H587" s="2" t="s">
        <v>515</v>
      </c>
    </row>
    <row r="588" spans="1:8" ht="15" customHeight="1" x14ac:dyDescent="0.25">
      <c r="A588" s="88"/>
      <c r="B588" s="2" t="s">
        <v>115</v>
      </c>
      <c r="C588" s="92"/>
      <c r="D588" s="88"/>
      <c r="E588" s="2">
        <v>1</v>
      </c>
    </row>
    <row r="589" spans="1:8" ht="15" customHeight="1" x14ac:dyDescent="0.25">
      <c r="A589" s="86" t="s">
        <v>517</v>
      </c>
      <c r="B589" s="2" t="s">
        <v>66</v>
      </c>
      <c r="C589" s="86" t="s">
        <v>375</v>
      </c>
      <c r="D589" s="86" t="s">
        <v>19</v>
      </c>
      <c r="E589" s="2">
        <v>0</v>
      </c>
    </row>
    <row r="590" spans="1:8" ht="15" customHeight="1" x14ac:dyDescent="0.25">
      <c r="A590" s="88"/>
      <c r="B590" s="2" t="s">
        <v>374</v>
      </c>
      <c r="C590" s="88"/>
      <c r="D590" s="88"/>
      <c r="E590" s="2">
        <v>1</v>
      </c>
    </row>
    <row r="591" spans="1:8" ht="15" customHeight="1" x14ac:dyDescent="0.25">
      <c r="A591" s="2" t="s">
        <v>518</v>
      </c>
      <c r="C591" s="2" t="s">
        <v>519</v>
      </c>
      <c r="D591" s="2" t="s">
        <v>117</v>
      </c>
    </row>
    <row r="592" spans="1:8" ht="15" customHeight="1" x14ac:dyDescent="0.25">
      <c r="A592" s="2" t="s">
        <v>520</v>
      </c>
      <c r="C592" s="2" t="s">
        <v>521</v>
      </c>
      <c r="D592" s="2" t="s">
        <v>1551</v>
      </c>
    </row>
    <row r="593" spans="1:8" ht="15" customHeight="1" x14ac:dyDescent="0.25">
      <c r="A593" s="86" t="s">
        <v>1554</v>
      </c>
      <c r="B593" s="2" t="s">
        <v>522</v>
      </c>
      <c r="C593" s="86" t="s">
        <v>1552</v>
      </c>
      <c r="D593" s="86" t="s">
        <v>1551</v>
      </c>
      <c r="E593" s="2">
        <v>0</v>
      </c>
    </row>
    <row r="594" spans="1:8" ht="15" customHeight="1" x14ac:dyDescent="0.25">
      <c r="A594" s="88"/>
      <c r="B594" s="2" t="s">
        <v>496</v>
      </c>
      <c r="C594" s="88"/>
      <c r="D594" s="88"/>
      <c r="E594" s="2">
        <v>1</v>
      </c>
    </row>
    <row r="595" spans="1:8" ht="15" customHeight="1" x14ac:dyDescent="0.25">
      <c r="A595" s="86" t="s">
        <v>1553</v>
      </c>
      <c r="B595" s="2" t="s">
        <v>1557</v>
      </c>
      <c r="C595" s="86" t="s">
        <v>712</v>
      </c>
      <c r="D595" s="86" t="s">
        <v>19</v>
      </c>
      <c r="E595" s="2">
        <v>0</v>
      </c>
      <c r="H595" s="2" t="s">
        <v>713</v>
      </c>
    </row>
    <row r="596" spans="1:8" ht="15" customHeight="1" x14ac:dyDescent="0.25">
      <c r="A596" s="87"/>
      <c r="B596" s="2" t="s">
        <v>606</v>
      </c>
      <c r="C596" s="87"/>
      <c r="D596" s="87"/>
      <c r="E596" s="2">
        <v>0</v>
      </c>
    </row>
    <row r="597" spans="1:8" ht="15" customHeight="1" x14ac:dyDescent="0.25">
      <c r="A597" s="87"/>
      <c r="B597" s="2" t="s">
        <v>607</v>
      </c>
      <c r="C597" s="87"/>
      <c r="D597" s="87"/>
      <c r="E597" s="2">
        <v>0</v>
      </c>
    </row>
    <row r="598" spans="1:8" ht="15" customHeight="1" x14ac:dyDescent="0.25">
      <c r="A598" s="87"/>
      <c r="B598" s="2" t="s">
        <v>608</v>
      </c>
      <c r="C598" s="87"/>
      <c r="D598" s="87"/>
      <c r="E598" s="2">
        <v>0</v>
      </c>
    </row>
    <row r="599" spans="1:8" ht="15" customHeight="1" x14ac:dyDescent="0.25">
      <c r="A599" s="87"/>
      <c r="B599" s="9" t="s">
        <v>522</v>
      </c>
      <c r="C599" s="87"/>
      <c r="D599" s="87"/>
      <c r="E599" s="2">
        <v>0</v>
      </c>
    </row>
    <row r="600" spans="1:8" ht="15" customHeight="1" x14ac:dyDescent="0.25">
      <c r="A600" s="88"/>
      <c r="B600" s="2" t="s">
        <v>496</v>
      </c>
      <c r="C600" s="88"/>
      <c r="D600" s="88"/>
      <c r="E600" s="2">
        <v>1</v>
      </c>
    </row>
    <row r="601" spans="1:8" ht="15" customHeight="1" x14ac:dyDescent="0.25">
      <c r="A601" s="86" t="s">
        <v>523</v>
      </c>
      <c r="B601" s="2" t="s">
        <v>605</v>
      </c>
      <c r="C601" s="86" t="s">
        <v>711</v>
      </c>
      <c r="D601" s="86" t="s">
        <v>117</v>
      </c>
      <c r="E601" s="2">
        <v>0</v>
      </c>
    </row>
    <row r="602" spans="1:8" ht="15" customHeight="1" x14ac:dyDescent="0.25">
      <c r="A602" s="87"/>
      <c r="B602" s="2" t="s">
        <v>1549</v>
      </c>
      <c r="C602" s="87"/>
      <c r="D602" s="87"/>
      <c r="E602" s="2">
        <v>1</v>
      </c>
    </row>
    <row r="603" spans="1:8" ht="15" customHeight="1" x14ac:dyDescent="0.25">
      <c r="A603" s="88"/>
      <c r="B603" s="2" t="s">
        <v>1550</v>
      </c>
      <c r="C603" s="88"/>
      <c r="D603" s="88"/>
      <c r="E603" s="2">
        <v>64</v>
      </c>
    </row>
    <row r="604" spans="1:8" ht="15" customHeight="1" x14ac:dyDescent="0.25">
      <c r="A604" s="86" t="s">
        <v>1555</v>
      </c>
      <c r="B604" s="2" t="s">
        <v>522</v>
      </c>
      <c r="C604" s="86" t="s">
        <v>1556</v>
      </c>
      <c r="D604" s="86" t="s">
        <v>1551</v>
      </c>
      <c r="E604" s="2">
        <v>0</v>
      </c>
    </row>
    <row r="605" spans="1:8" ht="15" customHeight="1" x14ac:dyDescent="0.25">
      <c r="A605" s="88"/>
      <c r="B605" s="2" t="s">
        <v>496</v>
      </c>
      <c r="C605" s="88"/>
      <c r="D605" s="88"/>
      <c r="E605" s="2">
        <v>1</v>
      </c>
    </row>
    <row r="606" spans="1:8" ht="15" customHeight="1" x14ac:dyDescent="0.25">
      <c r="A606" s="86" t="s">
        <v>524</v>
      </c>
      <c r="B606" s="2" t="s">
        <v>1557</v>
      </c>
      <c r="C606" s="86" t="s">
        <v>715</v>
      </c>
      <c r="D606" s="86" t="s">
        <v>19</v>
      </c>
      <c r="E606" s="2">
        <v>0</v>
      </c>
      <c r="H606" s="2" t="s">
        <v>714</v>
      </c>
    </row>
    <row r="607" spans="1:8" ht="15" customHeight="1" x14ac:dyDescent="0.25">
      <c r="A607" s="87"/>
      <c r="B607" s="2" t="s">
        <v>606</v>
      </c>
      <c r="C607" s="87"/>
      <c r="D607" s="87"/>
      <c r="E607" s="2">
        <v>0</v>
      </c>
    </row>
    <row r="608" spans="1:8" ht="15" customHeight="1" x14ac:dyDescent="0.25">
      <c r="A608" s="87"/>
      <c r="B608" s="2" t="s">
        <v>607</v>
      </c>
      <c r="C608" s="87"/>
      <c r="D608" s="87"/>
      <c r="E608" s="2">
        <v>0</v>
      </c>
    </row>
    <row r="609" spans="1:9" ht="15" customHeight="1" x14ac:dyDescent="0.25">
      <c r="A609" s="87"/>
      <c r="B609" s="2" t="s">
        <v>608</v>
      </c>
      <c r="C609" s="87"/>
      <c r="D609" s="87"/>
      <c r="E609" s="2">
        <v>0</v>
      </c>
    </row>
    <row r="610" spans="1:9" ht="15" customHeight="1" x14ac:dyDescent="0.25">
      <c r="A610" s="87"/>
      <c r="B610" s="2" t="s">
        <v>522</v>
      </c>
      <c r="C610" s="87"/>
      <c r="D610" s="87"/>
      <c r="E610" s="2">
        <v>0</v>
      </c>
    </row>
    <row r="611" spans="1:9" ht="15" customHeight="1" x14ac:dyDescent="0.25">
      <c r="A611" s="88"/>
      <c r="B611" s="2" t="s">
        <v>496</v>
      </c>
      <c r="C611" s="88"/>
      <c r="D611" s="88"/>
      <c r="E611" s="2">
        <v>1</v>
      </c>
    </row>
    <row r="612" spans="1:9" ht="15" customHeight="1" x14ac:dyDescent="0.25">
      <c r="A612" s="86" t="s">
        <v>525</v>
      </c>
      <c r="B612" s="2" t="s">
        <v>605</v>
      </c>
      <c r="C612" s="86" t="s">
        <v>526</v>
      </c>
      <c r="D612" s="86" t="s">
        <v>117</v>
      </c>
      <c r="E612" s="2">
        <v>0</v>
      </c>
    </row>
    <row r="613" spans="1:9" ht="15" customHeight="1" x14ac:dyDescent="0.25">
      <c r="A613" s="87"/>
      <c r="B613" s="2" t="s">
        <v>1549</v>
      </c>
      <c r="C613" s="87"/>
      <c r="D613" s="87"/>
      <c r="E613" s="2">
        <v>1</v>
      </c>
    </row>
    <row r="614" spans="1:9" ht="15" customHeight="1" x14ac:dyDescent="0.25">
      <c r="A614" s="88"/>
      <c r="B614" s="2" t="s">
        <v>1550</v>
      </c>
      <c r="C614" s="88"/>
      <c r="D614" s="88"/>
      <c r="E614" s="2">
        <v>64</v>
      </c>
    </row>
    <row r="615" spans="1:9" ht="15" customHeight="1" x14ac:dyDescent="0.25">
      <c r="A615" s="2" t="s">
        <v>527</v>
      </c>
      <c r="C615" s="2" t="s">
        <v>528</v>
      </c>
      <c r="D615" s="2" t="s">
        <v>117</v>
      </c>
    </row>
    <row r="616" spans="1:9" ht="15" customHeight="1" x14ac:dyDescent="0.25">
      <c r="A616" s="92" t="s">
        <v>1339</v>
      </c>
      <c r="B616" s="2" t="s">
        <v>497</v>
      </c>
      <c r="C616" s="86" t="s">
        <v>1338</v>
      </c>
      <c r="D616" s="86" t="s">
        <v>117</v>
      </c>
      <c r="E616" s="2">
        <v>0</v>
      </c>
    </row>
    <row r="617" spans="1:9" ht="15" customHeight="1" x14ac:dyDescent="0.25">
      <c r="A617" s="92"/>
      <c r="B617" s="2" t="s">
        <v>496</v>
      </c>
      <c r="C617" s="88"/>
      <c r="D617" s="88"/>
      <c r="E617" s="2">
        <v>1</v>
      </c>
    </row>
    <row r="618" spans="1:9" ht="15" customHeight="1" x14ac:dyDescent="0.25">
      <c r="A618" s="89" t="s">
        <v>1340</v>
      </c>
      <c r="B618" s="2" t="s">
        <v>497</v>
      </c>
      <c r="C618" s="92" t="s">
        <v>529</v>
      </c>
      <c r="D618" s="86" t="s">
        <v>19</v>
      </c>
      <c r="E618" s="2">
        <v>0</v>
      </c>
    </row>
    <row r="619" spans="1:9" ht="15" customHeight="1" x14ac:dyDescent="0.25">
      <c r="A619" s="91"/>
      <c r="B619" s="2" t="s">
        <v>496</v>
      </c>
      <c r="C619" s="92"/>
      <c r="D619" s="88"/>
      <c r="E619" s="2">
        <v>1</v>
      </c>
    </row>
    <row r="620" spans="1:9" ht="15" customHeight="1" x14ac:dyDescent="0.25">
      <c r="A620" s="34" t="s">
        <v>530</v>
      </c>
      <c r="C620" s="2" t="s">
        <v>531</v>
      </c>
      <c r="D620" s="2" t="s">
        <v>117</v>
      </c>
      <c r="G620" s="11" t="s">
        <v>532</v>
      </c>
    </row>
    <row r="621" spans="1:9" ht="15" customHeight="1" x14ac:dyDescent="0.25">
      <c r="A621" s="34" t="s">
        <v>1462</v>
      </c>
      <c r="C621" s="2" t="s">
        <v>1642</v>
      </c>
      <c r="D621" s="2" t="s">
        <v>117</v>
      </c>
      <c r="G621" s="11" t="s">
        <v>533</v>
      </c>
      <c r="I621" s="9" t="s">
        <v>534</v>
      </c>
    </row>
    <row r="622" spans="1:9" ht="15" customHeight="1" x14ac:dyDescent="0.25">
      <c r="A622" s="34" t="s">
        <v>1463</v>
      </c>
      <c r="C622" s="2" t="s">
        <v>535</v>
      </c>
      <c r="D622" s="2" t="s">
        <v>117</v>
      </c>
    </row>
    <row r="623" spans="1:9" ht="15" customHeight="1" x14ac:dyDescent="0.25">
      <c r="A623" s="34" t="s">
        <v>536</v>
      </c>
      <c r="C623" s="2" t="s">
        <v>537</v>
      </c>
      <c r="D623" s="2" t="s">
        <v>117</v>
      </c>
    </row>
    <row r="624" spans="1:9" ht="15" customHeight="1" x14ac:dyDescent="0.25">
      <c r="A624" s="34" t="s">
        <v>538</v>
      </c>
      <c r="C624" s="2" t="s">
        <v>539</v>
      </c>
      <c r="D624" s="2" t="s">
        <v>117</v>
      </c>
    </row>
    <row r="625" spans="1:9" ht="15" customHeight="1" x14ac:dyDescent="0.25">
      <c r="A625" s="2" t="s">
        <v>1641</v>
      </c>
      <c r="C625" s="2" t="s">
        <v>540</v>
      </c>
      <c r="D625" s="2" t="s">
        <v>117</v>
      </c>
      <c r="I625" s="9" t="s">
        <v>541</v>
      </c>
    </row>
    <row r="626" spans="1:9" ht="15" customHeight="1" x14ac:dyDescent="0.25">
      <c r="A626" s="2" t="s">
        <v>542</v>
      </c>
      <c r="C626" s="2" t="s">
        <v>543</v>
      </c>
      <c r="D626" s="2" t="s">
        <v>117</v>
      </c>
    </row>
    <row r="627" spans="1:9" ht="15" customHeight="1" x14ac:dyDescent="0.25">
      <c r="A627" s="86" t="s">
        <v>544</v>
      </c>
      <c r="B627" s="2" t="s">
        <v>364</v>
      </c>
      <c r="C627" s="86" t="s">
        <v>365</v>
      </c>
      <c r="D627" s="86" t="s">
        <v>19</v>
      </c>
      <c r="E627" s="2">
        <v>0</v>
      </c>
    </row>
    <row r="628" spans="1:9" ht="15" customHeight="1" x14ac:dyDescent="0.25">
      <c r="A628" s="88"/>
      <c r="B628" s="2" t="s">
        <v>366</v>
      </c>
      <c r="C628" s="88"/>
      <c r="D628" s="88"/>
      <c r="E628" s="2">
        <v>1</v>
      </c>
    </row>
    <row r="629" spans="1:9" ht="15" customHeight="1" thickBot="1" x14ac:dyDescent="0.3">
      <c r="A629" s="30" t="s">
        <v>634</v>
      </c>
      <c r="B629" s="2" t="s">
        <v>633</v>
      </c>
      <c r="C629" s="30" t="s">
        <v>618</v>
      </c>
      <c r="D629" s="2" t="s">
        <v>19</v>
      </c>
      <c r="E629" s="2">
        <v>1</v>
      </c>
      <c r="G629" s="11" t="s">
        <v>125</v>
      </c>
      <c r="H629" s="2" t="s">
        <v>617</v>
      </c>
    </row>
    <row r="630" spans="1:9" ht="15" customHeight="1" x14ac:dyDescent="0.25">
      <c r="A630" s="100" t="s">
        <v>768</v>
      </c>
      <c r="B630" s="76" t="s">
        <v>933</v>
      </c>
      <c r="C630" s="102" t="s">
        <v>600</v>
      </c>
      <c r="D630" s="100" t="s">
        <v>117</v>
      </c>
      <c r="E630" s="76">
        <v>1200</v>
      </c>
      <c r="I630" s="9" t="s">
        <v>545</v>
      </c>
    </row>
    <row r="631" spans="1:9" ht="15" customHeight="1" x14ac:dyDescent="0.25">
      <c r="A631" s="101"/>
      <c r="B631" s="77" t="s">
        <v>934</v>
      </c>
      <c r="C631" s="103"/>
      <c r="D631" s="101"/>
      <c r="E631" s="77">
        <v>-800</v>
      </c>
      <c r="G631" s="11" t="s">
        <v>546</v>
      </c>
    </row>
    <row r="632" spans="1:9" ht="15" customHeight="1" x14ac:dyDescent="0.25">
      <c r="A632" s="101"/>
      <c r="B632" s="2" t="s">
        <v>769</v>
      </c>
      <c r="C632" s="103"/>
      <c r="D632" s="101"/>
      <c r="E632" s="2">
        <f>pedalmap!F13+22</f>
        <v>7043</v>
      </c>
    </row>
    <row r="633" spans="1:9" ht="15" customHeight="1" x14ac:dyDescent="0.25">
      <c r="A633" s="101"/>
      <c r="B633" s="2" t="s">
        <v>777</v>
      </c>
      <c r="C633" s="103"/>
      <c r="D633" s="101"/>
      <c r="E633" s="2">
        <f>pedalmap!H27+22</f>
        <v>9278</v>
      </c>
    </row>
    <row r="634" spans="1:9" ht="15" customHeight="1" x14ac:dyDescent="0.25">
      <c r="A634" s="101"/>
      <c r="B634" s="2" t="s">
        <v>779</v>
      </c>
      <c r="C634" s="103"/>
      <c r="D634" s="101"/>
      <c r="E634" s="2">
        <f>pedalmap!K27+22</f>
        <v>8151</v>
      </c>
    </row>
    <row r="635" spans="1:9" ht="15" customHeight="1" x14ac:dyDescent="0.25">
      <c r="A635" s="101"/>
      <c r="B635" s="2" t="s">
        <v>781</v>
      </c>
      <c r="C635" s="103"/>
      <c r="D635" s="101"/>
      <c r="E635" s="2">
        <f>pedalmap!O27+22</f>
        <v>5259</v>
      </c>
    </row>
    <row r="636" spans="1:9" ht="15" customHeight="1" x14ac:dyDescent="0.25">
      <c r="A636" s="101"/>
      <c r="B636" s="2" t="s">
        <v>783</v>
      </c>
      <c r="C636" s="103"/>
      <c r="D636" s="101"/>
      <c r="E636" s="2">
        <f>pedalmap!H16*E672+22</f>
        <v>-698</v>
      </c>
    </row>
    <row r="637" spans="1:9" ht="15" customHeight="1" x14ac:dyDescent="0.25">
      <c r="A637" s="101"/>
      <c r="B637" s="2" t="s">
        <v>784</v>
      </c>
      <c r="C637" s="103"/>
      <c r="D637" s="101"/>
      <c r="E637" s="2">
        <f>pedalmap!D41</f>
        <v>6530</v>
      </c>
    </row>
    <row r="638" spans="1:9" ht="15" customHeight="1" x14ac:dyDescent="0.25">
      <c r="A638" s="101"/>
      <c r="B638" s="2" t="s">
        <v>1240</v>
      </c>
      <c r="C638" s="103"/>
      <c r="D638" s="101"/>
      <c r="E638" s="2">
        <f>pedalmap!$F$13+22</f>
        <v>7043</v>
      </c>
      <c r="G638" s="107" t="s">
        <v>1261</v>
      </c>
    </row>
    <row r="639" spans="1:9" ht="15" customHeight="1" x14ac:dyDescent="0.25">
      <c r="A639" s="101"/>
      <c r="B639" s="2" t="s">
        <v>1260</v>
      </c>
      <c r="C639" s="103"/>
      <c r="D639" s="101"/>
      <c r="E639" s="2">
        <f>pedalmap!$J$2*E672+22</f>
        <v>-698</v>
      </c>
      <c r="G639" s="105"/>
    </row>
    <row r="640" spans="1:9" ht="15" customHeight="1" x14ac:dyDescent="0.25">
      <c r="A640" s="101"/>
      <c r="B640" s="2" t="s">
        <v>938</v>
      </c>
      <c r="C640" s="103"/>
      <c r="D640" s="101"/>
      <c r="E640" s="2">
        <f>-pedalmap!D41</f>
        <v>-6530</v>
      </c>
      <c r="G640" s="106"/>
    </row>
    <row r="641" spans="1:7" ht="15" customHeight="1" x14ac:dyDescent="0.25">
      <c r="A641" s="101"/>
      <c r="B641" s="2" t="s">
        <v>1262</v>
      </c>
      <c r="C641" s="103"/>
      <c r="D641" s="101"/>
      <c r="E641" s="2">
        <f>pedalmap!$L$2*E672+22</f>
        <v>-698</v>
      </c>
      <c r="G641" s="104" t="s">
        <v>1267</v>
      </c>
    </row>
    <row r="642" spans="1:7" ht="15" customHeight="1" x14ac:dyDescent="0.25">
      <c r="A642" s="101"/>
      <c r="B642" s="2" t="s">
        <v>1303</v>
      </c>
      <c r="C642" s="103"/>
      <c r="D642" s="101"/>
      <c r="E642" s="2">
        <f>pedalmap!$E$18+22</f>
        <v>622</v>
      </c>
      <c r="G642" s="105"/>
    </row>
    <row r="643" spans="1:7" ht="15" customHeight="1" x14ac:dyDescent="0.25">
      <c r="A643" s="101"/>
      <c r="B643" s="2" t="s">
        <v>1264</v>
      </c>
      <c r="C643" s="103"/>
      <c r="D643" s="101"/>
      <c r="E643" s="2">
        <f>pedalmap!$L$27</f>
        <v>7200</v>
      </c>
      <c r="G643" s="106"/>
    </row>
    <row r="644" spans="1:7" ht="15" customHeight="1" x14ac:dyDescent="0.25">
      <c r="A644" s="101"/>
      <c r="B644" s="2" t="s">
        <v>1342</v>
      </c>
      <c r="C644" s="103"/>
      <c r="D644" s="101"/>
      <c r="E644" s="2">
        <f>-pedalmap!$D$41</f>
        <v>-6530</v>
      </c>
      <c r="G644" s="104" t="s">
        <v>1266</v>
      </c>
    </row>
    <row r="645" spans="1:7" ht="15" customHeight="1" x14ac:dyDescent="0.25">
      <c r="A645" s="101"/>
      <c r="B645" s="2" t="s">
        <v>1454</v>
      </c>
      <c r="C645" s="103"/>
      <c r="D645" s="101"/>
      <c r="E645" s="2">
        <f>-pedalmap!$D$36</f>
        <v>-705</v>
      </c>
      <c r="G645" s="105"/>
    </row>
    <row r="646" spans="1:7" ht="15" customHeight="1" x14ac:dyDescent="0.25">
      <c r="A646" s="101"/>
      <c r="B646" s="2" t="s">
        <v>1359</v>
      </c>
      <c r="C646" s="103"/>
      <c r="D646" s="101"/>
      <c r="E646" s="2">
        <f>-pedalmap!E41</f>
        <v>-6530</v>
      </c>
      <c r="G646" s="106"/>
    </row>
    <row r="647" spans="1:7" ht="15" customHeight="1" x14ac:dyDescent="0.25">
      <c r="A647" s="101"/>
      <c r="B647" s="2" t="s">
        <v>1268</v>
      </c>
      <c r="C647" s="103"/>
      <c r="D647" s="101"/>
      <c r="E647" s="2">
        <f>pedalmap!$H$16*E672+22</f>
        <v>-698</v>
      </c>
      <c r="G647" s="104" t="s">
        <v>1269</v>
      </c>
    </row>
    <row r="648" spans="1:7" ht="15" customHeight="1" x14ac:dyDescent="0.25">
      <c r="A648" s="101"/>
      <c r="B648" s="2" t="s">
        <v>1361</v>
      </c>
      <c r="C648" s="103"/>
      <c r="D648" s="101"/>
      <c r="E648" s="2">
        <v>7958</v>
      </c>
      <c r="G648" s="106"/>
    </row>
    <row r="649" spans="1:7" ht="15" customHeight="1" x14ac:dyDescent="0.25">
      <c r="A649" s="101"/>
      <c r="B649" s="2" t="s">
        <v>1359</v>
      </c>
      <c r="C649" s="103"/>
      <c r="D649" s="101"/>
      <c r="E649" s="2">
        <f>-pedalmap!$E$41</f>
        <v>-6530</v>
      </c>
      <c r="G649" s="104" t="s">
        <v>1343</v>
      </c>
    </row>
    <row r="650" spans="1:7" ht="15" customHeight="1" x14ac:dyDescent="0.25">
      <c r="A650" s="101"/>
      <c r="B650" s="2" t="s">
        <v>1360</v>
      </c>
      <c r="C650" s="103"/>
      <c r="D650" s="101"/>
      <c r="E650" s="2">
        <f>-pedalmap!$E$30</f>
        <v>0</v>
      </c>
      <c r="G650" s="106"/>
    </row>
    <row r="651" spans="1:7" ht="15" customHeight="1" x14ac:dyDescent="0.25">
      <c r="A651" s="101"/>
      <c r="B651" s="2" t="s">
        <v>935</v>
      </c>
      <c r="C651" s="103"/>
      <c r="D651" s="101"/>
      <c r="E651" s="2">
        <f>pedalmap!$F$13+22</f>
        <v>7043</v>
      </c>
      <c r="G651" s="104" t="s">
        <v>1272</v>
      </c>
    </row>
    <row r="652" spans="1:7" ht="15" customHeight="1" x14ac:dyDescent="0.25">
      <c r="A652" s="101"/>
      <c r="B652" s="2" t="s">
        <v>937</v>
      </c>
      <c r="C652" s="103"/>
      <c r="D652" s="101"/>
      <c r="E652" s="2">
        <f>pedalmap!$J$2*E672+22</f>
        <v>-698</v>
      </c>
      <c r="G652" s="105"/>
    </row>
    <row r="653" spans="1:7" ht="15" customHeight="1" x14ac:dyDescent="0.25">
      <c r="A653" s="101"/>
      <c r="B653" s="2" t="s">
        <v>1344</v>
      </c>
      <c r="C653" s="103"/>
      <c r="D653" s="101"/>
      <c r="E653" s="2">
        <f>pedalmap!$L$8+22</f>
        <v>2022</v>
      </c>
      <c r="G653" s="105"/>
    </row>
    <row r="654" spans="1:7" ht="15" customHeight="1" x14ac:dyDescent="0.25">
      <c r="A654" s="101"/>
      <c r="B654" s="2" t="s">
        <v>1270</v>
      </c>
      <c r="C654" s="103"/>
      <c r="D654" s="101"/>
      <c r="E654" s="2">
        <f>-pedalmap!$D$41</f>
        <v>-6530</v>
      </c>
      <c r="G654" s="105"/>
    </row>
    <row r="655" spans="1:7" ht="15" customHeight="1" x14ac:dyDescent="0.25">
      <c r="A655" s="101"/>
      <c r="B655" s="2" t="s">
        <v>1271</v>
      </c>
      <c r="C655" s="103"/>
      <c r="D655" s="101"/>
      <c r="E655" s="2">
        <f>-pedalmap!$D$34</f>
        <v>-353</v>
      </c>
      <c r="G655" s="105"/>
    </row>
    <row r="656" spans="1:7" ht="15" customHeight="1" x14ac:dyDescent="0.25">
      <c r="A656" s="101"/>
      <c r="B656" s="2" t="s">
        <v>1359</v>
      </c>
      <c r="C656" s="103"/>
      <c r="D656" s="101"/>
      <c r="E656" s="2">
        <f>-pedalmap!$E$41</f>
        <v>-6530</v>
      </c>
      <c r="G656" s="106"/>
    </row>
    <row r="657" spans="1:7" ht="15" customHeight="1" x14ac:dyDescent="0.25">
      <c r="A657" s="101"/>
      <c r="B657" s="2" t="s">
        <v>935</v>
      </c>
      <c r="C657" s="103"/>
      <c r="D657" s="101"/>
      <c r="E657" s="2">
        <f>pedalmap!$F$13+22</f>
        <v>7043</v>
      </c>
      <c r="G657" s="104" t="s">
        <v>1345</v>
      </c>
    </row>
    <row r="658" spans="1:7" ht="15" customHeight="1" x14ac:dyDescent="0.25">
      <c r="A658" s="101"/>
      <c r="B658" s="2" t="s">
        <v>937</v>
      </c>
      <c r="C658" s="103"/>
      <c r="D658" s="101"/>
      <c r="E658" s="2">
        <f>pedalmap!$J$2*E672+22</f>
        <v>-698</v>
      </c>
      <c r="G658" s="105"/>
    </row>
    <row r="659" spans="1:7" ht="15" customHeight="1" x14ac:dyDescent="0.25">
      <c r="A659" s="101"/>
      <c r="B659" s="2" t="s">
        <v>1263</v>
      </c>
      <c r="C659" s="103"/>
      <c r="D659" s="101"/>
      <c r="E659" s="2">
        <f>pedalmap!$F$18+22</f>
        <v>168</v>
      </c>
      <c r="G659" s="105"/>
    </row>
    <row r="660" spans="1:7" ht="15" customHeight="1" x14ac:dyDescent="0.25">
      <c r="A660" s="101"/>
      <c r="B660" s="2" t="s">
        <v>938</v>
      </c>
      <c r="C660" s="103"/>
      <c r="D660" s="101"/>
      <c r="E660" s="2">
        <f>-pedalmap!$D$41</f>
        <v>-6530</v>
      </c>
      <c r="G660" s="105"/>
    </row>
    <row r="661" spans="1:7" ht="15" customHeight="1" x14ac:dyDescent="0.25">
      <c r="A661" s="101"/>
      <c r="B661" s="2" t="s">
        <v>944</v>
      </c>
      <c r="C661" s="103"/>
      <c r="D661" s="101"/>
      <c r="E661" s="2">
        <f>-pedalmap!$D$34</f>
        <v>-353</v>
      </c>
      <c r="G661" s="105"/>
    </row>
    <row r="662" spans="1:7" ht="15" customHeight="1" x14ac:dyDescent="0.25">
      <c r="A662" s="101"/>
      <c r="B662" s="2" t="s">
        <v>1359</v>
      </c>
      <c r="C662" s="103"/>
      <c r="D662" s="101"/>
      <c r="E662" s="2">
        <f>-pedalmap!E41</f>
        <v>-6530</v>
      </c>
      <c r="G662" s="106"/>
    </row>
    <row r="663" spans="1:7" ht="15" customHeight="1" x14ac:dyDescent="0.25">
      <c r="A663" s="101"/>
      <c r="B663" s="2" t="s">
        <v>1273</v>
      </c>
      <c r="C663" s="103"/>
      <c r="D663" s="101"/>
      <c r="E663" s="2">
        <f>pedalmap!H16*$E$672+22</f>
        <v>-698</v>
      </c>
      <c r="G663" s="104" t="s">
        <v>1362</v>
      </c>
    </row>
    <row r="664" spans="1:7" ht="15" customHeight="1" x14ac:dyDescent="0.25">
      <c r="A664" s="101"/>
      <c r="B664" s="2" t="s">
        <v>943</v>
      </c>
      <c r="C664" s="103"/>
      <c r="D664" s="101"/>
      <c r="E664" s="2">
        <f>pedalmap!H27</f>
        <v>9256</v>
      </c>
      <c r="G664" s="106"/>
    </row>
    <row r="665" spans="1:7" ht="15" customHeight="1" x14ac:dyDescent="0.25">
      <c r="A665" s="101"/>
      <c r="B665" s="2" t="s">
        <v>940</v>
      </c>
      <c r="C665" s="103"/>
      <c r="D665" s="101"/>
      <c r="E665" s="2">
        <f>(pedalmap!E18-pedalmap!D18)/(pedalmap!E15-pedalmap!D15)*(14-pedalmap!D15)+pedalmap!D18</f>
        <v>840</v>
      </c>
      <c r="G665" s="104" t="s">
        <v>1275</v>
      </c>
    </row>
    <row r="666" spans="1:7" ht="15" customHeight="1" x14ac:dyDescent="0.25">
      <c r="A666" s="101"/>
      <c r="B666" s="2" t="s">
        <v>949</v>
      </c>
      <c r="C666" s="103"/>
      <c r="D666" s="101"/>
      <c r="E666" s="2">
        <f>(pedalmap!D18-pedalmap!C18)/(pedalmap!D15-pedalmap!C15)*(8-pedalmap!C15)+pedalmap!C18</f>
        <v>1120</v>
      </c>
      <c r="G666" s="105"/>
    </row>
    <row r="667" spans="1:7" ht="15" customHeight="1" x14ac:dyDescent="0.25">
      <c r="A667" s="101"/>
      <c r="B667" s="2" t="s">
        <v>1455</v>
      </c>
      <c r="C667" s="103"/>
      <c r="D667" s="101"/>
      <c r="E667" s="2">
        <f>-pedalmap!D41</f>
        <v>-6530</v>
      </c>
      <c r="G667" s="105"/>
    </row>
    <row r="668" spans="1:7" ht="15" customHeight="1" x14ac:dyDescent="0.25">
      <c r="A668" s="101"/>
      <c r="B668" s="2" t="s">
        <v>1274</v>
      </c>
      <c r="C668" s="103"/>
      <c r="D668" s="101"/>
      <c r="E668" s="2">
        <f>(pedalmap!M27-pedalmap!L27)/(pedalmap!M15-pedalmap!L15)*(92-pedalmap!L15)+pedalmap!L27</f>
        <v>7040.2</v>
      </c>
      <c r="G668" s="105"/>
    </row>
    <row r="669" spans="1:7" ht="15" customHeight="1" x14ac:dyDescent="0.25">
      <c r="A669" s="101"/>
      <c r="B669" s="2" t="s">
        <v>947</v>
      </c>
      <c r="C669" s="103"/>
      <c r="D669" s="101"/>
      <c r="E669" s="2">
        <f>-pedalmap!$D$41</f>
        <v>-6530</v>
      </c>
      <c r="G669" s="105"/>
    </row>
    <row r="670" spans="1:7" ht="15" customHeight="1" x14ac:dyDescent="0.25">
      <c r="A670" s="101"/>
      <c r="B670" s="2" t="s">
        <v>1322</v>
      </c>
      <c r="C670" s="103"/>
      <c r="D670" s="101"/>
      <c r="E670" s="2">
        <f>-pedalmap!G41</f>
        <v>-6530</v>
      </c>
      <c r="G670" s="106"/>
    </row>
    <row r="671" spans="1:7" ht="15" customHeight="1" x14ac:dyDescent="0.25">
      <c r="A671" s="101"/>
      <c r="B671" s="2" t="s">
        <v>1276</v>
      </c>
      <c r="C671" s="103"/>
      <c r="D671" s="101"/>
      <c r="E671" s="2">
        <f>pedalmap!F2*E672+22</f>
        <v>-698</v>
      </c>
      <c r="G671" s="15" t="s">
        <v>1542</v>
      </c>
    </row>
    <row r="672" spans="1:7" ht="15" customHeight="1" x14ac:dyDescent="0.25">
      <c r="A672" s="118"/>
      <c r="B672" s="2" t="s">
        <v>1456</v>
      </c>
      <c r="C672" s="114"/>
      <c r="D672" s="118"/>
      <c r="E672" s="2">
        <v>0.6</v>
      </c>
      <c r="G672" s="15"/>
    </row>
    <row r="673" spans="1:10" ht="15" customHeight="1" x14ac:dyDescent="0.25">
      <c r="A673" s="2" t="s">
        <v>547</v>
      </c>
      <c r="C673" s="2" t="s">
        <v>548</v>
      </c>
      <c r="D673" s="2" t="s">
        <v>117</v>
      </c>
    </row>
    <row r="674" spans="1:10" ht="15" customHeight="1" x14ac:dyDescent="0.25">
      <c r="A674" s="2" t="s">
        <v>549</v>
      </c>
      <c r="C674" s="2" t="s">
        <v>612</v>
      </c>
      <c r="D674" s="2" t="s">
        <v>117</v>
      </c>
    </row>
    <row r="675" spans="1:10" ht="15" customHeight="1" x14ac:dyDescent="0.25">
      <c r="A675" s="2" t="s">
        <v>550</v>
      </c>
      <c r="C675" s="2" t="s">
        <v>613</v>
      </c>
      <c r="D675" s="2" t="s">
        <v>117</v>
      </c>
    </row>
    <row r="676" spans="1:10" s="2" customFormat="1" ht="15" customHeight="1" x14ac:dyDescent="0.25">
      <c r="A676" s="2" t="s">
        <v>551</v>
      </c>
      <c r="C676" s="2" t="s">
        <v>636</v>
      </c>
      <c r="D676" s="2" t="s">
        <v>117</v>
      </c>
      <c r="G676" s="11"/>
      <c r="I676" s="9" t="s">
        <v>552</v>
      </c>
      <c r="J676" s="28"/>
    </row>
    <row r="677" spans="1:10" s="2" customFormat="1" ht="15" customHeight="1" x14ac:dyDescent="0.25">
      <c r="A677" s="2" t="s">
        <v>553</v>
      </c>
      <c r="C677" s="2" t="s">
        <v>554</v>
      </c>
      <c r="D677" s="2" t="s">
        <v>117</v>
      </c>
      <c r="G677" s="11"/>
      <c r="I677" s="9"/>
      <c r="J677" s="28"/>
    </row>
    <row r="678" spans="1:10" ht="15" customHeight="1" x14ac:dyDescent="0.25">
      <c r="A678" s="2" t="s">
        <v>555</v>
      </c>
      <c r="C678" s="2" t="s">
        <v>611</v>
      </c>
      <c r="D678" s="2" t="s">
        <v>117</v>
      </c>
      <c r="I678" s="9" t="s">
        <v>359</v>
      </c>
    </row>
    <row r="679" spans="1:10" ht="15" customHeight="1" x14ac:dyDescent="0.25">
      <c r="A679" s="2" t="s">
        <v>556</v>
      </c>
      <c r="C679" s="2" t="s">
        <v>557</v>
      </c>
      <c r="D679" s="2" t="s">
        <v>117</v>
      </c>
      <c r="I679" s="9" t="s">
        <v>359</v>
      </c>
    </row>
    <row r="680" spans="1:10" ht="15" customHeight="1" x14ac:dyDescent="0.25">
      <c r="A680" s="2" t="s">
        <v>558</v>
      </c>
      <c r="C680" s="2" t="s">
        <v>559</v>
      </c>
      <c r="D680" s="2" t="s">
        <v>117</v>
      </c>
      <c r="I680" s="9" t="s">
        <v>359</v>
      </c>
    </row>
    <row r="681" spans="1:10" ht="15" customHeight="1" x14ac:dyDescent="0.25">
      <c r="A681" s="2" t="s">
        <v>560</v>
      </c>
      <c r="C681" s="2" t="s">
        <v>561</v>
      </c>
      <c r="D681" s="2" t="s">
        <v>117</v>
      </c>
      <c r="I681" s="9" t="s">
        <v>359</v>
      </c>
    </row>
    <row r="682" spans="1:10" ht="15" customHeight="1" x14ac:dyDescent="0.25">
      <c r="A682" s="2" t="s">
        <v>562</v>
      </c>
      <c r="C682" s="2" t="s">
        <v>563</v>
      </c>
      <c r="D682" s="2" t="s">
        <v>117</v>
      </c>
      <c r="I682" s="9" t="s">
        <v>359</v>
      </c>
    </row>
    <row r="683" spans="1:10" ht="15" customHeight="1" x14ac:dyDescent="0.25">
      <c r="A683" s="2" t="s">
        <v>564</v>
      </c>
      <c r="C683" s="2" t="s">
        <v>565</v>
      </c>
      <c r="D683" s="2" t="s">
        <v>117</v>
      </c>
      <c r="I683" s="9" t="s">
        <v>359</v>
      </c>
    </row>
    <row r="684" spans="1:10" ht="15" customHeight="1" x14ac:dyDescent="0.25">
      <c r="A684" s="2" t="s">
        <v>137</v>
      </c>
      <c r="C684" s="2" t="s">
        <v>112</v>
      </c>
      <c r="D684" s="2" t="s">
        <v>19</v>
      </c>
      <c r="H684" s="2">
        <v>355</v>
      </c>
      <c r="I684" s="9" t="s">
        <v>359</v>
      </c>
    </row>
    <row r="685" spans="1:10" ht="15" customHeight="1" x14ac:dyDescent="0.25">
      <c r="A685" s="2" t="s">
        <v>148</v>
      </c>
      <c r="C685" s="2" t="s">
        <v>111</v>
      </c>
      <c r="D685" s="2" t="s">
        <v>19</v>
      </c>
      <c r="H685" s="2">
        <v>355</v>
      </c>
      <c r="I685" s="9" t="s">
        <v>359</v>
      </c>
    </row>
    <row r="686" spans="1:10" ht="15" customHeight="1" x14ac:dyDescent="0.25">
      <c r="A686" s="2" t="s">
        <v>159</v>
      </c>
      <c r="C686" s="2" t="s">
        <v>161</v>
      </c>
      <c r="D686" s="2" t="s">
        <v>19</v>
      </c>
      <c r="H686" s="2">
        <v>354</v>
      </c>
      <c r="I686" s="9" t="s">
        <v>359</v>
      </c>
    </row>
    <row r="687" spans="1:10" ht="15" customHeight="1" x14ac:dyDescent="0.25">
      <c r="A687" s="2" t="s">
        <v>171</v>
      </c>
      <c r="C687" s="2" t="s">
        <v>173</v>
      </c>
      <c r="D687" s="2" t="s">
        <v>19</v>
      </c>
      <c r="H687" s="2">
        <v>354</v>
      </c>
      <c r="I687" s="9" t="s">
        <v>359</v>
      </c>
    </row>
    <row r="688" spans="1:10" ht="15" customHeight="1" x14ac:dyDescent="0.25">
      <c r="A688" s="2" t="s">
        <v>134</v>
      </c>
      <c r="C688" s="2" t="s">
        <v>135</v>
      </c>
      <c r="D688" s="2" t="s">
        <v>19</v>
      </c>
      <c r="H688" s="2">
        <v>355</v>
      </c>
      <c r="I688" s="9" t="s">
        <v>359</v>
      </c>
    </row>
    <row r="689" spans="1:9" ht="15" customHeight="1" x14ac:dyDescent="0.25">
      <c r="A689" s="2" t="s">
        <v>109</v>
      </c>
      <c r="C689" s="2" t="s">
        <v>110</v>
      </c>
      <c r="D689" s="2" t="s">
        <v>19</v>
      </c>
      <c r="H689" s="2">
        <v>355</v>
      </c>
      <c r="I689" s="9" t="s">
        <v>359</v>
      </c>
    </row>
    <row r="690" spans="1:9" ht="15" customHeight="1" x14ac:dyDescent="0.25">
      <c r="A690" s="2" t="s">
        <v>157</v>
      </c>
      <c r="C690" s="2" t="s">
        <v>158</v>
      </c>
      <c r="D690" s="2" t="s">
        <v>19</v>
      </c>
      <c r="H690" s="2">
        <v>354</v>
      </c>
      <c r="I690" s="9" t="s">
        <v>359</v>
      </c>
    </row>
    <row r="691" spans="1:9" ht="15" customHeight="1" x14ac:dyDescent="0.25">
      <c r="A691" s="2" t="s">
        <v>155</v>
      </c>
      <c r="C691" s="2" t="s">
        <v>156</v>
      </c>
      <c r="D691" s="2" t="s">
        <v>19</v>
      </c>
      <c r="H691" s="2">
        <v>354</v>
      </c>
      <c r="I691" s="9" t="s">
        <v>359</v>
      </c>
    </row>
    <row r="692" spans="1:9" ht="15" customHeight="1" x14ac:dyDescent="0.25">
      <c r="A692" s="2" t="s">
        <v>81</v>
      </c>
      <c r="C692" s="2" t="s">
        <v>83</v>
      </c>
      <c r="D692" s="2" t="s">
        <v>19</v>
      </c>
      <c r="H692" s="2" t="s">
        <v>85</v>
      </c>
    </row>
    <row r="693" spans="1:9" ht="15" customHeight="1" x14ac:dyDescent="0.25">
      <c r="A693" s="2" t="s">
        <v>93</v>
      </c>
      <c r="C693" s="2" t="s">
        <v>95</v>
      </c>
      <c r="D693" s="2" t="s">
        <v>19</v>
      </c>
      <c r="H693" s="2" t="s">
        <v>97</v>
      </c>
    </row>
    <row r="694" spans="1:9" ht="15" customHeight="1" x14ac:dyDescent="0.25">
      <c r="A694" s="2" t="s">
        <v>1335</v>
      </c>
      <c r="C694" s="2" t="s">
        <v>1332</v>
      </c>
      <c r="D694" s="2" t="s">
        <v>19</v>
      </c>
      <c r="H694" s="2" t="s">
        <v>1333</v>
      </c>
    </row>
    <row r="695" spans="1:9" ht="15" customHeight="1" x14ac:dyDescent="0.25">
      <c r="A695" s="2" t="s">
        <v>1470</v>
      </c>
      <c r="C695" s="2" t="s">
        <v>1331</v>
      </c>
      <c r="D695" s="2" t="s">
        <v>19</v>
      </c>
      <c r="H695" s="2" t="s">
        <v>1334</v>
      </c>
    </row>
    <row r="696" spans="1:9" ht="15" customHeight="1" x14ac:dyDescent="0.25">
      <c r="A696" s="2" t="s">
        <v>566</v>
      </c>
      <c r="C696" s="2" t="s">
        <v>567</v>
      </c>
      <c r="D696" s="2" t="s">
        <v>117</v>
      </c>
    </row>
    <row r="697" spans="1:9" ht="15" customHeight="1" x14ac:dyDescent="0.25">
      <c r="A697" s="2" t="s">
        <v>568</v>
      </c>
      <c r="C697" s="2" t="s">
        <v>569</v>
      </c>
      <c r="D697" s="2" t="s">
        <v>117</v>
      </c>
    </row>
    <row r="698" spans="1:9" ht="15" customHeight="1" x14ac:dyDescent="0.25">
      <c r="A698" s="2" t="s">
        <v>570</v>
      </c>
      <c r="C698" s="2" t="s">
        <v>571</v>
      </c>
      <c r="D698" s="2" t="s">
        <v>117</v>
      </c>
    </row>
    <row r="699" spans="1:9" ht="15" customHeight="1" x14ac:dyDescent="0.25">
      <c r="A699" s="2" t="s">
        <v>572</v>
      </c>
      <c r="C699" s="2" t="s">
        <v>573</v>
      </c>
      <c r="D699" s="2" t="s">
        <v>117</v>
      </c>
    </row>
    <row r="700" spans="1:9" ht="15" customHeight="1" x14ac:dyDescent="0.25">
      <c r="A700" s="2" t="s">
        <v>574</v>
      </c>
      <c r="C700" s="2" t="s">
        <v>575</v>
      </c>
      <c r="D700" s="2" t="s">
        <v>117</v>
      </c>
    </row>
    <row r="701" spans="1:9" s="6" customFormat="1" ht="15" customHeight="1" x14ac:dyDescent="0.25">
      <c r="A701" s="2" t="s">
        <v>596</v>
      </c>
      <c r="B701" s="2"/>
      <c r="C701" s="2" t="s">
        <v>597</v>
      </c>
      <c r="D701" s="2" t="s">
        <v>598</v>
      </c>
      <c r="E701" s="2"/>
      <c r="F701" s="2"/>
      <c r="G701" s="11"/>
      <c r="H701" s="2">
        <v>236</v>
      </c>
      <c r="I701" s="9"/>
    </row>
    <row r="702" spans="1:9" s="6" customFormat="1" ht="15" customHeight="1" x14ac:dyDescent="0.25">
      <c r="A702" s="2" t="s">
        <v>761</v>
      </c>
      <c r="B702" s="2"/>
      <c r="C702" s="2" t="s">
        <v>766</v>
      </c>
      <c r="D702" s="2" t="s">
        <v>759</v>
      </c>
      <c r="E702" s="2"/>
      <c r="F702" s="2"/>
      <c r="G702" s="71" t="s">
        <v>757</v>
      </c>
      <c r="H702" s="2"/>
      <c r="I702" s="9"/>
    </row>
    <row r="703" spans="1:9" s="6" customFormat="1" ht="15" customHeight="1" x14ac:dyDescent="0.25">
      <c r="A703" s="2" t="s">
        <v>762</v>
      </c>
      <c r="B703" s="2"/>
      <c r="C703" s="2" t="s">
        <v>765</v>
      </c>
      <c r="D703" s="2" t="s">
        <v>759</v>
      </c>
      <c r="E703" s="2"/>
      <c r="F703" s="2"/>
      <c r="G703" s="71" t="s">
        <v>758</v>
      </c>
      <c r="H703" s="2"/>
      <c r="I703" s="9"/>
    </row>
    <row r="704" spans="1:9" s="6" customFormat="1" ht="15" customHeight="1" x14ac:dyDescent="0.25">
      <c r="A704" s="86" t="s">
        <v>799</v>
      </c>
      <c r="B704" s="2" t="s">
        <v>830</v>
      </c>
      <c r="C704" s="86" t="s">
        <v>693</v>
      </c>
      <c r="D704" s="86" t="s">
        <v>802</v>
      </c>
      <c r="E704" s="2">
        <f>E710</f>
        <v>0</v>
      </c>
      <c r="F704" s="2"/>
      <c r="G704" s="71"/>
      <c r="H704" s="2"/>
      <c r="I704" s="9"/>
    </row>
    <row r="705" spans="1:9" s="6" customFormat="1" ht="15" customHeight="1" x14ac:dyDescent="0.25">
      <c r="A705" s="87"/>
      <c r="B705" s="2" t="s">
        <v>694</v>
      </c>
      <c r="C705" s="87"/>
      <c r="D705" s="87"/>
      <c r="E705" s="2">
        <f t="shared" ref="E705:E709" si="0">E711</f>
        <v>1</v>
      </c>
      <c r="F705" s="2"/>
      <c r="G705" s="71"/>
      <c r="H705" s="2"/>
      <c r="I705" s="9"/>
    </row>
    <row r="706" spans="1:9" s="6" customFormat="1" ht="15" customHeight="1" x14ac:dyDescent="0.25">
      <c r="A706" s="87"/>
      <c r="B706" s="2" t="s">
        <v>695</v>
      </c>
      <c r="C706" s="87"/>
      <c r="D706" s="87"/>
      <c r="E706" s="2">
        <f t="shared" si="0"/>
        <v>2</v>
      </c>
      <c r="F706" s="2"/>
      <c r="G706" s="71"/>
      <c r="H706" s="2"/>
      <c r="I706" s="9"/>
    </row>
    <row r="707" spans="1:9" s="6" customFormat="1" ht="15" customHeight="1" x14ac:dyDescent="0.25">
      <c r="A707" s="87"/>
      <c r="B707" s="2" t="s">
        <v>831</v>
      </c>
      <c r="C707" s="87"/>
      <c r="D707" s="87"/>
      <c r="E707" s="2">
        <f t="shared" si="0"/>
        <v>3</v>
      </c>
      <c r="F707" s="2"/>
      <c r="G707" s="71"/>
      <c r="H707" s="2"/>
      <c r="I707" s="9"/>
    </row>
    <row r="708" spans="1:9" s="6" customFormat="1" ht="15" customHeight="1" x14ac:dyDescent="0.25">
      <c r="A708" s="87"/>
      <c r="B708" s="2" t="s">
        <v>832</v>
      </c>
      <c r="C708" s="87"/>
      <c r="D708" s="87"/>
      <c r="E708" s="2">
        <f t="shared" si="0"/>
        <v>4</v>
      </c>
      <c r="F708" s="2"/>
      <c r="G708" s="71"/>
      <c r="H708" s="2"/>
      <c r="I708" s="9"/>
    </row>
    <row r="709" spans="1:9" s="6" customFormat="1" ht="15" customHeight="1" x14ac:dyDescent="0.25">
      <c r="A709" s="87"/>
      <c r="B709" s="2" t="s">
        <v>833</v>
      </c>
      <c r="C709" s="87"/>
      <c r="D709" s="87"/>
      <c r="E709" s="2">
        <f t="shared" si="0"/>
        <v>5</v>
      </c>
      <c r="F709" s="2"/>
      <c r="G709" s="71"/>
      <c r="H709" s="2"/>
      <c r="I709" s="9"/>
    </row>
    <row r="710" spans="1:9" ht="15" customHeight="1" x14ac:dyDescent="0.25">
      <c r="A710" s="87"/>
      <c r="B710" s="2" t="s">
        <v>661</v>
      </c>
      <c r="C710" s="87"/>
      <c r="D710" s="87"/>
      <c r="E710" s="2">
        <v>0</v>
      </c>
      <c r="H710" s="2" t="s">
        <v>627</v>
      </c>
    </row>
    <row r="711" spans="1:9" ht="15" customHeight="1" x14ac:dyDescent="0.25">
      <c r="A711" s="87"/>
      <c r="B711" s="2" t="s">
        <v>662</v>
      </c>
      <c r="C711" s="87"/>
      <c r="D711" s="87"/>
      <c r="E711" s="2">
        <v>1</v>
      </c>
    </row>
    <row r="712" spans="1:9" ht="15" customHeight="1" x14ac:dyDescent="0.25">
      <c r="A712" s="87"/>
      <c r="B712" s="2" t="s">
        <v>664</v>
      </c>
      <c r="C712" s="87"/>
      <c r="D712" s="87"/>
      <c r="E712" s="2">
        <v>2</v>
      </c>
    </row>
    <row r="713" spans="1:9" ht="15" customHeight="1" x14ac:dyDescent="0.25">
      <c r="A713" s="87"/>
      <c r="B713" s="2" t="s">
        <v>663</v>
      </c>
      <c r="C713" s="87"/>
      <c r="D713" s="87"/>
      <c r="E713" s="2">
        <v>3</v>
      </c>
    </row>
    <row r="714" spans="1:9" ht="15" customHeight="1" x14ac:dyDescent="0.25">
      <c r="A714" s="87"/>
      <c r="B714" s="2" t="s">
        <v>665</v>
      </c>
      <c r="C714" s="87"/>
      <c r="D714" s="87"/>
      <c r="E714" s="2">
        <v>4</v>
      </c>
    </row>
    <row r="715" spans="1:9" ht="15" customHeight="1" x14ac:dyDescent="0.25">
      <c r="A715" s="87"/>
      <c r="B715" s="2" t="s">
        <v>666</v>
      </c>
      <c r="C715" s="87"/>
      <c r="D715" s="87"/>
      <c r="E715" s="2">
        <v>5</v>
      </c>
    </row>
    <row r="716" spans="1:9" ht="15" customHeight="1" x14ac:dyDescent="0.25">
      <c r="A716" s="87"/>
      <c r="B716" s="2" t="s">
        <v>667</v>
      </c>
      <c r="C716" s="87"/>
      <c r="D716" s="87"/>
      <c r="E716" s="2">
        <v>6</v>
      </c>
    </row>
    <row r="717" spans="1:9" ht="15" customHeight="1" x14ac:dyDescent="0.25">
      <c r="A717" s="87"/>
      <c r="B717" s="2" t="s">
        <v>668</v>
      </c>
      <c r="C717" s="87"/>
      <c r="D717" s="87"/>
      <c r="E717" s="2">
        <v>7</v>
      </c>
    </row>
    <row r="718" spans="1:9" ht="15" customHeight="1" x14ac:dyDescent="0.25">
      <c r="A718" s="88"/>
      <c r="B718" s="2" t="s">
        <v>297</v>
      </c>
      <c r="C718" s="88"/>
      <c r="D718" s="88"/>
      <c r="E718" s="2">
        <v>8</v>
      </c>
    </row>
    <row r="719" spans="1:9" ht="15" customHeight="1" x14ac:dyDescent="0.25">
      <c r="A719" s="92" t="s">
        <v>810</v>
      </c>
      <c r="B719" s="2" t="s">
        <v>632</v>
      </c>
      <c r="C719" s="92" t="s">
        <v>803</v>
      </c>
      <c r="D719" s="86" t="s">
        <v>675</v>
      </c>
      <c r="E719" s="2">
        <v>1</v>
      </c>
    </row>
    <row r="720" spans="1:9" ht="15" customHeight="1" x14ac:dyDescent="0.25">
      <c r="A720" s="92"/>
      <c r="B720" s="2" t="s">
        <v>631</v>
      </c>
      <c r="C720" s="92"/>
      <c r="D720" s="87"/>
      <c r="E720" s="2">
        <v>2</v>
      </c>
    </row>
    <row r="721" spans="1:9" ht="15" customHeight="1" x14ac:dyDescent="0.25">
      <c r="A721" s="92"/>
      <c r="B721" s="2" t="s">
        <v>630</v>
      </c>
      <c r="C721" s="92"/>
      <c r="D721" s="87"/>
      <c r="E721" s="2">
        <v>3</v>
      </c>
    </row>
    <row r="722" spans="1:9" ht="15" customHeight="1" x14ac:dyDescent="0.25">
      <c r="A722" s="92"/>
      <c r="B722" s="2" t="s">
        <v>729</v>
      </c>
      <c r="C722" s="92"/>
      <c r="D722" s="87"/>
      <c r="E722" s="2">
        <v>4</v>
      </c>
    </row>
    <row r="723" spans="1:9" ht="15" customHeight="1" x14ac:dyDescent="0.25">
      <c r="A723" s="92"/>
      <c r="B723" s="2" t="s">
        <v>730</v>
      </c>
      <c r="C723" s="92"/>
      <c r="D723" s="87"/>
      <c r="E723" s="2">
        <v>5</v>
      </c>
    </row>
    <row r="724" spans="1:9" ht="15" customHeight="1" x14ac:dyDescent="0.25">
      <c r="A724" s="92"/>
      <c r="B724" s="2" t="s">
        <v>731</v>
      </c>
      <c r="C724" s="92"/>
      <c r="D724" s="87"/>
      <c r="E724" s="2">
        <v>6</v>
      </c>
    </row>
    <row r="725" spans="1:9" ht="15" customHeight="1" x14ac:dyDescent="0.25">
      <c r="A725" s="92"/>
      <c r="B725" s="2" t="s">
        <v>732</v>
      </c>
      <c r="C725" s="92"/>
      <c r="D725" s="87"/>
      <c r="E725" s="2">
        <v>7</v>
      </c>
    </row>
    <row r="726" spans="1:9" ht="15" customHeight="1" x14ac:dyDescent="0.25">
      <c r="A726" s="92"/>
      <c r="B726" s="2" t="s">
        <v>733</v>
      </c>
      <c r="C726" s="92"/>
      <c r="D726" s="87"/>
      <c r="E726" s="2">
        <v>8</v>
      </c>
    </row>
    <row r="727" spans="1:9" ht="15" customHeight="1" x14ac:dyDescent="0.25">
      <c r="A727" s="92"/>
      <c r="B727" s="2" t="s">
        <v>734</v>
      </c>
      <c r="C727" s="92"/>
      <c r="D727" s="87"/>
      <c r="E727" s="2">
        <v>9</v>
      </c>
    </row>
    <row r="728" spans="1:9" ht="15" customHeight="1" x14ac:dyDescent="0.25">
      <c r="A728" s="92"/>
      <c r="B728" s="2" t="s">
        <v>735</v>
      </c>
      <c r="C728" s="92"/>
      <c r="D728" s="87"/>
      <c r="E728" s="2">
        <v>10</v>
      </c>
    </row>
    <row r="729" spans="1:9" ht="15" customHeight="1" x14ac:dyDescent="0.25">
      <c r="A729" s="92"/>
      <c r="B729" s="2" t="s">
        <v>736</v>
      </c>
      <c r="C729" s="92"/>
      <c r="D729" s="87"/>
      <c r="E729" s="2">
        <v>11</v>
      </c>
    </row>
    <row r="730" spans="1:9" ht="15" customHeight="1" x14ac:dyDescent="0.25">
      <c r="A730" s="92"/>
      <c r="B730" s="2" t="s">
        <v>737</v>
      </c>
      <c r="C730" s="92"/>
      <c r="D730" s="87"/>
      <c r="E730" s="2">
        <v>12</v>
      </c>
    </row>
    <row r="731" spans="1:9" ht="15" customHeight="1" x14ac:dyDescent="0.25">
      <c r="A731" s="92"/>
      <c r="B731" s="2" t="s">
        <v>738</v>
      </c>
      <c r="C731" s="92"/>
      <c r="D731" s="87"/>
      <c r="E731" s="2">
        <v>13</v>
      </c>
    </row>
    <row r="732" spans="1:9" ht="15" customHeight="1" x14ac:dyDescent="0.25">
      <c r="A732" s="92"/>
      <c r="B732" s="2" t="s">
        <v>739</v>
      </c>
      <c r="C732" s="92"/>
      <c r="D732" s="88"/>
      <c r="E732" s="2">
        <v>14</v>
      </c>
    </row>
    <row r="733" spans="1:9" s="6" customFormat="1" ht="15" customHeight="1" x14ac:dyDescent="0.25">
      <c r="A733" s="86" t="s">
        <v>801</v>
      </c>
      <c r="B733" s="2" t="s">
        <v>807</v>
      </c>
      <c r="C733" s="86" t="s">
        <v>800</v>
      </c>
      <c r="D733" s="86" t="s">
        <v>675</v>
      </c>
      <c r="E733" s="2">
        <v>0</v>
      </c>
      <c r="F733" s="2"/>
      <c r="G733" s="11"/>
      <c r="H733" s="2"/>
      <c r="I733" s="9"/>
    </row>
    <row r="734" spans="1:9" s="6" customFormat="1" ht="15" customHeight="1" x14ac:dyDescent="0.25">
      <c r="A734" s="88"/>
      <c r="B734" s="2" t="s">
        <v>808</v>
      </c>
      <c r="C734" s="88"/>
      <c r="D734" s="88"/>
      <c r="E734" s="2">
        <v>1</v>
      </c>
      <c r="F734" s="2"/>
      <c r="G734" s="11"/>
      <c r="H734" s="2"/>
      <c r="I734" s="9"/>
    </row>
    <row r="735" spans="1:9" s="6" customFormat="1" ht="15" customHeight="1" x14ac:dyDescent="0.25">
      <c r="A735" s="86" t="s">
        <v>809</v>
      </c>
      <c r="B735" s="2" t="s">
        <v>805</v>
      </c>
      <c r="C735" s="86" t="s">
        <v>806</v>
      </c>
      <c r="D735" s="86" t="s">
        <v>675</v>
      </c>
      <c r="E735" s="2">
        <v>0</v>
      </c>
      <c r="F735" s="2"/>
      <c r="G735" s="11"/>
      <c r="H735" s="2"/>
      <c r="I735" s="9"/>
    </row>
    <row r="736" spans="1:9" ht="15" customHeight="1" x14ac:dyDescent="0.25">
      <c r="A736" s="88"/>
      <c r="B736" s="2" t="s">
        <v>804</v>
      </c>
      <c r="C736" s="88"/>
      <c r="D736" s="88"/>
      <c r="E736" s="2">
        <v>1</v>
      </c>
    </row>
    <row r="737" spans="1:9" ht="15" customHeight="1" x14ac:dyDescent="0.25">
      <c r="A737" s="2" t="s">
        <v>1380</v>
      </c>
      <c r="C737" s="2" t="s">
        <v>811</v>
      </c>
      <c r="D737" s="2" t="s">
        <v>802</v>
      </c>
    </row>
    <row r="738" spans="1:9" ht="15" customHeight="1" x14ac:dyDescent="0.25">
      <c r="A738" s="86" t="s">
        <v>813</v>
      </c>
      <c r="B738" s="2" t="s">
        <v>1324</v>
      </c>
      <c r="C738" s="86" t="s">
        <v>812</v>
      </c>
      <c r="D738" s="86" t="s">
        <v>802</v>
      </c>
      <c r="E738" s="2">
        <v>0</v>
      </c>
    </row>
    <row r="739" spans="1:9" ht="15" customHeight="1" x14ac:dyDescent="0.25">
      <c r="A739" s="87"/>
      <c r="B739" s="2" t="s">
        <v>1325</v>
      </c>
      <c r="C739" s="87"/>
      <c r="D739" s="87"/>
      <c r="E739" s="2">
        <v>180</v>
      </c>
    </row>
    <row r="740" spans="1:9" ht="15" customHeight="1" x14ac:dyDescent="0.25">
      <c r="A740" s="88"/>
      <c r="B740" s="2" t="s">
        <v>1326</v>
      </c>
      <c r="C740" s="88"/>
      <c r="D740" s="88"/>
      <c r="E740" s="2">
        <v>180</v>
      </c>
    </row>
    <row r="741" spans="1:9" ht="15" customHeight="1" x14ac:dyDescent="0.25">
      <c r="A741" s="2" t="s">
        <v>815</v>
      </c>
      <c r="C741" s="2" t="s">
        <v>814</v>
      </c>
      <c r="D741" s="2" t="s">
        <v>802</v>
      </c>
    </row>
    <row r="742" spans="1:9" ht="15" customHeight="1" x14ac:dyDescent="0.25">
      <c r="A742" s="2" t="s">
        <v>820</v>
      </c>
      <c r="C742" s="2" t="s">
        <v>818</v>
      </c>
      <c r="D742" s="2" t="s">
        <v>802</v>
      </c>
    </row>
    <row r="743" spans="1:9" ht="15" customHeight="1" x14ac:dyDescent="0.25">
      <c r="A743" s="2" t="s">
        <v>821</v>
      </c>
      <c r="C743" s="2" t="s">
        <v>819</v>
      </c>
      <c r="D743" s="2" t="s">
        <v>802</v>
      </c>
    </row>
    <row r="744" spans="1:9" ht="15" customHeight="1" x14ac:dyDescent="0.25">
      <c r="A744" s="2" t="s">
        <v>824</v>
      </c>
      <c r="C744" s="2" t="s">
        <v>822</v>
      </c>
      <c r="D744" s="2" t="s">
        <v>802</v>
      </c>
    </row>
    <row r="745" spans="1:9" ht="15" customHeight="1" x14ac:dyDescent="0.25">
      <c r="A745" s="2" t="s">
        <v>825</v>
      </c>
      <c r="C745" s="2" t="s">
        <v>823</v>
      </c>
      <c r="D745" s="2" t="s">
        <v>802</v>
      </c>
    </row>
    <row r="746" spans="1:9" ht="15" customHeight="1" x14ac:dyDescent="0.25">
      <c r="A746" s="2" t="s">
        <v>826</v>
      </c>
      <c r="C746" s="2" t="s">
        <v>828</v>
      </c>
      <c r="D746" s="2" t="s">
        <v>802</v>
      </c>
    </row>
    <row r="747" spans="1:9" ht="15" customHeight="1" x14ac:dyDescent="0.25">
      <c r="A747" s="2" t="s">
        <v>827</v>
      </c>
      <c r="C747" s="2" t="s">
        <v>829</v>
      </c>
      <c r="D747" s="2" t="s">
        <v>802</v>
      </c>
    </row>
    <row r="748" spans="1:9" ht="15" customHeight="1" x14ac:dyDescent="0.25">
      <c r="A748" s="9" t="s">
        <v>964</v>
      </c>
      <c r="C748" s="2" t="s">
        <v>965</v>
      </c>
      <c r="D748" s="2" t="s">
        <v>117</v>
      </c>
      <c r="G748" s="11" t="s">
        <v>966</v>
      </c>
      <c r="I748" s="2"/>
    </row>
    <row r="749" spans="1:9" ht="15" customHeight="1" x14ac:dyDescent="0.25">
      <c r="A749" s="9" t="s">
        <v>1031</v>
      </c>
      <c r="C749" s="2" t="s">
        <v>1032</v>
      </c>
      <c r="D749" s="2" t="s">
        <v>117</v>
      </c>
      <c r="G749" s="11" t="s">
        <v>966</v>
      </c>
      <c r="I749" s="2"/>
    </row>
    <row r="750" spans="1:9" ht="15" customHeight="1" x14ac:dyDescent="0.25">
      <c r="A750" s="2" t="s">
        <v>1376</v>
      </c>
      <c r="C750" s="2" t="s">
        <v>1374</v>
      </c>
      <c r="D750" s="2" t="s">
        <v>117</v>
      </c>
    </row>
    <row r="751" spans="1:9" ht="15" customHeight="1" x14ac:dyDescent="0.25">
      <c r="A751" s="2" t="s">
        <v>1377</v>
      </c>
      <c r="C751" s="2" t="s">
        <v>1375</v>
      </c>
      <c r="D751" s="2" t="s">
        <v>117</v>
      </c>
    </row>
    <row r="752" spans="1:9" ht="15" customHeight="1" x14ac:dyDescent="0.25">
      <c r="A752" s="2" t="s">
        <v>1379</v>
      </c>
      <c r="C752" s="2" t="s">
        <v>1378</v>
      </c>
      <c r="D752" s="2" t="s">
        <v>117</v>
      </c>
    </row>
    <row r="753" spans="1:7" ht="15" customHeight="1" x14ac:dyDescent="0.25">
      <c r="A753" s="2" t="s">
        <v>1407</v>
      </c>
      <c r="C753" s="2" t="s">
        <v>1405</v>
      </c>
      <c r="D753" s="2" t="s">
        <v>117</v>
      </c>
      <c r="G753" s="89" t="s">
        <v>1429</v>
      </c>
    </row>
    <row r="754" spans="1:7" ht="15" customHeight="1" x14ac:dyDescent="0.25">
      <c r="A754" s="2" t="s">
        <v>1432</v>
      </c>
      <c r="C754" s="2" t="s">
        <v>1406</v>
      </c>
      <c r="D754" s="2" t="s">
        <v>117</v>
      </c>
      <c r="G754" s="90"/>
    </row>
    <row r="755" spans="1:7" ht="15" customHeight="1" x14ac:dyDescent="0.25">
      <c r="A755" s="2" t="s">
        <v>1392</v>
      </c>
      <c r="C755" s="2" t="s">
        <v>1391</v>
      </c>
      <c r="D755" s="2" t="s">
        <v>117</v>
      </c>
      <c r="G755" s="90"/>
    </row>
    <row r="756" spans="1:7" ht="15" customHeight="1" x14ac:dyDescent="0.25">
      <c r="A756" s="2" t="s">
        <v>1393</v>
      </c>
      <c r="C756" s="2" t="s">
        <v>1390</v>
      </c>
      <c r="D756" s="2" t="s">
        <v>117</v>
      </c>
      <c r="G756" s="90"/>
    </row>
    <row r="757" spans="1:7" ht="15" customHeight="1" x14ac:dyDescent="0.25">
      <c r="A757" s="2" t="s">
        <v>1383</v>
      </c>
      <c r="C757" s="2" t="s">
        <v>1382</v>
      </c>
      <c r="D757" s="2" t="s">
        <v>117</v>
      </c>
      <c r="G757" s="90"/>
    </row>
    <row r="758" spans="1:7" ht="15" customHeight="1" x14ac:dyDescent="0.25">
      <c r="A758" s="2" t="s">
        <v>1402</v>
      </c>
      <c r="C758" s="2" t="s">
        <v>1394</v>
      </c>
      <c r="D758" s="2" t="s">
        <v>117</v>
      </c>
      <c r="G758" s="90"/>
    </row>
    <row r="759" spans="1:7" ht="15" customHeight="1" x14ac:dyDescent="0.25">
      <c r="A759" s="2" t="s">
        <v>1403</v>
      </c>
      <c r="C759" s="2" t="s">
        <v>1395</v>
      </c>
      <c r="D759" s="2" t="s">
        <v>117</v>
      </c>
      <c r="G759" s="90"/>
    </row>
    <row r="760" spans="1:7" ht="15" customHeight="1" x14ac:dyDescent="0.25">
      <c r="A760" s="2" t="s">
        <v>1404</v>
      </c>
      <c r="C760" s="2" t="s">
        <v>1401</v>
      </c>
      <c r="D760" s="2" t="s">
        <v>117</v>
      </c>
      <c r="G760" s="91"/>
    </row>
    <row r="761" spans="1:7" ht="15" customHeight="1" x14ac:dyDescent="0.25">
      <c r="A761" s="2" t="s">
        <v>1501</v>
      </c>
      <c r="C761" s="2" t="s">
        <v>1471</v>
      </c>
      <c r="D761" s="2" t="s">
        <v>117</v>
      </c>
    </row>
    <row r="762" spans="1:7" ht="15" customHeight="1" x14ac:dyDescent="0.25">
      <c r="A762" s="2" t="s">
        <v>1502</v>
      </c>
      <c r="C762" s="2" t="s">
        <v>1488</v>
      </c>
      <c r="D762" s="2" t="s">
        <v>117</v>
      </c>
    </row>
    <row r="763" spans="1:7" ht="15" customHeight="1" x14ac:dyDescent="0.25">
      <c r="A763" s="2" t="s">
        <v>1503</v>
      </c>
      <c r="C763" s="2" t="s">
        <v>1489</v>
      </c>
      <c r="D763" s="2" t="s">
        <v>117</v>
      </c>
    </row>
    <row r="764" spans="1:7" ht="15" customHeight="1" x14ac:dyDescent="0.25">
      <c r="A764" s="2" t="s">
        <v>1504</v>
      </c>
      <c r="C764" s="2" t="s">
        <v>1491</v>
      </c>
      <c r="D764" s="2" t="s">
        <v>117</v>
      </c>
    </row>
    <row r="765" spans="1:7" ht="15" customHeight="1" x14ac:dyDescent="0.25">
      <c r="A765" s="2" t="s">
        <v>1505</v>
      </c>
      <c r="C765" s="2" t="s">
        <v>1492</v>
      </c>
      <c r="D765" s="2" t="s">
        <v>117</v>
      </c>
    </row>
    <row r="766" spans="1:7" ht="15" customHeight="1" x14ac:dyDescent="0.25">
      <c r="A766" s="2" t="s">
        <v>1506</v>
      </c>
      <c r="C766" s="2" t="s">
        <v>1472</v>
      </c>
      <c r="D766" s="2" t="s">
        <v>117</v>
      </c>
    </row>
    <row r="767" spans="1:7" ht="15" customHeight="1" x14ac:dyDescent="0.25">
      <c r="A767" s="2" t="s">
        <v>1507</v>
      </c>
      <c r="C767" s="2" t="s">
        <v>1473</v>
      </c>
      <c r="D767" s="2" t="s">
        <v>117</v>
      </c>
    </row>
    <row r="768" spans="1:7" ht="15" customHeight="1" x14ac:dyDescent="0.25">
      <c r="A768" s="2" t="s">
        <v>1508</v>
      </c>
      <c r="C768" s="2" t="s">
        <v>1474</v>
      </c>
      <c r="D768" s="2" t="s">
        <v>117</v>
      </c>
    </row>
    <row r="769" spans="1:4" ht="15" customHeight="1" x14ac:dyDescent="0.25">
      <c r="A769" s="2" t="s">
        <v>1509</v>
      </c>
      <c r="C769" s="2" t="s">
        <v>1475</v>
      </c>
      <c r="D769" s="2" t="s">
        <v>117</v>
      </c>
    </row>
    <row r="770" spans="1:4" ht="15" customHeight="1" x14ac:dyDescent="0.25">
      <c r="A770" s="2" t="s">
        <v>1510</v>
      </c>
      <c r="C770" s="2" t="s">
        <v>1477</v>
      </c>
      <c r="D770" s="2" t="s">
        <v>117</v>
      </c>
    </row>
    <row r="771" spans="1:4" ht="15" customHeight="1" x14ac:dyDescent="0.25">
      <c r="A771" s="2" t="s">
        <v>1511</v>
      </c>
      <c r="C771" s="2" t="s">
        <v>1478</v>
      </c>
      <c r="D771" s="2" t="s">
        <v>117</v>
      </c>
    </row>
    <row r="772" spans="1:4" ht="15" customHeight="1" x14ac:dyDescent="0.25">
      <c r="A772" s="2" t="s">
        <v>1512</v>
      </c>
      <c r="C772" s="2" t="s">
        <v>1479</v>
      </c>
      <c r="D772" s="2" t="s">
        <v>117</v>
      </c>
    </row>
    <row r="773" spans="1:4" ht="15" customHeight="1" x14ac:dyDescent="0.25">
      <c r="A773" s="10" t="s">
        <v>1513</v>
      </c>
      <c r="C773" s="2" t="s">
        <v>1481</v>
      </c>
      <c r="D773" s="2" t="s">
        <v>117</v>
      </c>
    </row>
    <row r="774" spans="1:4" ht="15" customHeight="1" x14ac:dyDescent="0.25">
      <c r="A774" s="2" t="s">
        <v>1514</v>
      </c>
      <c r="C774" s="2" t="s">
        <v>1498</v>
      </c>
      <c r="D774" s="2" t="s">
        <v>117</v>
      </c>
    </row>
    <row r="775" spans="1:4" ht="15" customHeight="1" x14ac:dyDescent="0.25">
      <c r="A775" s="2" t="s">
        <v>1515</v>
      </c>
      <c r="C775" s="2" t="s">
        <v>1500</v>
      </c>
      <c r="D775" s="2" t="s">
        <v>117</v>
      </c>
    </row>
    <row r="776" spans="1:4" ht="15" customHeight="1" x14ac:dyDescent="0.25">
      <c r="A776" s="2" t="s">
        <v>1516</v>
      </c>
      <c r="C776" s="2" t="s">
        <v>1487</v>
      </c>
      <c r="D776" s="2" t="s">
        <v>117</v>
      </c>
    </row>
    <row r="777" spans="1:4" ht="15" customHeight="1" x14ac:dyDescent="0.25">
      <c r="A777" s="2" t="s">
        <v>1517</v>
      </c>
      <c r="C777" s="2" t="s">
        <v>1490</v>
      </c>
      <c r="D777" s="2" t="s">
        <v>117</v>
      </c>
    </row>
    <row r="778" spans="1:4" ht="15" customHeight="1" x14ac:dyDescent="0.25">
      <c r="A778" s="2" t="s">
        <v>1518</v>
      </c>
      <c r="C778" s="2" t="s">
        <v>1493</v>
      </c>
      <c r="D778" s="2" t="s">
        <v>117</v>
      </c>
    </row>
    <row r="779" spans="1:4" ht="15" customHeight="1" x14ac:dyDescent="0.25">
      <c r="A779" s="2" t="s">
        <v>1519</v>
      </c>
      <c r="C779" s="2" t="s">
        <v>1494</v>
      </c>
      <c r="D779" s="2" t="s">
        <v>117</v>
      </c>
    </row>
    <row r="780" spans="1:4" ht="15" customHeight="1" x14ac:dyDescent="0.25">
      <c r="A780" s="2" t="s">
        <v>1520</v>
      </c>
      <c r="C780" s="2" t="s">
        <v>1495</v>
      </c>
      <c r="D780" s="2" t="s">
        <v>117</v>
      </c>
    </row>
    <row r="781" spans="1:4" ht="15" customHeight="1" x14ac:dyDescent="0.25">
      <c r="A781" s="2" t="s">
        <v>1521</v>
      </c>
      <c r="C781" s="2" t="s">
        <v>1496</v>
      </c>
      <c r="D781" s="2" t="s">
        <v>117</v>
      </c>
    </row>
    <row r="782" spans="1:4" ht="15" customHeight="1" x14ac:dyDescent="0.25">
      <c r="A782" s="2" t="s">
        <v>1522</v>
      </c>
      <c r="C782" s="2" t="s">
        <v>1497</v>
      </c>
      <c r="D782" s="2" t="s">
        <v>117</v>
      </c>
    </row>
    <row r="783" spans="1:4" ht="15" customHeight="1" x14ac:dyDescent="0.25">
      <c r="A783" s="2" t="s">
        <v>1523</v>
      </c>
      <c r="C783" s="2" t="s">
        <v>1476</v>
      </c>
      <c r="D783" s="2" t="s">
        <v>117</v>
      </c>
    </row>
    <row r="784" spans="1:4" ht="15" customHeight="1" x14ac:dyDescent="0.25">
      <c r="A784" s="2" t="s">
        <v>1524</v>
      </c>
      <c r="C784" s="2" t="s">
        <v>1480</v>
      </c>
      <c r="D784" s="2" t="s">
        <v>117</v>
      </c>
    </row>
    <row r="785" spans="1:6" ht="15" customHeight="1" x14ac:dyDescent="0.25">
      <c r="A785" s="2" t="s">
        <v>1525</v>
      </c>
      <c r="C785" s="2" t="s">
        <v>1482</v>
      </c>
      <c r="D785" s="2" t="s">
        <v>117</v>
      </c>
    </row>
    <row r="786" spans="1:6" ht="15" customHeight="1" x14ac:dyDescent="0.25">
      <c r="A786" s="2" t="s">
        <v>1526</v>
      </c>
      <c r="C786" s="2" t="s">
        <v>1483</v>
      </c>
      <c r="D786" s="2" t="s">
        <v>117</v>
      </c>
    </row>
    <row r="787" spans="1:6" ht="15" customHeight="1" x14ac:dyDescent="0.25">
      <c r="A787" s="2" t="s">
        <v>1527</v>
      </c>
      <c r="C787" s="2" t="s">
        <v>1484</v>
      </c>
      <c r="D787" s="2" t="s">
        <v>117</v>
      </c>
    </row>
    <row r="788" spans="1:6" ht="15" customHeight="1" x14ac:dyDescent="0.25">
      <c r="A788" s="10" t="s">
        <v>1528</v>
      </c>
      <c r="C788" s="2" t="s">
        <v>1485</v>
      </c>
      <c r="D788" s="2" t="s">
        <v>117</v>
      </c>
    </row>
    <row r="789" spans="1:6" ht="15" customHeight="1" x14ac:dyDescent="0.25">
      <c r="A789" s="2" t="s">
        <v>1529</v>
      </c>
      <c r="C789" s="2" t="s">
        <v>1486</v>
      </c>
      <c r="D789" s="2" t="s">
        <v>117</v>
      </c>
    </row>
    <row r="790" spans="1:6" ht="15" customHeight="1" x14ac:dyDescent="0.25">
      <c r="A790" s="2" t="s">
        <v>1530</v>
      </c>
      <c r="C790" s="2" t="s">
        <v>1499</v>
      </c>
      <c r="D790" s="2" t="s">
        <v>117</v>
      </c>
    </row>
    <row r="791" spans="1:6" ht="15" customHeight="1" x14ac:dyDescent="0.25">
      <c r="A791" s="2" t="s">
        <v>1533</v>
      </c>
      <c r="C791" s="2" t="s">
        <v>1532</v>
      </c>
      <c r="D791" s="2" t="s">
        <v>117</v>
      </c>
    </row>
    <row r="792" spans="1:6" ht="15" customHeight="1" x14ac:dyDescent="0.25">
      <c r="A792" s="2" t="s">
        <v>1545</v>
      </c>
      <c r="C792" s="2" t="s">
        <v>1543</v>
      </c>
      <c r="D792" s="2" t="s">
        <v>117</v>
      </c>
    </row>
    <row r="793" spans="1:6" ht="15" customHeight="1" x14ac:dyDescent="0.25">
      <c r="A793" s="2" t="s">
        <v>1546</v>
      </c>
      <c r="C793" s="2" t="s">
        <v>1544</v>
      </c>
      <c r="D793" s="2" t="s">
        <v>117</v>
      </c>
    </row>
    <row r="794" spans="1:6" ht="15" customHeight="1" x14ac:dyDescent="0.25">
      <c r="A794" s="2" t="s">
        <v>1582</v>
      </c>
      <c r="C794" s="2" t="s">
        <v>1578</v>
      </c>
      <c r="D794" s="2" t="s">
        <v>117</v>
      </c>
    </row>
    <row r="795" spans="1:6" ht="15" customHeight="1" x14ac:dyDescent="0.25">
      <c r="A795" s="2" t="s">
        <v>1583</v>
      </c>
      <c r="C795" s="2" t="s">
        <v>1579</v>
      </c>
      <c r="D795" s="2" t="s">
        <v>117</v>
      </c>
    </row>
    <row r="796" spans="1:6" ht="15" customHeight="1" x14ac:dyDescent="0.25">
      <c r="A796" s="2" t="s">
        <v>1584</v>
      </c>
      <c r="C796" s="2" t="s">
        <v>1580</v>
      </c>
      <c r="D796" s="2" t="s">
        <v>117</v>
      </c>
    </row>
    <row r="797" spans="1:6" ht="15" customHeight="1" thickBot="1" x14ac:dyDescent="0.3">
      <c r="A797" s="2" t="s">
        <v>1585</v>
      </c>
      <c r="B797" s="30"/>
      <c r="C797" s="2" t="s">
        <v>1581</v>
      </c>
      <c r="D797" s="2" t="s">
        <v>117</v>
      </c>
      <c r="E797" s="30"/>
    </row>
    <row r="798" spans="1:6" ht="15" customHeight="1" x14ac:dyDescent="0.25">
      <c r="A798" s="100" t="s">
        <v>1564</v>
      </c>
      <c r="B798" s="76" t="s">
        <v>1612</v>
      </c>
      <c r="C798" s="102" t="s">
        <v>1561</v>
      </c>
      <c r="D798" s="100" t="s">
        <v>117</v>
      </c>
      <c r="E798" s="83">
        <f>发送!E204-发送!E208</f>
        <v>2.3374999999999999</v>
      </c>
      <c r="F798" s="28"/>
    </row>
    <row r="799" spans="1:6" ht="15" customHeight="1" x14ac:dyDescent="0.25">
      <c r="A799" s="101"/>
      <c r="B799" s="77" t="s">
        <v>1613</v>
      </c>
      <c r="C799" s="103"/>
      <c r="D799" s="101"/>
      <c r="E799" s="84">
        <f>发送!E204+发送!E208</f>
        <v>2.4624999999999999</v>
      </c>
      <c r="F799" s="28"/>
    </row>
    <row r="800" spans="1:6" ht="15" customHeight="1" x14ac:dyDescent="0.25">
      <c r="A800" s="101"/>
      <c r="B800" s="77" t="s">
        <v>1614</v>
      </c>
      <c r="C800" s="103"/>
      <c r="D800" s="101"/>
      <c r="E800" s="84">
        <f>发送!E205-发送!E208</f>
        <v>5.1375000000000002</v>
      </c>
      <c r="F800" s="28"/>
    </row>
    <row r="801" spans="1:9" ht="15" customHeight="1" x14ac:dyDescent="0.25">
      <c r="A801" s="101"/>
      <c r="B801" s="77" t="s">
        <v>1615</v>
      </c>
      <c r="C801" s="103"/>
      <c r="D801" s="101"/>
      <c r="E801" s="84">
        <f>发送!E205+发送!E208</f>
        <v>5.2625000000000002</v>
      </c>
      <c r="F801" s="28"/>
    </row>
    <row r="802" spans="1:9" ht="15" customHeight="1" x14ac:dyDescent="0.25">
      <c r="A802" s="101"/>
      <c r="B802" s="77" t="s">
        <v>1645</v>
      </c>
      <c r="C802" s="103"/>
      <c r="D802" s="101"/>
      <c r="E802" s="84">
        <f>发送!E205+发送!E208+15</f>
        <v>20.262499999999999</v>
      </c>
      <c r="F802" s="28"/>
    </row>
    <row r="803" spans="1:9" ht="15" customHeight="1" x14ac:dyDescent="0.25">
      <c r="A803" s="101"/>
      <c r="B803" s="77" t="s">
        <v>1646</v>
      </c>
      <c r="C803" s="103"/>
      <c r="D803" s="101"/>
      <c r="E803" s="84">
        <f>发送!E205+发送!E208+20</f>
        <v>25.262499999999999</v>
      </c>
      <c r="F803" s="28"/>
    </row>
    <row r="804" spans="1:9" ht="15" customHeight="1" x14ac:dyDescent="0.25">
      <c r="A804" s="101"/>
      <c r="B804" s="77" t="s">
        <v>1647</v>
      </c>
      <c r="C804" s="103"/>
      <c r="D804" s="101"/>
      <c r="E804" s="84">
        <f>发送!E205+发送!E208+25</f>
        <v>30.262499999999999</v>
      </c>
      <c r="F804" s="28"/>
    </row>
    <row r="805" spans="1:9" ht="15" customHeight="1" x14ac:dyDescent="0.25">
      <c r="A805" s="101"/>
      <c r="B805" s="77" t="s">
        <v>1616</v>
      </c>
      <c r="C805" s="103"/>
      <c r="D805" s="101"/>
      <c r="E805" s="84">
        <f>发送!E206+发送!E208</f>
        <v>2.8624999999999998</v>
      </c>
      <c r="F805" s="28"/>
    </row>
    <row r="806" spans="1:9" ht="15" customHeight="1" x14ac:dyDescent="0.25">
      <c r="A806" s="101"/>
      <c r="B806" s="77" t="s">
        <v>1617</v>
      </c>
      <c r="C806" s="103"/>
      <c r="D806" s="101"/>
      <c r="E806" s="84">
        <f>发送!E206-发送!E208</f>
        <v>2.7374999999999998</v>
      </c>
      <c r="F806" s="28"/>
    </row>
    <row r="807" spans="1:9" ht="15" customHeight="1" x14ac:dyDescent="0.25">
      <c r="A807" s="101"/>
      <c r="B807" s="77" t="s">
        <v>1618</v>
      </c>
      <c r="C807" s="103"/>
      <c r="D807" s="101"/>
      <c r="E807" s="84">
        <f>发送!E207+发送!E208</f>
        <v>0.51249999999999996</v>
      </c>
      <c r="F807" s="28"/>
    </row>
    <row r="808" spans="1:9" ht="15" customHeight="1" thickBot="1" x14ac:dyDescent="0.3">
      <c r="A808" s="101"/>
      <c r="B808" s="79" t="s">
        <v>1619</v>
      </c>
      <c r="C808" s="103"/>
      <c r="D808" s="101"/>
      <c r="E808" s="85">
        <f>发送!E207-发送!E208</f>
        <v>0.38750000000000001</v>
      </c>
      <c r="F808" s="28"/>
    </row>
    <row r="809" spans="1:9" ht="15" customHeight="1" x14ac:dyDescent="0.25">
      <c r="A809" s="2" t="s">
        <v>1565</v>
      </c>
      <c r="C809" s="2" t="s">
        <v>1563</v>
      </c>
      <c r="D809" s="2" t="s">
        <v>117</v>
      </c>
      <c r="E809" s="32"/>
    </row>
    <row r="810" spans="1:9" ht="15" customHeight="1" x14ac:dyDescent="0.25">
      <c r="A810" s="86" t="s">
        <v>1574</v>
      </c>
      <c r="B810" s="2" t="s">
        <v>1620</v>
      </c>
      <c r="C810" s="86" t="s">
        <v>1572</v>
      </c>
      <c r="D810" s="86" t="s">
        <v>117</v>
      </c>
      <c r="E810" s="8">
        <v>0.79969999999999997</v>
      </c>
      <c r="G810" s="11">
        <f>E798-E144</f>
        <v>1.5874999999999999</v>
      </c>
      <c r="I810" s="89" t="s">
        <v>1803</v>
      </c>
    </row>
    <row r="811" spans="1:9" ht="15" customHeight="1" x14ac:dyDescent="0.25">
      <c r="A811" s="87"/>
      <c r="B811" s="2" t="s">
        <v>1621</v>
      </c>
      <c r="C811" s="87"/>
      <c r="D811" s="87"/>
      <c r="E811" s="8">
        <v>0.7903</v>
      </c>
      <c r="G811" s="11">
        <f>E799-E144</f>
        <v>1.7124999999999999</v>
      </c>
      <c r="I811" s="90"/>
    </row>
    <row r="812" spans="1:9" ht="15" customHeight="1" x14ac:dyDescent="0.25">
      <c r="A812" s="87"/>
      <c r="B812" s="2" t="s">
        <v>1622</v>
      </c>
      <c r="C812" s="87"/>
      <c r="D812" s="87"/>
      <c r="E812" s="8">
        <v>0.70189999999999997</v>
      </c>
      <c r="G812" s="11">
        <f>E800-E144</f>
        <v>4.3875000000000002</v>
      </c>
      <c r="I812" s="90"/>
    </row>
    <row r="813" spans="1:9" ht="15" customHeight="1" x14ac:dyDescent="0.25">
      <c r="A813" s="87"/>
      <c r="B813" s="2" t="s">
        <v>1623</v>
      </c>
      <c r="C813" s="87"/>
      <c r="D813" s="87"/>
      <c r="E813" s="8">
        <v>0.69910000000000005</v>
      </c>
      <c r="G813" s="11">
        <f>E801-E144</f>
        <v>4.5125000000000002</v>
      </c>
      <c r="I813" s="90"/>
    </row>
    <row r="814" spans="1:9" ht="15" customHeight="1" x14ac:dyDescent="0.25">
      <c r="A814" s="87"/>
      <c r="B814" s="2" t="s">
        <v>1648</v>
      </c>
      <c r="C814" s="87"/>
      <c r="D814" s="87"/>
      <c r="E814" s="8">
        <v>0.29270000000000002</v>
      </c>
      <c r="I814" s="90"/>
    </row>
    <row r="815" spans="1:9" ht="15" customHeight="1" x14ac:dyDescent="0.25">
      <c r="A815" s="87"/>
      <c r="B815" s="2" t="s">
        <v>1649</v>
      </c>
      <c r="C815" s="87"/>
      <c r="D815" s="87"/>
      <c r="E815" s="8">
        <v>0.15160000000000001</v>
      </c>
      <c r="I815" s="90"/>
    </row>
    <row r="816" spans="1:9" ht="15" customHeight="1" x14ac:dyDescent="0.25">
      <c r="A816" s="87"/>
      <c r="B816" s="2" t="s">
        <v>1650</v>
      </c>
      <c r="C816" s="87"/>
      <c r="D816" s="87"/>
      <c r="E816" s="8">
        <v>0</v>
      </c>
      <c r="I816" s="90"/>
    </row>
    <row r="817" spans="1:9" ht="15" customHeight="1" x14ac:dyDescent="0.25">
      <c r="A817" s="87"/>
      <c r="B817" s="2" t="s">
        <v>1624</v>
      </c>
      <c r="C817" s="87"/>
      <c r="D817" s="87"/>
      <c r="E817" s="8">
        <v>0.76029999999999998</v>
      </c>
      <c r="G817" s="11">
        <f>E805-E144</f>
        <v>2.1124999999999998</v>
      </c>
      <c r="I817" s="90"/>
    </row>
    <row r="818" spans="1:9" ht="15" customHeight="1" x14ac:dyDescent="0.25">
      <c r="A818" s="87"/>
      <c r="B818" s="2" t="s">
        <v>1625</v>
      </c>
      <c r="C818" s="87"/>
      <c r="D818" s="87"/>
      <c r="E818" s="8">
        <v>0.76970000000000005</v>
      </c>
      <c r="G818" s="11">
        <f>E806-E144</f>
        <v>1.9874999999999998</v>
      </c>
      <c r="I818" s="90"/>
    </row>
    <row r="819" spans="1:9" ht="15" customHeight="1" x14ac:dyDescent="0.25">
      <c r="A819" s="87"/>
      <c r="B819" s="2" t="s">
        <v>1626</v>
      </c>
      <c r="C819" s="87"/>
      <c r="D819" s="87"/>
      <c r="E819" s="8">
        <v>0.97150000000000003</v>
      </c>
      <c r="G819" s="11">
        <f>E807-E144</f>
        <v>-0.23750000000000004</v>
      </c>
      <c r="I819" s="90"/>
    </row>
    <row r="820" spans="1:9" ht="15" customHeight="1" x14ac:dyDescent="0.25">
      <c r="A820" s="87"/>
      <c r="B820" s="2" t="s">
        <v>1627</v>
      </c>
      <c r="C820" s="87"/>
      <c r="D820" s="87"/>
      <c r="E820" s="8">
        <v>0.97850000000000004</v>
      </c>
      <c r="G820" s="11">
        <f>E808-E144</f>
        <v>-0.36249999999999999</v>
      </c>
      <c r="I820" s="90"/>
    </row>
    <row r="821" spans="1:9" ht="15" customHeight="1" x14ac:dyDescent="0.25">
      <c r="A821" s="88"/>
      <c r="C821" s="88"/>
      <c r="D821" s="88"/>
      <c r="I821" s="91"/>
    </row>
    <row r="822" spans="1:9" ht="15" customHeight="1" x14ac:dyDescent="0.25">
      <c r="A822" s="2" t="s">
        <v>1575</v>
      </c>
      <c r="C822" s="2" t="s">
        <v>1573</v>
      </c>
      <c r="D822" s="2" t="s">
        <v>117</v>
      </c>
    </row>
    <row r="823" spans="1:9" ht="15" customHeight="1" x14ac:dyDescent="0.25">
      <c r="A823" s="2" t="s">
        <v>1570</v>
      </c>
      <c r="C823" s="2" t="s">
        <v>1571</v>
      </c>
      <c r="D823" s="2" t="s">
        <v>117</v>
      </c>
    </row>
    <row r="824" spans="1:9" ht="15" customHeight="1" x14ac:dyDescent="0.25">
      <c r="A824" s="2" t="s">
        <v>1569</v>
      </c>
      <c r="C824" s="2" t="s">
        <v>1568</v>
      </c>
      <c r="D824" s="2" t="s">
        <v>117</v>
      </c>
    </row>
    <row r="825" spans="1:9" ht="15" customHeight="1" x14ac:dyDescent="0.25">
      <c r="A825" s="2" t="s">
        <v>1595</v>
      </c>
      <c r="C825" s="2" t="s">
        <v>1566</v>
      </c>
      <c r="D825" s="2" t="s">
        <v>117</v>
      </c>
    </row>
    <row r="826" spans="1:9" ht="15" customHeight="1" x14ac:dyDescent="0.25">
      <c r="A826" s="2" t="s">
        <v>1594</v>
      </c>
      <c r="C826" s="2" t="s">
        <v>1567</v>
      </c>
      <c r="D826" s="2" t="s">
        <v>117</v>
      </c>
    </row>
    <row r="827" spans="1:9" ht="15" customHeight="1" x14ac:dyDescent="0.25">
      <c r="A827" s="86" t="s">
        <v>1577</v>
      </c>
      <c r="B827" s="2" t="s">
        <v>1586</v>
      </c>
      <c r="C827" s="86" t="s">
        <v>1576</v>
      </c>
      <c r="D827" s="2" t="s">
        <v>117</v>
      </c>
      <c r="E827" s="2">
        <f>发送!E201</f>
        <v>27</v>
      </c>
    </row>
    <row r="828" spans="1:9" ht="15" customHeight="1" x14ac:dyDescent="0.25">
      <c r="A828" s="87"/>
      <c r="B828" s="2" t="s">
        <v>1587</v>
      </c>
      <c r="C828" s="87"/>
      <c r="D828" s="2" t="s">
        <v>117</v>
      </c>
      <c r="E828" s="2">
        <f>发送!E202</f>
        <v>45</v>
      </c>
    </row>
    <row r="829" spans="1:9" ht="15" customHeight="1" x14ac:dyDescent="0.25">
      <c r="A829" s="88"/>
      <c r="B829" s="2" t="s">
        <v>1588</v>
      </c>
      <c r="C829" s="88"/>
      <c r="D829" s="2" t="s">
        <v>117</v>
      </c>
      <c r="E829" s="2">
        <f>发送!E203</f>
        <v>90</v>
      </c>
    </row>
    <row r="830" spans="1:9" ht="15" customHeight="1" x14ac:dyDescent="0.25">
      <c r="A830" s="2" t="s">
        <v>1634</v>
      </c>
      <c r="C830" s="2" t="s">
        <v>1633</v>
      </c>
      <c r="D830" s="2" t="s">
        <v>1636</v>
      </c>
    </row>
    <row r="831" spans="1:9" ht="15" customHeight="1" x14ac:dyDescent="0.25">
      <c r="A831" s="2" t="s">
        <v>1635</v>
      </c>
      <c r="C831" s="2" t="s">
        <v>1632</v>
      </c>
      <c r="D831" s="2" t="s">
        <v>675</v>
      </c>
    </row>
    <row r="832" spans="1:9" ht="15" customHeight="1" x14ac:dyDescent="0.25">
      <c r="A832" s="2" t="s">
        <v>1639</v>
      </c>
      <c r="C832" s="2" t="s">
        <v>1637</v>
      </c>
      <c r="D832" s="2" t="s">
        <v>1636</v>
      </c>
    </row>
    <row r="833" spans="1:4" ht="15" customHeight="1" x14ac:dyDescent="0.25">
      <c r="A833" s="2" t="s">
        <v>1640</v>
      </c>
      <c r="C833" s="2" t="s">
        <v>1638</v>
      </c>
      <c r="D833" s="2" t="s">
        <v>675</v>
      </c>
    </row>
    <row r="867" spans="1:1" ht="15" customHeight="1" x14ac:dyDescent="0.25">
      <c r="A867" s="2" t="s">
        <v>1531</v>
      </c>
    </row>
  </sheetData>
  <autoFilter ref="D1:D96" xr:uid="{00000000-0009-0000-0000-000001000000}"/>
  <mergeCells count="251">
    <mergeCell ref="A482:A516"/>
    <mergeCell ref="C482:C516"/>
    <mergeCell ref="D482:D516"/>
    <mergeCell ref="A517:A551"/>
    <mergeCell ref="C517:C551"/>
    <mergeCell ref="D517:D551"/>
    <mergeCell ref="A827:A829"/>
    <mergeCell ref="C827:C829"/>
    <mergeCell ref="D118:D125"/>
    <mergeCell ref="A630:A672"/>
    <mergeCell ref="C630:C672"/>
    <mergeCell ref="D630:D672"/>
    <mergeCell ref="A738:A740"/>
    <mergeCell ref="C738:C740"/>
    <mergeCell ref="D738:D740"/>
    <mergeCell ref="A230:A247"/>
    <mergeCell ref="C230:C247"/>
    <mergeCell ref="D230:D247"/>
    <mergeCell ref="D178:D194"/>
    <mergeCell ref="A581:A582"/>
    <mergeCell ref="A583:A584"/>
    <mergeCell ref="A585:A586"/>
    <mergeCell ref="A587:A588"/>
    <mergeCell ref="C359:C372"/>
    <mergeCell ref="A562:A579"/>
    <mergeCell ref="C562:C579"/>
    <mergeCell ref="D562:D579"/>
    <mergeCell ref="D114:D115"/>
    <mergeCell ref="C116:C117"/>
    <mergeCell ref="D116:D117"/>
    <mergeCell ref="C132:C133"/>
    <mergeCell ref="C159:C162"/>
    <mergeCell ref="C126:C127"/>
    <mergeCell ref="D132:D133"/>
    <mergeCell ref="D159:D162"/>
    <mergeCell ref="D130:D131"/>
    <mergeCell ref="C130:C131"/>
    <mergeCell ref="D126:D127"/>
    <mergeCell ref="C138:C140"/>
    <mergeCell ref="D138:D140"/>
    <mergeCell ref="C141:C147"/>
    <mergeCell ref="D141:D147"/>
    <mergeCell ref="A116:A117"/>
    <mergeCell ref="A126:A127"/>
    <mergeCell ref="A359:A372"/>
    <mergeCell ref="A130:A131"/>
    <mergeCell ref="A212:A229"/>
    <mergeCell ref="A248:A265"/>
    <mergeCell ref="C118:C125"/>
    <mergeCell ref="C106:C108"/>
    <mergeCell ref="D106:D108"/>
    <mergeCell ref="D96:D98"/>
    <mergeCell ref="C110:C113"/>
    <mergeCell ref="D110:D113"/>
    <mergeCell ref="C114:C115"/>
    <mergeCell ref="A138:A140"/>
    <mergeCell ref="A92:A93"/>
    <mergeCell ref="A96:A98"/>
    <mergeCell ref="A195:A211"/>
    <mergeCell ref="C195:C211"/>
    <mergeCell ref="D195:D211"/>
    <mergeCell ref="A128:A129"/>
    <mergeCell ref="C128:C129"/>
    <mergeCell ref="D128:D129"/>
    <mergeCell ref="A148:A150"/>
    <mergeCell ref="C148:C150"/>
    <mergeCell ref="D148:D150"/>
    <mergeCell ref="A151:A153"/>
    <mergeCell ref="C151:C153"/>
    <mergeCell ref="D151:D153"/>
    <mergeCell ref="A178:A194"/>
    <mergeCell ref="C178:C194"/>
    <mergeCell ref="G7:G8"/>
    <mergeCell ref="D40:D49"/>
    <mergeCell ref="H13:H19"/>
    <mergeCell ref="G29:G35"/>
    <mergeCell ref="D556:D557"/>
    <mergeCell ref="D52:D53"/>
    <mergeCell ref="D54:D63"/>
    <mergeCell ref="D64:D65"/>
    <mergeCell ref="D66:D67"/>
    <mergeCell ref="D92:D93"/>
    <mergeCell ref="D359:D372"/>
    <mergeCell ref="D50:D51"/>
    <mergeCell ref="D409:D411"/>
    <mergeCell ref="D552:D553"/>
    <mergeCell ref="D554:D555"/>
    <mergeCell ref="D20:D28"/>
    <mergeCell ref="D29:D35"/>
    <mergeCell ref="D100:D103"/>
    <mergeCell ref="D75:D81"/>
    <mergeCell ref="G196:G211"/>
    <mergeCell ref="D288:D326"/>
    <mergeCell ref="G179:G194"/>
    <mergeCell ref="D68:D74"/>
    <mergeCell ref="D2:D3"/>
    <mergeCell ref="D5:D6"/>
    <mergeCell ref="C554:C555"/>
    <mergeCell ref="C556:C557"/>
    <mergeCell ref="C581:C582"/>
    <mergeCell ref="C583:C584"/>
    <mergeCell ref="C585:C586"/>
    <mergeCell ref="C587:C588"/>
    <mergeCell ref="C589:C590"/>
    <mergeCell ref="C409:C411"/>
    <mergeCell ref="C552:C553"/>
    <mergeCell ref="C50:C51"/>
    <mergeCell ref="D7:D8"/>
    <mergeCell ref="D9:D10"/>
    <mergeCell ref="D11:D12"/>
    <mergeCell ref="D13:D19"/>
    <mergeCell ref="D589:D590"/>
    <mergeCell ref="D581:D582"/>
    <mergeCell ref="D583:D584"/>
    <mergeCell ref="D585:D586"/>
    <mergeCell ref="D587:D588"/>
    <mergeCell ref="C52:C53"/>
    <mergeCell ref="C2:C3"/>
    <mergeCell ref="C5:C6"/>
    <mergeCell ref="C7:C8"/>
    <mergeCell ref="C9:C10"/>
    <mergeCell ref="C11:C12"/>
    <mergeCell ref="C13:C19"/>
    <mergeCell ref="C20:C28"/>
    <mergeCell ref="C29:C35"/>
    <mergeCell ref="C40:C49"/>
    <mergeCell ref="A409:A411"/>
    <mergeCell ref="A141:A147"/>
    <mergeCell ref="C54:C63"/>
    <mergeCell ref="C64:C65"/>
    <mergeCell ref="C66:C67"/>
    <mergeCell ref="C92:C93"/>
    <mergeCell ref="C96:C98"/>
    <mergeCell ref="C75:C81"/>
    <mergeCell ref="C68:C74"/>
    <mergeCell ref="C100:C103"/>
    <mergeCell ref="A118:A125"/>
    <mergeCell ref="A132:A133"/>
    <mergeCell ref="A159:A162"/>
    <mergeCell ref="A373:A408"/>
    <mergeCell ref="A327:A354"/>
    <mergeCell ref="A110:A113"/>
    <mergeCell ref="A114:A115"/>
    <mergeCell ref="A266:A283"/>
    <mergeCell ref="A288:A326"/>
    <mergeCell ref="A5:A6"/>
    <mergeCell ref="A704:A718"/>
    <mergeCell ref="C704:C718"/>
    <mergeCell ref="A2:A3"/>
    <mergeCell ref="A7:A8"/>
    <mergeCell ref="A9:A10"/>
    <mergeCell ref="A11:A12"/>
    <mergeCell ref="A13:A19"/>
    <mergeCell ref="A20:A28"/>
    <mergeCell ref="A29:A35"/>
    <mergeCell ref="A40:A49"/>
    <mergeCell ref="A50:A51"/>
    <mergeCell ref="A106:A108"/>
    <mergeCell ref="A75:A81"/>
    <mergeCell ref="A68:A74"/>
    <mergeCell ref="A100:A103"/>
    <mergeCell ref="A552:A553"/>
    <mergeCell ref="A554:A555"/>
    <mergeCell ref="A52:A53"/>
    <mergeCell ref="A54:A63"/>
    <mergeCell ref="A64:A65"/>
    <mergeCell ref="A66:A67"/>
    <mergeCell ref="A556:A557"/>
    <mergeCell ref="C327:C354"/>
    <mergeCell ref="G567:G570"/>
    <mergeCell ref="G221:G229"/>
    <mergeCell ref="G239:G247"/>
    <mergeCell ref="G327:G354"/>
    <mergeCell ref="G257:G265"/>
    <mergeCell ref="G275:G283"/>
    <mergeCell ref="G299:G326"/>
    <mergeCell ref="C248:C265"/>
    <mergeCell ref="D248:D265"/>
    <mergeCell ref="C266:C283"/>
    <mergeCell ref="D266:D283"/>
    <mergeCell ref="C288:C326"/>
    <mergeCell ref="D373:D408"/>
    <mergeCell ref="D327:D354"/>
    <mergeCell ref="C373:C408"/>
    <mergeCell ref="C212:C229"/>
    <mergeCell ref="D212:D229"/>
    <mergeCell ref="G212:G220"/>
    <mergeCell ref="G230:G238"/>
    <mergeCell ref="G248:G256"/>
    <mergeCell ref="G266:G274"/>
    <mergeCell ref="A448:A481"/>
    <mergeCell ref="C595:C600"/>
    <mergeCell ref="C606:C611"/>
    <mergeCell ref="D595:D600"/>
    <mergeCell ref="C616:C617"/>
    <mergeCell ref="D606:D611"/>
    <mergeCell ref="D618:D619"/>
    <mergeCell ref="A593:A594"/>
    <mergeCell ref="C593:C594"/>
    <mergeCell ref="D593:D594"/>
    <mergeCell ref="A604:A605"/>
    <mergeCell ref="C604:C605"/>
    <mergeCell ref="D604:D605"/>
    <mergeCell ref="G753:G760"/>
    <mergeCell ref="A616:A617"/>
    <mergeCell ref="D616:D617"/>
    <mergeCell ref="G644:G646"/>
    <mergeCell ref="G647:G648"/>
    <mergeCell ref="G649:G650"/>
    <mergeCell ref="G651:G656"/>
    <mergeCell ref="G657:G662"/>
    <mergeCell ref="G641:G643"/>
    <mergeCell ref="G638:G640"/>
    <mergeCell ref="G663:G664"/>
    <mergeCell ref="G665:G670"/>
    <mergeCell ref="A733:A734"/>
    <mergeCell ref="C733:C734"/>
    <mergeCell ref="D733:D734"/>
    <mergeCell ref="D735:D736"/>
    <mergeCell ref="A735:A736"/>
    <mergeCell ref="C735:C736"/>
    <mergeCell ref="D704:D718"/>
    <mergeCell ref="A627:A628"/>
    <mergeCell ref="C627:C628"/>
    <mergeCell ref="D627:D628"/>
    <mergeCell ref="A719:A732"/>
    <mergeCell ref="C719:C732"/>
    <mergeCell ref="I810:I821"/>
    <mergeCell ref="C448:C481"/>
    <mergeCell ref="D448:D481"/>
    <mergeCell ref="A416:A447"/>
    <mergeCell ref="C416:C447"/>
    <mergeCell ref="D416:D447"/>
    <mergeCell ref="A810:A821"/>
    <mergeCell ref="C810:C821"/>
    <mergeCell ref="D810:D821"/>
    <mergeCell ref="A798:A808"/>
    <mergeCell ref="C798:C808"/>
    <mergeCell ref="D798:D808"/>
    <mergeCell ref="A601:A603"/>
    <mergeCell ref="C601:C603"/>
    <mergeCell ref="D601:D603"/>
    <mergeCell ref="A612:A614"/>
    <mergeCell ref="C612:C614"/>
    <mergeCell ref="D612:D614"/>
    <mergeCell ref="D719:D732"/>
    <mergeCell ref="A589:A590"/>
    <mergeCell ref="A618:A619"/>
    <mergeCell ref="A595:A600"/>
    <mergeCell ref="A606:A611"/>
    <mergeCell ref="C618:C619"/>
  </mergeCells>
  <phoneticPr fontId="5" type="noConversion"/>
  <dataValidations disablePrompts="1" count="3">
    <dataValidation type="list" allowBlank="1" showInputMessage="1" showErrorMessage="1" sqref="D629" xr:uid="{00000000-0002-0000-0100-000000000000}">
      <formula1>"CAN,IO,MAN"</formula1>
    </dataValidation>
    <dataValidation type="list" allowBlank="1" showInputMessage="1" showErrorMessage="1" sqref="D109 D114 D116 D132 D163:D164 D230 D212 D248 D266 D748:D798 D809:D810 D822:D829" xr:uid="{00000000-0002-0000-0100-000001000000}">
      <formula1>"CAN,CCP,plant,IO,UDS"</formula1>
    </dataValidation>
    <dataValidation type="list" allowBlank="1" showInputMessage="1" showErrorMessage="1" sqref="D118 D138 D154:D159 D195 D299:D300 D327:D328 D284:D288 D355:D358 D128 D148 D151 D126 D165:D178 D130 D141" xr:uid="{00000000-0002-0000-0100-000002000000}">
      <formula1>"CAN,CCP,plant,IO,UDS,ETH"</formula1>
    </dataValidation>
  </dataValidations>
  <pageMargins left="0.7" right="0.7" top="0.75" bottom="0.75" header="0.3" footer="0.3"/>
  <pageSetup paperSize="9" orientation="portrait" horizontalDpi="2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workbookViewId="0">
      <selection activeCell="C10" sqref="C10"/>
    </sheetView>
  </sheetViews>
  <sheetFormatPr defaultColWidth="9" defaultRowHeight="14.4" x14ac:dyDescent="0.25"/>
  <cols>
    <col min="1" max="1" width="28.44140625" style="1" customWidth="1"/>
    <col min="2" max="4" width="9" style="1"/>
    <col min="5" max="5" width="32.44140625" style="1" customWidth="1"/>
    <col min="6" max="16384" width="9" style="1"/>
  </cols>
  <sheetData>
    <row r="1" spans="1:5" x14ac:dyDescent="0.25">
      <c r="A1" s="4" t="s">
        <v>576</v>
      </c>
      <c r="B1" s="4" t="s">
        <v>1</v>
      </c>
      <c r="C1" s="4"/>
      <c r="D1" s="4"/>
      <c r="E1" s="4" t="s">
        <v>6</v>
      </c>
    </row>
    <row r="2" spans="1:5" x14ac:dyDescent="0.25">
      <c r="A2" s="4" t="s">
        <v>424</v>
      </c>
      <c r="B2" s="4">
        <v>0</v>
      </c>
      <c r="C2" s="4"/>
      <c r="D2" s="4"/>
      <c r="E2" s="4" t="s">
        <v>577</v>
      </c>
    </row>
    <row r="3" spans="1:5" x14ac:dyDescent="0.25">
      <c r="A3" s="4" t="s">
        <v>427</v>
      </c>
      <c r="B3" s="4">
        <v>0</v>
      </c>
      <c r="C3" s="4"/>
      <c r="D3" s="4"/>
      <c r="E3" s="4" t="s">
        <v>578</v>
      </c>
    </row>
    <row r="4" spans="1:5" x14ac:dyDescent="0.25">
      <c r="A4" s="4" t="s">
        <v>433</v>
      </c>
      <c r="B4" s="4">
        <v>0</v>
      </c>
      <c r="C4" s="4"/>
      <c r="D4" s="4"/>
      <c r="E4" s="4" t="s">
        <v>579</v>
      </c>
    </row>
    <row r="5" spans="1:5" x14ac:dyDescent="0.25">
      <c r="A5" s="4" t="s">
        <v>435</v>
      </c>
      <c r="B5" s="4">
        <v>0</v>
      </c>
      <c r="C5" s="4"/>
      <c r="D5" s="4"/>
      <c r="E5" s="4" t="s">
        <v>580</v>
      </c>
    </row>
    <row r="6" spans="1:5" x14ac:dyDescent="0.25">
      <c r="A6" s="4" t="s">
        <v>581</v>
      </c>
      <c r="B6" s="4">
        <v>1</v>
      </c>
      <c r="C6" s="4"/>
      <c r="D6" s="4"/>
      <c r="E6" s="4" t="s">
        <v>582</v>
      </c>
    </row>
    <row r="7" spans="1:5" x14ac:dyDescent="0.25">
      <c r="A7" s="4" t="s">
        <v>583</v>
      </c>
      <c r="B7" s="4">
        <v>5</v>
      </c>
      <c r="C7" s="4"/>
      <c r="D7" s="4"/>
      <c r="E7" s="4"/>
    </row>
    <row r="8" spans="1:5" x14ac:dyDescent="0.25">
      <c r="A8" s="4" t="s">
        <v>584</v>
      </c>
      <c r="B8" s="4">
        <v>10</v>
      </c>
      <c r="C8" s="4"/>
      <c r="D8" s="4"/>
      <c r="E8" s="4" t="s">
        <v>585</v>
      </c>
    </row>
    <row r="9" spans="1:5" x14ac:dyDescent="0.25">
      <c r="A9" s="4" t="s">
        <v>586</v>
      </c>
      <c r="B9" s="4">
        <v>40</v>
      </c>
      <c r="C9" s="4"/>
      <c r="D9" s="4"/>
      <c r="E9" s="4" t="s">
        <v>587</v>
      </c>
    </row>
    <row r="10" spans="1:5" x14ac:dyDescent="0.25">
      <c r="A10" s="12" t="s">
        <v>588</v>
      </c>
      <c r="B10" s="12">
        <v>15</v>
      </c>
      <c r="C10" s="4"/>
      <c r="D10" s="4"/>
      <c r="E10" s="4"/>
    </row>
  </sheetData>
  <phoneticPr fontId="5"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1"/>
  <sheetViews>
    <sheetView workbookViewId="0">
      <selection activeCell="F2" sqref="F2"/>
    </sheetView>
  </sheetViews>
  <sheetFormatPr defaultRowHeight="14.4" x14ac:dyDescent="0.25"/>
  <sheetData>
    <row r="1" spans="1:21" x14ac:dyDescent="0.25">
      <c r="A1" s="2" t="s">
        <v>728</v>
      </c>
      <c r="B1" s="3">
        <v>0</v>
      </c>
      <c r="C1" s="3">
        <v>5</v>
      </c>
      <c r="D1" s="3">
        <v>10</v>
      </c>
      <c r="E1" s="3">
        <v>20</v>
      </c>
      <c r="F1" s="3">
        <v>30</v>
      </c>
      <c r="G1" s="3">
        <v>40</v>
      </c>
      <c r="H1" s="3">
        <v>50</v>
      </c>
      <c r="I1" s="3">
        <v>58</v>
      </c>
      <c r="J1" s="3">
        <v>60</v>
      </c>
      <c r="K1" s="3">
        <v>70</v>
      </c>
      <c r="L1" s="3">
        <v>80</v>
      </c>
      <c r="M1" s="3">
        <v>90</v>
      </c>
      <c r="N1" s="3">
        <v>100</v>
      </c>
      <c r="O1" s="3">
        <v>110</v>
      </c>
      <c r="P1" s="3">
        <v>120</v>
      </c>
      <c r="Q1" s="3">
        <v>130</v>
      </c>
      <c r="R1" s="3">
        <v>140</v>
      </c>
      <c r="S1" s="3">
        <v>150</v>
      </c>
      <c r="T1" s="3">
        <v>160</v>
      </c>
      <c r="U1" s="3">
        <v>180</v>
      </c>
    </row>
    <row r="2" spans="1:21" x14ac:dyDescent="0.25">
      <c r="A2" s="3">
        <v>0</v>
      </c>
      <c r="B2" s="4">
        <v>0</v>
      </c>
      <c r="C2" s="4">
        <v>-156</v>
      </c>
      <c r="D2" s="4">
        <v>-600</v>
      </c>
      <c r="E2" s="4">
        <v>-1000</v>
      </c>
      <c r="F2" s="4">
        <v>-1200</v>
      </c>
      <c r="G2" s="4">
        <v>-1200</v>
      </c>
      <c r="H2" s="4">
        <v>-1200</v>
      </c>
      <c r="I2" s="4">
        <v>-1200</v>
      </c>
      <c r="J2" s="4">
        <v>-1200</v>
      </c>
      <c r="K2" s="4">
        <v>-1200</v>
      </c>
      <c r="L2" s="4">
        <v>-1200</v>
      </c>
      <c r="M2" s="4">
        <v>-1200</v>
      </c>
      <c r="N2" s="4">
        <v>-1200</v>
      </c>
      <c r="O2" s="4">
        <v>-1200</v>
      </c>
      <c r="P2" s="4">
        <v>-1200</v>
      </c>
      <c r="Q2" s="4">
        <v>-1200</v>
      </c>
      <c r="R2" s="4">
        <v>-1200</v>
      </c>
      <c r="S2" s="4">
        <v>-1200</v>
      </c>
      <c r="T2" s="4">
        <v>-1200</v>
      </c>
      <c r="U2" s="4" t="s">
        <v>1241</v>
      </c>
    </row>
    <row r="3" spans="1:21" x14ac:dyDescent="0.25">
      <c r="A3" s="3">
        <v>5</v>
      </c>
      <c r="B3" s="4">
        <v>1000</v>
      </c>
      <c r="C3" s="4">
        <v>600</v>
      </c>
      <c r="D3" s="4">
        <v>235</v>
      </c>
      <c r="E3" s="4">
        <v>-370</v>
      </c>
      <c r="F3" s="4">
        <v>-527</v>
      </c>
      <c r="G3" s="4">
        <v>-900</v>
      </c>
      <c r="H3" s="4">
        <v>-900</v>
      </c>
      <c r="I3" s="4">
        <v>-900</v>
      </c>
      <c r="J3" s="4">
        <v>-900</v>
      </c>
      <c r="K3" s="4">
        <v>-900</v>
      </c>
      <c r="L3" s="4">
        <v>-900</v>
      </c>
      <c r="M3" s="4">
        <v>-900</v>
      </c>
      <c r="N3" s="4">
        <v>-900</v>
      </c>
      <c r="O3" s="4">
        <v>-900</v>
      </c>
      <c r="P3" s="4">
        <v>-900</v>
      </c>
      <c r="Q3" s="4">
        <v>-900</v>
      </c>
      <c r="R3" s="4">
        <v>-900</v>
      </c>
      <c r="S3" s="4">
        <v>-900</v>
      </c>
      <c r="T3" s="4">
        <v>-900</v>
      </c>
      <c r="U3" s="4" t="s">
        <v>1242</v>
      </c>
    </row>
    <row r="4" spans="1:21" x14ac:dyDescent="0.25">
      <c r="A4" s="3">
        <v>10</v>
      </c>
      <c r="B4" s="4">
        <v>1300</v>
      </c>
      <c r="C4" s="4">
        <v>1300</v>
      </c>
      <c r="D4" s="4">
        <v>1000</v>
      </c>
      <c r="E4" s="4">
        <v>600</v>
      </c>
      <c r="F4" s="4">
        <v>146</v>
      </c>
      <c r="G4" s="4">
        <v>-455</v>
      </c>
      <c r="H4" s="4">
        <v>-600</v>
      </c>
      <c r="I4" s="4">
        <v>-600</v>
      </c>
      <c r="J4" s="4">
        <v>-600</v>
      </c>
      <c r="K4" s="4">
        <v>-600</v>
      </c>
      <c r="L4" s="4">
        <v>-600</v>
      </c>
      <c r="M4" s="4">
        <v>-600</v>
      </c>
      <c r="N4" s="4">
        <v>-600</v>
      </c>
      <c r="O4" s="4">
        <v>-600</v>
      </c>
      <c r="P4" s="4">
        <v>-600</v>
      </c>
      <c r="Q4" s="4">
        <v>-600</v>
      </c>
      <c r="R4" s="4">
        <v>-600</v>
      </c>
      <c r="S4" s="4">
        <v>-600</v>
      </c>
      <c r="T4" s="4">
        <v>-600</v>
      </c>
      <c r="U4" s="4" t="s">
        <v>1243</v>
      </c>
    </row>
    <row r="5" spans="1:21" x14ac:dyDescent="0.25">
      <c r="A5" s="3">
        <v>20</v>
      </c>
      <c r="B5" s="4">
        <v>2000</v>
      </c>
      <c r="C5" s="4">
        <v>2000</v>
      </c>
      <c r="D5" s="4">
        <v>2000</v>
      </c>
      <c r="E5" s="4">
        <v>1500</v>
      </c>
      <c r="F5" s="4">
        <v>1150</v>
      </c>
      <c r="G5" s="4">
        <v>800</v>
      </c>
      <c r="H5" s="4">
        <v>500</v>
      </c>
      <c r="I5" s="4">
        <v>250</v>
      </c>
      <c r="J5" s="4">
        <v>20</v>
      </c>
      <c r="K5" s="4">
        <v>-255</v>
      </c>
      <c r="L5" s="4">
        <v>-300</v>
      </c>
      <c r="M5" s="4">
        <v>-300</v>
      </c>
      <c r="N5" s="4">
        <v>-300</v>
      </c>
      <c r="O5" s="4">
        <v>-300</v>
      </c>
      <c r="P5" s="4">
        <v>-300</v>
      </c>
      <c r="Q5" s="4">
        <v>-300</v>
      </c>
      <c r="R5" s="4">
        <v>-300</v>
      </c>
      <c r="S5" s="4">
        <v>-300</v>
      </c>
      <c r="T5" s="4">
        <v>-300</v>
      </c>
      <c r="U5" s="4" t="s">
        <v>1244</v>
      </c>
    </row>
    <row r="6" spans="1:21" x14ac:dyDescent="0.25">
      <c r="A6" s="3">
        <v>30</v>
      </c>
      <c r="B6" s="4">
        <v>2700</v>
      </c>
      <c r="C6" s="4">
        <v>2700</v>
      </c>
      <c r="D6" s="4">
        <v>2700</v>
      </c>
      <c r="E6" s="4">
        <v>2600</v>
      </c>
      <c r="F6" s="4">
        <v>2200</v>
      </c>
      <c r="G6" s="4">
        <v>2000</v>
      </c>
      <c r="H6" s="4">
        <v>1800</v>
      </c>
      <c r="I6" s="4">
        <v>1600</v>
      </c>
      <c r="J6" s="4">
        <v>1400</v>
      </c>
      <c r="K6" s="4">
        <v>1000</v>
      </c>
      <c r="L6" s="4">
        <v>800</v>
      </c>
      <c r="M6" s="4">
        <v>600</v>
      </c>
      <c r="N6" s="4">
        <v>405</v>
      </c>
      <c r="O6" s="4">
        <v>-50</v>
      </c>
      <c r="P6" s="4">
        <v>-50</v>
      </c>
      <c r="Q6" s="4">
        <v>-50</v>
      </c>
      <c r="R6" s="4">
        <v>-50</v>
      </c>
      <c r="S6" s="4">
        <v>-50</v>
      </c>
      <c r="T6" s="4">
        <v>-50</v>
      </c>
      <c r="U6" s="4" t="s">
        <v>1253</v>
      </c>
    </row>
    <row r="7" spans="1:21" x14ac:dyDescent="0.25">
      <c r="A7" s="3">
        <v>40</v>
      </c>
      <c r="B7" s="4">
        <v>3400</v>
      </c>
      <c r="C7" s="4">
        <v>3400</v>
      </c>
      <c r="D7" s="4">
        <v>3400</v>
      </c>
      <c r="E7" s="4">
        <v>3400</v>
      </c>
      <c r="F7" s="4">
        <v>3400</v>
      </c>
      <c r="G7" s="4">
        <v>3400</v>
      </c>
      <c r="H7" s="4">
        <v>3200</v>
      </c>
      <c r="I7" s="4">
        <v>2700</v>
      </c>
      <c r="J7" s="4">
        <v>2200</v>
      </c>
      <c r="K7" s="4">
        <v>1700</v>
      </c>
      <c r="L7" s="4">
        <v>1400</v>
      </c>
      <c r="M7" s="4">
        <v>1200</v>
      </c>
      <c r="N7" s="4">
        <v>1000</v>
      </c>
      <c r="O7" s="4">
        <v>800</v>
      </c>
      <c r="P7" s="4">
        <v>600</v>
      </c>
      <c r="Q7" s="4">
        <v>400</v>
      </c>
      <c r="R7" s="4">
        <v>200</v>
      </c>
      <c r="S7" s="4">
        <v>100</v>
      </c>
      <c r="T7" s="4">
        <v>50</v>
      </c>
      <c r="U7" s="4" t="s">
        <v>1254</v>
      </c>
    </row>
    <row r="8" spans="1:21" x14ac:dyDescent="0.25">
      <c r="A8" s="3">
        <v>50</v>
      </c>
      <c r="B8" s="4">
        <v>4100</v>
      </c>
      <c r="C8" s="4">
        <v>4100</v>
      </c>
      <c r="D8" s="4">
        <v>4100</v>
      </c>
      <c r="E8" s="4">
        <v>4100</v>
      </c>
      <c r="F8" s="4">
        <v>4100</v>
      </c>
      <c r="G8" s="4">
        <v>4100</v>
      </c>
      <c r="H8" s="4">
        <v>4100</v>
      </c>
      <c r="I8" s="4">
        <v>3700</v>
      </c>
      <c r="J8" s="4">
        <v>3000</v>
      </c>
      <c r="K8" s="4">
        <v>2400</v>
      </c>
      <c r="L8" s="4">
        <v>2000</v>
      </c>
      <c r="M8" s="4">
        <v>1800</v>
      </c>
      <c r="N8" s="4">
        <v>1650</v>
      </c>
      <c r="O8" s="4">
        <v>1600</v>
      </c>
      <c r="P8" s="4">
        <v>1500</v>
      </c>
      <c r="Q8" s="4">
        <v>1450</v>
      </c>
      <c r="R8" s="4">
        <v>1350</v>
      </c>
      <c r="S8" s="4">
        <v>1250</v>
      </c>
      <c r="T8" s="4">
        <v>975</v>
      </c>
      <c r="U8" s="4" t="s">
        <v>1255</v>
      </c>
    </row>
    <row r="9" spans="1:21" x14ac:dyDescent="0.25">
      <c r="A9" s="3">
        <v>60</v>
      </c>
      <c r="B9" s="4">
        <v>4800</v>
      </c>
      <c r="C9" s="4">
        <v>4800</v>
      </c>
      <c r="D9" s="4">
        <v>4800</v>
      </c>
      <c r="E9" s="4">
        <v>4800</v>
      </c>
      <c r="F9" s="4">
        <v>4800</v>
      </c>
      <c r="G9" s="4">
        <v>4800</v>
      </c>
      <c r="H9" s="4">
        <v>4800</v>
      </c>
      <c r="I9" s="4">
        <v>4800</v>
      </c>
      <c r="J9" s="4">
        <v>3800</v>
      </c>
      <c r="K9" s="4">
        <v>3300</v>
      </c>
      <c r="L9" s="4">
        <v>2800</v>
      </c>
      <c r="M9" s="4">
        <v>2300</v>
      </c>
      <c r="N9" s="4">
        <v>1800</v>
      </c>
      <c r="O9" s="4">
        <v>1655</v>
      </c>
      <c r="P9" s="4">
        <v>1600</v>
      </c>
      <c r="Q9" s="4">
        <v>1500</v>
      </c>
      <c r="R9" s="4">
        <v>1400</v>
      </c>
      <c r="S9" s="4">
        <v>1300</v>
      </c>
      <c r="T9" s="4">
        <v>1250</v>
      </c>
      <c r="U9" s="4" t="s">
        <v>1256</v>
      </c>
    </row>
    <row r="10" spans="1:21" x14ac:dyDescent="0.25">
      <c r="A10" s="3">
        <v>70</v>
      </c>
      <c r="B10" s="4">
        <v>5500</v>
      </c>
      <c r="C10" s="4">
        <v>5500</v>
      </c>
      <c r="D10" s="4">
        <v>5500</v>
      </c>
      <c r="E10" s="4">
        <v>5500</v>
      </c>
      <c r="F10" s="4">
        <v>5500</v>
      </c>
      <c r="G10" s="4">
        <v>5500</v>
      </c>
      <c r="H10" s="4">
        <v>5500</v>
      </c>
      <c r="I10" s="4">
        <v>5500</v>
      </c>
      <c r="J10" s="4">
        <v>4500</v>
      </c>
      <c r="K10" s="4">
        <v>4000</v>
      </c>
      <c r="L10" s="4">
        <v>3500</v>
      </c>
      <c r="M10" s="4">
        <v>3000</v>
      </c>
      <c r="N10" s="4">
        <v>2700</v>
      </c>
      <c r="O10" s="4">
        <v>2300</v>
      </c>
      <c r="P10" s="4">
        <v>1774</v>
      </c>
      <c r="Q10" s="4">
        <v>1606</v>
      </c>
      <c r="R10" s="4">
        <v>1482</v>
      </c>
      <c r="S10" s="4">
        <v>1365</v>
      </c>
      <c r="T10" s="4">
        <v>1300</v>
      </c>
      <c r="U10" s="4" t="s">
        <v>1257</v>
      </c>
    </row>
    <row r="11" spans="1:21" x14ac:dyDescent="0.25">
      <c r="A11" s="3">
        <v>80</v>
      </c>
      <c r="B11" s="4">
        <v>6000</v>
      </c>
      <c r="C11" s="4">
        <v>6000</v>
      </c>
      <c r="D11" s="4">
        <v>6000</v>
      </c>
      <c r="E11" s="4">
        <v>6000</v>
      </c>
      <c r="F11" s="4">
        <v>6000</v>
      </c>
      <c r="G11" s="4">
        <v>6000</v>
      </c>
      <c r="H11" s="4">
        <v>6000</v>
      </c>
      <c r="I11" s="4">
        <v>6000</v>
      </c>
      <c r="J11" s="4">
        <v>5300</v>
      </c>
      <c r="K11" s="4">
        <v>4700</v>
      </c>
      <c r="L11" s="4">
        <v>4200</v>
      </c>
      <c r="M11" s="4">
        <v>3800</v>
      </c>
      <c r="N11" s="4">
        <v>3400</v>
      </c>
      <c r="O11" s="4">
        <v>3000</v>
      </c>
      <c r="P11" s="4">
        <v>2600</v>
      </c>
      <c r="Q11" s="4">
        <v>2200</v>
      </c>
      <c r="R11" s="4">
        <v>1964</v>
      </c>
      <c r="S11" s="4">
        <v>1814</v>
      </c>
      <c r="T11" s="4">
        <v>1562</v>
      </c>
      <c r="U11" s="4" t="s">
        <v>1258</v>
      </c>
    </row>
    <row r="12" spans="1:21" x14ac:dyDescent="0.25">
      <c r="A12" s="3">
        <v>90</v>
      </c>
      <c r="B12" s="4">
        <v>6500</v>
      </c>
      <c r="C12" s="4">
        <v>6500</v>
      </c>
      <c r="D12" s="4">
        <v>6500</v>
      </c>
      <c r="E12" s="4">
        <v>6500</v>
      </c>
      <c r="F12" s="4">
        <v>6500</v>
      </c>
      <c r="G12" s="4">
        <v>6500</v>
      </c>
      <c r="H12" s="4">
        <v>6500</v>
      </c>
      <c r="I12" s="4">
        <v>6500</v>
      </c>
      <c r="J12" s="4">
        <v>6300</v>
      </c>
      <c r="K12" s="4">
        <v>5500</v>
      </c>
      <c r="L12" s="4">
        <v>5000</v>
      </c>
      <c r="M12" s="4">
        <v>4300</v>
      </c>
      <c r="N12" s="4">
        <v>3800</v>
      </c>
      <c r="O12" s="4">
        <v>3500</v>
      </c>
      <c r="P12" s="4">
        <v>3100</v>
      </c>
      <c r="Q12" s="4">
        <v>2700</v>
      </c>
      <c r="R12" s="4">
        <v>2300</v>
      </c>
      <c r="S12" s="4">
        <v>2100</v>
      </c>
      <c r="T12" s="4">
        <v>2000</v>
      </c>
      <c r="U12" s="4" t="s">
        <v>1259</v>
      </c>
    </row>
    <row r="13" spans="1:21" x14ac:dyDescent="0.25">
      <c r="A13" s="3">
        <v>100</v>
      </c>
      <c r="B13" s="4">
        <v>7021</v>
      </c>
      <c r="C13" s="4">
        <v>7021</v>
      </c>
      <c r="D13" s="4">
        <v>7021</v>
      </c>
      <c r="E13" s="4">
        <v>7021</v>
      </c>
      <c r="F13" s="5">
        <v>7021</v>
      </c>
      <c r="G13" s="4">
        <v>7021</v>
      </c>
      <c r="H13" s="4">
        <v>7021</v>
      </c>
      <c r="I13" s="4">
        <v>7021</v>
      </c>
      <c r="J13" s="4">
        <v>6933</v>
      </c>
      <c r="K13" s="4">
        <v>6172</v>
      </c>
      <c r="L13" s="4">
        <v>5400</v>
      </c>
      <c r="M13" s="4">
        <v>4800</v>
      </c>
      <c r="N13" s="4">
        <v>4320</v>
      </c>
      <c r="O13" s="4">
        <v>3928</v>
      </c>
      <c r="P13" s="4">
        <v>3600</v>
      </c>
      <c r="Q13" s="4">
        <v>3323</v>
      </c>
      <c r="R13" s="4">
        <v>3086</v>
      </c>
      <c r="S13" s="4">
        <v>2880</v>
      </c>
      <c r="T13" s="4">
        <v>2700</v>
      </c>
      <c r="U13" s="4">
        <v>2400</v>
      </c>
    </row>
    <row r="15" spans="1:21" s="1" customFormat="1" x14ac:dyDescent="0.25">
      <c r="A15" s="2" t="s">
        <v>727</v>
      </c>
      <c r="B15" s="3">
        <v>0</v>
      </c>
      <c r="C15" s="3">
        <v>5</v>
      </c>
      <c r="D15" s="3">
        <v>10</v>
      </c>
      <c r="E15" s="3">
        <v>20</v>
      </c>
      <c r="F15" s="3">
        <v>30</v>
      </c>
      <c r="G15" s="3">
        <v>40</v>
      </c>
      <c r="H15" s="3">
        <v>50</v>
      </c>
      <c r="I15" s="3">
        <v>60</v>
      </c>
      <c r="J15" s="3">
        <v>70</v>
      </c>
      <c r="K15" s="3">
        <v>80</v>
      </c>
      <c r="L15" s="3">
        <v>90</v>
      </c>
      <c r="M15" s="3">
        <v>100</v>
      </c>
      <c r="N15" s="3">
        <v>110</v>
      </c>
      <c r="O15" s="3">
        <v>120</v>
      </c>
      <c r="P15" s="3">
        <v>130</v>
      </c>
      <c r="Q15" s="3">
        <v>140</v>
      </c>
      <c r="R15" s="3">
        <v>150</v>
      </c>
      <c r="S15" s="3">
        <v>160</v>
      </c>
      <c r="T15" s="3">
        <v>170</v>
      </c>
      <c r="U15" s="3">
        <v>180</v>
      </c>
    </row>
    <row r="16" spans="1:21" s="1" customFormat="1" x14ac:dyDescent="0.25">
      <c r="A16" s="3">
        <v>0</v>
      </c>
      <c r="B16" s="2">
        <v>0</v>
      </c>
      <c r="C16" s="4">
        <v>-156</v>
      </c>
      <c r="D16" s="4">
        <v>-600</v>
      </c>
      <c r="E16" s="4">
        <v>-1000</v>
      </c>
      <c r="F16" s="4">
        <v>-1200</v>
      </c>
      <c r="G16" s="4">
        <v>-1200</v>
      </c>
      <c r="H16" s="5">
        <v>-1200</v>
      </c>
      <c r="I16" s="4">
        <v>-1200</v>
      </c>
      <c r="J16" s="4">
        <v>-1200</v>
      </c>
      <c r="K16" s="4">
        <v>-1200</v>
      </c>
      <c r="L16" s="4">
        <v>-1200</v>
      </c>
      <c r="M16" s="4">
        <v>-1200</v>
      </c>
      <c r="N16" s="4">
        <v>-1200</v>
      </c>
      <c r="O16" s="4">
        <v>-1200</v>
      </c>
      <c r="P16" s="4">
        <v>-1200</v>
      </c>
      <c r="Q16" s="4">
        <v>-1200</v>
      </c>
      <c r="R16" s="4">
        <v>-1200</v>
      </c>
      <c r="S16" s="4">
        <v>-1200</v>
      </c>
      <c r="T16" s="4">
        <v>-1200</v>
      </c>
      <c r="U16" s="4" t="s">
        <v>1241</v>
      </c>
    </row>
    <row r="17" spans="1:21" s="1" customFormat="1" x14ac:dyDescent="0.25">
      <c r="A17" s="3">
        <v>5</v>
      </c>
      <c r="B17" s="2">
        <v>1000</v>
      </c>
      <c r="C17" s="4">
        <v>600</v>
      </c>
      <c r="D17" s="4">
        <v>235</v>
      </c>
      <c r="E17" s="4">
        <v>-370</v>
      </c>
      <c r="F17" s="4">
        <v>-700</v>
      </c>
      <c r="G17" s="4">
        <v>-900</v>
      </c>
      <c r="H17" s="4">
        <v>-900</v>
      </c>
      <c r="I17" s="4">
        <v>-900</v>
      </c>
      <c r="J17" s="4">
        <v>-900</v>
      </c>
      <c r="K17" s="4">
        <v>-900</v>
      </c>
      <c r="L17" s="4">
        <v>-900</v>
      </c>
      <c r="M17" s="4">
        <v>-900</v>
      </c>
      <c r="N17" s="4">
        <v>-900</v>
      </c>
      <c r="O17" s="4">
        <v>-900</v>
      </c>
      <c r="P17" s="4">
        <v>-900</v>
      </c>
      <c r="Q17" s="4">
        <v>-900</v>
      </c>
      <c r="R17" s="4">
        <v>-900</v>
      </c>
      <c r="S17" s="4">
        <v>-900</v>
      </c>
      <c r="T17" s="4">
        <v>-900</v>
      </c>
      <c r="U17" s="4" t="s">
        <v>1242</v>
      </c>
    </row>
    <row r="18" spans="1:21" s="1" customFormat="1" x14ac:dyDescent="0.25">
      <c r="A18" s="3">
        <v>10</v>
      </c>
      <c r="B18" s="2">
        <v>1800</v>
      </c>
      <c r="C18" s="4">
        <v>1300</v>
      </c>
      <c r="D18" s="4">
        <v>1000</v>
      </c>
      <c r="E18" s="4">
        <v>600</v>
      </c>
      <c r="F18" s="4">
        <v>146</v>
      </c>
      <c r="G18" s="4">
        <v>-50</v>
      </c>
      <c r="H18" s="4">
        <v>-200</v>
      </c>
      <c r="I18" s="4">
        <v>-300</v>
      </c>
      <c r="J18" s="4">
        <v>-400</v>
      </c>
      <c r="K18" s="4">
        <v>-500</v>
      </c>
      <c r="L18" s="4">
        <v>-600</v>
      </c>
      <c r="M18" s="4">
        <v>-600</v>
      </c>
      <c r="N18" s="4">
        <v>-600</v>
      </c>
      <c r="O18" s="4">
        <v>-600</v>
      </c>
      <c r="P18" s="4">
        <v>-600</v>
      </c>
      <c r="Q18" s="4">
        <v>-600</v>
      </c>
      <c r="R18" s="4">
        <v>-600</v>
      </c>
      <c r="S18" s="4">
        <v>-600</v>
      </c>
      <c r="T18" s="4">
        <v>-600</v>
      </c>
      <c r="U18" s="4" t="s">
        <v>1243</v>
      </c>
    </row>
    <row r="19" spans="1:21" s="1" customFormat="1" x14ac:dyDescent="0.25">
      <c r="A19" s="3">
        <v>20</v>
      </c>
      <c r="B19" s="2">
        <v>2600</v>
      </c>
      <c r="C19" s="4">
        <v>2400</v>
      </c>
      <c r="D19" s="4">
        <v>2200</v>
      </c>
      <c r="E19" s="4">
        <v>1800</v>
      </c>
      <c r="F19" s="4">
        <v>1400</v>
      </c>
      <c r="G19" s="4">
        <v>1100</v>
      </c>
      <c r="H19" s="4">
        <v>900</v>
      </c>
      <c r="I19" s="4">
        <v>600</v>
      </c>
      <c r="J19" s="4">
        <v>400</v>
      </c>
      <c r="K19" s="4">
        <v>300</v>
      </c>
      <c r="L19" s="4">
        <v>50</v>
      </c>
      <c r="M19" s="4">
        <v>-200</v>
      </c>
      <c r="N19" s="4">
        <v>-300</v>
      </c>
      <c r="O19" s="4">
        <v>-300</v>
      </c>
      <c r="P19" s="4">
        <v>-300</v>
      </c>
      <c r="Q19" s="4">
        <v>-300</v>
      </c>
      <c r="R19" s="4">
        <v>-300</v>
      </c>
      <c r="S19" s="4">
        <v>-300</v>
      </c>
      <c r="T19" s="4">
        <v>-300</v>
      </c>
      <c r="U19" s="4" t="s">
        <v>1244</v>
      </c>
    </row>
    <row r="20" spans="1:21" s="1" customFormat="1" x14ac:dyDescent="0.25">
      <c r="A20" s="3">
        <v>30</v>
      </c>
      <c r="B20" s="2">
        <v>3400</v>
      </c>
      <c r="C20" s="4">
        <v>3400</v>
      </c>
      <c r="D20" s="4">
        <v>3400</v>
      </c>
      <c r="E20" s="4">
        <v>3000</v>
      </c>
      <c r="F20" s="4">
        <v>2600</v>
      </c>
      <c r="G20" s="4">
        <v>2300</v>
      </c>
      <c r="H20" s="4">
        <v>2100</v>
      </c>
      <c r="I20" s="4">
        <v>1550</v>
      </c>
      <c r="J20" s="4">
        <v>1200</v>
      </c>
      <c r="K20" s="4">
        <v>1000</v>
      </c>
      <c r="L20" s="4">
        <v>900</v>
      </c>
      <c r="M20" s="4">
        <v>800</v>
      </c>
      <c r="N20" s="4">
        <v>700</v>
      </c>
      <c r="O20" s="4">
        <v>600</v>
      </c>
      <c r="P20" s="4">
        <v>500</v>
      </c>
      <c r="Q20" s="4">
        <v>500</v>
      </c>
      <c r="R20" s="4">
        <v>500</v>
      </c>
      <c r="S20" s="4">
        <v>500</v>
      </c>
      <c r="T20" s="4">
        <v>500</v>
      </c>
      <c r="U20" s="4" t="s">
        <v>1245</v>
      </c>
    </row>
    <row r="21" spans="1:21" s="1" customFormat="1" x14ac:dyDescent="0.25">
      <c r="A21" s="3">
        <v>40</v>
      </c>
      <c r="B21" s="2">
        <v>3800</v>
      </c>
      <c r="C21" s="4">
        <v>3800</v>
      </c>
      <c r="D21" s="4">
        <v>3800</v>
      </c>
      <c r="E21" s="4">
        <v>3800</v>
      </c>
      <c r="F21" s="4">
        <v>3450</v>
      </c>
      <c r="G21" s="4">
        <v>3200</v>
      </c>
      <c r="H21" s="4">
        <v>2900</v>
      </c>
      <c r="I21" s="4">
        <v>2600</v>
      </c>
      <c r="J21" s="4">
        <v>2218</v>
      </c>
      <c r="K21" s="4">
        <v>1912</v>
      </c>
      <c r="L21" s="4">
        <v>1769</v>
      </c>
      <c r="M21" s="4">
        <v>1574</v>
      </c>
      <c r="N21" s="4">
        <v>1531</v>
      </c>
      <c r="O21" s="4">
        <v>1481</v>
      </c>
      <c r="P21" s="4">
        <v>1398</v>
      </c>
      <c r="Q21" s="4">
        <v>1282</v>
      </c>
      <c r="R21" s="4">
        <v>1244</v>
      </c>
      <c r="S21" s="4">
        <v>1160</v>
      </c>
      <c r="T21" s="4">
        <v>1091</v>
      </c>
      <c r="U21" s="4" t="s">
        <v>1246</v>
      </c>
    </row>
    <row r="22" spans="1:21" s="1" customFormat="1" x14ac:dyDescent="0.25">
      <c r="A22" s="3">
        <v>50</v>
      </c>
      <c r="B22" s="2">
        <v>4500</v>
      </c>
      <c r="C22" s="4">
        <v>4500</v>
      </c>
      <c r="D22" s="4">
        <v>4500</v>
      </c>
      <c r="E22" s="4">
        <v>4500</v>
      </c>
      <c r="F22" s="4">
        <v>4400</v>
      </c>
      <c r="G22" s="4">
        <v>3992</v>
      </c>
      <c r="H22" s="4">
        <v>3710</v>
      </c>
      <c r="I22" s="4">
        <v>3377</v>
      </c>
      <c r="J22" s="4">
        <v>3085</v>
      </c>
      <c r="K22" s="4">
        <v>2612</v>
      </c>
      <c r="L22" s="4">
        <v>2402</v>
      </c>
      <c r="M22" s="4">
        <v>2149</v>
      </c>
      <c r="N22" s="4">
        <v>2105</v>
      </c>
      <c r="O22" s="4">
        <v>2030</v>
      </c>
      <c r="P22" s="4">
        <v>1931</v>
      </c>
      <c r="Q22" s="4">
        <v>1815</v>
      </c>
      <c r="R22" s="4">
        <v>1702</v>
      </c>
      <c r="S22" s="4">
        <v>1608</v>
      </c>
      <c r="T22" s="4">
        <v>1443</v>
      </c>
      <c r="U22" s="4" t="s">
        <v>1247</v>
      </c>
    </row>
    <row r="23" spans="1:21" s="1" customFormat="1" x14ac:dyDescent="0.25">
      <c r="A23" s="3">
        <v>60</v>
      </c>
      <c r="B23" s="2">
        <v>5200</v>
      </c>
      <c r="C23" s="4">
        <v>5200</v>
      </c>
      <c r="D23" s="4">
        <v>5200</v>
      </c>
      <c r="E23" s="4">
        <v>5200</v>
      </c>
      <c r="F23" s="4">
        <v>5200</v>
      </c>
      <c r="G23" s="4">
        <v>4839</v>
      </c>
      <c r="H23" s="4">
        <v>4637</v>
      </c>
      <c r="I23" s="4">
        <v>4294</v>
      </c>
      <c r="J23" s="4">
        <v>3972</v>
      </c>
      <c r="K23" s="4">
        <v>3546</v>
      </c>
      <c r="L23" s="4">
        <v>3136</v>
      </c>
      <c r="M23" s="4">
        <v>2810</v>
      </c>
      <c r="N23" s="4">
        <v>2748</v>
      </c>
      <c r="O23" s="4">
        <v>2612</v>
      </c>
      <c r="P23" s="4">
        <v>2439</v>
      </c>
      <c r="Q23" s="4">
        <v>2236</v>
      </c>
      <c r="R23" s="4">
        <v>2118</v>
      </c>
      <c r="S23" s="4">
        <v>2026</v>
      </c>
      <c r="T23" s="4">
        <v>1871</v>
      </c>
      <c r="U23" s="4" t="s">
        <v>1248</v>
      </c>
    </row>
    <row r="24" spans="1:21" s="1" customFormat="1" x14ac:dyDescent="0.25">
      <c r="A24" s="3">
        <v>70</v>
      </c>
      <c r="B24" s="2">
        <v>6200</v>
      </c>
      <c r="C24" s="4">
        <v>6200</v>
      </c>
      <c r="D24" s="4">
        <v>6200</v>
      </c>
      <c r="E24" s="4">
        <v>6200</v>
      </c>
      <c r="F24" s="4">
        <v>6000</v>
      </c>
      <c r="G24" s="4">
        <v>5847</v>
      </c>
      <c r="H24" s="4">
        <v>5645</v>
      </c>
      <c r="I24" s="4">
        <v>5343</v>
      </c>
      <c r="J24" s="4">
        <v>4939</v>
      </c>
      <c r="K24" s="4">
        <v>4231</v>
      </c>
      <c r="L24" s="4">
        <v>3851</v>
      </c>
      <c r="M24" s="4">
        <v>3346</v>
      </c>
      <c r="N24" s="4">
        <v>3266</v>
      </c>
      <c r="O24" s="4">
        <v>3111</v>
      </c>
      <c r="P24" s="4">
        <v>2922</v>
      </c>
      <c r="Q24" s="4">
        <v>2679</v>
      </c>
      <c r="R24" s="4">
        <v>2548</v>
      </c>
      <c r="S24" s="4">
        <v>2431</v>
      </c>
      <c r="T24" s="4">
        <v>2245</v>
      </c>
      <c r="U24" s="4" t="s">
        <v>1249</v>
      </c>
    </row>
    <row r="25" spans="1:21" s="1" customFormat="1" x14ac:dyDescent="0.25">
      <c r="A25" s="3">
        <v>80</v>
      </c>
      <c r="B25" s="2">
        <v>7200</v>
      </c>
      <c r="C25" s="4">
        <v>7200</v>
      </c>
      <c r="D25" s="4">
        <v>7200</v>
      </c>
      <c r="E25" s="4">
        <v>7200</v>
      </c>
      <c r="F25" s="4">
        <v>7200</v>
      </c>
      <c r="G25" s="4">
        <v>7200</v>
      </c>
      <c r="H25" s="4">
        <v>7000</v>
      </c>
      <c r="I25" s="4">
        <v>6500</v>
      </c>
      <c r="J25" s="4">
        <v>6200</v>
      </c>
      <c r="K25" s="4">
        <v>5500</v>
      </c>
      <c r="L25" s="4">
        <v>4695</v>
      </c>
      <c r="M25" s="4">
        <v>4108</v>
      </c>
      <c r="N25" s="4">
        <v>3876</v>
      </c>
      <c r="O25" s="4">
        <v>3637</v>
      </c>
      <c r="P25" s="4">
        <v>3454</v>
      </c>
      <c r="Q25" s="4">
        <v>3135</v>
      </c>
      <c r="R25" s="4">
        <v>2998</v>
      </c>
      <c r="S25" s="4">
        <v>2837</v>
      </c>
      <c r="T25" s="4">
        <v>2600</v>
      </c>
      <c r="U25" s="4" t="s">
        <v>1250</v>
      </c>
    </row>
    <row r="26" spans="1:21" s="1" customFormat="1" x14ac:dyDescent="0.25">
      <c r="A26" s="3">
        <v>90</v>
      </c>
      <c r="B26" s="2">
        <v>8200</v>
      </c>
      <c r="C26" s="4">
        <v>8200</v>
      </c>
      <c r="D26" s="4">
        <v>8200</v>
      </c>
      <c r="E26" s="4">
        <v>8200</v>
      </c>
      <c r="F26" s="4">
        <v>8200</v>
      </c>
      <c r="G26" s="4">
        <v>8200</v>
      </c>
      <c r="H26" s="4">
        <v>8200</v>
      </c>
      <c r="I26" s="4">
        <v>7900</v>
      </c>
      <c r="J26" s="4">
        <v>7556</v>
      </c>
      <c r="K26" s="4">
        <v>6559</v>
      </c>
      <c r="L26" s="4">
        <v>5688</v>
      </c>
      <c r="M26" s="4">
        <v>4978</v>
      </c>
      <c r="N26" s="4">
        <v>4793</v>
      </c>
      <c r="O26" s="4">
        <v>4420</v>
      </c>
      <c r="P26" s="4">
        <v>4066</v>
      </c>
      <c r="Q26" s="4">
        <v>3729</v>
      </c>
      <c r="R26" s="4">
        <v>3529</v>
      </c>
      <c r="S26" s="4">
        <v>3378</v>
      </c>
      <c r="T26" s="4">
        <v>3121</v>
      </c>
      <c r="U26" s="4" t="s">
        <v>1251</v>
      </c>
    </row>
    <row r="27" spans="1:21" s="1" customFormat="1" x14ac:dyDescent="0.25">
      <c r="A27" s="3">
        <v>100</v>
      </c>
      <c r="B27" s="4">
        <v>9256</v>
      </c>
      <c r="C27" s="4">
        <v>9256</v>
      </c>
      <c r="D27" s="4">
        <v>9256</v>
      </c>
      <c r="E27" s="4">
        <v>9256</v>
      </c>
      <c r="F27" s="4">
        <v>9256</v>
      </c>
      <c r="G27" s="4">
        <v>9256</v>
      </c>
      <c r="H27" s="5">
        <v>9256</v>
      </c>
      <c r="I27" s="4">
        <v>9256</v>
      </c>
      <c r="J27" s="4">
        <v>8986</v>
      </c>
      <c r="K27" s="5">
        <v>8129</v>
      </c>
      <c r="L27" s="5">
        <v>7200</v>
      </c>
      <c r="M27" s="4">
        <v>6401</v>
      </c>
      <c r="N27" s="4">
        <v>5761</v>
      </c>
      <c r="O27" s="5">
        <v>5237</v>
      </c>
      <c r="P27" s="4">
        <v>4800</v>
      </c>
      <c r="Q27" s="4">
        <v>4431</v>
      </c>
      <c r="R27" s="4">
        <v>4115</v>
      </c>
      <c r="S27" s="4">
        <v>3840</v>
      </c>
      <c r="T27" s="4">
        <v>3600</v>
      </c>
      <c r="U27" s="4">
        <v>3200</v>
      </c>
    </row>
    <row r="29" spans="1:21" s="1" customFormat="1" x14ac:dyDescent="0.25">
      <c r="A29" s="2" t="s">
        <v>767</v>
      </c>
      <c r="B29" s="3">
        <v>0</v>
      </c>
      <c r="C29" s="3">
        <v>5</v>
      </c>
      <c r="D29" s="3">
        <v>10</v>
      </c>
      <c r="E29" s="3">
        <v>20</v>
      </c>
      <c r="F29" s="3">
        <v>30</v>
      </c>
      <c r="G29" s="3">
        <v>40</v>
      </c>
      <c r="H29" s="3">
        <v>50</v>
      </c>
      <c r="I29" s="3">
        <v>60</v>
      </c>
      <c r="J29" s="3">
        <v>70</v>
      </c>
      <c r="K29" s="3">
        <v>80</v>
      </c>
      <c r="L29" s="3">
        <v>90</v>
      </c>
      <c r="M29" s="3">
        <v>100</v>
      </c>
      <c r="N29" s="3">
        <v>110</v>
      </c>
      <c r="O29" s="3">
        <v>120</v>
      </c>
      <c r="P29" s="3">
        <v>130</v>
      </c>
      <c r="Q29" s="3">
        <v>140</v>
      </c>
      <c r="R29" s="3">
        <v>150</v>
      </c>
      <c r="S29" s="3">
        <v>160</v>
      </c>
      <c r="T29" s="3">
        <v>170</v>
      </c>
      <c r="U29" s="3">
        <v>180</v>
      </c>
    </row>
    <row r="30" spans="1:21" s="1" customFormat="1" x14ac:dyDescent="0.25">
      <c r="A30" s="3">
        <v>0</v>
      </c>
      <c r="B30" s="2">
        <v>0</v>
      </c>
      <c r="C30" s="4">
        <v>0</v>
      </c>
      <c r="D30" s="4">
        <v>0</v>
      </c>
      <c r="E30" s="4">
        <v>0</v>
      </c>
      <c r="F30" s="4">
        <v>0</v>
      </c>
      <c r="G30" s="4">
        <v>0</v>
      </c>
      <c r="H30" s="4">
        <v>0</v>
      </c>
      <c r="I30" s="4">
        <v>0</v>
      </c>
      <c r="J30" s="4">
        <v>0</v>
      </c>
      <c r="K30" s="4">
        <v>0</v>
      </c>
      <c r="L30" s="4">
        <v>0</v>
      </c>
      <c r="M30" s="4">
        <v>0</v>
      </c>
      <c r="N30" s="4">
        <v>0</v>
      </c>
      <c r="O30" s="4">
        <v>0</v>
      </c>
      <c r="P30" s="4">
        <v>0</v>
      </c>
      <c r="Q30" s="4">
        <v>0</v>
      </c>
      <c r="R30" s="4">
        <v>0</v>
      </c>
      <c r="S30" s="4">
        <v>0</v>
      </c>
      <c r="T30" s="4">
        <v>0</v>
      </c>
      <c r="U30" s="4" t="s">
        <v>1252</v>
      </c>
    </row>
    <row r="31" spans="1:21" s="1" customFormat="1" x14ac:dyDescent="0.25">
      <c r="A31" s="3">
        <v>4</v>
      </c>
      <c r="B31" s="2">
        <v>75</v>
      </c>
      <c r="C31" s="4">
        <v>20</v>
      </c>
      <c r="D31" s="4">
        <v>0</v>
      </c>
      <c r="E31" s="4">
        <v>0</v>
      </c>
      <c r="F31" s="4">
        <v>0</v>
      </c>
      <c r="G31" s="4">
        <v>0</v>
      </c>
      <c r="H31" s="4">
        <v>0</v>
      </c>
      <c r="I31" s="4">
        <v>0</v>
      </c>
      <c r="J31" s="4">
        <v>0</v>
      </c>
      <c r="K31" s="4">
        <v>0</v>
      </c>
      <c r="L31" s="4">
        <v>0</v>
      </c>
      <c r="M31" s="4">
        <v>0</v>
      </c>
      <c r="N31" s="4">
        <v>0</v>
      </c>
      <c r="O31" s="4">
        <v>0</v>
      </c>
      <c r="P31" s="4">
        <v>0</v>
      </c>
      <c r="Q31" s="4">
        <v>0</v>
      </c>
      <c r="R31" s="4">
        <v>0</v>
      </c>
      <c r="S31" s="4">
        <v>0</v>
      </c>
      <c r="T31" s="4">
        <v>0</v>
      </c>
      <c r="U31" s="4" t="s">
        <v>1252</v>
      </c>
    </row>
    <row r="32" spans="1:21" s="1" customFormat="1" x14ac:dyDescent="0.25">
      <c r="A32" s="3">
        <v>6</v>
      </c>
      <c r="B32" s="2">
        <v>100</v>
      </c>
      <c r="C32" s="4">
        <v>50</v>
      </c>
      <c r="D32" s="4">
        <v>20</v>
      </c>
      <c r="E32" s="4">
        <v>0</v>
      </c>
      <c r="F32" s="4">
        <v>0</v>
      </c>
      <c r="G32" s="4">
        <v>0</v>
      </c>
      <c r="H32" s="4">
        <v>0</v>
      </c>
      <c r="I32" s="4">
        <v>0</v>
      </c>
      <c r="J32" s="4">
        <v>0</v>
      </c>
      <c r="K32" s="4">
        <v>0</v>
      </c>
      <c r="L32" s="4">
        <v>0</v>
      </c>
      <c r="M32" s="4">
        <v>0</v>
      </c>
      <c r="N32" s="4">
        <v>0</v>
      </c>
      <c r="O32" s="4">
        <v>0</v>
      </c>
      <c r="P32" s="4">
        <v>0</v>
      </c>
      <c r="Q32" s="4">
        <v>0</v>
      </c>
      <c r="R32" s="4">
        <v>0</v>
      </c>
      <c r="S32" s="4">
        <v>0</v>
      </c>
      <c r="T32" s="4">
        <v>0</v>
      </c>
      <c r="U32" s="4" t="s">
        <v>1252</v>
      </c>
    </row>
    <row r="33" spans="1:21" s="1" customFormat="1" x14ac:dyDescent="0.25">
      <c r="A33" s="3">
        <v>10</v>
      </c>
      <c r="B33" s="2">
        <v>235</v>
      </c>
      <c r="C33" s="4">
        <v>235</v>
      </c>
      <c r="D33" s="4">
        <v>235</v>
      </c>
      <c r="E33" s="4">
        <v>100</v>
      </c>
      <c r="F33" s="4">
        <v>100</v>
      </c>
      <c r="G33" s="4">
        <v>100</v>
      </c>
      <c r="H33" s="4">
        <v>100</v>
      </c>
      <c r="I33" s="4">
        <v>0</v>
      </c>
      <c r="J33" s="4">
        <v>0</v>
      </c>
      <c r="K33" s="4">
        <v>0</v>
      </c>
      <c r="L33" s="4">
        <v>0</v>
      </c>
      <c r="M33" s="4">
        <v>0</v>
      </c>
      <c r="N33" s="4">
        <v>0</v>
      </c>
      <c r="O33" s="4">
        <v>0</v>
      </c>
      <c r="P33" s="4">
        <v>0</v>
      </c>
      <c r="Q33" s="4">
        <v>0</v>
      </c>
      <c r="R33" s="4">
        <v>0</v>
      </c>
      <c r="S33" s="4">
        <v>0</v>
      </c>
      <c r="T33" s="4">
        <v>0</v>
      </c>
      <c r="U33" s="4" t="s">
        <v>1252</v>
      </c>
    </row>
    <row r="34" spans="1:21" s="1" customFormat="1" x14ac:dyDescent="0.25">
      <c r="A34" s="3">
        <v>15</v>
      </c>
      <c r="B34" s="2">
        <v>353</v>
      </c>
      <c r="C34" s="4">
        <v>353</v>
      </c>
      <c r="D34" s="4">
        <v>353</v>
      </c>
      <c r="E34" s="4">
        <v>353</v>
      </c>
      <c r="F34" s="4">
        <v>250</v>
      </c>
      <c r="G34" s="4">
        <v>250</v>
      </c>
      <c r="H34" s="4">
        <v>250</v>
      </c>
      <c r="I34" s="4">
        <v>0</v>
      </c>
      <c r="J34" s="4">
        <v>0</v>
      </c>
      <c r="K34" s="4">
        <v>0</v>
      </c>
      <c r="L34" s="4">
        <v>0</v>
      </c>
      <c r="M34" s="4">
        <v>0</v>
      </c>
      <c r="N34" s="4">
        <v>0</v>
      </c>
      <c r="O34" s="4">
        <v>0</v>
      </c>
      <c r="P34" s="4">
        <v>0</v>
      </c>
      <c r="Q34" s="4">
        <v>0</v>
      </c>
      <c r="R34" s="4">
        <v>0</v>
      </c>
      <c r="S34" s="4">
        <v>0</v>
      </c>
      <c r="T34" s="4">
        <v>0</v>
      </c>
      <c r="U34" s="4" t="s">
        <v>1252</v>
      </c>
    </row>
    <row r="35" spans="1:21" s="1" customFormat="1" x14ac:dyDescent="0.25">
      <c r="A35" s="3">
        <v>20</v>
      </c>
      <c r="B35" s="2">
        <v>470</v>
      </c>
      <c r="C35" s="4">
        <v>470</v>
      </c>
      <c r="D35" s="4">
        <v>470</v>
      </c>
      <c r="E35" s="4">
        <v>470</v>
      </c>
      <c r="F35" s="4">
        <v>350</v>
      </c>
      <c r="G35" s="4">
        <v>350</v>
      </c>
      <c r="H35" s="4">
        <v>350</v>
      </c>
      <c r="I35" s="4">
        <v>0</v>
      </c>
      <c r="J35" s="4">
        <v>0</v>
      </c>
      <c r="K35" s="4">
        <v>0</v>
      </c>
      <c r="L35" s="4">
        <v>0</v>
      </c>
      <c r="M35" s="4">
        <v>0</v>
      </c>
      <c r="N35" s="4">
        <v>0</v>
      </c>
      <c r="O35" s="4">
        <v>0</v>
      </c>
      <c r="P35" s="4">
        <v>0</v>
      </c>
      <c r="Q35" s="4">
        <v>0</v>
      </c>
      <c r="R35" s="4">
        <v>0</v>
      </c>
      <c r="S35" s="4">
        <v>0</v>
      </c>
      <c r="T35" s="4">
        <v>0</v>
      </c>
      <c r="U35" s="4" t="s">
        <v>1252</v>
      </c>
    </row>
    <row r="36" spans="1:21" s="1" customFormat="1" x14ac:dyDescent="0.25">
      <c r="A36" s="3">
        <v>30</v>
      </c>
      <c r="B36" s="2">
        <v>705</v>
      </c>
      <c r="C36" s="4">
        <v>705</v>
      </c>
      <c r="D36" s="4">
        <v>705</v>
      </c>
      <c r="E36" s="4">
        <v>705</v>
      </c>
      <c r="F36" s="4">
        <v>500</v>
      </c>
      <c r="G36" s="4">
        <v>500</v>
      </c>
      <c r="H36" s="4">
        <v>500</v>
      </c>
      <c r="I36" s="4">
        <v>0</v>
      </c>
      <c r="J36" s="4">
        <v>0</v>
      </c>
      <c r="K36" s="4">
        <v>0</v>
      </c>
      <c r="L36" s="4">
        <v>0</v>
      </c>
      <c r="M36" s="4">
        <v>0</v>
      </c>
      <c r="N36" s="4">
        <v>0</v>
      </c>
      <c r="O36" s="4">
        <v>0</v>
      </c>
      <c r="P36" s="4">
        <v>0</v>
      </c>
      <c r="Q36" s="4">
        <v>0</v>
      </c>
      <c r="R36" s="4">
        <v>0</v>
      </c>
      <c r="S36" s="4">
        <v>0</v>
      </c>
      <c r="T36" s="4">
        <v>0</v>
      </c>
      <c r="U36" s="4" t="s">
        <v>1252</v>
      </c>
    </row>
    <row r="37" spans="1:21" s="1" customFormat="1" x14ac:dyDescent="0.25">
      <c r="A37" s="3">
        <v>50</v>
      </c>
      <c r="B37" s="2">
        <v>1175</v>
      </c>
      <c r="C37" s="4">
        <v>1175</v>
      </c>
      <c r="D37" s="4">
        <v>1175</v>
      </c>
      <c r="E37" s="4">
        <v>1175</v>
      </c>
      <c r="F37" s="4">
        <v>700</v>
      </c>
      <c r="G37" s="4">
        <v>700</v>
      </c>
      <c r="H37" s="4">
        <v>700</v>
      </c>
      <c r="I37" s="4">
        <v>0</v>
      </c>
      <c r="J37" s="4">
        <v>0</v>
      </c>
      <c r="K37" s="4">
        <v>0</v>
      </c>
      <c r="L37" s="4">
        <v>0</v>
      </c>
      <c r="M37" s="4">
        <v>0</v>
      </c>
      <c r="N37" s="4">
        <v>0</v>
      </c>
      <c r="O37" s="4">
        <v>0</v>
      </c>
      <c r="P37" s="4">
        <v>0</v>
      </c>
      <c r="Q37" s="4">
        <v>0</v>
      </c>
      <c r="R37" s="4">
        <v>0</v>
      </c>
      <c r="S37" s="4">
        <v>0</v>
      </c>
      <c r="T37" s="4">
        <v>0</v>
      </c>
      <c r="U37" s="4" t="s">
        <v>1252</v>
      </c>
    </row>
    <row r="38" spans="1:21" s="1" customFormat="1" x14ac:dyDescent="0.25">
      <c r="A38" s="3">
        <v>60</v>
      </c>
      <c r="B38" s="2">
        <v>3265</v>
      </c>
      <c r="C38" s="4">
        <v>3265</v>
      </c>
      <c r="D38" s="4">
        <v>3265</v>
      </c>
      <c r="E38" s="4">
        <v>1763</v>
      </c>
      <c r="F38" s="4">
        <v>1200</v>
      </c>
      <c r="G38" s="4">
        <v>1200</v>
      </c>
      <c r="H38" s="4">
        <v>1200</v>
      </c>
      <c r="I38" s="4">
        <v>0</v>
      </c>
      <c r="J38" s="4">
        <v>0</v>
      </c>
      <c r="K38" s="4">
        <v>0</v>
      </c>
      <c r="L38" s="4">
        <v>0</v>
      </c>
      <c r="M38" s="4">
        <v>0</v>
      </c>
      <c r="N38" s="4">
        <v>0</v>
      </c>
      <c r="O38" s="4">
        <v>0</v>
      </c>
      <c r="P38" s="4">
        <v>0</v>
      </c>
      <c r="Q38" s="4">
        <v>0</v>
      </c>
      <c r="R38" s="4">
        <v>0</v>
      </c>
      <c r="S38" s="4">
        <v>0</v>
      </c>
      <c r="T38" s="4">
        <v>0</v>
      </c>
      <c r="U38" s="4" t="s">
        <v>1252</v>
      </c>
    </row>
    <row r="39" spans="1:21" s="1" customFormat="1" x14ac:dyDescent="0.25">
      <c r="A39" s="3">
        <v>80</v>
      </c>
      <c r="B39" s="2">
        <v>4702</v>
      </c>
      <c r="C39" s="4">
        <v>4702</v>
      </c>
      <c r="D39" s="4">
        <v>4702</v>
      </c>
      <c r="E39" s="4">
        <v>3265</v>
      </c>
      <c r="F39" s="4">
        <v>1800</v>
      </c>
      <c r="G39" s="4">
        <v>1800</v>
      </c>
      <c r="H39" s="4">
        <v>1800</v>
      </c>
      <c r="I39" s="4">
        <v>0</v>
      </c>
      <c r="J39" s="4">
        <v>0</v>
      </c>
      <c r="K39" s="4">
        <v>0</v>
      </c>
      <c r="L39" s="4">
        <v>0</v>
      </c>
      <c r="M39" s="4">
        <v>0</v>
      </c>
      <c r="N39" s="4">
        <v>0</v>
      </c>
      <c r="O39" s="4">
        <v>0</v>
      </c>
      <c r="P39" s="4">
        <v>0</v>
      </c>
      <c r="Q39" s="4">
        <v>0</v>
      </c>
      <c r="R39" s="4">
        <v>0</v>
      </c>
      <c r="S39" s="4">
        <v>0</v>
      </c>
      <c r="T39" s="4">
        <v>0</v>
      </c>
      <c r="U39" s="4" t="s">
        <v>1252</v>
      </c>
    </row>
    <row r="40" spans="1:21" s="1" customFormat="1" x14ac:dyDescent="0.25">
      <c r="A40" s="3">
        <v>90</v>
      </c>
      <c r="B40" s="2">
        <v>5877</v>
      </c>
      <c r="C40" s="4">
        <v>5877</v>
      </c>
      <c r="D40" s="4">
        <v>5877</v>
      </c>
      <c r="E40" s="4">
        <v>4702</v>
      </c>
      <c r="F40" s="4">
        <v>3275</v>
      </c>
      <c r="G40" s="4">
        <v>2500</v>
      </c>
      <c r="H40" s="4">
        <v>2500</v>
      </c>
      <c r="I40" s="4">
        <v>0</v>
      </c>
      <c r="J40" s="4">
        <v>0</v>
      </c>
      <c r="K40" s="4">
        <v>0</v>
      </c>
      <c r="L40" s="4">
        <v>0</v>
      </c>
      <c r="M40" s="4">
        <v>0</v>
      </c>
      <c r="N40" s="4">
        <v>0</v>
      </c>
      <c r="O40" s="4">
        <v>0</v>
      </c>
      <c r="P40" s="4">
        <v>0</v>
      </c>
      <c r="Q40" s="4">
        <v>0</v>
      </c>
      <c r="R40" s="4">
        <v>0</v>
      </c>
      <c r="S40" s="4">
        <v>0</v>
      </c>
      <c r="T40" s="4">
        <v>0</v>
      </c>
      <c r="U40" s="4" t="s">
        <v>1252</v>
      </c>
    </row>
    <row r="41" spans="1:21" s="1" customFormat="1" x14ac:dyDescent="0.25">
      <c r="A41" s="3">
        <v>100</v>
      </c>
      <c r="B41" s="4">
        <v>6530</v>
      </c>
      <c r="C41" s="4">
        <v>6530</v>
      </c>
      <c r="D41" s="5">
        <v>6530</v>
      </c>
      <c r="E41" s="4">
        <v>6530</v>
      </c>
      <c r="F41" s="4">
        <v>6530</v>
      </c>
      <c r="G41" s="4">
        <v>6530</v>
      </c>
      <c r="H41" s="4">
        <v>6530</v>
      </c>
      <c r="I41" s="4">
        <v>0</v>
      </c>
      <c r="J41" s="4">
        <v>0</v>
      </c>
      <c r="K41" s="4">
        <v>0</v>
      </c>
      <c r="L41" s="4">
        <v>0</v>
      </c>
      <c r="M41" s="4">
        <v>0</v>
      </c>
      <c r="N41" s="4">
        <v>0</v>
      </c>
      <c r="O41" s="4">
        <v>0</v>
      </c>
      <c r="P41" s="4">
        <v>0</v>
      </c>
      <c r="Q41" s="4">
        <v>0</v>
      </c>
      <c r="R41" s="4">
        <v>0</v>
      </c>
      <c r="S41" s="4">
        <v>0</v>
      </c>
      <c r="T41" s="4">
        <v>0</v>
      </c>
      <c r="U41" s="4">
        <v>0</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B41"/>
  <sheetViews>
    <sheetView workbookViewId="0">
      <selection activeCell="J24" sqref="J24"/>
    </sheetView>
  </sheetViews>
  <sheetFormatPr defaultRowHeight="14.4" x14ac:dyDescent="0.25"/>
  <sheetData>
    <row r="2" spans="2:2" x14ac:dyDescent="0.25">
      <c r="B2" t="s">
        <v>1353</v>
      </c>
    </row>
    <row r="3" spans="2:2" x14ac:dyDescent="0.25">
      <c r="B3" t="s">
        <v>1353</v>
      </c>
    </row>
    <row r="4" spans="2:2" x14ac:dyDescent="0.25">
      <c r="B4" t="s">
        <v>1353</v>
      </c>
    </row>
    <row r="5" spans="2:2" x14ac:dyDescent="0.25">
      <c r="B5" t="s">
        <v>1353</v>
      </c>
    </row>
    <row r="6" spans="2:2" x14ac:dyDescent="0.25">
      <c r="B6" t="s">
        <v>1353</v>
      </c>
    </row>
    <row r="7" spans="2:2" x14ac:dyDescent="0.25">
      <c r="B7" t="s">
        <v>1353</v>
      </c>
    </row>
    <row r="8" spans="2:2" x14ac:dyDescent="0.25">
      <c r="B8" t="s">
        <v>1353</v>
      </c>
    </row>
    <row r="9" spans="2:2" x14ac:dyDescent="0.25">
      <c r="B9" t="s">
        <v>1353</v>
      </c>
    </row>
    <row r="10" spans="2:2" x14ac:dyDescent="0.25">
      <c r="B10" t="s">
        <v>1353</v>
      </c>
    </row>
    <row r="11" spans="2:2" x14ac:dyDescent="0.25">
      <c r="B11" t="s">
        <v>1353</v>
      </c>
    </row>
    <row r="12" spans="2:2" x14ac:dyDescent="0.25">
      <c r="B12" t="s">
        <v>1353</v>
      </c>
    </row>
    <row r="13" spans="2:2" x14ac:dyDescent="0.25">
      <c r="B13" t="s">
        <v>1353</v>
      </c>
    </row>
    <row r="14" spans="2:2" x14ac:dyDescent="0.25">
      <c r="B14" t="s">
        <v>1353</v>
      </c>
    </row>
    <row r="15" spans="2:2" x14ac:dyDescent="0.25">
      <c r="B15" t="s">
        <v>1353</v>
      </c>
    </row>
    <row r="16" spans="2:2" x14ac:dyDescent="0.25">
      <c r="B16" t="s">
        <v>1353</v>
      </c>
    </row>
    <row r="17" spans="2:2" x14ac:dyDescent="0.25">
      <c r="B17" t="s">
        <v>1353</v>
      </c>
    </row>
    <row r="18" spans="2:2" x14ac:dyDescent="0.25">
      <c r="B18" t="s">
        <v>1353</v>
      </c>
    </row>
    <row r="19" spans="2:2" x14ac:dyDescent="0.25">
      <c r="B19" t="s">
        <v>1354</v>
      </c>
    </row>
    <row r="24" spans="2:2" x14ac:dyDescent="0.25">
      <c r="B24" t="s">
        <v>1353</v>
      </c>
    </row>
    <row r="25" spans="2:2" x14ac:dyDescent="0.25">
      <c r="B25" t="s">
        <v>1353</v>
      </c>
    </row>
    <row r="26" spans="2:2" x14ac:dyDescent="0.25">
      <c r="B26" t="s">
        <v>1353</v>
      </c>
    </row>
    <row r="27" spans="2:2" x14ac:dyDescent="0.25">
      <c r="B27" t="s">
        <v>1353</v>
      </c>
    </row>
    <row r="28" spans="2:2" x14ac:dyDescent="0.25">
      <c r="B28" t="s">
        <v>1353</v>
      </c>
    </row>
    <row r="29" spans="2:2" x14ac:dyDescent="0.25">
      <c r="B29" t="s">
        <v>1353</v>
      </c>
    </row>
    <row r="30" spans="2:2" x14ac:dyDescent="0.25">
      <c r="B30" t="s">
        <v>1353</v>
      </c>
    </row>
    <row r="31" spans="2:2" x14ac:dyDescent="0.25">
      <c r="B31" t="s">
        <v>1353</v>
      </c>
    </row>
    <row r="32" spans="2:2" x14ac:dyDescent="0.25">
      <c r="B32" t="s">
        <v>1353</v>
      </c>
    </row>
    <row r="33" spans="2:2" x14ac:dyDescent="0.25">
      <c r="B33" t="s">
        <v>1353</v>
      </c>
    </row>
    <row r="34" spans="2:2" x14ac:dyDescent="0.25">
      <c r="B34" t="s">
        <v>1353</v>
      </c>
    </row>
    <row r="35" spans="2:2" x14ac:dyDescent="0.25">
      <c r="B35" t="s">
        <v>1353</v>
      </c>
    </row>
    <row r="36" spans="2:2" x14ac:dyDescent="0.25">
      <c r="B36" t="s">
        <v>1353</v>
      </c>
    </row>
    <row r="37" spans="2:2" x14ac:dyDescent="0.25">
      <c r="B37" t="s">
        <v>1353</v>
      </c>
    </row>
    <row r="38" spans="2:2" x14ac:dyDescent="0.25">
      <c r="B38" t="s">
        <v>1353</v>
      </c>
    </row>
    <row r="39" spans="2:2" x14ac:dyDescent="0.25">
      <c r="B39" t="s">
        <v>1353</v>
      </c>
    </row>
    <row r="40" spans="2:2" x14ac:dyDescent="0.25">
      <c r="B40" t="s">
        <v>1353</v>
      </c>
    </row>
    <row r="41" spans="2:2" x14ac:dyDescent="0.25">
      <c r="B41" t="s">
        <v>1354</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
  <sheetViews>
    <sheetView tabSelected="1" workbookViewId="0">
      <selection activeCell="H21" sqref="H21"/>
    </sheetView>
  </sheetViews>
  <sheetFormatPr defaultColWidth="9" defaultRowHeight="14.4" x14ac:dyDescent="0.25"/>
  <cols>
    <col min="1" max="1" width="9.21875" style="21" bestFit="1" customWidth="1"/>
    <col min="2" max="16384" width="9" style="21"/>
  </cols>
  <sheetData>
    <row r="1" spans="1:10" x14ac:dyDescent="0.25">
      <c r="A1" s="19"/>
      <c r="B1" s="20">
        <v>0</v>
      </c>
      <c r="C1" s="20">
        <v>0.9</v>
      </c>
      <c r="D1" s="20">
        <v>1</v>
      </c>
      <c r="E1" s="20">
        <v>3</v>
      </c>
      <c r="F1" s="20">
        <v>7</v>
      </c>
      <c r="G1" s="20">
        <v>15</v>
      </c>
      <c r="H1" s="20">
        <v>20</v>
      </c>
      <c r="I1" s="20">
        <v>25</v>
      </c>
      <c r="J1" s="20">
        <v>50</v>
      </c>
    </row>
    <row r="2" spans="1:10" x14ac:dyDescent="0.25">
      <c r="A2" s="19"/>
      <c r="B2" s="22">
        <v>1</v>
      </c>
      <c r="C2" s="22">
        <v>0.95</v>
      </c>
      <c r="D2" s="22">
        <v>0.89</v>
      </c>
      <c r="E2" s="22">
        <v>0.75</v>
      </c>
      <c r="F2" s="22">
        <v>0.66</v>
      </c>
      <c r="G2" s="22">
        <v>0.5</v>
      </c>
      <c r="H2" s="22">
        <v>0.3</v>
      </c>
      <c r="I2" s="22">
        <v>0.3</v>
      </c>
      <c r="J2" s="22">
        <v>0</v>
      </c>
    </row>
    <row r="3" spans="1:10" x14ac:dyDescent="0.25">
      <c r="A3" s="19" t="s">
        <v>1596</v>
      </c>
      <c r="B3" s="23">
        <v>7.4999999999999997E-2</v>
      </c>
      <c r="C3" s="23"/>
      <c r="D3" s="23">
        <v>2.5</v>
      </c>
      <c r="E3" s="23"/>
      <c r="F3" s="23"/>
      <c r="G3" s="23"/>
      <c r="H3" s="23"/>
      <c r="I3" s="23"/>
      <c r="J3" s="19"/>
    </row>
    <row r="4" spans="1:10" x14ac:dyDescent="0.25">
      <c r="A4" s="19" t="s">
        <v>1597</v>
      </c>
      <c r="B4" s="24">
        <f t="shared" ref="B4:I4" si="0">(C2-B2)/(C1-B1)*ABS(B3-B1)+B2</f>
        <v>0.99583333333333335</v>
      </c>
      <c r="C4" s="24">
        <f t="shared" si="0"/>
        <v>0.41000000000000036</v>
      </c>
      <c r="D4" s="24">
        <f t="shared" si="0"/>
        <v>0.78500000000000003</v>
      </c>
      <c r="E4" s="24">
        <f t="shared" si="0"/>
        <v>0.6825</v>
      </c>
      <c r="F4" s="24">
        <f t="shared" si="0"/>
        <v>0.52</v>
      </c>
      <c r="G4" s="24">
        <f t="shared" si="0"/>
        <v>-9.9999999999999978E-2</v>
      </c>
      <c r="H4" s="24">
        <f t="shared" si="0"/>
        <v>0.3</v>
      </c>
      <c r="I4" s="24">
        <f t="shared" si="0"/>
        <v>0</v>
      </c>
      <c r="J4" s="25"/>
    </row>
    <row r="5" spans="1:10" x14ac:dyDescent="0.25">
      <c r="A5" s="19"/>
      <c r="B5" s="19"/>
      <c r="C5" s="19"/>
      <c r="D5" s="19"/>
      <c r="E5" s="19"/>
      <c r="F5" s="19"/>
      <c r="G5" s="19"/>
      <c r="H5" s="19"/>
      <c r="I5" s="19"/>
      <c r="J5" s="19"/>
    </row>
    <row r="6" spans="1:10" x14ac:dyDescent="0.25">
      <c r="A6" s="19"/>
      <c r="B6" s="26">
        <v>0</v>
      </c>
      <c r="C6" s="26">
        <v>0.9</v>
      </c>
      <c r="D6" s="26">
        <v>1</v>
      </c>
      <c r="E6" s="26">
        <v>3</v>
      </c>
      <c r="F6" s="26">
        <v>7</v>
      </c>
      <c r="G6" s="26">
        <v>15</v>
      </c>
      <c r="H6" s="26">
        <v>20</v>
      </c>
      <c r="I6" s="26">
        <v>25</v>
      </c>
      <c r="J6" s="26">
        <v>30</v>
      </c>
    </row>
    <row r="7" spans="1:10" x14ac:dyDescent="0.25">
      <c r="A7" s="19"/>
      <c r="B7" s="27">
        <v>1</v>
      </c>
      <c r="C7" s="27">
        <v>0.95</v>
      </c>
      <c r="D7" s="27">
        <v>0.9</v>
      </c>
      <c r="E7" s="27">
        <v>0.75</v>
      </c>
      <c r="F7" s="27">
        <v>0.66</v>
      </c>
      <c r="G7" s="27">
        <v>0.5</v>
      </c>
      <c r="H7" s="27">
        <v>0.3</v>
      </c>
      <c r="I7" s="27">
        <v>0.16</v>
      </c>
      <c r="J7" s="27">
        <v>0</v>
      </c>
    </row>
    <row r="8" spans="1:10" x14ac:dyDescent="0.25">
      <c r="A8" s="19" t="s">
        <v>1596</v>
      </c>
      <c r="B8" s="23">
        <v>0.38750000000000001</v>
      </c>
      <c r="C8" s="23"/>
      <c r="D8" s="23">
        <v>2.7374999999999998</v>
      </c>
      <c r="E8" s="23">
        <v>5.2625000000000002</v>
      </c>
      <c r="F8" s="23"/>
      <c r="G8" s="23">
        <v>17.662500000000001</v>
      </c>
      <c r="H8" s="23">
        <v>20.262499999999999</v>
      </c>
      <c r="I8" s="23">
        <v>25.262499999999999</v>
      </c>
      <c r="J8" s="19"/>
    </row>
    <row r="9" spans="1:10" x14ac:dyDescent="0.25">
      <c r="A9" s="19" t="s">
        <v>1598</v>
      </c>
      <c r="B9" s="24">
        <f t="shared" ref="B9:I9" si="1">(C7-B7)/(C6-B6)*ABS(B8-B6)+B7</f>
        <v>0.97847222222222219</v>
      </c>
      <c r="C9" s="24">
        <f t="shared" si="1"/>
        <v>0.50000000000000044</v>
      </c>
      <c r="D9" s="24">
        <f t="shared" si="1"/>
        <v>0.76968750000000008</v>
      </c>
      <c r="E9" s="24">
        <f t="shared" si="1"/>
        <v>0.69909375000000007</v>
      </c>
      <c r="F9" s="24">
        <f t="shared" si="1"/>
        <v>0.52</v>
      </c>
      <c r="G9" s="24">
        <f t="shared" si="1"/>
        <v>0.39349999999999996</v>
      </c>
      <c r="H9" s="24">
        <f t="shared" si="1"/>
        <v>0.29265000000000002</v>
      </c>
      <c r="I9" s="24">
        <f t="shared" si="1"/>
        <v>0.15160000000000001</v>
      </c>
      <c r="J9" s="25"/>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96"/>
  <sheetViews>
    <sheetView zoomScaleNormal="100" workbookViewId="0">
      <selection activeCell="B33" sqref="B33"/>
    </sheetView>
  </sheetViews>
  <sheetFormatPr defaultColWidth="9" defaultRowHeight="14.4" x14ac:dyDescent="0.25"/>
  <cols>
    <col min="1" max="16384" width="9" style="42"/>
  </cols>
  <sheetData>
    <row r="1" spans="1:30" ht="43.2" x14ac:dyDescent="0.25">
      <c r="A1" s="38" t="s">
        <v>1702</v>
      </c>
      <c r="B1" s="39">
        <v>10</v>
      </c>
      <c r="C1" s="39">
        <v>20</v>
      </c>
      <c r="D1" s="39">
        <v>40</v>
      </c>
      <c r="E1" s="39">
        <v>60</v>
      </c>
      <c r="F1" s="39">
        <v>80</v>
      </c>
      <c r="G1" s="39">
        <v>100</v>
      </c>
      <c r="H1" s="39">
        <v>120</v>
      </c>
      <c r="I1" s="39">
        <v>140</v>
      </c>
      <c r="J1" s="39">
        <v>160</v>
      </c>
      <c r="K1" s="39">
        <v>180</v>
      </c>
      <c r="L1" s="39">
        <v>200</v>
      </c>
      <c r="M1" s="39">
        <v>220</v>
      </c>
      <c r="N1" s="39">
        <v>240</v>
      </c>
      <c r="O1" s="40">
        <v>250</v>
      </c>
      <c r="P1" s="38" t="s">
        <v>1703</v>
      </c>
      <c r="Q1" s="39">
        <v>10</v>
      </c>
      <c r="R1" s="39">
        <v>20</v>
      </c>
      <c r="S1" s="39">
        <v>40</v>
      </c>
      <c r="T1" s="39">
        <v>60</v>
      </c>
      <c r="U1" s="39">
        <v>80</v>
      </c>
      <c r="V1" s="39">
        <v>100</v>
      </c>
      <c r="W1" s="39">
        <v>120</v>
      </c>
      <c r="X1" s="39">
        <v>140</v>
      </c>
      <c r="Y1" s="39">
        <v>160</v>
      </c>
      <c r="Z1" s="39">
        <v>180</v>
      </c>
      <c r="AA1" s="39">
        <v>200</v>
      </c>
      <c r="AB1" s="39">
        <v>220</v>
      </c>
      <c r="AC1" s="39">
        <v>240</v>
      </c>
      <c r="AD1" s="41">
        <v>250</v>
      </c>
    </row>
    <row r="2" spans="1:30" x14ac:dyDescent="0.25">
      <c r="A2" s="43">
        <v>500</v>
      </c>
      <c r="B2" s="44">
        <v>0.73675000000000002</v>
      </c>
      <c r="C2" s="55">
        <v>0.74994000000000005</v>
      </c>
      <c r="D2" s="36">
        <v>0.73450000000000004</v>
      </c>
      <c r="E2" s="36">
        <v>0.71260999999999997</v>
      </c>
      <c r="F2" s="36">
        <v>0.69374999999999998</v>
      </c>
      <c r="G2" s="55">
        <v>0.67361000000000004</v>
      </c>
      <c r="H2" s="36">
        <v>0.65356000000000003</v>
      </c>
      <c r="I2" s="36">
        <v>0.63266</v>
      </c>
      <c r="J2" s="36">
        <v>0.61140000000000005</v>
      </c>
      <c r="K2" s="36">
        <v>0.58957000000000004</v>
      </c>
      <c r="L2" s="36">
        <v>0.56977999999999995</v>
      </c>
      <c r="M2" s="55">
        <v>0.54722999999999999</v>
      </c>
      <c r="N2" s="36">
        <v>0.53042</v>
      </c>
      <c r="O2" s="35">
        <v>0.52434999999999998</v>
      </c>
      <c r="P2" s="43">
        <v>500</v>
      </c>
      <c r="Q2" s="44">
        <v>0.70959000000000005</v>
      </c>
      <c r="R2" s="55">
        <v>0.68378000000000005</v>
      </c>
      <c r="S2" s="36">
        <v>0.65778000000000003</v>
      </c>
      <c r="T2" s="36">
        <v>0.61773</v>
      </c>
      <c r="U2" s="36">
        <v>0.57342000000000004</v>
      </c>
      <c r="V2" s="55">
        <v>0.53108</v>
      </c>
      <c r="W2" s="36">
        <v>0.48499999999999999</v>
      </c>
      <c r="X2" s="36">
        <v>0.43534</v>
      </c>
      <c r="Y2" s="36">
        <v>0.38</v>
      </c>
      <c r="Z2" s="36">
        <v>0.32151999999999997</v>
      </c>
      <c r="AA2" s="36">
        <v>0.28606999999999999</v>
      </c>
      <c r="AB2" s="55">
        <v>0.2011</v>
      </c>
      <c r="AC2" s="36">
        <v>0.1163</v>
      </c>
      <c r="AD2" s="45">
        <v>0.11522</v>
      </c>
    </row>
    <row r="3" spans="1:30" x14ac:dyDescent="0.25">
      <c r="A3" s="43">
        <v>1000</v>
      </c>
      <c r="B3" s="36">
        <v>0.80027000000000004</v>
      </c>
      <c r="C3" s="36">
        <v>0.82142999999999999</v>
      </c>
      <c r="D3" s="36">
        <v>0.82003000000000004</v>
      </c>
      <c r="E3" s="36">
        <v>0.81071000000000004</v>
      </c>
      <c r="F3" s="36">
        <v>0.79974000000000001</v>
      </c>
      <c r="G3" s="36">
        <v>0.78759000000000001</v>
      </c>
      <c r="H3" s="36">
        <v>0.77420999999999995</v>
      </c>
      <c r="I3" s="36">
        <v>0.76000999999999996</v>
      </c>
      <c r="J3" s="36">
        <v>0.74480000000000002</v>
      </c>
      <c r="K3" s="36">
        <v>0.72828000000000004</v>
      </c>
      <c r="L3" s="36">
        <v>0.71430000000000005</v>
      </c>
      <c r="M3" s="36">
        <v>0.69552999999999998</v>
      </c>
      <c r="N3" s="36">
        <v>0.68005000000000004</v>
      </c>
      <c r="O3" s="46">
        <v>0.67351000000000005</v>
      </c>
      <c r="P3" s="43">
        <v>1000</v>
      </c>
      <c r="Q3" s="36">
        <v>0.76803999999999994</v>
      </c>
      <c r="R3" s="36">
        <v>0.79162999999999994</v>
      </c>
      <c r="S3" s="36">
        <v>0.79471999999999998</v>
      </c>
      <c r="T3" s="36">
        <v>0.77878000000000003</v>
      </c>
      <c r="U3" s="36">
        <v>0.76212999999999997</v>
      </c>
      <c r="V3" s="36">
        <v>0.74226000000000003</v>
      </c>
      <c r="W3" s="36">
        <v>0.71965999999999997</v>
      </c>
      <c r="X3" s="36">
        <v>0.69542999999999999</v>
      </c>
      <c r="Y3" s="36">
        <v>0.66825000000000001</v>
      </c>
      <c r="Z3" s="36">
        <v>0.63909000000000005</v>
      </c>
      <c r="AA3" s="36">
        <v>0.61692000000000002</v>
      </c>
      <c r="AB3" s="36">
        <v>0.58538999999999997</v>
      </c>
      <c r="AC3" s="36">
        <v>0.54069</v>
      </c>
      <c r="AD3" s="56">
        <v>0.53046000000000004</v>
      </c>
    </row>
    <row r="4" spans="1:30" x14ac:dyDescent="0.25">
      <c r="A4" s="43">
        <v>1500</v>
      </c>
      <c r="B4" s="36">
        <v>0.83882000000000001</v>
      </c>
      <c r="C4" s="36">
        <v>0.85750000000000004</v>
      </c>
      <c r="D4" s="36">
        <v>0.86051999999999995</v>
      </c>
      <c r="E4" s="36">
        <v>0.85516000000000003</v>
      </c>
      <c r="F4" s="36">
        <v>0.84806000000000004</v>
      </c>
      <c r="G4" s="36">
        <v>0.83921000000000001</v>
      </c>
      <c r="H4" s="36">
        <v>0.82916999999999996</v>
      </c>
      <c r="I4" s="36">
        <v>0.81842999999999999</v>
      </c>
      <c r="J4" s="36">
        <v>0.80662</v>
      </c>
      <c r="K4" s="36">
        <v>0.79384999999999994</v>
      </c>
      <c r="L4" s="36">
        <v>0.78432999999999997</v>
      </c>
      <c r="M4" s="36">
        <v>0.76932999999999996</v>
      </c>
      <c r="N4" s="36">
        <v>0.75595000000000001</v>
      </c>
      <c r="O4" s="35">
        <v>0.74761999999999995</v>
      </c>
      <c r="P4" s="43">
        <v>1500</v>
      </c>
      <c r="Q4" s="36">
        <v>0.81084000000000001</v>
      </c>
      <c r="R4" s="36">
        <v>0.83772999999999997</v>
      </c>
      <c r="S4" s="36">
        <v>0.84501999999999999</v>
      </c>
      <c r="T4" s="36">
        <v>0.83523000000000003</v>
      </c>
      <c r="U4" s="36">
        <v>0.82623000000000002</v>
      </c>
      <c r="V4" s="36">
        <v>0.81457999999999997</v>
      </c>
      <c r="W4" s="36">
        <v>0.80064999999999997</v>
      </c>
      <c r="X4" s="36">
        <v>0.78547</v>
      </c>
      <c r="Y4" s="36">
        <v>0.7681</v>
      </c>
      <c r="Z4" s="36">
        <v>0.75570999999999999</v>
      </c>
      <c r="AA4" s="36">
        <v>0.73267000000000004</v>
      </c>
      <c r="AB4" s="36">
        <v>0.70687</v>
      </c>
      <c r="AC4" s="36">
        <v>0.69384000000000001</v>
      </c>
      <c r="AD4" s="45">
        <v>0.67149999999999999</v>
      </c>
    </row>
    <row r="5" spans="1:30" x14ac:dyDescent="0.25">
      <c r="A5" s="43">
        <v>2000</v>
      </c>
      <c r="B5" s="36">
        <v>0.85214999999999996</v>
      </c>
      <c r="C5" s="36">
        <v>0.87643000000000004</v>
      </c>
      <c r="D5" s="36">
        <v>0.88185999999999998</v>
      </c>
      <c r="E5" s="36">
        <v>0.87812000000000001</v>
      </c>
      <c r="F5" s="37">
        <v>0.87355000000000005</v>
      </c>
      <c r="G5" s="36">
        <v>0.86716000000000004</v>
      </c>
      <c r="H5" s="36">
        <v>0.85887999999999998</v>
      </c>
      <c r="I5" s="36">
        <v>0.85016000000000003</v>
      </c>
      <c r="J5" s="36">
        <v>0.84067999999999998</v>
      </c>
      <c r="K5" s="36">
        <v>0.83023999999999998</v>
      </c>
      <c r="L5" s="36">
        <v>0.82291999999999998</v>
      </c>
      <c r="M5" s="36">
        <v>0.81015999999999999</v>
      </c>
      <c r="N5" s="36">
        <v>0.79944000000000004</v>
      </c>
      <c r="O5" s="35">
        <v>0.79357999999999995</v>
      </c>
      <c r="P5" s="43">
        <v>2000</v>
      </c>
      <c r="Q5" s="36">
        <v>0.83640999999999999</v>
      </c>
      <c r="R5" s="36">
        <v>0.86236000000000002</v>
      </c>
      <c r="S5" s="36">
        <v>0.87390000000000001</v>
      </c>
      <c r="T5" s="36">
        <v>0.87070000000000003</v>
      </c>
      <c r="U5" s="37">
        <v>0.86411000000000004</v>
      </c>
      <c r="V5" s="36">
        <v>0.85504999999999998</v>
      </c>
      <c r="W5" s="36">
        <v>0.84497999999999995</v>
      </c>
      <c r="X5" s="36">
        <v>0.83370999999999995</v>
      </c>
      <c r="Y5" s="36">
        <v>0.82032000000000005</v>
      </c>
      <c r="Z5" s="36">
        <v>0.80549999999999999</v>
      </c>
      <c r="AA5" s="36">
        <v>0.79571000000000003</v>
      </c>
      <c r="AB5" s="36">
        <v>0.77507999999999999</v>
      </c>
      <c r="AC5" s="36">
        <v>0.75297999999999998</v>
      </c>
      <c r="AD5" s="45">
        <v>0.74929999999999997</v>
      </c>
    </row>
    <row r="6" spans="1:30" x14ac:dyDescent="0.25">
      <c r="A6" s="43">
        <v>2500</v>
      </c>
      <c r="B6" s="36">
        <v>0.86582999999999999</v>
      </c>
      <c r="C6" s="36">
        <v>0.88790999999999998</v>
      </c>
      <c r="D6" s="36">
        <v>0.89466000000000001</v>
      </c>
      <c r="E6" s="36">
        <v>0.89305999999999996</v>
      </c>
      <c r="F6" s="36">
        <v>0.88995000000000002</v>
      </c>
      <c r="G6" s="36">
        <v>0.88480999999999999</v>
      </c>
      <c r="H6" s="36">
        <v>0.87941000000000003</v>
      </c>
      <c r="I6" s="36">
        <v>0.87217</v>
      </c>
      <c r="J6" s="36">
        <v>0.86404999999999998</v>
      </c>
      <c r="K6" s="36">
        <v>0.85536000000000001</v>
      </c>
      <c r="L6" s="36">
        <v>0.84853999999999996</v>
      </c>
      <c r="M6" s="36">
        <v>0.83789999999999998</v>
      </c>
      <c r="N6" s="36">
        <v>0.82972999999999997</v>
      </c>
      <c r="O6" s="47">
        <v>0.82208999999999999</v>
      </c>
      <c r="P6" s="43">
        <v>2500</v>
      </c>
      <c r="Q6" s="36">
        <v>0.84226000000000001</v>
      </c>
      <c r="R6" s="36">
        <v>0.87680999999999998</v>
      </c>
      <c r="S6" s="36">
        <v>0.89020999999999995</v>
      </c>
      <c r="T6" s="36">
        <v>0.88900000000000001</v>
      </c>
      <c r="U6" s="36">
        <v>0.88424000000000003</v>
      </c>
      <c r="V6" s="36">
        <v>0.87838000000000005</v>
      </c>
      <c r="W6" s="36">
        <v>0.87014000000000002</v>
      </c>
      <c r="X6" s="36">
        <v>0.86129</v>
      </c>
      <c r="Y6" s="36">
        <v>0.8508</v>
      </c>
      <c r="Z6" s="36">
        <v>0.83835000000000004</v>
      </c>
      <c r="AA6" s="36">
        <v>0.83084000000000002</v>
      </c>
      <c r="AB6" s="36">
        <v>0.81403000000000003</v>
      </c>
      <c r="AC6" s="36">
        <v>0.79525999999999997</v>
      </c>
      <c r="AD6" s="57">
        <v>0.79534000000000005</v>
      </c>
    </row>
    <row r="7" spans="1:30" x14ac:dyDescent="0.25">
      <c r="A7" s="43">
        <v>3000</v>
      </c>
      <c r="B7" s="36">
        <v>0.87024999999999997</v>
      </c>
      <c r="C7" s="36">
        <v>0.89724999999999999</v>
      </c>
      <c r="D7" s="36">
        <v>0.90437000000000001</v>
      </c>
      <c r="E7" s="36">
        <v>0.90464999999999995</v>
      </c>
      <c r="F7" s="36">
        <v>0.90225</v>
      </c>
      <c r="G7" s="36">
        <v>0.89846000000000004</v>
      </c>
      <c r="H7" s="36">
        <v>0.89363999999999999</v>
      </c>
      <c r="I7" s="36">
        <v>0.88780999999999999</v>
      </c>
      <c r="J7" s="36">
        <v>0.88097000000000003</v>
      </c>
      <c r="K7" s="36">
        <v>0.87339999999999995</v>
      </c>
      <c r="L7" s="36">
        <v>0.86873</v>
      </c>
      <c r="M7" s="36">
        <v>0.85931999999999997</v>
      </c>
      <c r="N7" s="36">
        <v>0.84806999999999999</v>
      </c>
      <c r="O7" s="35">
        <v>0.9</v>
      </c>
      <c r="P7" s="43">
        <v>3000</v>
      </c>
      <c r="Q7" s="36">
        <v>0.85021999999999998</v>
      </c>
      <c r="R7" s="36">
        <v>0.88488999999999995</v>
      </c>
      <c r="S7" s="36">
        <v>0.89988999999999997</v>
      </c>
      <c r="T7" s="36">
        <v>0.90032000000000001</v>
      </c>
      <c r="U7" s="36">
        <v>0.89756999999999998</v>
      </c>
      <c r="V7" s="36">
        <v>0.89307999999999998</v>
      </c>
      <c r="W7" s="36">
        <v>0.88653000000000004</v>
      </c>
      <c r="X7" s="36">
        <v>0.87914000000000003</v>
      </c>
      <c r="Y7" s="36">
        <v>0.87031000000000003</v>
      </c>
      <c r="Z7" s="36">
        <v>0.86070000000000002</v>
      </c>
      <c r="AA7" s="36">
        <v>0.85392000000000001</v>
      </c>
      <c r="AB7" s="36">
        <v>0.84331999999999996</v>
      </c>
      <c r="AC7" s="36">
        <v>0.82784000000000002</v>
      </c>
      <c r="AD7" s="45">
        <v>0.8</v>
      </c>
    </row>
    <row r="8" spans="1:30" x14ac:dyDescent="0.25">
      <c r="A8" s="43">
        <v>3500</v>
      </c>
      <c r="B8" s="36">
        <v>0.87090999999999996</v>
      </c>
      <c r="C8" s="48">
        <v>0.89927999999999997</v>
      </c>
      <c r="D8" s="36">
        <v>0.91015999999999997</v>
      </c>
      <c r="E8" s="36">
        <v>0.91191999999999995</v>
      </c>
      <c r="F8" s="36">
        <v>0.91088000000000002</v>
      </c>
      <c r="G8" s="36">
        <v>0.90783999999999998</v>
      </c>
      <c r="H8" s="36">
        <v>0.90376999999999996</v>
      </c>
      <c r="I8" s="36">
        <v>0.89878999999999998</v>
      </c>
      <c r="J8" s="36">
        <v>0.89317000000000002</v>
      </c>
      <c r="K8" s="36">
        <v>0.88668000000000002</v>
      </c>
      <c r="L8" s="48">
        <v>0.87844</v>
      </c>
      <c r="M8" s="36">
        <v>0.87463000000000002</v>
      </c>
      <c r="N8" s="36">
        <v>0.86561999999999995</v>
      </c>
      <c r="O8" s="35">
        <v>0.9</v>
      </c>
      <c r="P8" s="43">
        <v>3500</v>
      </c>
      <c r="Q8" s="36">
        <v>0.85840000000000005</v>
      </c>
      <c r="R8" s="48">
        <v>0.89088999999999996</v>
      </c>
      <c r="S8" s="36">
        <v>0.90759999999999996</v>
      </c>
      <c r="T8" s="36">
        <v>0.90934000000000004</v>
      </c>
      <c r="U8" s="36">
        <v>0.90778999999999999</v>
      </c>
      <c r="V8" s="36">
        <v>0.90376999999999996</v>
      </c>
      <c r="W8" s="36">
        <v>0.89841000000000004</v>
      </c>
      <c r="X8" s="36">
        <v>0.89232999999999996</v>
      </c>
      <c r="Y8" s="36">
        <v>0.88483999999999996</v>
      </c>
      <c r="Z8" s="36">
        <v>0.87631999999999999</v>
      </c>
      <c r="AA8" s="48">
        <v>0.87138000000000004</v>
      </c>
      <c r="AB8" s="36">
        <v>0.85999000000000003</v>
      </c>
      <c r="AC8" s="36">
        <v>0.85165000000000002</v>
      </c>
      <c r="AD8" s="45">
        <v>0.8</v>
      </c>
    </row>
    <row r="9" spans="1:30" x14ac:dyDescent="0.25">
      <c r="A9" s="43">
        <v>4000</v>
      </c>
      <c r="B9" s="36">
        <v>0.87311000000000005</v>
      </c>
      <c r="C9" s="36">
        <v>0.90590999999999999</v>
      </c>
      <c r="D9" s="36">
        <v>0.91669999999999996</v>
      </c>
      <c r="E9" s="36">
        <v>0.91891999999999996</v>
      </c>
      <c r="F9" s="36">
        <v>0.91851000000000005</v>
      </c>
      <c r="G9" s="36">
        <v>0.91583999999999999</v>
      </c>
      <c r="H9" s="36">
        <v>0.91222000000000003</v>
      </c>
      <c r="I9" s="36">
        <v>0.90800999999999998</v>
      </c>
      <c r="J9" s="36">
        <v>0.90266999999999997</v>
      </c>
      <c r="K9" s="36">
        <v>0.89686999999999995</v>
      </c>
      <c r="L9" s="36">
        <v>0.89356999999999998</v>
      </c>
      <c r="M9" s="36">
        <v>0.88551000000000002</v>
      </c>
      <c r="N9" s="36">
        <v>0.87614999999999998</v>
      </c>
      <c r="O9" s="35">
        <v>0.9</v>
      </c>
      <c r="P9" s="43">
        <v>4000</v>
      </c>
      <c r="Q9" s="36">
        <v>0.86704999999999999</v>
      </c>
      <c r="R9" s="36">
        <v>0.89893999999999996</v>
      </c>
      <c r="S9" s="36">
        <v>0.91566999999999998</v>
      </c>
      <c r="T9" s="36">
        <v>0.91788000000000003</v>
      </c>
      <c r="U9" s="36">
        <v>0.91703999999999997</v>
      </c>
      <c r="V9" s="36">
        <v>0.91381000000000001</v>
      </c>
      <c r="W9" s="36">
        <v>0.90927000000000002</v>
      </c>
      <c r="X9" s="36">
        <v>0.90400999999999998</v>
      </c>
      <c r="Y9" s="36">
        <v>0.89722000000000002</v>
      </c>
      <c r="Z9" s="36">
        <v>0.88959999999999995</v>
      </c>
      <c r="AA9" s="36">
        <v>0.8841</v>
      </c>
      <c r="AB9" s="36">
        <v>0.87341000000000002</v>
      </c>
      <c r="AC9" s="36">
        <v>0.86192000000000002</v>
      </c>
      <c r="AD9" s="45">
        <v>0.86248999999999998</v>
      </c>
    </row>
    <row r="10" spans="1:30" x14ac:dyDescent="0.25">
      <c r="A10" s="43">
        <v>4500</v>
      </c>
      <c r="B10" s="36">
        <v>0.88354999999999995</v>
      </c>
      <c r="C10" s="36">
        <v>0.91203000000000001</v>
      </c>
      <c r="D10" s="36">
        <v>0.92300000000000004</v>
      </c>
      <c r="E10" s="36">
        <v>0.92528999999999995</v>
      </c>
      <c r="F10" s="36">
        <v>0.92471999999999999</v>
      </c>
      <c r="G10" s="36">
        <v>0.92266999999999999</v>
      </c>
      <c r="H10" s="36">
        <v>0.91959999999999997</v>
      </c>
      <c r="I10" s="36">
        <v>0.91559999999999997</v>
      </c>
      <c r="J10" s="36">
        <v>0.91078999999999999</v>
      </c>
      <c r="K10" s="36">
        <v>0.90544999999999998</v>
      </c>
      <c r="L10" s="36">
        <v>0.90176000000000001</v>
      </c>
      <c r="M10" s="36">
        <v>0.89454999999999996</v>
      </c>
      <c r="N10" s="36">
        <v>0.88587000000000005</v>
      </c>
      <c r="O10" s="35">
        <v>0.9</v>
      </c>
      <c r="P10" s="43">
        <v>4500</v>
      </c>
      <c r="Q10" s="36">
        <v>0.86448000000000003</v>
      </c>
      <c r="R10" s="36">
        <v>0.90037</v>
      </c>
      <c r="S10" s="36">
        <v>0.91974999999999996</v>
      </c>
      <c r="T10" s="36">
        <v>0.92384999999999995</v>
      </c>
      <c r="U10" s="36">
        <v>0.92325999999999997</v>
      </c>
      <c r="V10" s="36">
        <v>0.92081999999999997</v>
      </c>
      <c r="W10" s="36">
        <v>0.91705000000000003</v>
      </c>
      <c r="X10" s="36">
        <v>0.91215999999999997</v>
      </c>
      <c r="Y10" s="36">
        <v>0.90644999999999998</v>
      </c>
      <c r="Z10" s="36">
        <v>0.89961999999999998</v>
      </c>
      <c r="AA10" s="36">
        <v>0.89437</v>
      </c>
      <c r="AB10" s="36">
        <v>0.88522000000000001</v>
      </c>
      <c r="AC10" s="36">
        <v>0.9</v>
      </c>
      <c r="AD10" s="45">
        <v>0.9</v>
      </c>
    </row>
    <row r="11" spans="1:30" x14ac:dyDescent="0.25">
      <c r="A11" s="43">
        <v>5000</v>
      </c>
      <c r="B11" s="36">
        <v>0.87668999999999997</v>
      </c>
      <c r="C11" s="36">
        <v>0.90971000000000002</v>
      </c>
      <c r="D11" s="36">
        <v>0.92478000000000005</v>
      </c>
      <c r="E11" s="36">
        <v>0.92879</v>
      </c>
      <c r="F11" s="36">
        <v>0.92937000000000003</v>
      </c>
      <c r="G11" s="36">
        <v>0.92789999999999995</v>
      </c>
      <c r="H11" s="36">
        <v>0.9254</v>
      </c>
      <c r="I11" s="48">
        <v>0.92193000000000003</v>
      </c>
      <c r="J11" s="36">
        <v>0.91762999999999995</v>
      </c>
      <c r="K11" s="36">
        <v>0.91261999999999999</v>
      </c>
      <c r="L11" s="36">
        <v>0.90678000000000003</v>
      </c>
      <c r="M11" s="36">
        <v>0.90227000000000002</v>
      </c>
      <c r="N11" s="36">
        <v>0.89417000000000002</v>
      </c>
      <c r="O11" s="35">
        <v>0.9</v>
      </c>
      <c r="P11" s="43">
        <v>5000</v>
      </c>
      <c r="Q11" s="36">
        <v>0.86719000000000002</v>
      </c>
      <c r="R11" s="36">
        <v>0.90276000000000001</v>
      </c>
      <c r="S11" s="36">
        <v>0.92403999999999997</v>
      </c>
      <c r="T11" s="36">
        <v>0.92781999999999998</v>
      </c>
      <c r="U11" s="36">
        <v>0.92859000000000003</v>
      </c>
      <c r="V11" s="36">
        <v>0.92669999999999997</v>
      </c>
      <c r="W11" s="36">
        <v>0.92344999999999999</v>
      </c>
      <c r="X11" s="48">
        <v>0.91918999999999995</v>
      </c>
      <c r="Y11" s="36">
        <v>0.91395000000000004</v>
      </c>
      <c r="Z11" s="36">
        <v>0.90790999999999999</v>
      </c>
      <c r="AA11" s="36">
        <v>0.90415000000000001</v>
      </c>
      <c r="AB11" s="36">
        <v>0.89531000000000005</v>
      </c>
      <c r="AC11" s="36">
        <v>0.9</v>
      </c>
      <c r="AD11" s="45">
        <v>0.9</v>
      </c>
    </row>
    <row r="12" spans="1:30" x14ac:dyDescent="0.25">
      <c r="A12" s="43">
        <v>5500</v>
      </c>
      <c r="B12" s="36">
        <v>0.87617999999999996</v>
      </c>
      <c r="C12" s="36">
        <v>0.91178000000000003</v>
      </c>
      <c r="D12" s="37">
        <v>0.92745999999999995</v>
      </c>
      <c r="E12" s="36">
        <v>0.93220000000000003</v>
      </c>
      <c r="F12" s="36">
        <v>0.93310999999999999</v>
      </c>
      <c r="G12" s="36">
        <v>0.93215000000000003</v>
      </c>
      <c r="H12" s="36">
        <v>0.92971999999999999</v>
      </c>
      <c r="I12" s="36">
        <v>0.92645999999999995</v>
      </c>
      <c r="J12" s="36">
        <v>0.92261000000000004</v>
      </c>
      <c r="K12" s="36">
        <v>0.91786999999999996</v>
      </c>
      <c r="L12" s="36">
        <v>0.91447000000000001</v>
      </c>
      <c r="M12" s="36">
        <v>0.90905000000000002</v>
      </c>
      <c r="N12" s="36">
        <v>0.90542999999999996</v>
      </c>
      <c r="O12" s="35">
        <v>0.9</v>
      </c>
      <c r="P12" s="43">
        <v>5500</v>
      </c>
      <c r="Q12" s="36">
        <v>0.87258000000000002</v>
      </c>
      <c r="R12" s="36">
        <v>0.90849999999999997</v>
      </c>
      <c r="S12" s="37">
        <v>0.92918000000000001</v>
      </c>
      <c r="T12" s="36">
        <v>0.93381000000000003</v>
      </c>
      <c r="U12" s="36">
        <v>0.93428</v>
      </c>
      <c r="V12" s="36">
        <v>0.93247999999999998</v>
      </c>
      <c r="W12" s="36">
        <v>0.9294</v>
      </c>
      <c r="X12" s="36">
        <v>0.92540999999999995</v>
      </c>
      <c r="Y12" s="36">
        <v>0.92052</v>
      </c>
      <c r="Z12" s="36">
        <v>0.91481000000000001</v>
      </c>
      <c r="AA12" s="36">
        <v>0.90951000000000004</v>
      </c>
      <c r="AB12" s="36">
        <v>0.90190999999999999</v>
      </c>
      <c r="AC12" s="36">
        <v>0.9</v>
      </c>
      <c r="AD12" s="45">
        <v>0.9</v>
      </c>
    </row>
    <row r="13" spans="1:30" x14ac:dyDescent="0.25">
      <c r="A13" s="43">
        <v>6000</v>
      </c>
      <c r="B13" s="36">
        <v>0.87483999999999995</v>
      </c>
      <c r="C13" s="36">
        <v>0.91225999999999996</v>
      </c>
      <c r="D13" s="36">
        <v>0.92984999999999995</v>
      </c>
      <c r="E13" s="36">
        <v>0.93503999999999998</v>
      </c>
      <c r="F13" s="36">
        <v>0.93638999999999994</v>
      </c>
      <c r="G13" s="36">
        <v>0.93584000000000001</v>
      </c>
      <c r="H13" s="36">
        <v>0.93352999999999997</v>
      </c>
      <c r="I13" s="36">
        <v>0.93093000000000004</v>
      </c>
      <c r="J13" s="36">
        <v>0.92822000000000005</v>
      </c>
      <c r="K13" s="36">
        <v>0.92493000000000003</v>
      </c>
      <c r="L13" s="36">
        <v>0.92051000000000005</v>
      </c>
      <c r="M13" s="36">
        <v>0.91757</v>
      </c>
      <c r="N13" s="49">
        <v>0.91110000000000002</v>
      </c>
      <c r="O13" s="35">
        <v>0.9</v>
      </c>
      <c r="P13" s="43">
        <v>6000</v>
      </c>
      <c r="Q13" s="36">
        <v>0.87144999999999995</v>
      </c>
      <c r="R13" s="36">
        <v>0.90983999999999998</v>
      </c>
      <c r="S13" s="36">
        <v>0.93150999999999995</v>
      </c>
      <c r="T13" s="36">
        <v>0.93801999999999996</v>
      </c>
      <c r="U13" s="36">
        <v>0.93888000000000005</v>
      </c>
      <c r="V13" s="36">
        <v>0.93708000000000002</v>
      </c>
      <c r="W13" s="36">
        <v>0.93435999999999997</v>
      </c>
      <c r="X13" s="36">
        <v>0.93064000000000002</v>
      </c>
      <c r="Y13" s="36">
        <v>0.92612000000000005</v>
      </c>
      <c r="Z13" s="36">
        <v>0.92059000000000002</v>
      </c>
      <c r="AA13" s="36">
        <v>0.91488000000000003</v>
      </c>
      <c r="AB13" s="36">
        <v>0.91147999999999996</v>
      </c>
      <c r="AC13" s="49">
        <v>0.9</v>
      </c>
      <c r="AD13" s="45">
        <v>0.9</v>
      </c>
    </row>
    <row r="14" spans="1:30" x14ac:dyDescent="0.25">
      <c r="A14" s="43">
        <v>6500</v>
      </c>
      <c r="B14" s="36">
        <v>0.87910999999999995</v>
      </c>
      <c r="C14" s="36">
        <v>0.91578999999999999</v>
      </c>
      <c r="D14" s="36">
        <v>0.93366000000000005</v>
      </c>
      <c r="E14" s="36">
        <v>0.93881999999999999</v>
      </c>
      <c r="F14" s="36">
        <v>0.93984999999999996</v>
      </c>
      <c r="G14" s="36">
        <v>0.93962999999999997</v>
      </c>
      <c r="H14" s="36">
        <v>0.93869000000000002</v>
      </c>
      <c r="I14" s="36">
        <v>0.93694</v>
      </c>
      <c r="J14" s="36">
        <v>0.93430999999999997</v>
      </c>
      <c r="K14" s="36">
        <v>0.93045</v>
      </c>
      <c r="L14" s="36">
        <v>0.92657999999999996</v>
      </c>
      <c r="M14" s="36">
        <v>0.91884999999999994</v>
      </c>
      <c r="N14" s="36">
        <v>0.9</v>
      </c>
      <c r="O14" s="35">
        <v>0.9</v>
      </c>
      <c r="P14" s="43">
        <v>6500</v>
      </c>
      <c r="Q14" s="36">
        <v>0.86953000000000003</v>
      </c>
      <c r="R14" s="36">
        <v>0.90952</v>
      </c>
      <c r="S14" s="36">
        <v>0.93367999999999995</v>
      </c>
      <c r="T14" s="36">
        <v>0.93993000000000004</v>
      </c>
      <c r="U14" s="36">
        <v>0.94140999999999997</v>
      </c>
      <c r="V14" s="36">
        <v>0.94025000000000003</v>
      </c>
      <c r="W14" s="36">
        <v>0.93779999999999997</v>
      </c>
      <c r="X14" s="36">
        <v>0.93440999999999996</v>
      </c>
      <c r="Y14" s="36">
        <v>0.93049000000000004</v>
      </c>
      <c r="Z14" s="36">
        <v>0.92554999999999998</v>
      </c>
      <c r="AA14" s="36">
        <v>0.92279999999999995</v>
      </c>
      <c r="AB14" s="36">
        <v>0.91683999999999999</v>
      </c>
      <c r="AC14" s="36">
        <v>0.9</v>
      </c>
      <c r="AD14" s="45">
        <v>0.9</v>
      </c>
    </row>
    <row r="15" spans="1:30" x14ac:dyDescent="0.25">
      <c r="A15" s="43">
        <v>7000</v>
      </c>
      <c r="B15" s="36">
        <v>0.88105999999999995</v>
      </c>
      <c r="C15" s="36">
        <v>0.91825999999999997</v>
      </c>
      <c r="D15" s="36">
        <v>0.9365</v>
      </c>
      <c r="E15" s="36">
        <v>0.94176000000000004</v>
      </c>
      <c r="F15" s="36">
        <v>0.94418000000000002</v>
      </c>
      <c r="G15" s="36">
        <v>0.94530999999999998</v>
      </c>
      <c r="H15" s="36">
        <v>0.94445000000000001</v>
      </c>
      <c r="I15" s="36">
        <v>0.94211999999999996</v>
      </c>
      <c r="J15" s="36">
        <v>0.93794999999999995</v>
      </c>
      <c r="K15" s="36">
        <v>0.93181999999999998</v>
      </c>
      <c r="L15" s="36">
        <v>0.92371000000000003</v>
      </c>
      <c r="M15" s="36">
        <v>0.9</v>
      </c>
      <c r="N15" s="36">
        <v>0.9</v>
      </c>
      <c r="O15" s="35">
        <v>0.9</v>
      </c>
      <c r="P15" s="43">
        <v>7000</v>
      </c>
      <c r="Q15" s="36">
        <v>0.87141999999999997</v>
      </c>
      <c r="R15" s="36">
        <v>0.91203000000000001</v>
      </c>
      <c r="S15" s="36">
        <v>0.93610000000000004</v>
      </c>
      <c r="T15" s="36">
        <v>0.94296000000000002</v>
      </c>
      <c r="U15" s="36">
        <v>0.94452000000000003</v>
      </c>
      <c r="V15" s="36">
        <v>0.94352999999999998</v>
      </c>
      <c r="W15" s="36">
        <v>0.94135000000000002</v>
      </c>
      <c r="X15" s="36">
        <v>0.93940000000000001</v>
      </c>
      <c r="Y15" s="36">
        <v>0.93659999999999999</v>
      </c>
      <c r="Z15" s="36">
        <v>0.93293000000000004</v>
      </c>
      <c r="AA15" s="36">
        <v>0.93040999999999996</v>
      </c>
      <c r="AB15" s="36">
        <v>0.92349000000000003</v>
      </c>
      <c r="AC15" s="36">
        <v>0.9</v>
      </c>
      <c r="AD15" s="45">
        <v>0.9</v>
      </c>
    </row>
    <row r="16" spans="1:30" x14ac:dyDescent="0.25">
      <c r="A16" s="43">
        <v>7500</v>
      </c>
      <c r="B16" s="36">
        <v>0.88907000000000003</v>
      </c>
      <c r="C16" s="36">
        <v>0.92459000000000002</v>
      </c>
      <c r="D16" s="36">
        <v>0.94016999999999995</v>
      </c>
      <c r="E16" s="36">
        <v>0.94547000000000003</v>
      </c>
      <c r="F16" s="48">
        <v>0.94962999999999997</v>
      </c>
      <c r="G16" s="36">
        <v>0.95001999999999998</v>
      </c>
      <c r="H16" s="36">
        <v>0.94720000000000004</v>
      </c>
      <c r="I16" s="36">
        <v>0.94262000000000001</v>
      </c>
      <c r="J16" s="36">
        <v>0.93691000000000002</v>
      </c>
      <c r="K16" s="36">
        <v>0.92857999999999996</v>
      </c>
      <c r="L16" s="36">
        <v>0.91874</v>
      </c>
      <c r="M16" s="37">
        <v>0.9</v>
      </c>
      <c r="N16" s="36">
        <v>0.9</v>
      </c>
      <c r="O16" s="35">
        <v>0.9</v>
      </c>
      <c r="P16" s="43">
        <v>7500</v>
      </c>
      <c r="Q16" s="36">
        <v>0.87702999999999998</v>
      </c>
      <c r="R16" s="36">
        <v>0.91486000000000001</v>
      </c>
      <c r="S16" s="36">
        <v>0.93996000000000002</v>
      </c>
      <c r="T16" s="36">
        <v>0.94628000000000001</v>
      </c>
      <c r="U16" s="48">
        <v>0.94723000000000002</v>
      </c>
      <c r="V16" s="36">
        <v>0.94774999999999998</v>
      </c>
      <c r="W16" s="36">
        <v>0.94757999999999998</v>
      </c>
      <c r="X16" s="36">
        <v>0.94552999999999998</v>
      </c>
      <c r="Y16" s="36">
        <v>0.94194</v>
      </c>
      <c r="Z16" s="36">
        <v>0.93784999999999996</v>
      </c>
      <c r="AA16" s="36">
        <v>0.92971000000000004</v>
      </c>
      <c r="AB16" s="37">
        <v>0.92217000000000005</v>
      </c>
      <c r="AC16" s="36">
        <v>0.9</v>
      </c>
      <c r="AD16" s="45">
        <v>0.9</v>
      </c>
    </row>
    <row r="17" spans="1:30" x14ac:dyDescent="0.25">
      <c r="A17" s="43">
        <v>8000</v>
      </c>
      <c r="B17" s="36">
        <v>0.87597999999999998</v>
      </c>
      <c r="C17" s="36">
        <v>0.91734000000000004</v>
      </c>
      <c r="D17" s="36">
        <v>0.93845000000000001</v>
      </c>
      <c r="E17" s="36">
        <v>0.94742000000000004</v>
      </c>
      <c r="F17" s="36">
        <v>0.95126999999999995</v>
      </c>
      <c r="G17" s="36">
        <v>0.94965999999999995</v>
      </c>
      <c r="H17" s="36">
        <v>0.94599</v>
      </c>
      <c r="I17" s="36">
        <v>0.94044000000000005</v>
      </c>
      <c r="J17" s="36">
        <v>0.93215000000000003</v>
      </c>
      <c r="K17" s="49">
        <v>0.92018</v>
      </c>
      <c r="L17" s="36">
        <v>0.9</v>
      </c>
      <c r="M17" s="36">
        <v>0.9</v>
      </c>
      <c r="N17" s="36">
        <v>0.9</v>
      </c>
      <c r="O17" s="35">
        <v>0.9</v>
      </c>
      <c r="P17" s="43">
        <v>8000</v>
      </c>
      <c r="Q17" s="36">
        <v>0.87522</v>
      </c>
      <c r="R17" s="36">
        <v>0.91588000000000003</v>
      </c>
      <c r="S17" s="36">
        <v>0.94096999999999997</v>
      </c>
      <c r="T17" s="36">
        <v>0.94781000000000004</v>
      </c>
      <c r="U17" s="36">
        <v>0.95213999999999999</v>
      </c>
      <c r="V17" s="36">
        <v>0.95281000000000005</v>
      </c>
      <c r="W17" s="36">
        <v>0.95059000000000005</v>
      </c>
      <c r="X17" s="36">
        <v>0.94645000000000001</v>
      </c>
      <c r="Y17" s="36">
        <v>0.94098999999999999</v>
      </c>
      <c r="Z17" s="49">
        <v>0.93220000000000003</v>
      </c>
      <c r="AA17" s="36">
        <v>0.92122999999999999</v>
      </c>
      <c r="AB17" s="36">
        <v>0.9</v>
      </c>
      <c r="AC17" s="36">
        <v>0.9</v>
      </c>
      <c r="AD17" s="45">
        <v>0.9</v>
      </c>
    </row>
    <row r="18" spans="1:30" x14ac:dyDescent="0.25">
      <c r="A18" s="43">
        <v>8500</v>
      </c>
      <c r="B18" s="36">
        <v>0.88095999999999997</v>
      </c>
      <c r="C18" s="36">
        <v>0.92086000000000001</v>
      </c>
      <c r="D18" s="36">
        <v>0.94298000000000004</v>
      </c>
      <c r="E18" s="36">
        <v>0.95206999999999997</v>
      </c>
      <c r="F18" s="36">
        <v>0.95235000000000003</v>
      </c>
      <c r="G18" s="36">
        <v>0.94947000000000004</v>
      </c>
      <c r="H18" s="36">
        <v>0.94438999999999995</v>
      </c>
      <c r="I18" s="36">
        <v>0.93710000000000004</v>
      </c>
      <c r="J18" s="36">
        <v>0.92652999999999996</v>
      </c>
      <c r="K18" s="36">
        <v>0.9</v>
      </c>
      <c r="L18" s="36">
        <v>0.9</v>
      </c>
      <c r="M18" s="36">
        <v>0.9</v>
      </c>
      <c r="N18" s="36">
        <v>0.9</v>
      </c>
      <c r="O18" s="35">
        <v>0.9</v>
      </c>
      <c r="P18" s="43">
        <v>8500</v>
      </c>
      <c r="Q18" s="36">
        <v>0.88402999999999998</v>
      </c>
      <c r="R18" s="36">
        <v>0.92257</v>
      </c>
      <c r="S18" s="36">
        <v>0.94582999999999995</v>
      </c>
      <c r="T18" s="36">
        <v>0.95430999999999999</v>
      </c>
      <c r="U18" s="36">
        <v>0.95762999999999998</v>
      </c>
      <c r="V18" s="36">
        <v>0.95555000000000001</v>
      </c>
      <c r="W18" s="36">
        <v>0.95189000000000001</v>
      </c>
      <c r="X18" s="36">
        <v>0.94662000000000002</v>
      </c>
      <c r="Y18" s="36">
        <v>0.93908999999999998</v>
      </c>
      <c r="Z18" s="36">
        <v>0.92986999999999997</v>
      </c>
      <c r="AA18" s="36">
        <v>0.9</v>
      </c>
      <c r="AB18" s="36">
        <v>0.9</v>
      </c>
      <c r="AC18" s="36">
        <v>0.9</v>
      </c>
      <c r="AD18" s="45">
        <v>0.9</v>
      </c>
    </row>
    <row r="19" spans="1:30" x14ac:dyDescent="0.25">
      <c r="A19" s="43">
        <v>9000</v>
      </c>
      <c r="B19" s="36">
        <v>0.88758999999999999</v>
      </c>
      <c r="C19" s="36">
        <v>0.92581999999999998</v>
      </c>
      <c r="D19" s="36">
        <v>0.94882</v>
      </c>
      <c r="E19" s="36">
        <v>0.95474000000000003</v>
      </c>
      <c r="F19" s="36">
        <v>0.95326999999999995</v>
      </c>
      <c r="G19" s="36">
        <v>0.94882</v>
      </c>
      <c r="H19" s="36">
        <v>0.94252000000000002</v>
      </c>
      <c r="I19" s="36">
        <v>0.93340999999999996</v>
      </c>
      <c r="J19" s="36">
        <v>0.91903999999999997</v>
      </c>
      <c r="K19" s="36">
        <v>0.9</v>
      </c>
      <c r="L19" s="36">
        <v>0.9</v>
      </c>
      <c r="M19" s="36">
        <v>0.9</v>
      </c>
      <c r="N19" s="36">
        <v>0.9</v>
      </c>
      <c r="O19" s="35">
        <v>0.9</v>
      </c>
      <c r="P19" s="43">
        <v>9000</v>
      </c>
      <c r="Q19" s="36">
        <v>0.87500999999999995</v>
      </c>
      <c r="R19" s="36">
        <v>0.91747999999999996</v>
      </c>
      <c r="S19" s="36">
        <v>0.94571000000000005</v>
      </c>
      <c r="T19" s="36">
        <v>0.95603000000000005</v>
      </c>
      <c r="U19" s="36">
        <v>0.95608000000000004</v>
      </c>
      <c r="V19" s="36">
        <v>0.95350999999999997</v>
      </c>
      <c r="W19" s="36">
        <v>0.94879999999999998</v>
      </c>
      <c r="X19" s="36">
        <v>0.94206999999999996</v>
      </c>
      <c r="Y19" s="36">
        <v>0.93284999999999996</v>
      </c>
      <c r="Z19" s="36">
        <v>0.92532000000000003</v>
      </c>
      <c r="AA19" s="36">
        <v>0.9</v>
      </c>
      <c r="AB19" s="36">
        <v>0.9</v>
      </c>
      <c r="AC19" s="36">
        <v>0.9</v>
      </c>
      <c r="AD19" s="45">
        <v>0.9</v>
      </c>
    </row>
    <row r="20" spans="1:30" x14ac:dyDescent="0.25">
      <c r="A20" s="43">
        <v>9500</v>
      </c>
      <c r="B20" s="36">
        <v>0.87424999999999997</v>
      </c>
      <c r="C20" s="36">
        <v>0.91959999999999997</v>
      </c>
      <c r="D20" s="48">
        <v>0.94708999999999999</v>
      </c>
      <c r="E20" s="36">
        <v>0.95147999999999999</v>
      </c>
      <c r="F20" s="36">
        <v>0.94950000000000001</v>
      </c>
      <c r="G20" s="36">
        <v>0.94457999999999998</v>
      </c>
      <c r="H20" s="36">
        <v>0.93769999999999998</v>
      </c>
      <c r="I20" s="36">
        <v>0.92505000000000004</v>
      </c>
      <c r="J20" s="36">
        <v>0.9</v>
      </c>
      <c r="K20" s="36">
        <v>0.9</v>
      </c>
      <c r="L20" s="36">
        <v>0.9</v>
      </c>
      <c r="M20" s="36">
        <v>0.9</v>
      </c>
      <c r="N20" s="36">
        <v>0.9</v>
      </c>
      <c r="O20" s="35">
        <v>0.9</v>
      </c>
      <c r="P20" s="43">
        <v>9500</v>
      </c>
      <c r="Q20" s="36">
        <v>0.88241000000000003</v>
      </c>
      <c r="R20" s="36">
        <v>0.92362999999999995</v>
      </c>
      <c r="S20" s="48">
        <v>0.95277999999999996</v>
      </c>
      <c r="T20" s="36">
        <v>0.95764000000000005</v>
      </c>
      <c r="U20" s="36">
        <v>0.95604</v>
      </c>
      <c r="V20" s="36">
        <v>0.95313999999999999</v>
      </c>
      <c r="W20" s="36">
        <v>0.94852000000000003</v>
      </c>
      <c r="X20" s="36">
        <v>0.93903000000000003</v>
      </c>
      <c r="Y20" s="36">
        <v>0.92913999999999997</v>
      </c>
      <c r="Z20" s="36">
        <v>0.9</v>
      </c>
      <c r="AA20" s="36">
        <v>0.9</v>
      </c>
      <c r="AB20" s="36">
        <v>0.9</v>
      </c>
      <c r="AC20" s="36">
        <v>0.9</v>
      </c>
      <c r="AD20" s="45">
        <v>0.9</v>
      </c>
    </row>
    <row r="21" spans="1:30" x14ac:dyDescent="0.25">
      <c r="A21" s="43">
        <v>10000</v>
      </c>
      <c r="B21" s="36">
        <v>0.87480999999999998</v>
      </c>
      <c r="C21" s="36">
        <v>0.92295000000000005</v>
      </c>
      <c r="D21" s="36">
        <v>0.94786000000000004</v>
      </c>
      <c r="E21" s="36">
        <v>0.95154000000000005</v>
      </c>
      <c r="F21" s="36">
        <v>0.94884999999999997</v>
      </c>
      <c r="G21" s="36">
        <v>0.94282999999999995</v>
      </c>
      <c r="H21" s="36">
        <v>0.93422000000000005</v>
      </c>
      <c r="I21" s="36">
        <v>0.91879999999999995</v>
      </c>
      <c r="J21" s="36">
        <v>0.9</v>
      </c>
      <c r="K21" s="36">
        <v>0.9</v>
      </c>
      <c r="L21" s="36">
        <v>0.9</v>
      </c>
      <c r="M21" s="36">
        <v>0.9</v>
      </c>
      <c r="N21" s="36">
        <v>0.9</v>
      </c>
      <c r="O21" s="35">
        <v>0.9</v>
      </c>
      <c r="P21" s="43">
        <v>10000</v>
      </c>
      <c r="Q21" s="36">
        <v>0.87585999999999997</v>
      </c>
      <c r="R21" s="36">
        <v>0.92237999999999998</v>
      </c>
      <c r="S21" s="36">
        <v>0.95248999999999995</v>
      </c>
      <c r="T21" s="36">
        <v>0.95631999999999995</v>
      </c>
      <c r="U21" s="36">
        <v>0.95499999999999996</v>
      </c>
      <c r="V21" s="36">
        <v>0.95096999999999998</v>
      </c>
      <c r="W21" s="36">
        <v>0.94408999999999998</v>
      </c>
      <c r="X21" s="36">
        <v>0.93223999999999996</v>
      </c>
      <c r="Y21" s="36">
        <v>0.92406999999999995</v>
      </c>
      <c r="Z21" s="36">
        <v>0.9</v>
      </c>
      <c r="AA21" s="36">
        <v>0.9</v>
      </c>
      <c r="AB21" s="36">
        <v>0.9</v>
      </c>
      <c r="AC21" s="36">
        <v>0.9</v>
      </c>
      <c r="AD21" s="45">
        <v>0.9</v>
      </c>
    </row>
    <row r="22" spans="1:30" x14ac:dyDescent="0.25">
      <c r="A22" s="43">
        <v>10500</v>
      </c>
      <c r="B22" s="36">
        <v>0.88607000000000002</v>
      </c>
      <c r="C22" s="37">
        <v>0.93145999999999995</v>
      </c>
      <c r="D22" s="36">
        <v>0.95050000000000001</v>
      </c>
      <c r="E22" s="36">
        <v>0.95223000000000002</v>
      </c>
      <c r="F22" s="36">
        <v>0.94796999999999998</v>
      </c>
      <c r="G22" s="36">
        <v>0.94123999999999997</v>
      </c>
      <c r="H22" s="36">
        <v>0.92803999999999998</v>
      </c>
      <c r="I22" s="36">
        <v>0.9</v>
      </c>
      <c r="J22" s="36">
        <v>0.9</v>
      </c>
      <c r="K22" s="36">
        <v>0.9</v>
      </c>
      <c r="L22" s="36">
        <v>0.9</v>
      </c>
      <c r="M22" s="36">
        <v>0.9</v>
      </c>
      <c r="N22" s="36">
        <v>0.9</v>
      </c>
      <c r="O22" s="35">
        <v>0.9</v>
      </c>
      <c r="P22" s="43">
        <v>10500</v>
      </c>
      <c r="Q22" s="36">
        <v>0.88092000000000004</v>
      </c>
      <c r="R22" s="37">
        <v>0.93066000000000004</v>
      </c>
      <c r="S22" s="36">
        <v>0.95552999999999999</v>
      </c>
      <c r="T22" s="36">
        <v>0.95838000000000001</v>
      </c>
      <c r="U22" s="36">
        <v>0.95621999999999996</v>
      </c>
      <c r="V22" s="36">
        <v>0.95052000000000003</v>
      </c>
      <c r="W22" s="36">
        <v>0.94116999999999995</v>
      </c>
      <c r="X22" s="36">
        <v>0.92913000000000001</v>
      </c>
      <c r="Y22" s="36">
        <v>0.9</v>
      </c>
      <c r="Z22" s="36">
        <v>0.9</v>
      </c>
      <c r="AA22" s="36">
        <v>0.9</v>
      </c>
      <c r="AB22" s="36">
        <v>0.9</v>
      </c>
      <c r="AC22" s="36">
        <v>0.9</v>
      </c>
      <c r="AD22" s="45">
        <v>0.9</v>
      </c>
    </row>
    <row r="23" spans="1:30" x14ac:dyDescent="0.25">
      <c r="A23" s="43">
        <v>11000</v>
      </c>
      <c r="B23" s="36">
        <v>0.88187000000000004</v>
      </c>
      <c r="C23" s="36">
        <v>0.92523999999999995</v>
      </c>
      <c r="D23" s="36">
        <v>0.94730000000000003</v>
      </c>
      <c r="E23" s="36">
        <v>0.94854000000000005</v>
      </c>
      <c r="F23" s="36">
        <v>0.94320999999999999</v>
      </c>
      <c r="G23" s="36">
        <v>0.93615000000000004</v>
      </c>
      <c r="H23" s="36">
        <v>0.92122999999999999</v>
      </c>
      <c r="I23" s="36">
        <v>0.9</v>
      </c>
      <c r="J23" s="36">
        <v>0.9</v>
      </c>
      <c r="K23" s="36">
        <v>0.9</v>
      </c>
      <c r="L23" s="36">
        <v>0.9</v>
      </c>
      <c r="M23" s="36">
        <v>0.9</v>
      </c>
      <c r="N23" s="36">
        <v>0.9</v>
      </c>
      <c r="O23" s="35">
        <v>0.9</v>
      </c>
      <c r="P23" s="43">
        <v>11000</v>
      </c>
      <c r="Q23" s="36">
        <v>0.87168999999999996</v>
      </c>
      <c r="R23" s="36">
        <v>0.92525000000000002</v>
      </c>
      <c r="S23" s="36">
        <v>0.95169000000000004</v>
      </c>
      <c r="T23" s="36">
        <v>0.95487999999999995</v>
      </c>
      <c r="U23" s="36">
        <v>0.95287999999999995</v>
      </c>
      <c r="V23" s="36">
        <v>0.94677</v>
      </c>
      <c r="W23" s="36">
        <v>0.93579999999999997</v>
      </c>
      <c r="X23" s="36">
        <v>0.92649999999999999</v>
      </c>
      <c r="Y23" s="36">
        <v>0.9</v>
      </c>
      <c r="Z23" s="36">
        <v>0.9</v>
      </c>
      <c r="AA23" s="36">
        <v>0.9</v>
      </c>
      <c r="AB23" s="36">
        <v>0.9</v>
      </c>
      <c r="AC23" s="36">
        <v>0.9</v>
      </c>
      <c r="AD23" s="45">
        <v>0.9</v>
      </c>
    </row>
    <row r="24" spans="1:30" x14ac:dyDescent="0.25">
      <c r="A24" s="43">
        <v>11500</v>
      </c>
      <c r="B24" s="36">
        <v>0.87322999999999995</v>
      </c>
      <c r="C24" s="36">
        <v>0.92288000000000003</v>
      </c>
      <c r="D24" s="36">
        <v>0.94320000000000004</v>
      </c>
      <c r="E24" s="36">
        <v>0.94511999999999996</v>
      </c>
      <c r="F24" s="36">
        <v>0.93996999999999997</v>
      </c>
      <c r="G24" s="36">
        <v>0.93105000000000004</v>
      </c>
      <c r="H24" s="49">
        <v>0.91061999999999999</v>
      </c>
      <c r="I24" s="36">
        <v>0.9</v>
      </c>
      <c r="J24" s="36">
        <v>0.9</v>
      </c>
      <c r="K24" s="36">
        <v>0.9</v>
      </c>
      <c r="L24" s="36">
        <v>0.9</v>
      </c>
      <c r="M24" s="36">
        <v>0.9</v>
      </c>
      <c r="N24" s="36">
        <v>0.9</v>
      </c>
      <c r="O24" s="35">
        <v>0.9</v>
      </c>
      <c r="P24" s="43">
        <v>11500</v>
      </c>
      <c r="Q24" s="36">
        <v>0.87533000000000005</v>
      </c>
      <c r="R24" s="36">
        <v>0.92786999999999997</v>
      </c>
      <c r="S24" s="36">
        <v>0.95101999999999998</v>
      </c>
      <c r="T24" s="36">
        <v>0.95315000000000005</v>
      </c>
      <c r="U24" s="36">
        <v>0.94998000000000005</v>
      </c>
      <c r="V24" s="36">
        <v>0.94171000000000005</v>
      </c>
      <c r="W24" s="49">
        <v>0.92945999999999995</v>
      </c>
      <c r="X24" s="36">
        <v>0.9</v>
      </c>
      <c r="Y24" s="36">
        <v>0.9</v>
      </c>
      <c r="Z24" s="36">
        <v>0.9</v>
      </c>
      <c r="AA24" s="36">
        <v>0.9</v>
      </c>
      <c r="AB24" s="36">
        <v>0.9</v>
      </c>
      <c r="AC24" s="36">
        <v>0.9</v>
      </c>
      <c r="AD24" s="45">
        <v>0.9</v>
      </c>
    </row>
    <row r="25" spans="1:30" x14ac:dyDescent="0.25">
      <c r="A25" s="43">
        <v>12000</v>
      </c>
      <c r="B25" s="36">
        <v>0.87988999999999995</v>
      </c>
      <c r="C25" s="36">
        <v>0.92525999999999997</v>
      </c>
      <c r="D25" s="36">
        <v>0.94525000000000003</v>
      </c>
      <c r="E25" s="36">
        <v>0.94516999999999995</v>
      </c>
      <c r="F25" s="36">
        <v>0.93935999999999997</v>
      </c>
      <c r="G25" s="36">
        <v>0.92603000000000002</v>
      </c>
      <c r="H25" s="36">
        <v>0.9</v>
      </c>
      <c r="I25" s="36">
        <v>0.9</v>
      </c>
      <c r="J25" s="36">
        <v>0.9</v>
      </c>
      <c r="K25" s="36">
        <v>0.9</v>
      </c>
      <c r="L25" s="36">
        <v>0.9</v>
      </c>
      <c r="M25" s="36">
        <v>0.9</v>
      </c>
      <c r="N25" s="36">
        <v>0.9</v>
      </c>
      <c r="O25" s="35">
        <v>0.9</v>
      </c>
      <c r="P25" s="43">
        <v>12000</v>
      </c>
      <c r="Q25" s="36">
        <v>0.86606000000000005</v>
      </c>
      <c r="R25" s="36">
        <v>0.92235999999999996</v>
      </c>
      <c r="S25" s="36">
        <v>0.94979000000000002</v>
      </c>
      <c r="T25" s="36">
        <v>0.95104</v>
      </c>
      <c r="U25" s="36">
        <v>0.94957000000000003</v>
      </c>
      <c r="V25" s="36">
        <v>0.93840999999999997</v>
      </c>
      <c r="W25" s="36">
        <v>0.92283999999999999</v>
      </c>
      <c r="X25" s="36">
        <v>0.9</v>
      </c>
      <c r="Y25" s="36">
        <v>0.9</v>
      </c>
      <c r="Z25" s="36">
        <v>0.9</v>
      </c>
      <c r="AA25" s="36">
        <v>0.9</v>
      </c>
      <c r="AB25" s="36">
        <v>0.9</v>
      </c>
      <c r="AC25" s="36">
        <v>0.9</v>
      </c>
      <c r="AD25" s="45">
        <v>0.9</v>
      </c>
    </row>
    <row r="26" spans="1:30" x14ac:dyDescent="0.25">
      <c r="A26" s="43">
        <v>12500</v>
      </c>
      <c r="B26" s="37">
        <v>0.88671</v>
      </c>
      <c r="C26" s="36">
        <v>0.92820000000000003</v>
      </c>
      <c r="D26" s="36">
        <v>0.94577</v>
      </c>
      <c r="E26" s="36">
        <v>0.94403000000000004</v>
      </c>
      <c r="F26" s="36">
        <v>0.93766000000000005</v>
      </c>
      <c r="G26" s="36">
        <v>0.92105999999999999</v>
      </c>
      <c r="H26" s="36">
        <v>0.9</v>
      </c>
      <c r="I26" s="36">
        <v>0.9</v>
      </c>
      <c r="J26" s="36">
        <v>0.9</v>
      </c>
      <c r="K26" s="36">
        <v>0.9</v>
      </c>
      <c r="L26" s="36">
        <v>0.9</v>
      </c>
      <c r="M26" s="36">
        <v>0.9</v>
      </c>
      <c r="N26" s="36">
        <v>0.9</v>
      </c>
      <c r="O26" s="35">
        <v>0.9</v>
      </c>
      <c r="P26" s="43">
        <v>12500</v>
      </c>
      <c r="Q26" s="37">
        <v>0.85699999999999998</v>
      </c>
      <c r="R26" s="36">
        <v>0.92149999999999999</v>
      </c>
      <c r="S26" s="36">
        <v>0.94677999999999995</v>
      </c>
      <c r="T26" s="36">
        <v>0.94850999999999996</v>
      </c>
      <c r="U26" s="36">
        <v>0.94277999999999995</v>
      </c>
      <c r="V26" s="36">
        <v>0.92939000000000005</v>
      </c>
      <c r="W26" s="36">
        <v>0.9</v>
      </c>
      <c r="X26" s="36">
        <v>0.9</v>
      </c>
      <c r="Y26" s="36">
        <v>0.9</v>
      </c>
      <c r="Z26" s="36">
        <v>0.9</v>
      </c>
      <c r="AA26" s="36">
        <v>0.9</v>
      </c>
      <c r="AB26" s="36">
        <v>0.9</v>
      </c>
      <c r="AC26" s="36">
        <v>0.9</v>
      </c>
      <c r="AD26" s="45">
        <v>0.9</v>
      </c>
    </row>
    <row r="27" spans="1:30" x14ac:dyDescent="0.25">
      <c r="A27" s="43">
        <v>13000</v>
      </c>
      <c r="B27" s="36">
        <v>0.87572000000000005</v>
      </c>
      <c r="C27" s="36">
        <v>0.92125999999999997</v>
      </c>
      <c r="D27" s="36">
        <v>0.93996000000000002</v>
      </c>
      <c r="E27" s="49">
        <v>0.93918999999999997</v>
      </c>
      <c r="F27" s="36">
        <v>0.93242000000000003</v>
      </c>
      <c r="G27" s="36">
        <v>0.90988000000000002</v>
      </c>
      <c r="H27" s="36">
        <v>0.9</v>
      </c>
      <c r="I27" s="36">
        <v>0.9</v>
      </c>
      <c r="J27" s="36">
        <v>0.9</v>
      </c>
      <c r="K27" s="36">
        <v>0.9</v>
      </c>
      <c r="L27" s="36">
        <v>0.9</v>
      </c>
      <c r="M27" s="36">
        <v>0.9</v>
      </c>
      <c r="N27" s="36">
        <v>0.9</v>
      </c>
      <c r="O27" s="35">
        <v>0.9</v>
      </c>
      <c r="P27" s="43">
        <v>13000</v>
      </c>
      <c r="Q27" s="36">
        <v>0.87497999999999998</v>
      </c>
      <c r="R27" s="36">
        <v>0.93230000000000002</v>
      </c>
      <c r="S27" s="36">
        <v>0.94830000000000003</v>
      </c>
      <c r="T27" s="49">
        <v>0.94818999999999998</v>
      </c>
      <c r="U27" s="36">
        <v>0.93989</v>
      </c>
      <c r="V27" s="36">
        <v>0.92047999999999996</v>
      </c>
      <c r="W27" s="36">
        <v>0.9</v>
      </c>
      <c r="X27" s="36">
        <v>0.9</v>
      </c>
      <c r="Y27" s="36">
        <v>0.9</v>
      </c>
      <c r="Z27" s="36">
        <v>0.9</v>
      </c>
      <c r="AA27" s="36">
        <v>0.9</v>
      </c>
      <c r="AB27" s="36">
        <v>0.9</v>
      </c>
      <c r="AC27" s="36">
        <v>0.9</v>
      </c>
      <c r="AD27" s="45">
        <v>0.9</v>
      </c>
    </row>
    <row r="28" spans="1:30" x14ac:dyDescent="0.25">
      <c r="A28" s="43">
        <v>13500</v>
      </c>
      <c r="B28" s="36">
        <v>0.85677999999999999</v>
      </c>
      <c r="C28" s="36">
        <v>0.91083000000000003</v>
      </c>
      <c r="D28" s="36">
        <v>0.93472999999999995</v>
      </c>
      <c r="E28" s="36">
        <v>0.93610000000000004</v>
      </c>
      <c r="F28" s="36">
        <v>0.92956000000000005</v>
      </c>
      <c r="G28" s="36">
        <v>0.90693000000000001</v>
      </c>
      <c r="H28" s="36">
        <v>0.9</v>
      </c>
      <c r="I28" s="36">
        <v>0.9</v>
      </c>
      <c r="J28" s="36">
        <v>0.9</v>
      </c>
      <c r="K28" s="36">
        <v>0.9</v>
      </c>
      <c r="L28" s="36">
        <v>0.9</v>
      </c>
      <c r="M28" s="36">
        <v>0.9</v>
      </c>
      <c r="N28" s="36">
        <v>0.9</v>
      </c>
      <c r="O28" s="35">
        <v>0.9</v>
      </c>
      <c r="P28" s="43">
        <v>13500</v>
      </c>
      <c r="Q28" s="36">
        <v>0.84265999999999996</v>
      </c>
      <c r="R28" s="36">
        <v>0.91424000000000005</v>
      </c>
      <c r="S28" s="36">
        <v>0.94308000000000003</v>
      </c>
      <c r="T28" s="36">
        <v>0.94550000000000001</v>
      </c>
      <c r="U28" s="36">
        <v>0.93300000000000005</v>
      </c>
      <c r="V28" s="36">
        <v>0.91771000000000003</v>
      </c>
      <c r="W28" s="36">
        <v>0.9</v>
      </c>
      <c r="X28" s="36">
        <v>0.9</v>
      </c>
      <c r="Y28" s="36">
        <v>0.9</v>
      </c>
      <c r="Z28" s="36">
        <v>0.9</v>
      </c>
      <c r="AA28" s="36">
        <v>0.9</v>
      </c>
      <c r="AB28" s="36">
        <v>0.9</v>
      </c>
      <c r="AC28" s="36">
        <v>0.9</v>
      </c>
      <c r="AD28" s="45">
        <v>0.9</v>
      </c>
    </row>
    <row r="29" spans="1:30" x14ac:dyDescent="0.25">
      <c r="A29" s="43">
        <v>14000</v>
      </c>
      <c r="B29" s="36">
        <v>0.86146</v>
      </c>
      <c r="C29" s="36">
        <v>0.91386000000000001</v>
      </c>
      <c r="D29" s="36">
        <v>0.93435999999999997</v>
      </c>
      <c r="E29" s="36">
        <v>0.93457999999999997</v>
      </c>
      <c r="F29" s="36">
        <v>0.92322000000000004</v>
      </c>
      <c r="G29" s="36">
        <v>0.9</v>
      </c>
      <c r="H29" s="36">
        <v>0.9</v>
      </c>
      <c r="I29" s="36">
        <v>0.9</v>
      </c>
      <c r="J29" s="36">
        <v>0.9</v>
      </c>
      <c r="K29" s="36">
        <v>0.9</v>
      </c>
      <c r="L29" s="36">
        <v>0.9</v>
      </c>
      <c r="M29" s="36">
        <v>0.9</v>
      </c>
      <c r="N29" s="36">
        <v>0.9</v>
      </c>
      <c r="O29" s="35">
        <v>0.9</v>
      </c>
      <c r="P29" s="43">
        <v>14000</v>
      </c>
      <c r="Q29" s="36">
        <v>0.85877999999999999</v>
      </c>
      <c r="R29" s="36">
        <v>0.92088000000000003</v>
      </c>
      <c r="S29" s="36">
        <v>0.94396999999999998</v>
      </c>
      <c r="T29" s="36">
        <v>0.94447000000000003</v>
      </c>
      <c r="U29" s="36">
        <v>0.93030000000000002</v>
      </c>
      <c r="V29" s="36">
        <v>0.91703999999999997</v>
      </c>
      <c r="W29" s="36">
        <v>0.9</v>
      </c>
      <c r="X29" s="36">
        <v>0.9</v>
      </c>
      <c r="Y29" s="36">
        <v>0.9</v>
      </c>
      <c r="Z29" s="36">
        <v>0.9</v>
      </c>
      <c r="AA29" s="36">
        <v>0.9</v>
      </c>
      <c r="AB29" s="36">
        <v>0.9</v>
      </c>
      <c r="AC29" s="36">
        <v>0.9</v>
      </c>
      <c r="AD29" s="45">
        <v>0.9</v>
      </c>
    </row>
    <row r="30" spans="1:30" x14ac:dyDescent="0.25">
      <c r="A30" s="43">
        <v>14500</v>
      </c>
      <c r="B30" s="36">
        <v>0.86656</v>
      </c>
      <c r="C30" s="36">
        <v>0.91586000000000001</v>
      </c>
      <c r="D30" s="36">
        <v>0.93555999999999995</v>
      </c>
      <c r="E30" s="36">
        <v>0.93454000000000004</v>
      </c>
      <c r="F30" s="36">
        <v>0.92305000000000004</v>
      </c>
      <c r="G30" s="36">
        <v>0.9</v>
      </c>
      <c r="H30" s="36">
        <v>0.9</v>
      </c>
      <c r="I30" s="36">
        <v>0.9</v>
      </c>
      <c r="J30" s="36">
        <v>0.9</v>
      </c>
      <c r="K30" s="36">
        <v>0.9</v>
      </c>
      <c r="L30" s="36">
        <v>0.9</v>
      </c>
      <c r="M30" s="36">
        <v>0.9</v>
      </c>
      <c r="N30" s="36">
        <v>0.9</v>
      </c>
      <c r="O30" s="35">
        <v>0.9</v>
      </c>
      <c r="P30" s="43">
        <v>14500</v>
      </c>
      <c r="Q30" s="36">
        <v>0.83650000000000002</v>
      </c>
      <c r="R30" s="36">
        <v>0.91174999999999995</v>
      </c>
      <c r="S30" s="36">
        <v>0.94147000000000003</v>
      </c>
      <c r="T30" s="36">
        <v>0.94269000000000003</v>
      </c>
      <c r="U30" s="36">
        <v>0.92535000000000001</v>
      </c>
      <c r="V30" s="36">
        <v>0.91125</v>
      </c>
      <c r="W30" s="36">
        <v>0.9</v>
      </c>
      <c r="X30" s="36">
        <v>0.9</v>
      </c>
      <c r="Y30" s="36">
        <v>0.9</v>
      </c>
      <c r="Z30" s="36">
        <v>0.9</v>
      </c>
      <c r="AA30" s="36">
        <v>0.9</v>
      </c>
      <c r="AB30" s="36">
        <v>0.9</v>
      </c>
      <c r="AC30" s="36">
        <v>0.9</v>
      </c>
      <c r="AD30" s="45">
        <v>0.9</v>
      </c>
    </row>
    <row r="31" spans="1:30" x14ac:dyDescent="0.25">
      <c r="A31" s="43">
        <v>15000</v>
      </c>
      <c r="B31" s="36">
        <v>0.85470000000000002</v>
      </c>
      <c r="C31" s="36">
        <v>0.90915000000000001</v>
      </c>
      <c r="D31" s="36">
        <v>0.93091999999999997</v>
      </c>
      <c r="E31" s="36">
        <v>0.92867999999999995</v>
      </c>
      <c r="F31" s="36">
        <v>0.91507000000000005</v>
      </c>
      <c r="G31" s="36">
        <v>0.9</v>
      </c>
      <c r="H31" s="36">
        <v>0.9</v>
      </c>
      <c r="I31" s="36">
        <v>0.9</v>
      </c>
      <c r="J31" s="36">
        <v>0.9</v>
      </c>
      <c r="K31" s="36">
        <v>0.9</v>
      </c>
      <c r="L31" s="36">
        <v>0.9</v>
      </c>
      <c r="M31" s="36">
        <v>0.9</v>
      </c>
      <c r="N31" s="36">
        <v>0.9</v>
      </c>
      <c r="O31" s="35">
        <v>0.9</v>
      </c>
      <c r="P31" s="43">
        <v>15000</v>
      </c>
      <c r="Q31" s="36">
        <v>0.84289999999999998</v>
      </c>
      <c r="R31" s="36">
        <v>0.90642999999999996</v>
      </c>
      <c r="S31" s="36">
        <v>0.93818999999999997</v>
      </c>
      <c r="T31" s="36">
        <v>0.94128000000000001</v>
      </c>
      <c r="U31" s="36">
        <v>0.92079999999999995</v>
      </c>
      <c r="V31" s="36">
        <v>0.9</v>
      </c>
      <c r="W31" s="36">
        <v>0.9</v>
      </c>
      <c r="X31" s="36">
        <v>0.9</v>
      </c>
      <c r="Y31" s="36">
        <v>0.9</v>
      </c>
      <c r="Z31" s="36">
        <v>0.9</v>
      </c>
      <c r="AA31" s="36">
        <v>0.9</v>
      </c>
      <c r="AB31" s="36">
        <v>0.9</v>
      </c>
      <c r="AC31" s="36">
        <v>0.9</v>
      </c>
      <c r="AD31" s="45">
        <v>0.9</v>
      </c>
    </row>
    <row r="32" spans="1:30" x14ac:dyDescent="0.25">
      <c r="A32" s="43">
        <v>15500</v>
      </c>
      <c r="B32" s="36">
        <v>0.84409000000000001</v>
      </c>
      <c r="C32" s="36">
        <v>0.90144000000000002</v>
      </c>
      <c r="D32" s="36">
        <v>0.92644000000000004</v>
      </c>
      <c r="E32" s="36">
        <v>0.92561000000000004</v>
      </c>
      <c r="F32" s="36">
        <v>0.90522999999999998</v>
      </c>
      <c r="G32" s="36">
        <v>0.9</v>
      </c>
      <c r="H32" s="36">
        <v>0.9</v>
      </c>
      <c r="I32" s="36">
        <v>0.9</v>
      </c>
      <c r="J32" s="36">
        <v>0.9</v>
      </c>
      <c r="K32" s="36">
        <v>0.9</v>
      </c>
      <c r="L32" s="36">
        <v>0.9</v>
      </c>
      <c r="M32" s="36">
        <v>0.9</v>
      </c>
      <c r="N32" s="36">
        <v>0.9</v>
      </c>
      <c r="O32" s="35">
        <v>0.9</v>
      </c>
      <c r="P32" s="43">
        <v>15500</v>
      </c>
      <c r="Q32" s="36">
        <v>0.83475999999999995</v>
      </c>
      <c r="R32" s="36">
        <v>0.90734000000000004</v>
      </c>
      <c r="S32" s="36">
        <v>0.93742000000000003</v>
      </c>
      <c r="T32" s="36">
        <v>0.93913999999999997</v>
      </c>
      <c r="U32" s="36">
        <v>0.92481999999999998</v>
      </c>
      <c r="V32" s="36">
        <v>0.9</v>
      </c>
      <c r="W32" s="36">
        <v>0.9</v>
      </c>
      <c r="X32" s="36">
        <v>0.9</v>
      </c>
      <c r="Y32" s="36">
        <v>0.9</v>
      </c>
      <c r="Z32" s="36">
        <v>0.9</v>
      </c>
      <c r="AA32" s="36">
        <v>0.9</v>
      </c>
      <c r="AB32" s="36">
        <v>0.9</v>
      </c>
      <c r="AC32" s="36">
        <v>0.9</v>
      </c>
      <c r="AD32" s="45">
        <v>0.9</v>
      </c>
    </row>
    <row r="33" spans="1:30" ht="15" thickBot="1" x14ac:dyDescent="0.3">
      <c r="A33" s="50">
        <v>16000</v>
      </c>
      <c r="B33" s="51">
        <v>0.85945000000000005</v>
      </c>
      <c r="C33" s="52">
        <v>0.90946000000000005</v>
      </c>
      <c r="D33" s="52">
        <v>0.92998999999999998</v>
      </c>
      <c r="E33" s="52">
        <v>0.92691000000000001</v>
      </c>
      <c r="F33" s="52">
        <v>0.89732000000000001</v>
      </c>
      <c r="G33" s="52">
        <v>0.9</v>
      </c>
      <c r="H33" s="52">
        <v>0.9</v>
      </c>
      <c r="I33" s="52">
        <v>0.9</v>
      </c>
      <c r="J33" s="52">
        <v>0.9</v>
      </c>
      <c r="K33" s="52">
        <v>0.9</v>
      </c>
      <c r="L33" s="52">
        <v>0.9</v>
      </c>
      <c r="M33" s="52">
        <v>0.9</v>
      </c>
      <c r="N33" s="52">
        <v>0.9</v>
      </c>
      <c r="O33" s="53">
        <v>0.9</v>
      </c>
      <c r="P33" s="50">
        <v>16000</v>
      </c>
      <c r="Q33" s="51">
        <v>0.81481999999999999</v>
      </c>
      <c r="R33" s="52">
        <v>0.90005999999999997</v>
      </c>
      <c r="S33" s="52">
        <v>0.93255999999999994</v>
      </c>
      <c r="T33" s="52">
        <v>0.93640999999999996</v>
      </c>
      <c r="U33" s="52">
        <v>0.92835000000000001</v>
      </c>
      <c r="V33" s="52">
        <v>0.9</v>
      </c>
      <c r="W33" s="52">
        <v>0.9</v>
      </c>
      <c r="X33" s="52">
        <v>0.9</v>
      </c>
      <c r="Y33" s="52">
        <v>0.9</v>
      </c>
      <c r="Z33" s="52">
        <v>0.9</v>
      </c>
      <c r="AA33" s="52">
        <v>0.9</v>
      </c>
      <c r="AB33" s="52">
        <v>0.9</v>
      </c>
      <c r="AC33" s="52">
        <v>0.9</v>
      </c>
      <c r="AD33" s="54">
        <v>0.9</v>
      </c>
    </row>
    <row r="34" spans="1:30" ht="15" thickBot="1" x14ac:dyDescent="0.3"/>
    <row r="35" spans="1:30" ht="43.2" x14ac:dyDescent="0.25">
      <c r="A35" s="38" t="s">
        <v>1700</v>
      </c>
      <c r="B35" s="39">
        <v>10</v>
      </c>
      <c r="C35" s="39">
        <v>20</v>
      </c>
      <c r="D35" s="39">
        <v>40</v>
      </c>
      <c r="E35" s="39">
        <v>60</v>
      </c>
      <c r="F35" s="39">
        <v>80</v>
      </c>
      <c r="G35" s="39">
        <v>100</v>
      </c>
      <c r="H35" s="39">
        <v>120</v>
      </c>
      <c r="I35" s="39">
        <v>140</v>
      </c>
      <c r="J35" s="39">
        <v>160</v>
      </c>
      <c r="K35" s="39">
        <v>180</v>
      </c>
      <c r="L35" s="39">
        <v>200</v>
      </c>
      <c r="M35" s="39">
        <v>220</v>
      </c>
      <c r="N35" s="39">
        <v>240</v>
      </c>
      <c r="O35" s="39">
        <v>260</v>
      </c>
      <c r="P35" s="61">
        <v>280</v>
      </c>
      <c r="Q35" s="39">
        <v>300</v>
      </c>
      <c r="R35" s="39">
        <v>320</v>
      </c>
      <c r="S35" s="39">
        <v>340</v>
      </c>
      <c r="T35" s="39">
        <v>360</v>
      </c>
      <c r="U35" s="39">
        <v>380</v>
      </c>
      <c r="V35" s="39">
        <v>400</v>
      </c>
      <c r="W35" s="39">
        <v>420</v>
      </c>
      <c r="X35" s="41">
        <v>430</v>
      </c>
    </row>
    <row r="36" spans="1:30" x14ac:dyDescent="0.25">
      <c r="A36" s="43">
        <v>500</v>
      </c>
      <c r="B36" s="44">
        <v>0.74605999999999995</v>
      </c>
      <c r="C36" s="36">
        <v>0.80093999999999999</v>
      </c>
      <c r="D36" s="55">
        <v>0.81710000000000005</v>
      </c>
      <c r="E36" s="36">
        <v>0.81240000000000001</v>
      </c>
      <c r="F36" s="36">
        <v>0.80249000000000004</v>
      </c>
      <c r="G36" s="36">
        <v>0.79181999999999997</v>
      </c>
      <c r="H36" s="36">
        <v>0.78008</v>
      </c>
      <c r="I36" s="36">
        <v>0.76854</v>
      </c>
      <c r="J36" s="55">
        <v>0.75634000000000001</v>
      </c>
      <c r="K36" s="36">
        <v>0.74505999999999994</v>
      </c>
      <c r="L36" s="36">
        <v>0.73355000000000004</v>
      </c>
      <c r="M36" s="36">
        <v>0.72101000000000004</v>
      </c>
      <c r="N36" s="36">
        <v>0.70898000000000005</v>
      </c>
      <c r="O36" s="36">
        <v>0.69752000000000003</v>
      </c>
      <c r="P36" s="36">
        <v>0.68555999999999995</v>
      </c>
      <c r="Q36" s="55">
        <v>0.67291999999999996</v>
      </c>
      <c r="R36" s="36">
        <v>0.66046000000000005</v>
      </c>
      <c r="S36" s="36">
        <v>0.64785000000000004</v>
      </c>
      <c r="T36" s="36">
        <v>0.63553999999999999</v>
      </c>
      <c r="U36" s="36">
        <v>0.62305999999999995</v>
      </c>
      <c r="V36" s="36">
        <v>0.60970999999999997</v>
      </c>
      <c r="W36" s="36">
        <v>0.59638000000000002</v>
      </c>
      <c r="X36" s="45">
        <v>0.58862000000000003</v>
      </c>
    </row>
    <row r="37" spans="1:30" x14ac:dyDescent="0.25">
      <c r="A37" s="67">
        <v>1000</v>
      </c>
      <c r="B37" s="36">
        <v>0.78568000000000005</v>
      </c>
      <c r="C37" s="36">
        <v>0.85741000000000001</v>
      </c>
      <c r="D37" s="36">
        <v>0.87880999999999998</v>
      </c>
      <c r="E37" s="36">
        <v>0.87870000000000004</v>
      </c>
      <c r="F37" s="36">
        <v>0.87482000000000004</v>
      </c>
      <c r="G37" s="36">
        <v>0.86917</v>
      </c>
      <c r="H37" s="36">
        <v>0.86324000000000001</v>
      </c>
      <c r="I37" s="36">
        <v>0.85648000000000002</v>
      </c>
      <c r="J37" s="36">
        <v>0.84938000000000002</v>
      </c>
      <c r="K37" s="36">
        <v>0.84194999999999998</v>
      </c>
      <c r="L37" s="36">
        <v>0.83426999999999996</v>
      </c>
      <c r="M37" s="36">
        <v>0.82677</v>
      </c>
      <c r="N37" s="36">
        <v>0.81837000000000004</v>
      </c>
      <c r="O37" s="36">
        <v>0.81071000000000004</v>
      </c>
      <c r="P37" s="36">
        <v>0.80271999999999999</v>
      </c>
      <c r="Q37" s="36">
        <v>0.79435</v>
      </c>
      <c r="R37" s="36">
        <v>0.78566999999999998</v>
      </c>
      <c r="S37" s="36">
        <v>0.77629999999999999</v>
      </c>
      <c r="T37" s="36">
        <v>0.76724000000000003</v>
      </c>
      <c r="U37" s="36">
        <v>0.75817999999999997</v>
      </c>
      <c r="V37" s="48">
        <v>0.74827999999999995</v>
      </c>
      <c r="W37" s="36">
        <v>0.6</v>
      </c>
      <c r="X37" s="45">
        <v>0.6</v>
      </c>
    </row>
    <row r="38" spans="1:30" x14ac:dyDescent="0.25">
      <c r="A38" s="43">
        <v>1500</v>
      </c>
      <c r="B38" s="36">
        <v>0.80728999999999995</v>
      </c>
      <c r="C38" s="36">
        <v>0.87199000000000004</v>
      </c>
      <c r="D38" s="36">
        <v>0.89785999999999999</v>
      </c>
      <c r="E38" s="36">
        <v>0.90261999999999998</v>
      </c>
      <c r="F38" s="36">
        <v>0.9</v>
      </c>
      <c r="G38" s="36">
        <v>0.89785000000000004</v>
      </c>
      <c r="H38" s="36">
        <v>0.89424999999999999</v>
      </c>
      <c r="I38" s="36">
        <v>0.88965000000000005</v>
      </c>
      <c r="J38" s="36">
        <v>0.88536999999999999</v>
      </c>
      <c r="K38" s="36">
        <v>0.88066</v>
      </c>
      <c r="L38" s="36">
        <v>0.87619000000000002</v>
      </c>
      <c r="M38" s="36">
        <v>0.87051000000000001</v>
      </c>
      <c r="N38" s="36">
        <v>0.86463000000000001</v>
      </c>
      <c r="O38" s="36">
        <v>0.85889000000000004</v>
      </c>
      <c r="P38" s="36">
        <v>0.85270000000000001</v>
      </c>
      <c r="Q38" s="36">
        <v>0.84623999999999999</v>
      </c>
      <c r="R38" s="36">
        <v>0.83955000000000002</v>
      </c>
      <c r="S38" s="36">
        <v>0.83240999999999998</v>
      </c>
      <c r="T38" s="36">
        <v>0.82569000000000004</v>
      </c>
      <c r="U38" s="36">
        <v>0.81872999999999996</v>
      </c>
      <c r="V38" s="36">
        <v>0.81028</v>
      </c>
      <c r="W38" s="36">
        <v>0.6</v>
      </c>
      <c r="X38" s="45">
        <v>0.6</v>
      </c>
    </row>
    <row r="39" spans="1:30" x14ac:dyDescent="0.25">
      <c r="A39" s="43">
        <v>2000</v>
      </c>
      <c r="B39" s="36">
        <v>0.81198000000000004</v>
      </c>
      <c r="C39" s="36">
        <v>0.87794000000000005</v>
      </c>
      <c r="D39" s="36">
        <v>0.90771999999999997</v>
      </c>
      <c r="E39" s="36">
        <v>0.91379999999999995</v>
      </c>
      <c r="F39" s="36">
        <v>0.91454000000000002</v>
      </c>
      <c r="G39" s="36">
        <v>0.91237000000000001</v>
      </c>
      <c r="H39" s="36">
        <v>0.91080000000000005</v>
      </c>
      <c r="I39" s="36">
        <v>0.90808</v>
      </c>
      <c r="J39" s="36">
        <v>0.90478000000000003</v>
      </c>
      <c r="K39" s="36">
        <v>0.90115999999999996</v>
      </c>
      <c r="L39" s="36">
        <v>0.89763999999999999</v>
      </c>
      <c r="M39" s="36">
        <v>0.89346000000000003</v>
      </c>
      <c r="N39" s="36">
        <v>0.88902999999999999</v>
      </c>
      <c r="O39" s="36">
        <v>0.88436000000000003</v>
      </c>
      <c r="P39" s="36">
        <v>0.87975999999999999</v>
      </c>
      <c r="Q39" s="36">
        <v>0.87492999999999999</v>
      </c>
      <c r="R39" s="36">
        <v>0.86946000000000001</v>
      </c>
      <c r="S39" s="36">
        <v>0.86380000000000001</v>
      </c>
      <c r="T39" s="36">
        <v>0.85807999999999995</v>
      </c>
      <c r="U39" s="36">
        <v>0.85211999999999999</v>
      </c>
      <c r="V39" s="36">
        <v>0.84562000000000004</v>
      </c>
      <c r="W39" s="36">
        <v>0.83867000000000003</v>
      </c>
      <c r="X39" s="57">
        <v>0.84</v>
      </c>
    </row>
    <row r="40" spans="1:30" x14ac:dyDescent="0.25">
      <c r="A40" s="67">
        <v>2500</v>
      </c>
      <c r="B40" s="36">
        <v>0.81767000000000001</v>
      </c>
      <c r="C40" s="36">
        <v>0.88190999999999997</v>
      </c>
      <c r="D40" s="36">
        <v>0.91383000000000003</v>
      </c>
      <c r="E40" s="36">
        <v>0.92123999999999995</v>
      </c>
      <c r="F40" s="36">
        <v>0.92301999999999995</v>
      </c>
      <c r="G40" s="48">
        <v>0.92318</v>
      </c>
      <c r="H40" s="36">
        <v>0.92140999999999995</v>
      </c>
      <c r="I40" s="36">
        <v>0.91978000000000004</v>
      </c>
      <c r="J40" s="36">
        <v>0.91739999999999999</v>
      </c>
      <c r="K40" s="36">
        <v>0.91500999999999999</v>
      </c>
      <c r="L40" s="36">
        <v>0.91198000000000001</v>
      </c>
      <c r="M40" s="36">
        <v>0.90896999999999994</v>
      </c>
      <c r="N40" s="36">
        <v>0.90524000000000004</v>
      </c>
      <c r="O40" s="36">
        <v>0.90169999999999995</v>
      </c>
      <c r="P40" s="36">
        <v>0.89792000000000005</v>
      </c>
      <c r="Q40" s="36">
        <v>0.89387000000000005</v>
      </c>
      <c r="R40" s="36">
        <v>0.88939000000000001</v>
      </c>
      <c r="S40" s="36">
        <v>0.88463999999999998</v>
      </c>
      <c r="T40" s="36">
        <v>0.87973999999999997</v>
      </c>
      <c r="U40" s="36">
        <v>0.87461999999999995</v>
      </c>
      <c r="V40" s="36">
        <v>0.86911000000000005</v>
      </c>
      <c r="W40" s="36">
        <v>0.86339999999999995</v>
      </c>
      <c r="X40" s="45">
        <v>0.9</v>
      </c>
    </row>
    <row r="41" spans="1:30" x14ac:dyDescent="0.25">
      <c r="A41" s="43">
        <v>3000</v>
      </c>
      <c r="B41" s="36">
        <v>0.81967000000000001</v>
      </c>
      <c r="C41" s="36">
        <v>0.88568000000000002</v>
      </c>
      <c r="D41" s="36">
        <v>0.91805000000000003</v>
      </c>
      <c r="E41" s="36">
        <v>0.92659999999999998</v>
      </c>
      <c r="F41" s="36">
        <v>0.92986999999999997</v>
      </c>
      <c r="G41" s="36">
        <v>0.93027000000000004</v>
      </c>
      <c r="H41" s="36">
        <v>0.92978000000000005</v>
      </c>
      <c r="I41" s="36">
        <v>0.92769999999999997</v>
      </c>
      <c r="J41" s="36">
        <v>0.92635000000000001</v>
      </c>
      <c r="K41" s="36">
        <v>0.92432000000000003</v>
      </c>
      <c r="L41" s="36">
        <v>0.92205000000000004</v>
      </c>
      <c r="M41" s="36">
        <v>0.91954000000000002</v>
      </c>
      <c r="N41" s="36">
        <v>0.91637999999999997</v>
      </c>
      <c r="O41" s="36">
        <v>0.91335</v>
      </c>
      <c r="P41" s="36">
        <v>0.91025999999999996</v>
      </c>
      <c r="Q41" s="36">
        <v>0.90683000000000002</v>
      </c>
      <c r="R41" s="36">
        <v>0.90286999999999995</v>
      </c>
      <c r="S41" s="36">
        <v>0.89864999999999995</v>
      </c>
      <c r="T41" s="37">
        <v>0.89426000000000005</v>
      </c>
      <c r="U41" s="36">
        <v>0.89002000000000003</v>
      </c>
      <c r="V41" s="36">
        <v>0.88534999999999997</v>
      </c>
      <c r="W41" s="36">
        <v>0.87997999999999998</v>
      </c>
      <c r="X41" s="45">
        <v>0.9</v>
      </c>
    </row>
    <row r="42" spans="1:30" x14ac:dyDescent="0.25">
      <c r="A42" s="67">
        <v>3500</v>
      </c>
      <c r="B42" s="36">
        <v>0.82018000000000002</v>
      </c>
      <c r="C42" s="36">
        <v>0.88861999999999997</v>
      </c>
      <c r="D42" s="36">
        <v>0.92098999999999998</v>
      </c>
      <c r="E42" s="36">
        <v>0.93050999999999995</v>
      </c>
      <c r="F42" s="36">
        <v>0.93389</v>
      </c>
      <c r="G42" s="36">
        <v>0.93498000000000003</v>
      </c>
      <c r="H42" s="36">
        <v>0.93518000000000001</v>
      </c>
      <c r="I42" s="36">
        <v>0.93493999999999999</v>
      </c>
      <c r="J42" s="36">
        <v>0.93389</v>
      </c>
      <c r="K42" s="36">
        <v>0.93217000000000005</v>
      </c>
      <c r="L42" s="36">
        <v>0.93061000000000005</v>
      </c>
      <c r="M42" s="36">
        <v>0.92847000000000002</v>
      </c>
      <c r="N42" s="36">
        <v>0.92595000000000005</v>
      </c>
      <c r="O42" s="36">
        <v>0.92344999999999999</v>
      </c>
      <c r="P42" s="36">
        <v>0.92054000000000002</v>
      </c>
      <c r="Q42" s="36">
        <v>0.91751000000000005</v>
      </c>
      <c r="R42" s="36">
        <v>0.91390000000000005</v>
      </c>
      <c r="S42" s="48">
        <v>0.91035999999999995</v>
      </c>
      <c r="T42" s="36">
        <v>0.90686</v>
      </c>
      <c r="U42" s="36">
        <v>0.90312000000000003</v>
      </c>
      <c r="V42" s="36">
        <v>0.89866000000000001</v>
      </c>
      <c r="W42" s="36">
        <v>0.89388999999999996</v>
      </c>
      <c r="X42" s="45">
        <v>0.9</v>
      </c>
    </row>
    <row r="43" spans="1:30" x14ac:dyDescent="0.25">
      <c r="A43" s="43">
        <v>4000</v>
      </c>
      <c r="B43" s="36">
        <v>0.81933999999999996</v>
      </c>
      <c r="C43" s="36">
        <v>0.88870000000000005</v>
      </c>
      <c r="D43" s="36">
        <v>0.92293000000000003</v>
      </c>
      <c r="E43" s="36">
        <v>0.93340000000000001</v>
      </c>
      <c r="F43" s="36">
        <v>0.93745999999999996</v>
      </c>
      <c r="G43" s="36">
        <v>0.93950999999999996</v>
      </c>
      <c r="H43" s="36">
        <v>0.93994</v>
      </c>
      <c r="I43" s="36">
        <v>0.94023999999999996</v>
      </c>
      <c r="J43" s="36">
        <v>0.93918999999999997</v>
      </c>
      <c r="K43" s="36">
        <v>0.93798000000000004</v>
      </c>
      <c r="L43" s="36">
        <v>0.93606999999999996</v>
      </c>
      <c r="M43" s="36">
        <v>0.93440000000000001</v>
      </c>
      <c r="N43" s="36">
        <v>0.93203999999999998</v>
      </c>
      <c r="O43" s="36">
        <v>0.92978000000000005</v>
      </c>
      <c r="P43" s="36">
        <v>0.92759999999999998</v>
      </c>
      <c r="Q43" s="36">
        <v>0.92488999999999999</v>
      </c>
      <c r="R43" s="36">
        <v>0.92210000000000003</v>
      </c>
      <c r="S43" s="36">
        <v>0.91888999999999998</v>
      </c>
      <c r="T43" s="36">
        <v>0.91527000000000003</v>
      </c>
      <c r="U43" s="36">
        <v>0.91161999999999999</v>
      </c>
      <c r="V43" s="36">
        <v>0.90793999999999997</v>
      </c>
      <c r="W43" s="36">
        <v>0.9</v>
      </c>
      <c r="X43" s="45">
        <v>0.9</v>
      </c>
    </row>
    <row r="44" spans="1:30" x14ac:dyDescent="0.25">
      <c r="A44" s="43">
        <v>4500</v>
      </c>
      <c r="B44" s="36">
        <v>0.81886999999999999</v>
      </c>
      <c r="C44" s="36">
        <v>0.88887000000000005</v>
      </c>
      <c r="D44" s="36">
        <v>0.92473000000000005</v>
      </c>
      <c r="E44" s="36">
        <v>0.93589</v>
      </c>
      <c r="F44" s="36">
        <v>0.94111</v>
      </c>
      <c r="G44" s="36">
        <v>0.94316999999999995</v>
      </c>
      <c r="H44" s="36">
        <v>0.94406999999999996</v>
      </c>
      <c r="I44" s="36">
        <v>0.94384999999999997</v>
      </c>
      <c r="J44" s="36">
        <v>0.94350999999999996</v>
      </c>
      <c r="K44" s="36">
        <v>0.94244000000000006</v>
      </c>
      <c r="L44" s="36">
        <v>0.94116</v>
      </c>
      <c r="M44" s="36">
        <v>0.93967000000000001</v>
      </c>
      <c r="N44" s="36">
        <v>0.93745000000000001</v>
      </c>
      <c r="O44" s="36">
        <v>0.93564000000000003</v>
      </c>
      <c r="P44" s="36">
        <v>0.93376999999999999</v>
      </c>
      <c r="Q44" s="36">
        <v>0.93113000000000001</v>
      </c>
      <c r="R44" s="36">
        <v>0.92828999999999995</v>
      </c>
      <c r="S44" s="36">
        <v>0.92556000000000005</v>
      </c>
      <c r="T44" s="36">
        <v>0.92269000000000001</v>
      </c>
      <c r="U44" s="36">
        <v>0.91942000000000002</v>
      </c>
      <c r="V44" s="36">
        <v>0.91578999999999999</v>
      </c>
      <c r="W44" s="36">
        <v>0.9</v>
      </c>
      <c r="X44" s="45">
        <v>0.9</v>
      </c>
    </row>
    <row r="45" spans="1:30" x14ac:dyDescent="0.25">
      <c r="A45" s="67">
        <v>5000</v>
      </c>
      <c r="B45" s="36">
        <v>0.81852000000000003</v>
      </c>
      <c r="C45" s="36">
        <v>0.89049</v>
      </c>
      <c r="D45" s="36">
        <v>0.92635000000000001</v>
      </c>
      <c r="E45" s="36">
        <v>0.93793000000000004</v>
      </c>
      <c r="F45" s="36">
        <v>0.94347000000000003</v>
      </c>
      <c r="G45" s="36">
        <v>0.94633</v>
      </c>
      <c r="H45" s="36">
        <v>0.94730999999999999</v>
      </c>
      <c r="I45" s="36">
        <v>0.94793000000000005</v>
      </c>
      <c r="J45" s="36">
        <v>0.94774000000000003</v>
      </c>
      <c r="K45" s="36">
        <v>0.94711000000000001</v>
      </c>
      <c r="L45" s="36">
        <v>0.94603000000000004</v>
      </c>
      <c r="M45" s="36">
        <v>0.94449000000000005</v>
      </c>
      <c r="N45" s="36">
        <v>0.94296000000000002</v>
      </c>
      <c r="O45" s="36">
        <v>0.94103999999999999</v>
      </c>
      <c r="P45" s="48">
        <v>0.93911</v>
      </c>
      <c r="Q45" s="36">
        <v>0.93689</v>
      </c>
      <c r="R45" s="36">
        <v>0.93452000000000002</v>
      </c>
      <c r="S45" s="36">
        <v>0.93176000000000003</v>
      </c>
      <c r="T45" s="36">
        <v>0.92910000000000004</v>
      </c>
      <c r="U45" s="36">
        <v>0.92627000000000004</v>
      </c>
      <c r="V45" s="36">
        <v>0.92298000000000002</v>
      </c>
      <c r="W45" s="36">
        <v>0.9</v>
      </c>
      <c r="X45" s="45">
        <v>0.9</v>
      </c>
    </row>
    <row r="46" spans="1:30" x14ac:dyDescent="0.25">
      <c r="A46" s="43">
        <v>5500</v>
      </c>
      <c r="B46" s="36">
        <v>0.81703000000000003</v>
      </c>
      <c r="C46" s="36">
        <v>0.88876999999999995</v>
      </c>
      <c r="D46" s="36">
        <v>0.92766000000000004</v>
      </c>
      <c r="E46" s="36">
        <v>0.94020999999999999</v>
      </c>
      <c r="F46" s="36">
        <v>0.94616</v>
      </c>
      <c r="G46" s="36">
        <v>0.94918000000000002</v>
      </c>
      <c r="H46" s="36">
        <v>0.95065</v>
      </c>
      <c r="I46" s="36">
        <v>0.95077999999999996</v>
      </c>
      <c r="J46" s="36">
        <v>0.95135999999999998</v>
      </c>
      <c r="K46" s="37">
        <v>0.95037000000000005</v>
      </c>
      <c r="L46" s="36">
        <v>0.94938</v>
      </c>
      <c r="M46" s="36">
        <v>0.94820000000000004</v>
      </c>
      <c r="N46" s="36">
        <v>0.94679000000000002</v>
      </c>
      <c r="O46" s="36">
        <v>0.94528999999999996</v>
      </c>
      <c r="P46" s="36">
        <v>0.94347999999999999</v>
      </c>
      <c r="Q46" s="36">
        <v>0.94208000000000003</v>
      </c>
      <c r="R46" s="36">
        <v>0.94052000000000002</v>
      </c>
      <c r="S46" s="36">
        <v>0.93825999999999998</v>
      </c>
      <c r="T46" s="36">
        <v>0.93593999999999999</v>
      </c>
      <c r="U46" s="36">
        <v>0.93337999999999999</v>
      </c>
      <c r="V46" s="36">
        <v>0.93057000000000001</v>
      </c>
      <c r="W46" s="36">
        <v>0.92757000000000001</v>
      </c>
      <c r="X46" s="45">
        <v>0.9</v>
      </c>
    </row>
    <row r="47" spans="1:30" x14ac:dyDescent="0.25">
      <c r="A47" s="67">
        <v>6000</v>
      </c>
      <c r="B47" s="48">
        <v>0.81689999999999996</v>
      </c>
      <c r="C47" s="36">
        <v>0.8901</v>
      </c>
      <c r="D47" s="36">
        <v>0.9294</v>
      </c>
      <c r="E47" s="36">
        <v>0.94196999999999997</v>
      </c>
      <c r="F47" s="36">
        <v>0.94825999999999999</v>
      </c>
      <c r="G47" s="36">
        <v>0.95160999999999996</v>
      </c>
      <c r="H47" s="36">
        <v>0.95350999999999997</v>
      </c>
      <c r="I47" s="36">
        <v>0.95411999999999997</v>
      </c>
      <c r="J47" s="36">
        <v>0.95418000000000003</v>
      </c>
      <c r="K47" s="36">
        <v>0.95404</v>
      </c>
      <c r="L47" s="36">
        <v>0.95365</v>
      </c>
      <c r="M47" s="36">
        <v>0.95355999999999996</v>
      </c>
      <c r="N47" s="36">
        <v>0.95221999999999996</v>
      </c>
      <c r="O47" s="36">
        <v>0.95106000000000002</v>
      </c>
      <c r="P47" s="36">
        <v>0.94943</v>
      </c>
      <c r="Q47" s="36">
        <v>0.94823000000000002</v>
      </c>
      <c r="R47" s="36">
        <v>0.94649000000000005</v>
      </c>
      <c r="S47" s="36">
        <v>0.94477999999999995</v>
      </c>
      <c r="T47" s="36">
        <v>0.94206999999999996</v>
      </c>
      <c r="U47" s="36">
        <v>0.93903999999999999</v>
      </c>
      <c r="V47" s="36">
        <v>0.93574000000000002</v>
      </c>
      <c r="W47" s="36">
        <v>0.9</v>
      </c>
      <c r="X47" s="45">
        <v>0.9</v>
      </c>
    </row>
    <row r="48" spans="1:30" x14ac:dyDescent="0.25">
      <c r="A48" s="43">
        <v>6500</v>
      </c>
      <c r="B48" s="36">
        <v>0.81327000000000005</v>
      </c>
      <c r="C48" s="36">
        <v>0.88880000000000003</v>
      </c>
      <c r="D48" s="36">
        <v>0.93003000000000002</v>
      </c>
      <c r="E48" s="36">
        <v>0.94360999999999995</v>
      </c>
      <c r="F48" s="36">
        <v>0.95047000000000004</v>
      </c>
      <c r="G48" s="36">
        <v>0.95376000000000005</v>
      </c>
      <c r="H48" s="36">
        <v>0.95623000000000002</v>
      </c>
      <c r="I48" s="36">
        <v>0.95745000000000002</v>
      </c>
      <c r="J48" s="36">
        <v>0.95850000000000002</v>
      </c>
      <c r="K48" s="36">
        <v>0.95853999999999995</v>
      </c>
      <c r="L48" s="36">
        <v>0.95816999999999997</v>
      </c>
      <c r="M48" s="36">
        <v>0.95750999999999997</v>
      </c>
      <c r="N48" s="36">
        <v>0.95706000000000002</v>
      </c>
      <c r="O48" s="36">
        <v>0.95506999999999997</v>
      </c>
      <c r="P48" s="36">
        <v>0.95335999999999999</v>
      </c>
      <c r="Q48" s="36">
        <v>0.95128999999999997</v>
      </c>
      <c r="R48" s="36">
        <v>0.94867000000000001</v>
      </c>
      <c r="S48" s="36">
        <v>0.94567000000000001</v>
      </c>
      <c r="T48" s="36">
        <v>0.94218000000000002</v>
      </c>
      <c r="U48" s="49">
        <v>0.93786999999999998</v>
      </c>
      <c r="V48" s="36">
        <v>0.9</v>
      </c>
      <c r="W48" s="36">
        <v>0.9</v>
      </c>
      <c r="X48" s="45">
        <v>0.9</v>
      </c>
    </row>
    <row r="49" spans="1:24" x14ac:dyDescent="0.25">
      <c r="A49" s="67">
        <v>7000</v>
      </c>
      <c r="B49" s="36">
        <v>0.81259000000000003</v>
      </c>
      <c r="C49" s="36">
        <v>0.88902000000000003</v>
      </c>
      <c r="D49" s="36">
        <v>0.93095000000000006</v>
      </c>
      <c r="E49" s="36">
        <v>0.94525000000000003</v>
      </c>
      <c r="F49" s="36">
        <v>0.95204999999999995</v>
      </c>
      <c r="G49" s="36">
        <v>0.95677999999999996</v>
      </c>
      <c r="H49" s="36">
        <v>0.95996999999999999</v>
      </c>
      <c r="I49" s="36">
        <v>0.96123999999999998</v>
      </c>
      <c r="J49" s="36">
        <v>0.96116000000000001</v>
      </c>
      <c r="K49" s="36">
        <v>0.96048999999999995</v>
      </c>
      <c r="L49" s="36">
        <v>0.95955999999999997</v>
      </c>
      <c r="M49" s="48">
        <v>0.95826</v>
      </c>
      <c r="N49" s="36">
        <v>0.95653999999999995</v>
      </c>
      <c r="O49" s="36">
        <v>0.95440999999999998</v>
      </c>
      <c r="P49" s="36">
        <v>0.95215000000000005</v>
      </c>
      <c r="Q49" s="36">
        <v>0.94938</v>
      </c>
      <c r="R49" s="36">
        <v>0.94555</v>
      </c>
      <c r="S49" s="36">
        <v>0.94147999999999998</v>
      </c>
      <c r="T49" s="36">
        <v>0.93667999999999996</v>
      </c>
      <c r="U49" s="36">
        <v>0.9</v>
      </c>
      <c r="V49" s="36">
        <v>0.9</v>
      </c>
      <c r="W49" s="36">
        <v>0.9</v>
      </c>
      <c r="X49" s="45">
        <v>0.9</v>
      </c>
    </row>
    <row r="50" spans="1:24" x14ac:dyDescent="0.25">
      <c r="A50" s="43">
        <v>7500</v>
      </c>
      <c r="B50" s="36">
        <v>0.81230999999999998</v>
      </c>
      <c r="C50" s="36">
        <v>0.88963000000000003</v>
      </c>
      <c r="D50" s="36">
        <v>0.93162999999999996</v>
      </c>
      <c r="E50" s="36">
        <v>0.94630999999999998</v>
      </c>
      <c r="F50" s="36">
        <v>0.95511999999999997</v>
      </c>
      <c r="G50" s="36">
        <v>0.95960000000000001</v>
      </c>
      <c r="H50" s="36">
        <v>0.96123000000000003</v>
      </c>
      <c r="I50" s="36">
        <v>0.96226</v>
      </c>
      <c r="J50" s="36">
        <v>0.96216999999999997</v>
      </c>
      <c r="K50" s="36">
        <v>0.9617</v>
      </c>
      <c r="L50" s="36">
        <v>0.95992</v>
      </c>
      <c r="M50" s="36">
        <v>0.95857000000000003</v>
      </c>
      <c r="N50" s="36">
        <v>0.95601999999999998</v>
      </c>
      <c r="O50" s="36">
        <v>0.95369000000000004</v>
      </c>
      <c r="P50" s="36">
        <v>0.95074000000000003</v>
      </c>
      <c r="Q50" s="36">
        <v>0.94710000000000005</v>
      </c>
      <c r="R50" s="36">
        <v>0.94223000000000001</v>
      </c>
      <c r="S50" s="36">
        <v>0.93654999999999999</v>
      </c>
      <c r="T50" s="36">
        <v>0.9</v>
      </c>
      <c r="U50" s="36">
        <v>0.9</v>
      </c>
      <c r="V50" s="36">
        <v>0.9</v>
      </c>
      <c r="W50" s="36">
        <v>0.9</v>
      </c>
      <c r="X50" s="45">
        <v>0.9</v>
      </c>
    </row>
    <row r="51" spans="1:24" x14ac:dyDescent="0.25">
      <c r="A51" s="43">
        <v>8000</v>
      </c>
      <c r="B51" s="36">
        <v>0.80979999999999996</v>
      </c>
      <c r="C51" s="36">
        <v>0.88763999999999998</v>
      </c>
      <c r="D51" s="36">
        <v>0.93193999999999999</v>
      </c>
      <c r="E51" s="36">
        <v>0.95106999999999997</v>
      </c>
      <c r="F51" s="36">
        <v>0.95667000000000002</v>
      </c>
      <c r="G51" s="36">
        <v>0.95972999999999997</v>
      </c>
      <c r="H51" s="36">
        <v>0.96109</v>
      </c>
      <c r="I51" s="36">
        <v>0.96181000000000005</v>
      </c>
      <c r="J51" s="36">
        <v>0.96121999999999996</v>
      </c>
      <c r="K51" s="36">
        <v>0.96050999999999997</v>
      </c>
      <c r="L51" s="36">
        <v>0.95869000000000004</v>
      </c>
      <c r="M51" s="36">
        <v>0.95669000000000004</v>
      </c>
      <c r="N51" s="36">
        <v>0.95408000000000004</v>
      </c>
      <c r="O51" s="36">
        <v>0.95108999999999999</v>
      </c>
      <c r="P51" s="36">
        <v>0.94691000000000003</v>
      </c>
      <c r="Q51" s="36">
        <v>0.94191999999999998</v>
      </c>
      <c r="R51" s="49">
        <v>0.93542000000000003</v>
      </c>
      <c r="S51" s="36">
        <v>0.9</v>
      </c>
      <c r="T51" s="36">
        <v>0.9</v>
      </c>
      <c r="U51" s="36">
        <v>0.9</v>
      </c>
      <c r="V51" s="36">
        <v>0.9</v>
      </c>
      <c r="W51" s="36">
        <v>0.9</v>
      </c>
      <c r="X51" s="45">
        <v>0.9</v>
      </c>
    </row>
    <row r="52" spans="1:24" x14ac:dyDescent="0.25">
      <c r="A52" s="67">
        <v>8500</v>
      </c>
      <c r="B52" s="36">
        <v>0.80637999999999999</v>
      </c>
      <c r="C52" s="36">
        <v>0.88690999999999998</v>
      </c>
      <c r="D52" s="36">
        <v>0.93279999999999996</v>
      </c>
      <c r="E52" s="36">
        <v>0.95125000000000004</v>
      </c>
      <c r="F52" s="36">
        <v>0.95620000000000005</v>
      </c>
      <c r="G52" s="36">
        <v>0.95923999999999998</v>
      </c>
      <c r="H52" s="48">
        <v>0.96038999999999997</v>
      </c>
      <c r="I52" s="36">
        <v>0.96079999999999999</v>
      </c>
      <c r="J52" s="36">
        <v>0.95994999999999997</v>
      </c>
      <c r="K52" s="36">
        <v>0.95852000000000004</v>
      </c>
      <c r="L52" s="36">
        <v>0.95684000000000002</v>
      </c>
      <c r="M52" s="36">
        <v>0.95411000000000001</v>
      </c>
      <c r="N52" s="36">
        <v>0.95082999999999995</v>
      </c>
      <c r="O52" s="36">
        <v>0.94698000000000004</v>
      </c>
      <c r="P52" s="36">
        <v>0.94164999999999999</v>
      </c>
      <c r="Q52" s="36">
        <v>0.93674999999999997</v>
      </c>
      <c r="R52" s="36">
        <v>0.9</v>
      </c>
      <c r="S52" s="36">
        <v>0.9</v>
      </c>
      <c r="T52" s="36">
        <v>0.9</v>
      </c>
      <c r="U52" s="36">
        <v>0.9</v>
      </c>
      <c r="V52" s="36">
        <v>0.9</v>
      </c>
      <c r="W52" s="36">
        <v>0.9</v>
      </c>
      <c r="X52" s="45">
        <v>0.9</v>
      </c>
    </row>
    <row r="53" spans="1:24" x14ac:dyDescent="0.25">
      <c r="A53" s="43">
        <v>9000</v>
      </c>
      <c r="B53" s="36">
        <v>0.80159000000000002</v>
      </c>
      <c r="C53" s="36">
        <v>0.88666</v>
      </c>
      <c r="D53" s="36">
        <v>0.93330000000000002</v>
      </c>
      <c r="E53" s="37">
        <v>0.94791999999999998</v>
      </c>
      <c r="F53" s="36">
        <v>0.95479999999999998</v>
      </c>
      <c r="G53" s="36">
        <v>0.95814999999999995</v>
      </c>
      <c r="H53" s="36">
        <v>0.95860999999999996</v>
      </c>
      <c r="I53" s="36">
        <v>0.95867999999999998</v>
      </c>
      <c r="J53" s="36">
        <v>0.95764000000000005</v>
      </c>
      <c r="K53" s="36">
        <v>0.95582999999999996</v>
      </c>
      <c r="L53" s="36">
        <v>0.95367000000000002</v>
      </c>
      <c r="M53" s="36">
        <v>0.95045000000000002</v>
      </c>
      <c r="N53" s="36">
        <v>0.94645000000000001</v>
      </c>
      <c r="O53" s="36">
        <v>0.94128999999999996</v>
      </c>
      <c r="P53" s="36">
        <v>0.93511</v>
      </c>
      <c r="Q53" s="36">
        <v>0.9</v>
      </c>
      <c r="R53" s="36">
        <v>0.9</v>
      </c>
      <c r="S53" s="36">
        <v>0.9</v>
      </c>
      <c r="T53" s="36">
        <v>0.9</v>
      </c>
      <c r="U53" s="36">
        <v>0.9</v>
      </c>
      <c r="V53" s="36">
        <v>0.9</v>
      </c>
      <c r="W53" s="36">
        <v>0.9</v>
      </c>
      <c r="X53" s="45">
        <v>0.9</v>
      </c>
    </row>
    <row r="54" spans="1:24" x14ac:dyDescent="0.25">
      <c r="A54" s="43">
        <v>9500</v>
      </c>
      <c r="B54" s="36">
        <v>0.80471999999999999</v>
      </c>
      <c r="C54" s="36">
        <v>0.88438000000000005</v>
      </c>
      <c r="D54" s="36">
        <v>0.93179999999999996</v>
      </c>
      <c r="E54" s="36">
        <v>0.94679000000000002</v>
      </c>
      <c r="F54" s="36">
        <v>0.95352000000000003</v>
      </c>
      <c r="G54" s="36">
        <v>0.95594999999999997</v>
      </c>
      <c r="H54" s="36">
        <v>0.95730000000000004</v>
      </c>
      <c r="I54" s="36">
        <v>0.95713999999999999</v>
      </c>
      <c r="J54" s="36">
        <v>0.95589999999999997</v>
      </c>
      <c r="K54" s="36">
        <v>0.95401999999999998</v>
      </c>
      <c r="L54" s="36">
        <v>0.95138</v>
      </c>
      <c r="M54" s="36">
        <v>0.94755</v>
      </c>
      <c r="N54" s="36">
        <v>0.94201000000000001</v>
      </c>
      <c r="O54" s="49">
        <v>0.93479000000000001</v>
      </c>
      <c r="P54" s="36">
        <v>0.9</v>
      </c>
      <c r="Q54" s="36">
        <v>0.9</v>
      </c>
      <c r="R54" s="36">
        <v>0.9</v>
      </c>
      <c r="S54" s="36">
        <v>0.9</v>
      </c>
      <c r="T54" s="36">
        <v>0.9</v>
      </c>
      <c r="U54" s="36">
        <v>0.9</v>
      </c>
      <c r="V54" s="36">
        <v>0.9</v>
      </c>
      <c r="W54" s="36">
        <v>0.9</v>
      </c>
      <c r="X54" s="45">
        <v>0.9</v>
      </c>
    </row>
    <row r="55" spans="1:24" x14ac:dyDescent="0.25">
      <c r="A55" s="43">
        <v>10000</v>
      </c>
      <c r="B55" s="36">
        <v>0.80015000000000003</v>
      </c>
      <c r="C55" s="36">
        <v>0.88122999999999996</v>
      </c>
      <c r="D55" s="36">
        <v>0.92889999999999995</v>
      </c>
      <c r="E55" s="36">
        <v>0.94454000000000005</v>
      </c>
      <c r="F55" s="36">
        <v>0.95126999999999995</v>
      </c>
      <c r="G55" s="36">
        <v>0.95430999999999999</v>
      </c>
      <c r="H55" s="36">
        <v>0.95530000000000004</v>
      </c>
      <c r="I55" s="36">
        <v>0.95482</v>
      </c>
      <c r="J55" s="36">
        <v>0.95328999999999997</v>
      </c>
      <c r="K55" s="36">
        <v>0.95130999999999999</v>
      </c>
      <c r="L55" s="36">
        <v>0.94798000000000004</v>
      </c>
      <c r="M55" s="36">
        <v>0.94357999999999997</v>
      </c>
      <c r="N55" s="36">
        <v>0.93701000000000001</v>
      </c>
      <c r="O55" s="36">
        <v>0.9</v>
      </c>
      <c r="P55" s="36">
        <v>0.9</v>
      </c>
      <c r="Q55" s="36">
        <v>0.9</v>
      </c>
      <c r="R55" s="36">
        <v>0.9</v>
      </c>
      <c r="S55" s="36">
        <v>0.9</v>
      </c>
      <c r="T55" s="36">
        <v>0.9</v>
      </c>
      <c r="U55" s="36">
        <v>0.9</v>
      </c>
      <c r="V55" s="36">
        <v>0.9</v>
      </c>
      <c r="W55" s="37">
        <v>0.9</v>
      </c>
      <c r="X55" s="45">
        <v>0.9</v>
      </c>
    </row>
    <row r="56" spans="1:24" x14ac:dyDescent="0.25">
      <c r="A56" s="67">
        <v>10500</v>
      </c>
      <c r="B56" s="36">
        <v>0.79384999999999994</v>
      </c>
      <c r="C56" s="36">
        <v>0.87685000000000002</v>
      </c>
      <c r="D56" s="48">
        <v>0.92647999999999997</v>
      </c>
      <c r="E56" s="36">
        <v>0.94249000000000005</v>
      </c>
      <c r="F56" s="36">
        <v>0.94923999999999997</v>
      </c>
      <c r="G56" s="36">
        <v>0.95230000000000004</v>
      </c>
      <c r="H56" s="36">
        <v>0.95323000000000002</v>
      </c>
      <c r="I56" s="36">
        <v>0.95243999999999995</v>
      </c>
      <c r="J56" s="36">
        <v>0.95125000000000004</v>
      </c>
      <c r="K56" s="36">
        <v>0.94867000000000001</v>
      </c>
      <c r="L56" s="36">
        <v>0.94501999999999997</v>
      </c>
      <c r="M56" s="36">
        <v>0.93896000000000002</v>
      </c>
      <c r="N56" s="36">
        <v>0.9</v>
      </c>
      <c r="O56" s="36">
        <v>0.9</v>
      </c>
      <c r="P56" s="36">
        <v>0.9</v>
      </c>
      <c r="Q56" s="36">
        <v>0.9</v>
      </c>
      <c r="R56" s="36">
        <v>0.9</v>
      </c>
      <c r="S56" s="36">
        <v>0.9</v>
      </c>
      <c r="T56" s="36">
        <v>0.9</v>
      </c>
      <c r="U56" s="36">
        <v>0.9</v>
      </c>
      <c r="V56" s="36">
        <v>0.9</v>
      </c>
      <c r="W56" s="36">
        <v>0.9</v>
      </c>
      <c r="X56" s="45">
        <v>0.9</v>
      </c>
    </row>
    <row r="57" spans="1:24" x14ac:dyDescent="0.25">
      <c r="A57" s="43">
        <v>11000</v>
      </c>
      <c r="B57" s="36">
        <v>0.78032999999999997</v>
      </c>
      <c r="C57" s="36">
        <v>0.87131999999999998</v>
      </c>
      <c r="D57" s="36">
        <v>0.92351000000000005</v>
      </c>
      <c r="E57" s="36">
        <v>0.93998000000000004</v>
      </c>
      <c r="F57" s="36">
        <v>0.94703000000000004</v>
      </c>
      <c r="G57" s="36">
        <v>0.95015000000000005</v>
      </c>
      <c r="H57" s="36">
        <v>0.95052999999999999</v>
      </c>
      <c r="I57" s="36">
        <v>0.95016</v>
      </c>
      <c r="J57" s="36">
        <v>0.94869999999999999</v>
      </c>
      <c r="K57" s="36">
        <v>0.94535000000000002</v>
      </c>
      <c r="L57" s="36">
        <v>0.94059000000000004</v>
      </c>
      <c r="M57" s="36">
        <v>0.93481000000000003</v>
      </c>
      <c r="N57" s="36">
        <v>0.9</v>
      </c>
      <c r="O57" s="36">
        <v>0.9</v>
      </c>
      <c r="P57" s="36">
        <v>0.9</v>
      </c>
      <c r="Q57" s="36">
        <v>0.9</v>
      </c>
      <c r="R57" s="36">
        <v>0.9</v>
      </c>
      <c r="S57" s="36">
        <v>0.9</v>
      </c>
      <c r="T57" s="36">
        <v>0.9</v>
      </c>
      <c r="U57" s="36">
        <v>0.9</v>
      </c>
      <c r="V57" s="36">
        <v>0.9</v>
      </c>
      <c r="W57" s="36">
        <v>0.9</v>
      </c>
      <c r="X57" s="45">
        <v>0.9</v>
      </c>
    </row>
    <row r="58" spans="1:24" x14ac:dyDescent="0.25">
      <c r="A58" s="43">
        <v>11500</v>
      </c>
      <c r="B58" s="36">
        <v>0.77134999999999998</v>
      </c>
      <c r="C58" s="36">
        <v>0.86565999999999999</v>
      </c>
      <c r="D58" s="36">
        <v>0.91959999999999997</v>
      </c>
      <c r="E58" s="36">
        <v>0.93720000000000003</v>
      </c>
      <c r="F58" s="36">
        <v>0.94459000000000004</v>
      </c>
      <c r="G58" s="36">
        <v>0.94777999999999996</v>
      </c>
      <c r="H58" s="36">
        <v>0.94869000000000003</v>
      </c>
      <c r="I58" s="36">
        <v>0.94843</v>
      </c>
      <c r="J58" s="36">
        <v>0.94647000000000003</v>
      </c>
      <c r="K58" s="36">
        <v>0.94267000000000001</v>
      </c>
      <c r="L58" s="49">
        <v>0.93581999999999999</v>
      </c>
      <c r="M58" s="36">
        <v>0.9</v>
      </c>
      <c r="N58" s="36">
        <v>0.9</v>
      </c>
      <c r="O58" s="36">
        <v>0.9</v>
      </c>
      <c r="P58" s="36">
        <v>0.9</v>
      </c>
      <c r="Q58" s="36">
        <v>0.9</v>
      </c>
      <c r="R58" s="36">
        <v>0.9</v>
      </c>
      <c r="S58" s="36">
        <v>0.9</v>
      </c>
      <c r="T58" s="36">
        <v>0.9</v>
      </c>
      <c r="U58" s="36">
        <v>0.9</v>
      </c>
      <c r="V58" s="36">
        <v>0.9</v>
      </c>
      <c r="W58" s="36">
        <v>0.9</v>
      </c>
      <c r="X58" s="45">
        <v>0.9</v>
      </c>
    </row>
    <row r="59" spans="1:24" x14ac:dyDescent="0.25">
      <c r="A59" s="43">
        <v>12000</v>
      </c>
      <c r="B59" s="36">
        <v>0.75927</v>
      </c>
      <c r="C59" s="36">
        <v>0.85846999999999996</v>
      </c>
      <c r="D59" s="36">
        <v>0.91535999999999995</v>
      </c>
      <c r="E59" s="36">
        <v>0.93400000000000005</v>
      </c>
      <c r="F59" s="36">
        <v>0.94177</v>
      </c>
      <c r="G59" s="36">
        <v>0.94545999999999997</v>
      </c>
      <c r="H59" s="36">
        <v>0.94674999999999998</v>
      </c>
      <c r="I59" s="36">
        <v>0.94613999999999998</v>
      </c>
      <c r="J59" s="36">
        <v>0.94343999999999995</v>
      </c>
      <c r="K59" s="36">
        <v>0.93906999999999996</v>
      </c>
      <c r="L59" s="36">
        <v>0.9</v>
      </c>
      <c r="M59" s="36">
        <v>0.9</v>
      </c>
      <c r="N59" s="36">
        <v>0.9</v>
      </c>
      <c r="O59" s="36">
        <v>0.9</v>
      </c>
      <c r="P59" s="36">
        <v>0.9</v>
      </c>
      <c r="Q59" s="36">
        <v>0.9</v>
      </c>
      <c r="R59" s="36">
        <v>0.9</v>
      </c>
      <c r="S59" s="36">
        <v>0.9</v>
      </c>
      <c r="T59" s="36">
        <v>0.9</v>
      </c>
      <c r="U59" s="36">
        <v>0.9</v>
      </c>
      <c r="V59" s="36">
        <v>0.9</v>
      </c>
      <c r="W59" s="36">
        <v>0.9</v>
      </c>
      <c r="X59" s="45">
        <v>0.9</v>
      </c>
    </row>
    <row r="60" spans="1:24" x14ac:dyDescent="0.25">
      <c r="A60" s="43">
        <v>12500</v>
      </c>
      <c r="B60" s="37">
        <v>0.73945000000000005</v>
      </c>
      <c r="C60" s="36">
        <v>0.84506000000000003</v>
      </c>
      <c r="D60" s="36">
        <v>0.90703999999999996</v>
      </c>
      <c r="E60" s="36">
        <v>0.92871999999999999</v>
      </c>
      <c r="F60" s="36">
        <v>0.93801999999999996</v>
      </c>
      <c r="G60" s="36">
        <v>0.94196000000000002</v>
      </c>
      <c r="H60" s="36">
        <v>0.94347999999999999</v>
      </c>
      <c r="I60" s="36">
        <v>0.94340000000000002</v>
      </c>
      <c r="J60" s="36">
        <v>0.94059000000000004</v>
      </c>
      <c r="K60" s="36">
        <v>0.93403000000000003</v>
      </c>
      <c r="L60" s="36">
        <v>0.9</v>
      </c>
      <c r="M60" s="36">
        <v>0.9</v>
      </c>
      <c r="N60" s="36">
        <v>0.9</v>
      </c>
      <c r="O60" s="36">
        <v>0.9</v>
      </c>
      <c r="P60" s="36">
        <v>0.9</v>
      </c>
      <c r="Q60" s="36">
        <v>0.9</v>
      </c>
      <c r="R60" s="36">
        <v>0.9</v>
      </c>
      <c r="S60" s="36">
        <v>0.9</v>
      </c>
      <c r="T60" s="36">
        <v>0.9</v>
      </c>
      <c r="U60" s="36">
        <v>0.9</v>
      </c>
      <c r="V60" s="36">
        <v>0.9</v>
      </c>
      <c r="W60" s="36">
        <v>0.9</v>
      </c>
      <c r="X60" s="45">
        <v>0.9</v>
      </c>
    </row>
    <row r="61" spans="1:24" x14ac:dyDescent="0.25">
      <c r="A61" s="43">
        <v>13000</v>
      </c>
      <c r="B61" s="36">
        <v>0.73765999999999998</v>
      </c>
      <c r="C61" s="36">
        <v>0.84265000000000001</v>
      </c>
      <c r="D61" s="36">
        <v>0.90593000000000001</v>
      </c>
      <c r="E61" s="36">
        <v>0.92744000000000004</v>
      </c>
      <c r="F61" s="36">
        <v>0.93589</v>
      </c>
      <c r="G61" s="36">
        <v>0.94027000000000005</v>
      </c>
      <c r="H61" s="36">
        <v>0.94157000000000002</v>
      </c>
      <c r="I61" s="49">
        <v>0.94060999999999995</v>
      </c>
      <c r="J61" s="36">
        <v>0.93728</v>
      </c>
      <c r="K61" s="36">
        <v>0.9</v>
      </c>
      <c r="L61" s="36">
        <v>0.9</v>
      </c>
      <c r="M61" s="36">
        <v>0.9</v>
      </c>
      <c r="N61" s="36">
        <v>0.9</v>
      </c>
      <c r="O61" s="36">
        <v>0.9</v>
      </c>
      <c r="P61" s="36">
        <v>0.9</v>
      </c>
      <c r="Q61" s="36">
        <v>0.9</v>
      </c>
      <c r="R61" s="36">
        <v>0.9</v>
      </c>
      <c r="S61" s="36">
        <v>0.9</v>
      </c>
      <c r="T61" s="36">
        <v>0.9</v>
      </c>
      <c r="U61" s="36">
        <v>0.9</v>
      </c>
      <c r="V61" s="36">
        <v>0.9</v>
      </c>
      <c r="W61" s="36">
        <v>0.9</v>
      </c>
      <c r="X61" s="45">
        <v>0.9</v>
      </c>
    </row>
    <row r="62" spans="1:24" x14ac:dyDescent="0.25">
      <c r="A62" s="43">
        <v>13500</v>
      </c>
      <c r="B62" s="36">
        <v>0.73004000000000002</v>
      </c>
      <c r="C62" s="36">
        <v>0.83969000000000005</v>
      </c>
      <c r="D62" s="36">
        <v>0.90422000000000002</v>
      </c>
      <c r="E62" s="36">
        <v>0.92569999999999997</v>
      </c>
      <c r="F62" s="36">
        <v>0.9345</v>
      </c>
      <c r="G62" s="36">
        <v>0.93872999999999995</v>
      </c>
      <c r="H62" s="36">
        <v>0.94</v>
      </c>
      <c r="I62" s="36">
        <v>0.93794999999999995</v>
      </c>
      <c r="J62" s="36">
        <v>0.93349000000000004</v>
      </c>
      <c r="K62" s="36">
        <v>0.9</v>
      </c>
      <c r="L62" s="36">
        <v>0.9</v>
      </c>
      <c r="M62" s="36">
        <v>0.9</v>
      </c>
      <c r="N62" s="36">
        <v>0.9</v>
      </c>
      <c r="O62" s="36">
        <v>0.9</v>
      </c>
      <c r="P62" s="36">
        <v>0.9</v>
      </c>
      <c r="Q62" s="36">
        <v>0.9</v>
      </c>
      <c r="R62" s="36">
        <v>0.9</v>
      </c>
      <c r="S62" s="36">
        <v>0.9</v>
      </c>
      <c r="T62" s="36">
        <v>0.9</v>
      </c>
      <c r="U62" s="36">
        <v>0.9</v>
      </c>
      <c r="V62" s="36">
        <v>0.9</v>
      </c>
      <c r="W62" s="36">
        <v>0.9</v>
      </c>
      <c r="X62" s="45">
        <v>0.9</v>
      </c>
    </row>
    <row r="63" spans="1:24" x14ac:dyDescent="0.25">
      <c r="A63" s="43">
        <v>14000</v>
      </c>
      <c r="B63" s="36">
        <v>0.72506999999999999</v>
      </c>
      <c r="C63" s="36">
        <v>0.83330000000000004</v>
      </c>
      <c r="D63" s="36">
        <v>0.90083000000000002</v>
      </c>
      <c r="E63" s="36">
        <v>0.9234</v>
      </c>
      <c r="F63" s="49">
        <v>0.93254999999999999</v>
      </c>
      <c r="G63" s="36">
        <v>0.93715999999999999</v>
      </c>
      <c r="H63" s="36">
        <v>0.93791000000000002</v>
      </c>
      <c r="I63" s="36">
        <v>0.93567999999999996</v>
      </c>
      <c r="J63" s="36">
        <v>0.93010999999999999</v>
      </c>
      <c r="K63" s="36">
        <v>0.9</v>
      </c>
      <c r="L63" s="36">
        <v>0.9</v>
      </c>
      <c r="M63" s="36">
        <v>0.9</v>
      </c>
      <c r="N63" s="36">
        <v>0.9</v>
      </c>
      <c r="O63" s="36">
        <v>0.9</v>
      </c>
      <c r="P63" s="36">
        <v>0.9</v>
      </c>
      <c r="Q63" s="36">
        <v>0.9</v>
      </c>
      <c r="R63" s="36">
        <v>0.9</v>
      </c>
      <c r="S63" s="36">
        <v>0.9</v>
      </c>
      <c r="T63" s="36">
        <v>0.9</v>
      </c>
      <c r="U63" s="36">
        <v>0.9</v>
      </c>
      <c r="V63" s="36">
        <v>0.9</v>
      </c>
      <c r="W63" s="36">
        <v>0.9</v>
      </c>
      <c r="X63" s="45">
        <v>0.9</v>
      </c>
    </row>
    <row r="64" spans="1:24" x14ac:dyDescent="0.25">
      <c r="A64" s="43">
        <v>14500</v>
      </c>
      <c r="B64" s="36">
        <v>0.71582000000000001</v>
      </c>
      <c r="C64" s="36">
        <v>0.82830999999999999</v>
      </c>
      <c r="D64" s="36">
        <v>0.89700000000000002</v>
      </c>
      <c r="E64" s="36">
        <v>0.92020999999999997</v>
      </c>
      <c r="F64" s="36">
        <v>0.92991999999999997</v>
      </c>
      <c r="G64" s="36">
        <v>0.93433999999999995</v>
      </c>
      <c r="H64" s="36">
        <v>0.93474000000000002</v>
      </c>
      <c r="I64" s="36">
        <v>0.93266000000000004</v>
      </c>
      <c r="J64" s="36">
        <v>0.9</v>
      </c>
      <c r="K64" s="36">
        <v>0.9</v>
      </c>
      <c r="L64" s="36">
        <v>0.9</v>
      </c>
      <c r="M64" s="36">
        <v>0.9</v>
      </c>
      <c r="N64" s="36">
        <v>0.9</v>
      </c>
      <c r="O64" s="36">
        <v>0.9</v>
      </c>
      <c r="P64" s="36">
        <v>0.9</v>
      </c>
      <c r="Q64" s="36">
        <v>0.9</v>
      </c>
      <c r="R64" s="36">
        <v>0.9</v>
      </c>
      <c r="S64" s="36">
        <v>0.9</v>
      </c>
      <c r="T64" s="36">
        <v>0.9</v>
      </c>
      <c r="U64" s="36">
        <v>0.9</v>
      </c>
      <c r="V64" s="36">
        <v>0.9</v>
      </c>
      <c r="W64" s="36">
        <v>0.9</v>
      </c>
      <c r="X64" s="45">
        <v>0.9</v>
      </c>
    </row>
    <row r="65" spans="1:24" ht="15" thickBot="1" x14ac:dyDescent="0.3">
      <c r="A65" s="62">
        <v>15000</v>
      </c>
      <c r="B65" s="63">
        <v>0.70265999999999995</v>
      </c>
      <c r="C65" s="65">
        <v>0.81991999999999998</v>
      </c>
      <c r="D65" s="63">
        <v>0.89229000000000003</v>
      </c>
      <c r="E65" s="63">
        <v>0.91747000000000001</v>
      </c>
      <c r="F65" s="63">
        <v>0.92771000000000003</v>
      </c>
      <c r="G65" s="63">
        <v>0.93020999999999998</v>
      </c>
      <c r="H65" s="63">
        <v>0.93286000000000002</v>
      </c>
      <c r="I65" s="63">
        <v>0.92956000000000005</v>
      </c>
      <c r="J65" s="63">
        <v>0.9</v>
      </c>
      <c r="K65" s="63">
        <v>0.9</v>
      </c>
      <c r="L65" s="63">
        <v>0.9</v>
      </c>
      <c r="M65" s="63">
        <v>0.9</v>
      </c>
      <c r="N65" s="63">
        <v>0.9</v>
      </c>
      <c r="O65" s="63">
        <v>0.9</v>
      </c>
      <c r="P65" s="63">
        <v>0.9</v>
      </c>
      <c r="Q65" s="63">
        <v>0.9</v>
      </c>
      <c r="R65" s="63">
        <v>0.9</v>
      </c>
      <c r="S65" s="63">
        <v>0.9</v>
      </c>
      <c r="T65" s="63">
        <v>0.9</v>
      </c>
      <c r="U65" s="63">
        <v>0.9</v>
      </c>
      <c r="V65" s="63">
        <v>0.9</v>
      </c>
      <c r="W65" s="63">
        <v>0.9</v>
      </c>
      <c r="X65" s="64">
        <v>0.9</v>
      </c>
    </row>
    <row r="66" spans="1:24" ht="43.2" x14ac:dyDescent="0.25">
      <c r="A66" s="38" t="s">
        <v>1701</v>
      </c>
      <c r="B66" s="39">
        <v>10</v>
      </c>
      <c r="C66" s="39">
        <v>20</v>
      </c>
      <c r="D66" s="39">
        <v>40</v>
      </c>
      <c r="E66" s="39">
        <v>60</v>
      </c>
      <c r="F66" s="39">
        <v>80</v>
      </c>
      <c r="G66" s="39">
        <v>100</v>
      </c>
      <c r="H66" s="39">
        <v>120</v>
      </c>
      <c r="I66" s="39">
        <v>140</v>
      </c>
      <c r="J66" s="39">
        <v>160</v>
      </c>
      <c r="K66" s="39">
        <v>180</v>
      </c>
      <c r="L66" s="39">
        <v>200</v>
      </c>
      <c r="M66" s="39">
        <v>220</v>
      </c>
      <c r="N66" s="39">
        <v>240</v>
      </c>
      <c r="O66" s="39">
        <v>260</v>
      </c>
      <c r="P66" s="39">
        <v>280</v>
      </c>
      <c r="Q66" s="39">
        <v>300</v>
      </c>
      <c r="R66" s="39">
        <v>320</v>
      </c>
      <c r="S66" s="39">
        <v>340</v>
      </c>
      <c r="T66" s="39">
        <v>360</v>
      </c>
      <c r="U66" s="39">
        <v>380</v>
      </c>
      <c r="V66" s="39">
        <v>400</v>
      </c>
      <c r="W66" s="39">
        <v>420</v>
      </c>
      <c r="X66" s="41">
        <v>430</v>
      </c>
    </row>
    <row r="67" spans="1:24" x14ac:dyDescent="0.25">
      <c r="A67" s="43">
        <v>500</v>
      </c>
      <c r="B67" s="44">
        <v>0.69455999999999996</v>
      </c>
      <c r="C67" s="36">
        <v>0.78971999999999998</v>
      </c>
      <c r="D67" s="55">
        <v>0.78774999999999995</v>
      </c>
      <c r="E67" s="36">
        <v>0.78898000000000001</v>
      </c>
      <c r="F67" s="36">
        <v>0.76951000000000003</v>
      </c>
      <c r="G67" s="36">
        <v>0.75244999999999995</v>
      </c>
      <c r="H67" s="36">
        <v>0.73160000000000003</v>
      </c>
      <c r="I67" s="36">
        <v>0.71282000000000001</v>
      </c>
      <c r="J67" s="55">
        <v>0.69145000000000001</v>
      </c>
      <c r="K67" s="36">
        <v>0.67152000000000001</v>
      </c>
      <c r="L67" s="36">
        <v>0.64995999999999998</v>
      </c>
      <c r="M67" s="36">
        <v>0.62653999999999999</v>
      </c>
      <c r="N67" s="36">
        <v>0.60431999999999997</v>
      </c>
      <c r="O67" s="36">
        <v>0.58153999999999995</v>
      </c>
      <c r="P67" s="36">
        <v>0.55637999999999999</v>
      </c>
      <c r="Q67" s="55">
        <v>0.53193000000000001</v>
      </c>
      <c r="R67" s="36">
        <v>0.50565000000000004</v>
      </c>
      <c r="S67" s="36">
        <v>0.47765999999999997</v>
      </c>
      <c r="T67" s="36">
        <v>0.44963999999999998</v>
      </c>
      <c r="U67" s="36">
        <v>0.42059999999999997</v>
      </c>
      <c r="V67" s="36">
        <v>0.38939000000000001</v>
      </c>
      <c r="W67" s="36">
        <v>0.35524</v>
      </c>
      <c r="X67" s="45">
        <v>0.33728000000000002</v>
      </c>
    </row>
    <row r="68" spans="1:24" x14ac:dyDescent="0.25">
      <c r="A68" s="43">
        <v>1000</v>
      </c>
      <c r="B68" s="36">
        <v>0.77063999999999999</v>
      </c>
      <c r="C68" s="36">
        <v>0.84050000000000002</v>
      </c>
      <c r="D68" s="36">
        <v>0.86695</v>
      </c>
      <c r="E68" s="36">
        <v>0.87195999999999996</v>
      </c>
      <c r="F68" s="36">
        <v>0.86685000000000001</v>
      </c>
      <c r="G68" s="36">
        <v>0.85948000000000002</v>
      </c>
      <c r="H68" s="36">
        <v>0.85050999999999999</v>
      </c>
      <c r="I68" s="36">
        <v>0.84116000000000002</v>
      </c>
      <c r="J68" s="36">
        <v>0.83143999999999996</v>
      </c>
      <c r="K68" s="36">
        <v>0.82155</v>
      </c>
      <c r="L68" s="36">
        <v>0.81159999999999999</v>
      </c>
      <c r="M68" s="36">
        <v>0.80135999999999996</v>
      </c>
      <c r="N68" s="36">
        <v>0.79022999999999999</v>
      </c>
      <c r="O68" s="36">
        <v>0.77885000000000004</v>
      </c>
      <c r="P68" s="36">
        <v>0.76737999999999995</v>
      </c>
      <c r="Q68" s="36">
        <v>0.75516000000000005</v>
      </c>
      <c r="R68" s="36">
        <v>0.74219000000000002</v>
      </c>
      <c r="S68" s="36">
        <v>0.72843999999999998</v>
      </c>
      <c r="T68" s="36">
        <v>0.71431</v>
      </c>
      <c r="U68" s="36">
        <v>0.69982999999999995</v>
      </c>
      <c r="V68" s="48">
        <v>0.68415999999999999</v>
      </c>
      <c r="W68" s="36">
        <v>0.66700000000000004</v>
      </c>
      <c r="X68" s="45">
        <v>0.65834999999999999</v>
      </c>
    </row>
    <row r="69" spans="1:24" x14ac:dyDescent="0.25">
      <c r="A69" s="43">
        <v>1500</v>
      </c>
      <c r="B69" s="36">
        <v>0.78361000000000003</v>
      </c>
      <c r="C69" s="36">
        <v>0.86085</v>
      </c>
      <c r="D69" s="36">
        <v>0.89324000000000003</v>
      </c>
      <c r="E69" s="36">
        <v>0.90031000000000005</v>
      </c>
      <c r="F69" s="36">
        <v>0.89920999999999995</v>
      </c>
      <c r="G69" s="36">
        <v>0.89354</v>
      </c>
      <c r="H69" s="36">
        <v>0.88893</v>
      </c>
      <c r="I69" s="36">
        <v>0.88444</v>
      </c>
      <c r="J69" s="36">
        <v>0.87866</v>
      </c>
      <c r="K69" s="36">
        <v>0.87304999999999999</v>
      </c>
      <c r="L69" s="36">
        <v>0.86602999999999997</v>
      </c>
      <c r="M69" s="36">
        <v>0.85902999999999996</v>
      </c>
      <c r="N69" s="36">
        <v>0.85185999999999995</v>
      </c>
      <c r="O69" s="36">
        <v>0.84497999999999995</v>
      </c>
      <c r="P69" s="36">
        <v>0.83786000000000005</v>
      </c>
      <c r="Q69" s="36">
        <v>0.82952999999999999</v>
      </c>
      <c r="R69" s="36">
        <v>0.82091999999999998</v>
      </c>
      <c r="S69" s="36">
        <v>0.81198999999999999</v>
      </c>
      <c r="T69" s="36">
        <v>0.80249999999999999</v>
      </c>
      <c r="U69" s="36">
        <v>0.79247999999999996</v>
      </c>
      <c r="V69" s="36">
        <v>0.7823</v>
      </c>
      <c r="W69" s="36">
        <v>0.77159999999999995</v>
      </c>
      <c r="X69" s="45">
        <v>0.76598999999999995</v>
      </c>
    </row>
    <row r="70" spans="1:24" x14ac:dyDescent="0.25">
      <c r="A70" s="43">
        <v>2000</v>
      </c>
      <c r="B70" s="36">
        <v>0.78054000000000001</v>
      </c>
      <c r="C70" s="36">
        <v>0.87373999999999996</v>
      </c>
      <c r="D70" s="36">
        <v>0.90554000000000001</v>
      </c>
      <c r="E70" s="36">
        <v>0.91237999999999997</v>
      </c>
      <c r="F70" s="36">
        <v>0.91205000000000003</v>
      </c>
      <c r="G70" s="36">
        <v>0.91049999999999998</v>
      </c>
      <c r="H70" s="36">
        <v>0.90790000000000004</v>
      </c>
      <c r="I70" s="36">
        <v>0.90436000000000005</v>
      </c>
      <c r="J70" s="36">
        <v>0.90058000000000005</v>
      </c>
      <c r="K70" s="36">
        <v>0.89609000000000005</v>
      </c>
      <c r="L70" s="36">
        <v>0.89198</v>
      </c>
      <c r="M70" s="36">
        <v>0.88687000000000005</v>
      </c>
      <c r="N70" s="36">
        <v>0.88173999999999997</v>
      </c>
      <c r="O70" s="36">
        <v>0.87633000000000005</v>
      </c>
      <c r="P70" s="36">
        <v>0.87095999999999996</v>
      </c>
      <c r="Q70" s="36">
        <v>0.86497999999999997</v>
      </c>
      <c r="R70" s="36">
        <v>0.85855000000000004</v>
      </c>
      <c r="S70" s="36">
        <v>0.85158999999999996</v>
      </c>
      <c r="T70" s="36">
        <v>0.84452000000000005</v>
      </c>
      <c r="U70" s="36">
        <v>0.83738999999999997</v>
      </c>
      <c r="V70" s="36">
        <v>0.82969999999999999</v>
      </c>
      <c r="W70" s="36">
        <v>0.82130999999999998</v>
      </c>
      <c r="X70" s="57">
        <v>0.81696000000000002</v>
      </c>
    </row>
    <row r="71" spans="1:24" x14ac:dyDescent="0.25">
      <c r="A71" s="43">
        <v>2500</v>
      </c>
      <c r="B71" s="36">
        <v>0.78547</v>
      </c>
      <c r="C71" s="36">
        <v>0.87046000000000001</v>
      </c>
      <c r="D71" s="36">
        <v>0.91081999999999996</v>
      </c>
      <c r="E71" s="36">
        <v>0.91835999999999995</v>
      </c>
      <c r="F71" s="36">
        <v>0.92113</v>
      </c>
      <c r="G71" s="48">
        <v>0.92076999999999998</v>
      </c>
      <c r="H71" s="36">
        <v>0.91949999999999998</v>
      </c>
      <c r="I71" s="36">
        <v>0.91696</v>
      </c>
      <c r="J71" s="36">
        <v>0.91408999999999996</v>
      </c>
      <c r="K71" s="36">
        <v>0.91124000000000005</v>
      </c>
      <c r="L71" s="36">
        <v>0.90824000000000005</v>
      </c>
      <c r="M71" s="36">
        <v>0.90475000000000005</v>
      </c>
      <c r="N71" s="36">
        <v>0.90029999999999999</v>
      </c>
      <c r="O71" s="36">
        <v>0.89624999999999999</v>
      </c>
      <c r="P71" s="36">
        <v>0.89204000000000006</v>
      </c>
      <c r="Q71" s="36">
        <v>0.88734000000000002</v>
      </c>
      <c r="R71" s="36">
        <v>0.88217000000000001</v>
      </c>
      <c r="S71" s="36">
        <v>0.87665000000000004</v>
      </c>
      <c r="T71" s="36">
        <v>0.87116000000000005</v>
      </c>
      <c r="U71" s="36">
        <v>0.86531000000000002</v>
      </c>
      <c r="V71" s="36">
        <v>0.85911999999999999</v>
      </c>
      <c r="W71" s="36">
        <v>0.85231999999999997</v>
      </c>
      <c r="X71" s="45">
        <v>0.84875999999999996</v>
      </c>
    </row>
    <row r="72" spans="1:24" x14ac:dyDescent="0.25">
      <c r="A72" s="43">
        <v>3000</v>
      </c>
      <c r="B72" s="36">
        <v>0.78064999999999996</v>
      </c>
      <c r="C72" s="36">
        <v>0.87946999999999997</v>
      </c>
      <c r="D72" s="36">
        <v>0.91427999999999998</v>
      </c>
      <c r="E72" s="36">
        <v>0.92442000000000002</v>
      </c>
      <c r="F72" s="36">
        <v>0.92559000000000002</v>
      </c>
      <c r="G72" s="36">
        <v>0.92754999999999999</v>
      </c>
      <c r="H72" s="36">
        <v>0.9274</v>
      </c>
      <c r="I72" s="36">
        <v>0.92615000000000003</v>
      </c>
      <c r="J72" s="36">
        <v>0.92381999999999997</v>
      </c>
      <c r="K72" s="36">
        <v>0.92086999999999997</v>
      </c>
      <c r="L72" s="36">
        <v>0.91866000000000003</v>
      </c>
      <c r="M72" s="36">
        <v>0.91593999999999998</v>
      </c>
      <c r="N72" s="36">
        <v>0.91227000000000003</v>
      </c>
      <c r="O72" s="36">
        <v>0.90898000000000001</v>
      </c>
      <c r="P72" s="36">
        <v>0.90578999999999998</v>
      </c>
      <c r="Q72" s="36">
        <v>0.90151999999999999</v>
      </c>
      <c r="R72" s="36">
        <v>0.89749000000000001</v>
      </c>
      <c r="S72" s="36">
        <v>0.89290000000000003</v>
      </c>
      <c r="T72" s="37">
        <v>0.88817000000000002</v>
      </c>
      <c r="U72" s="36">
        <v>0.88343000000000005</v>
      </c>
      <c r="V72" s="36">
        <v>0.87827</v>
      </c>
      <c r="W72" s="36">
        <v>0.87253000000000003</v>
      </c>
      <c r="X72" s="45">
        <v>0.86943000000000004</v>
      </c>
    </row>
    <row r="73" spans="1:24" x14ac:dyDescent="0.25">
      <c r="A73" s="43">
        <v>3500</v>
      </c>
      <c r="B73" s="36">
        <v>0.78656999999999999</v>
      </c>
      <c r="C73" s="36">
        <v>0.87453000000000003</v>
      </c>
      <c r="D73" s="36">
        <v>0.91666000000000003</v>
      </c>
      <c r="E73" s="36">
        <v>0.92688999999999999</v>
      </c>
      <c r="F73" s="36">
        <v>0.93028</v>
      </c>
      <c r="G73" s="36">
        <v>0.93247999999999998</v>
      </c>
      <c r="H73" s="36">
        <v>0.93264000000000002</v>
      </c>
      <c r="I73" s="36">
        <v>0.93205000000000005</v>
      </c>
      <c r="J73" s="36">
        <v>0.93084</v>
      </c>
      <c r="K73" s="36">
        <v>0.92910999999999999</v>
      </c>
      <c r="L73" s="36">
        <v>0.92715000000000003</v>
      </c>
      <c r="M73" s="36">
        <v>0.92462999999999995</v>
      </c>
      <c r="N73" s="36">
        <v>0.92171000000000003</v>
      </c>
      <c r="O73" s="36">
        <v>0.91905000000000003</v>
      </c>
      <c r="P73" s="36">
        <v>0.91618999999999995</v>
      </c>
      <c r="Q73" s="36">
        <v>0.91273000000000004</v>
      </c>
      <c r="R73" s="36">
        <v>0.90912999999999999</v>
      </c>
      <c r="S73" s="48">
        <v>0.90508</v>
      </c>
      <c r="T73" s="36">
        <v>0.90083999999999997</v>
      </c>
      <c r="U73" s="36">
        <v>0.89678999999999998</v>
      </c>
      <c r="V73" s="36">
        <v>0.89227999999999996</v>
      </c>
      <c r="W73" s="36">
        <v>0.88700000000000001</v>
      </c>
      <c r="X73" s="45">
        <v>0.88427999999999995</v>
      </c>
    </row>
    <row r="74" spans="1:24" x14ac:dyDescent="0.25">
      <c r="A74" s="43">
        <v>4000</v>
      </c>
      <c r="B74" s="36">
        <v>0.78015000000000001</v>
      </c>
      <c r="C74" s="36">
        <v>0.87561</v>
      </c>
      <c r="D74" s="36">
        <v>0.91910999999999998</v>
      </c>
      <c r="E74" s="36">
        <v>0.92908000000000002</v>
      </c>
      <c r="F74" s="36">
        <v>0.93344000000000005</v>
      </c>
      <c r="G74" s="36">
        <v>0.93694</v>
      </c>
      <c r="H74" s="36">
        <v>0.93713000000000002</v>
      </c>
      <c r="I74" s="36">
        <v>0.93747999999999998</v>
      </c>
      <c r="J74" s="36">
        <v>0.93672</v>
      </c>
      <c r="K74" s="36">
        <v>0.93530000000000002</v>
      </c>
      <c r="L74" s="36">
        <v>0.93371000000000004</v>
      </c>
      <c r="M74" s="36">
        <v>0.93181999999999998</v>
      </c>
      <c r="N74" s="36">
        <v>0.92957000000000001</v>
      </c>
      <c r="O74" s="36">
        <v>0.92705000000000004</v>
      </c>
      <c r="P74" s="36">
        <v>0.92456000000000005</v>
      </c>
      <c r="Q74" s="36">
        <v>0.92196</v>
      </c>
      <c r="R74" s="36">
        <v>0.91844000000000003</v>
      </c>
      <c r="S74" s="36">
        <v>0.91513999999999995</v>
      </c>
      <c r="T74" s="36">
        <v>0.91122000000000003</v>
      </c>
      <c r="U74" s="36">
        <v>0.90761999999999998</v>
      </c>
      <c r="V74" s="36">
        <v>0.90371000000000001</v>
      </c>
      <c r="W74" s="36">
        <v>0.89917999999999998</v>
      </c>
      <c r="X74" s="45">
        <v>0.89673000000000003</v>
      </c>
    </row>
    <row r="75" spans="1:24" x14ac:dyDescent="0.25">
      <c r="A75" s="43">
        <v>4500</v>
      </c>
      <c r="B75" s="36">
        <v>0.77722000000000002</v>
      </c>
      <c r="C75" s="36">
        <v>0.87480000000000002</v>
      </c>
      <c r="D75" s="36">
        <v>0.92000999999999999</v>
      </c>
      <c r="E75" s="36">
        <v>0.93254000000000004</v>
      </c>
      <c r="F75" s="36">
        <v>0.93786000000000003</v>
      </c>
      <c r="G75" s="36">
        <v>0.94086000000000003</v>
      </c>
      <c r="H75" s="36">
        <v>0.94118999999999997</v>
      </c>
      <c r="I75" s="36">
        <v>0.94179999999999997</v>
      </c>
      <c r="J75" s="36">
        <v>0.94111999999999996</v>
      </c>
      <c r="K75" s="36">
        <v>0.94010000000000005</v>
      </c>
      <c r="L75" s="36">
        <v>0.93879000000000001</v>
      </c>
      <c r="M75" s="36">
        <v>0.93711999999999995</v>
      </c>
      <c r="N75" s="36">
        <v>0.93491000000000002</v>
      </c>
      <c r="O75" s="36">
        <v>0.93300000000000005</v>
      </c>
      <c r="P75" s="36">
        <v>0.93108999999999997</v>
      </c>
      <c r="Q75" s="36">
        <v>0.92856000000000005</v>
      </c>
      <c r="R75" s="36">
        <v>0.92556000000000005</v>
      </c>
      <c r="S75" s="36">
        <v>0.92247999999999997</v>
      </c>
      <c r="T75" s="36">
        <v>0.91946000000000006</v>
      </c>
      <c r="U75" s="36">
        <v>0.91610000000000003</v>
      </c>
      <c r="V75" s="36">
        <v>0.91244000000000003</v>
      </c>
      <c r="W75" s="36">
        <v>0.90842000000000001</v>
      </c>
      <c r="X75" s="45">
        <v>0.90608</v>
      </c>
    </row>
    <row r="76" spans="1:24" x14ac:dyDescent="0.25">
      <c r="A76" s="43">
        <v>5000</v>
      </c>
      <c r="B76" s="36">
        <v>0.77646000000000004</v>
      </c>
      <c r="C76" s="36">
        <v>0.87583</v>
      </c>
      <c r="D76" s="36">
        <v>0.92142000000000002</v>
      </c>
      <c r="E76" s="36">
        <v>0.93457000000000001</v>
      </c>
      <c r="F76" s="36">
        <v>0.94013999999999998</v>
      </c>
      <c r="G76" s="36">
        <v>0.94394999999999996</v>
      </c>
      <c r="H76" s="36">
        <v>0.94496000000000002</v>
      </c>
      <c r="I76" s="36">
        <v>0.94513000000000003</v>
      </c>
      <c r="J76" s="36">
        <v>0.94471000000000005</v>
      </c>
      <c r="K76" s="36">
        <v>0.94403000000000004</v>
      </c>
      <c r="L76" s="36">
        <v>0.94281000000000004</v>
      </c>
      <c r="M76" s="36">
        <v>0.94111</v>
      </c>
      <c r="N76" s="36">
        <v>0.93933999999999995</v>
      </c>
      <c r="O76" s="36">
        <v>0.93788000000000005</v>
      </c>
      <c r="P76" s="48">
        <v>0.93574999999999997</v>
      </c>
      <c r="Q76" s="36">
        <v>0.93318000000000001</v>
      </c>
      <c r="R76" s="36">
        <v>0.93054999999999999</v>
      </c>
      <c r="S76" s="36">
        <v>0.92793999999999999</v>
      </c>
      <c r="T76" s="36">
        <v>0.92503000000000002</v>
      </c>
      <c r="U76" s="36">
        <v>0.92212000000000005</v>
      </c>
      <c r="V76" s="36">
        <v>0.91881999999999997</v>
      </c>
      <c r="W76" s="36">
        <v>0.91500999999999999</v>
      </c>
      <c r="X76" s="45">
        <v>0.91285000000000005</v>
      </c>
    </row>
    <row r="77" spans="1:24" x14ac:dyDescent="0.25">
      <c r="A77" s="43">
        <v>5500</v>
      </c>
      <c r="B77" s="36">
        <v>0.77029000000000003</v>
      </c>
      <c r="C77" s="36">
        <v>0.87419000000000002</v>
      </c>
      <c r="D77" s="36">
        <v>0.92252000000000001</v>
      </c>
      <c r="E77" s="36">
        <v>0.93711</v>
      </c>
      <c r="F77" s="36">
        <v>0.94366000000000005</v>
      </c>
      <c r="G77" s="36">
        <v>0.94650000000000001</v>
      </c>
      <c r="H77" s="36">
        <v>0.94857999999999998</v>
      </c>
      <c r="I77" s="36">
        <v>0.94957999999999998</v>
      </c>
      <c r="J77" s="36">
        <v>0.94950000000000001</v>
      </c>
      <c r="K77" s="37">
        <v>0.94891999999999999</v>
      </c>
      <c r="L77" s="36">
        <v>0.94796999999999998</v>
      </c>
      <c r="M77" s="36">
        <v>0.94677</v>
      </c>
      <c r="N77" s="36">
        <v>0.94508000000000003</v>
      </c>
      <c r="O77" s="36">
        <v>0.94381000000000004</v>
      </c>
      <c r="P77" s="36">
        <v>0.94198000000000004</v>
      </c>
      <c r="Q77" s="36">
        <v>0.93988000000000005</v>
      </c>
      <c r="R77" s="36">
        <v>0.93767999999999996</v>
      </c>
      <c r="S77" s="36">
        <v>0.93528</v>
      </c>
      <c r="T77" s="36">
        <v>0.93252999999999997</v>
      </c>
      <c r="U77" s="36">
        <v>0.92952000000000001</v>
      </c>
      <c r="V77" s="36">
        <v>0.92652999999999996</v>
      </c>
      <c r="W77" s="36">
        <v>0.92327000000000004</v>
      </c>
      <c r="X77" s="45">
        <v>0.92152000000000001</v>
      </c>
    </row>
    <row r="78" spans="1:24" x14ac:dyDescent="0.25">
      <c r="A78" s="43">
        <v>6000</v>
      </c>
      <c r="B78" s="48">
        <v>0.77178999999999998</v>
      </c>
      <c r="C78" s="36">
        <v>0.87656000000000001</v>
      </c>
      <c r="D78" s="36">
        <v>0.92415999999999998</v>
      </c>
      <c r="E78" s="36">
        <v>0.93862000000000001</v>
      </c>
      <c r="F78" s="36">
        <v>0.94576000000000005</v>
      </c>
      <c r="G78" s="36">
        <v>0.94952000000000003</v>
      </c>
      <c r="H78" s="36">
        <v>0.95138</v>
      </c>
      <c r="I78" s="36">
        <v>0.95218999999999998</v>
      </c>
      <c r="J78" s="36">
        <v>0.95255999999999996</v>
      </c>
      <c r="K78" s="36">
        <v>0.95215000000000005</v>
      </c>
      <c r="L78" s="36">
        <v>0.95137000000000005</v>
      </c>
      <c r="M78" s="36">
        <v>0.95003000000000004</v>
      </c>
      <c r="N78" s="36">
        <v>0.94845000000000002</v>
      </c>
      <c r="O78" s="36">
        <v>0.94713000000000003</v>
      </c>
      <c r="P78" s="36">
        <v>0.94564000000000004</v>
      </c>
      <c r="Q78" s="36">
        <v>0.94396000000000002</v>
      </c>
      <c r="R78" s="36">
        <v>0.94159999999999999</v>
      </c>
      <c r="S78" s="36">
        <v>0.93937999999999999</v>
      </c>
      <c r="T78" s="36">
        <v>0.93710000000000004</v>
      </c>
      <c r="U78" s="36">
        <v>0.93435999999999997</v>
      </c>
      <c r="V78" s="36">
        <v>0.93159000000000003</v>
      </c>
      <c r="W78" s="36">
        <v>0.92861000000000005</v>
      </c>
      <c r="X78" s="45">
        <v>0.92737999999999998</v>
      </c>
    </row>
    <row r="79" spans="1:24" x14ac:dyDescent="0.25">
      <c r="A79" s="43">
        <v>6500</v>
      </c>
      <c r="B79" s="36">
        <v>0.76754</v>
      </c>
      <c r="C79" s="36">
        <v>0.87427999999999995</v>
      </c>
      <c r="D79" s="36">
        <v>0.92481999999999998</v>
      </c>
      <c r="E79" s="36">
        <v>0.93938999999999995</v>
      </c>
      <c r="F79" s="36">
        <v>0.94769999999999999</v>
      </c>
      <c r="G79" s="36">
        <v>0.95159000000000005</v>
      </c>
      <c r="H79" s="36">
        <v>0.95403000000000004</v>
      </c>
      <c r="I79" s="36">
        <v>0.95420000000000005</v>
      </c>
      <c r="J79" s="36">
        <v>0.95433000000000001</v>
      </c>
      <c r="K79" s="36">
        <v>0.95394999999999996</v>
      </c>
      <c r="L79" s="36">
        <v>0.95330999999999999</v>
      </c>
      <c r="M79" s="36">
        <v>0.95194000000000001</v>
      </c>
      <c r="N79" s="36">
        <v>0.95138</v>
      </c>
      <c r="O79" s="36">
        <v>0.95077999999999996</v>
      </c>
      <c r="P79" s="36">
        <v>0.94925000000000004</v>
      </c>
      <c r="Q79" s="36">
        <v>0.94828999999999997</v>
      </c>
      <c r="R79" s="36">
        <v>0.94647000000000003</v>
      </c>
      <c r="S79" s="36">
        <v>0.94425999999999999</v>
      </c>
      <c r="T79" s="36">
        <v>0.94218999999999997</v>
      </c>
      <c r="U79" s="49">
        <v>0.93933</v>
      </c>
      <c r="V79" s="36">
        <v>0.93623000000000001</v>
      </c>
      <c r="W79" s="36">
        <v>0.9</v>
      </c>
      <c r="X79" s="45">
        <v>0.9</v>
      </c>
    </row>
    <row r="80" spans="1:24" x14ac:dyDescent="0.25">
      <c r="A80" s="43">
        <v>7000</v>
      </c>
      <c r="B80" s="36">
        <v>0.76537999999999995</v>
      </c>
      <c r="C80" s="36">
        <v>0.87375999999999998</v>
      </c>
      <c r="D80" s="36">
        <v>0.92262</v>
      </c>
      <c r="E80" s="36">
        <v>0.94142999999999999</v>
      </c>
      <c r="F80" s="36">
        <v>0.94884999999999997</v>
      </c>
      <c r="G80" s="36">
        <v>0.95352999999999999</v>
      </c>
      <c r="H80" s="36">
        <v>0.95515000000000005</v>
      </c>
      <c r="I80" s="36">
        <v>0.95640999999999998</v>
      </c>
      <c r="J80" s="36">
        <v>0.95806000000000002</v>
      </c>
      <c r="K80" s="36">
        <v>0.95848999999999995</v>
      </c>
      <c r="L80" s="36">
        <v>0.95838000000000001</v>
      </c>
      <c r="M80" s="48">
        <v>0.95708000000000004</v>
      </c>
      <c r="N80" s="36">
        <v>0.95587</v>
      </c>
      <c r="O80" s="36">
        <v>0.95459000000000005</v>
      </c>
      <c r="P80" s="36">
        <v>0.95254000000000005</v>
      </c>
      <c r="Q80" s="36">
        <v>0.95030000000000003</v>
      </c>
      <c r="R80" s="36">
        <v>0.94808000000000003</v>
      </c>
      <c r="S80" s="36">
        <v>0.94569000000000003</v>
      </c>
      <c r="T80" s="36">
        <v>0.94259999999999999</v>
      </c>
      <c r="U80" s="36">
        <v>0.93928</v>
      </c>
      <c r="V80" s="36">
        <v>0.9</v>
      </c>
      <c r="W80" s="36">
        <v>0.9</v>
      </c>
      <c r="X80" s="45">
        <v>0.9</v>
      </c>
    </row>
    <row r="81" spans="1:24" x14ac:dyDescent="0.25">
      <c r="A81" s="43">
        <v>7500</v>
      </c>
      <c r="B81" s="36">
        <v>0.76202999999999999</v>
      </c>
      <c r="C81" s="36">
        <v>0.87239999999999995</v>
      </c>
      <c r="D81" s="36">
        <v>0.92484999999999995</v>
      </c>
      <c r="E81" s="36">
        <v>0.94245999999999996</v>
      </c>
      <c r="F81" s="36">
        <v>0.95047999999999999</v>
      </c>
      <c r="G81" s="36">
        <v>0.95470999999999995</v>
      </c>
      <c r="H81" s="36">
        <v>0.95837000000000006</v>
      </c>
      <c r="I81" s="36">
        <v>0.95981000000000005</v>
      </c>
      <c r="J81" s="36">
        <v>0.96150000000000002</v>
      </c>
      <c r="K81" s="36">
        <v>0.95994999999999997</v>
      </c>
      <c r="L81" s="36">
        <v>0.95906000000000002</v>
      </c>
      <c r="M81" s="36">
        <v>0.95774999999999999</v>
      </c>
      <c r="N81" s="36">
        <v>0.95618999999999998</v>
      </c>
      <c r="O81" s="36">
        <v>0.95421</v>
      </c>
      <c r="P81" s="36">
        <v>0.95179999999999998</v>
      </c>
      <c r="Q81" s="36">
        <v>0.94916999999999996</v>
      </c>
      <c r="R81" s="36">
        <v>0.94657000000000002</v>
      </c>
      <c r="S81" s="36">
        <v>0.94330999999999998</v>
      </c>
      <c r="T81" s="36">
        <v>0.9</v>
      </c>
      <c r="U81" s="36">
        <v>0.9</v>
      </c>
      <c r="V81" s="36">
        <v>0.9</v>
      </c>
      <c r="W81" s="36">
        <v>0.9</v>
      </c>
      <c r="X81" s="45">
        <v>0.9</v>
      </c>
    </row>
    <row r="82" spans="1:24" x14ac:dyDescent="0.25">
      <c r="A82" s="43">
        <v>8000</v>
      </c>
      <c r="B82" s="36">
        <v>0.76056000000000001</v>
      </c>
      <c r="C82" s="36">
        <v>0.87160000000000004</v>
      </c>
      <c r="D82" s="36">
        <v>0.92605999999999999</v>
      </c>
      <c r="E82" s="36">
        <v>0.94257999999999997</v>
      </c>
      <c r="F82" s="36">
        <v>0.95221999999999996</v>
      </c>
      <c r="G82" s="36">
        <v>0.95716000000000001</v>
      </c>
      <c r="H82" s="36">
        <v>0.95970999999999995</v>
      </c>
      <c r="I82" s="36">
        <v>0.96109</v>
      </c>
      <c r="J82" s="36">
        <v>0.96111000000000002</v>
      </c>
      <c r="K82" s="36">
        <v>0.96001999999999998</v>
      </c>
      <c r="L82" s="36">
        <v>0.95894999999999997</v>
      </c>
      <c r="M82" s="36">
        <v>0.95694999999999997</v>
      </c>
      <c r="N82" s="36">
        <v>0.95550999999999997</v>
      </c>
      <c r="O82" s="36">
        <v>0.95308999999999999</v>
      </c>
      <c r="P82" s="36">
        <v>0.95028000000000001</v>
      </c>
      <c r="Q82" s="36">
        <v>0.94769999999999999</v>
      </c>
      <c r="R82" s="49">
        <v>0.9446</v>
      </c>
      <c r="S82" s="36">
        <v>0.9</v>
      </c>
      <c r="T82" s="36">
        <v>0.9</v>
      </c>
      <c r="U82" s="36">
        <v>0.9</v>
      </c>
      <c r="V82" s="36">
        <v>0.9</v>
      </c>
      <c r="W82" s="36">
        <v>0.9</v>
      </c>
      <c r="X82" s="45">
        <v>0.9</v>
      </c>
    </row>
    <row r="83" spans="1:24" x14ac:dyDescent="0.25">
      <c r="A83" s="43">
        <v>8500</v>
      </c>
      <c r="B83" s="36">
        <v>0.75851000000000002</v>
      </c>
      <c r="C83" s="36">
        <v>0.87028000000000005</v>
      </c>
      <c r="D83" s="36">
        <v>0.92612000000000005</v>
      </c>
      <c r="E83" s="36">
        <v>0.94272</v>
      </c>
      <c r="F83" s="36">
        <v>0.95284000000000002</v>
      </c>
      <c r="G83" s="36">
        <v>0.95708000000000004</v>
      </c>
      <c r="H83" s="48">
        <v>0.95972000000000002</v>
      </c>
      <c r="I83" s="36">
        <v>0.95979000000000003</v>
      </c>
      <c r="J83" s="36">
        <v>0.95972999999999997</v>
      </c>
      <c r="K83" s="36">
        <v>0.95875999999999995</v>
      </c>
      <c r="L83" s="36">
        <v>0.95726999999999995</v>
      </c>
      <c r="M83" s="36">
        <v>0.95550999999999997</v>
      </c>
      <c r="N83" s="36">
        <v>0.95328000000000002</v>
      </c>
      <c r="O83" s="36">
        <v>0.95067999999999997</v>
      </c>
      <c r="P83" s="36">
        <v>0.94750000000000001</v>
      </c>
      <c r="Q83" s="36">
        <v>0.94382999999999995</v>
      </c>
      <c r="R83" s="36">
        <v>0.9</v>
      </c>
      <c r="S83" s="36">
        <v>0.9</v>
      </c>
      <c r="T83" s="36">
        <v>0.9</v>
      </c>
      <c r="U83" s="36">
        <v>0.9</v>
      </c>
      <c r="V83" s="36">
        <v>0.9</v>
      </c>
      <c r="W83" s="36">
        <v>0.9</v>
      </c>
      <c r="X83" s="45">
        <v>0.9</v>
      </c>
    </row>
    <row r="84" spans="1:24" x14ac:dyDescent="0.25">
      <c r="A84" s="43">
        <v>9000</v>
      </c>
      <c r="B84" s="36">
        <v>0.75971</v>
      </c>
      <c r="C84" s="36">
        <v>0.86841999999999997</v>
      </c>
      <c r="D84" s="36">
        <v>0.92669000000000001</v>
      </c>
      <c r="E84" s="37">
        <v>0.94511999999999996</v>
      </c>
      <c r="F84" s="36">
        <v>0.95145999999999997</v>
      </c>
      <c r="G84" s="36">
        <v>0.95630999999999999</v>
      </c>
      <c r="H84" s="36">
        <v>0.95826</v>
      </c>
      <c r="I84" s="36">
        <v>0.95891999999999999</v>
      </c>
      <c r="J84" s="36">
        <v>0.95887</v>
      </c>
      <c r="K84" s="36">
        <v>0.95738999999999996</v>
      </c>
      <c r="L84" s="36">
        <v>0.95526</v>
      </c>
      <c r="M84" s="36">
        <v>0.95333999999999997</v>
      </c>
      <c r="N84" s="36">
        <v>0.95086999999999999</v>
      </c>
      <c r="O84" s="36">
        <v>0.94760999999999995</v>
      </c>
      <c r="P84" s="36">
        <v>0.94408000000000003</v>
      </c>
      <c r="Q84" s="36">
        <v>0.9</v>
      </c>
      <c r="R84" s="36">
        <v>0.9</v>
      </c>
      <c r="S84" s="36">
        <v>0.9</v>
      </c>
      <c r="T84" s="36">
        <v>0.9</v>
      </c>
      <c r="U84" s="36">
        <v>0.9</v>
      </c>
      <c r="V84" s="36">
        <v>0.9</v>
      </c>
      <c r="W84" s="36">
        <v>0.9</v>
      </c>
      <c r="X84" s="45">
        <v>0.9</v>
      </c>
    </row>
    <row r="85" spans="1:24" x14ac:dyDescent="0.25">
      <c r="A85" s="43">
        <v>9500</v>
      </c>
      <c r="B85" s="36">
        <v>0.74851000000000001</v>
      </c>
      <c r="C85" s="36">
        <v>0.86763000000000001</v>
      </c>
      <c r="D85" s="36">
        <v>0.92513000000000001</v>
      </c>
      <c r="E85" s="36">
        <v>0.94240999999999997</v>
      </c>
      <c r="F85" s="36">
        <v>0.95050999999999997</v>
      </c>
      <c r="G85" s="36">
        <v>0.95484000000000002</v>
      </c>
      <c r="H85" s="36">
        <v>0.95684000000000002</v>
      </c>
      <c r="I85" s="36">
        <v>0.95801999999999998</v>
      </c>
      <c r="J85" s="36">
        <v>0.95755000000000001</v>
      </c>
      <c r="K85" s="36">
        <v>0.95552999999999999</v>
      </c>
      <c r="L85" s="36">
        <v>0.95387</v>
      </c>
      <c r="M85" s="36">
        <v>0.95135000000000003</v>
      </c>
      <c r="N85" s="36">
        <v>0.94825000000000004</v>
      </c>
      <c r="O85" s="49">
        <v>0.94445999999999997</v>
      </c>
      <c r="P85" s="36">
        <v>0.9</v>
      </c>
      <c r="Q85" s="36">
        <v>0.9</v>
      </c>
      <c r="R85" s="36">
        <v>0.9</v>
      </c>
      <c r="S85" s="36">
        <v>0.9</v>
      </c>
      <c r="T85" s="36">
        <v>0.9</v>
      </c>
      <c r="U85" s="36">
        <v>0.9</v>
      </c>
      <c r="V85" s="36">
        <v>0.9</v>
      </c>
      <c r="W85" s="36">
        <v>0.9</v>
      </c>
      <c r="X85" s="45">
        <v>0.9</v>
      </c>
    </row>
    <row r="86" spans="1:24" x14ac:dyDescent="0.25">
      <c r="A86" s="43">
        <v>10000</v>
      </c>
      <c r="B86" s="36">
        <v>0.73829999999999996</v>
      </c>
      <c r="C86" s="36">
        <v>0.86316999999999999</v>
      </c>
      <c r="D86" s="36">
        <v>0.92330999999999996</v>
      </c>
      <c r="E86" s="36">
        <v>0.94079999999999997</v>
      </c>
      <c r="F86" s="36">
        <v>0.94994000000000001</v>
      </c>
      <c r="G86" s="36">
        <v>0.95450000000000002</v>
      </c>
      <c r="H86" s="36">
        <v>0.95818999999999999</v>
      </c>
      <c r="I86" s="36">
        <v>0.95701999999999998</v>
      </c>
      <c r="J86" s="36">
        <v>0.95530999999999999</v>
      </c>
      <c r="K86" s="36">
        <v>0.95392999999999994</v>
      </c>
      <c r="L86" s="36">
        <v>0.95104999999999995</v>
      </c>
      <c r="M86" s="36">
        <v>0.94850000000000001</v>
      </c>
      <c r="N86" s="36">
        <v>0.94506000000000001</v>
      </c>
      <c r="O86" s="36">
        <v>0.9</v>
      </c>
      <c r="P86" s="36">
        <v>0.9</v>
      </c>
      <c r="Q86" s="36">
        <v>0.9</v>
      </c>
      <c r="R86" s="36">
        <v>0.9</v>
      </c>
      <c r="S86" s="36">
        <v>0.9</v>
      </c>
      <c r="T86" s="36">
        <v>0.9</v>
      </c>
      <c r="U86" s="36">
        <v>0.9</v>
      </c>
      <c r="V86" s="36">
        <v>0.9</v>
      </c>
      <c r="W86" s="37">
        <v>0.9</v>
      </c>
      <c r="X86" s="45">
        <v>0.9</v>
      </c>
    </row>
    <row r="87" spans="1:24" x14ac:dyDescent="0.25">
      <c r="A87" s="43">
        <v>10500</v>
      </c>
      <c r="B87" s="36">
        <v>0.72585999999999995</v>
      </c>
      <c r="C87" s="36">
        <v>0.85753999999999997</v>
      </c>
      <c r="D87" s="48">
        <v>0.92035</v>
      </c>
      <c r="E87" s="36">
        <v>0.93883000000000005</v>
      </c>
      <c r="F87" s="36">
        <v>0.94776000000000005</v>
      </c>
      <c r="G87" s="36">
        <v>0.95191999999999999</v>
      </c>
      <c r="H87" s="36">
        <v>0.95428999999999997</v>
      </c>
      <c r="I87" s="36">
        <v>0.95438999999999996</v>
      </c>
      <c r="J87" s="36">
        <v>0.95328999999999997</v>
      </c>
      <c r="K87" s="36">
        <v>0.95148999999999995</v>
      </c>
      <c r="L87" s="36">
        <v>0.94918000000000002</v>
      </c>
      <c r="M87" s="36">
        <v>0.94581999999999999</v>
      </c>
      <c r="N87" s="36">
        <v>0.9</v>
      </c>
      <c r="O87" s="36">
        <v>0.9</v>
      </c>
      <c r="P87" s="36">
        <v>0.9</v>
      </c>
      <c r="Q87" s="36">
        <v>0.9</v>
      </c>
      <c r="R87" s="36">
        <v>0.9</v>
      </c>
      <c r="S87" s="36">
        <v>0.9</v>
      </c>
      <c r="T87" s="36">
        <v>0.9</v>
      </c>
      <c r="U87" s="36">
        <v>0.9</v>
      </c>
      <c r="V87" s="36">
        <v>0.9</v>
      </c>
      <c r="W87" s="36">
        <v>0.9</v>
      </c>
      <c r="X87" s="45">
        <v>0.9</v>
      </c>
    </row>
    <row r="88" spans="1:24" x14ac:dyDescent="0.25">
      <c r="A88" s="43">
        <v>11000</v>
      </c>
      <c r="B88" s="36">
        <v>0.70987</v>
      </c>
      <c r="C88" s="36">
        <v>0.85070000000000001</v>
      </c>
      <c r="D88" s="36">
        <v>0.91681000000000001</v>
      </c>
      <c r="E88" s="36">
        <v>0.93620000000000003</v>
      </c>
      <c r="F88" s="36">
        <v>0.94581999999999999</v>
      </c>
      <c r="G88" s="36">
        <v>0.95030000000000003</v>
      </c>
      <c r="H88" s="36">
        <v>0.95260999999999996</v>
      </c>
      <c r="I88" s="36">
        <v>0.95308000000000004</v>
      </c>
      <c r="J88" s="36">
        <v>0.95152999999999999</v>
      </c>
      <c r="K88" s="36">
        <v>0.94928999999999997</v>
      </c>
      <c r="L88" s="36">
        <v>0.94655999999999996</v>
      </c>
      <c r="M88" s="36">
        <v>0.94305000000000005</v>
      </c>
      <c r="N88" s="36">
        <v>0.9</v>
      </c>
      <c r="O88" s="36">
        <v>0.9</v>
      </c>
      <c r="P88" s="36">
        <v>0.9</v>
      </c>
      <c r="Q88" s="36">
        <v>0.9</v>
      </c>
      <c r="R88" s="36">
        <v>0.9</v>
      </c>
      <c r="S88" s="36">
        <v>0.9</v>
      </c>
      <c r="T88" s="36">
        <v>0.9</v>
      </c>
      <c r="U88" s="36">
        <v>0.9</v>
      </c>
      <c r="V88" s="36">
        <v>0.9</v>
      </c>
      <c r="W88" s="36">
        <v>0.9</v>
      </c>
      <c r="X88" s="45">
        <v>0.9</v>
      </c>
    </row>
    <row r="89" spans="1:24" x14ac:dyDescent="0.25">
      <c r="A89" s="43">
        <v>11500</v>
      </c>
      <c r="B89" s="36">
        <v>0.68611</v>
      </c>
      <c r="C89" s="36">
        <v>0.83943999999999996</v>
      </c>
      <c r="D89" s="36">
        <v>0.91163000000000005</v>
      </c>
      <c r="E89" s="36">
        <v>0.93313999999999997</v>
      </c>
      <c r="F89" s="36">
        <v>0.94216999999999995</v>
      </c>
      <c r="G89" s="36">
        <v>0.94772000000000001</v>
      </c>
      <c r="H89" s="36">
        <v>0.94943999999999995</v>
      </c>
      <c r="I89" s="36">
        <v>0.95135999999999998</v>
      </c>
      <c r="J89" s="36">
        <v>0.94948999999999995</v>
      </c>
      <c r="K89" s="36">
        <v>0.94711000000000001</v>
      </c>
      <c r="L89" s="49">
        <v>0.94364000000000003</v>
      </c>
      <c r="M89" s="36">
        <v>0.9</v>
      </c>
      <c r="N89" s="36">
        <v>0.9</v>
      </c>
      <c r="O89" s="36">
        <v>0.9</v>
      </c>
      <c r="P89" s="36">
        <v>0.9</v>
      </c>
      <c r="Q89" s="36">
        <v>0.9</v>
      </c>
      <c r="R89" s="36">
        <v>0.9</v>
      </c>
      <c r="S89" s="36">
        <v>0.9</v>
      </c>
      <c r="T89" s="36">
        <v>0.9</v>
      </c>
      <c r="U89" s="36">
        <v>0.9</v>
      </c>
      <c r="V89" s="36">
        <v>0.9</v>
      </c>
      <c r="W89" s="36">
        <v>0.9</v>
      </c>
      <c r="X89" s="45">
        <v>0.9</v>
      </c>
    </row>
    <row r="90" spans="1:24" x14ac:dyDescent="0.25">
      <c r="A90" s="43">
        <v>12000</v>
      </c>
      <c r="B90" s="36">
        <v>0.67134000000000005</v>
      </c>
      <c r="C90" s="36">
        <v>0.82745999999999997</v>
      </c>
      <c r="D90" s="36">
        <v>0.90758000000000005</v>
      </c>
      <c r="E90" s="36">
        <v>0.93076999999999999</v>
      </c>
      <c r="F90" s="36">
        <v>0.94194</v>
      </c>
      <c r="G90" s="36">
        <v>0.94589000000000001</v>
      </c>
      <c r="H90" s="36">
        <v>0.94989999999999997</v>
      </c>
      <c r="I90" s="36">
        <v>0.94901999999999997</v>
      </c>
      <c r="J90" s="36">
        <v>0.94733999999999996</v>
      </c>
      <c r="K90" s="36">
        <v>0.9446</v>
      </c>
      <c r="L90" s="36">
        <v>0.9</v>
      </c>
      <c r="M90" s="36">
        <v>0.9</v>
      </c>
      <c r="N90" s="36">
        <v>0.9</v>
      </c>
      <c r="O90" s="36">
        <v>0.9</v>
      </c>
      <c r="P90" s="36">
        <v>0.9</v>
      </c>
      <c r="Q90" s="36">
        <v>0.9</v>
      </c>
      <c r="R90" s="36">
        <v>0.9</v>
      </c>
      <c r="S90" s="36">
        <v>0.9</v>
      </c>
      <c r="T90" s="36">
        <v>0.9</v>
      </c>
      <c r="U90" s="36">
        <v>0.9</v>
      </c>
      <c r="V90" s="36">
        <v>0.9</v>
      </c>
      <c r="W90" s="36">
        <v>0.9</v>
      </c>
      <c r="X90" s="45">
        <v>0.9</v>
      </c>
    </row>
    <row r="91" spans="1:24" x14ac:dyDescent="0.25">
      <c r="A91" s="43">
        <v>12500</v>
      </c>
      <c r="B91" s="37">
        <v>0.66901999999999995</v>
      </c>
      <c r="C91" s="36">
        <v>0.82960999999999996</v>
      </c>
      <c r="D91" s="36">
        <v>0.90613999999999995</v>
      </c>
      <c r="E91" s="36">
        <v>0.92886000000000002</v>
      </c>
      <c r="F91" s="36">
        <v>0.93972</v>
      </c>
      <c r="G91" s="36">
        <v>0.94421999999999995</v>
      </c>
      <c r="H91" s="36">
        <v>0.95059000000000005</v>
      </c>
      <c r="I91" s="36">
        <v>0.94710000000000005</v>
      </c>
      <c r="J91" s="36">
        <v>0.94516</v>
      </c>
      <c r="K91" s="36">
        <v>0.94177999999999995</v>
      </c>
      <c r="L91" s="36">
        <v>0.9</v>
      </c>
      <c r="M91" s="36">
        <v>0.9</v>
      </c>
      <c r="N91" s="36">
        <v>0.9</v>
      </c>
      <c r="O91" s="36">
        <v>0.9</v>
      </c>
      <c r="P91" s="36">
        <v>0.9</v>
      </c>
      <c r="Q91" s="36">
        <v>0.9</v>
      </c>
      <c r="R91" s="36">
        <v>0.9</v>
      </c>
      <c r="S91" s="36">
        <v>0.9</v>
      </c>
      <c r="T91" s="36">
        <v>0.9</v>
      </c>
      <c r="U91" s="36">
        <v>0.9</v>
      </c>
      <c r="V91" s="36">
        <v>0.9</v>
      </c>
      <c r="W91" s="36">
        <v>0.9</v>
      </c>
      <c r="X91" s="45">
        <v>0.9</v>
      </c>
    </row>
    <row r="92" spans="1:24" x14ac:dyDescent="0.25">
      <c r="A92" s="43">
        <v>13000</v>
      </c>
      <c r="B92" s="36">
        <v>0.65434000000000003</v>
      </c>
      <c r="C92" s="36">
        <v>0.82376000000000005</v>
      </c>
      <c r="D92" s="36">
        <v>0.90259999999999996</v>
      </c>
      <c r="E92" s="36">
        <v>0.92669000000000001</v>
      </c>
      <c r="F92" s="36">
        <v>0.93777999999999995</v>
      </c>
      <c r="G92" s="36">
        <v>0.94338</v>
      </c>
      <c r="H92" s="36">
        <v>0.94640999999999997</v>
      </c>
      <c r="I92" s="49">
        <v>0.94506999999999997</v>
      </c>
      <c r="J92" s="36">
        <v>0.94293000000000005</v>
      </c>
      <c r="K92" s="36">
        <v>0.9</v>
      </c>
      <c r="L92" s="36">
        <v>0.9</v>
      </c>
      <c r="M92" s="36">
        <v>0.9</v>
      </c>
      <c r="N92" s="36">
        <v>0.9</v>
      </c>
      <c r="O92" s="36">
        <v>0.9</v>
      </c>
      <c r="P92" s="36">
        <v>0.9</v>
      </c>
      <c r="Q92" s="36">
        <v>0.9</v>
      </c>
      <c r="R92" s="36">
        <v>0.9</v>
      </c>
      <c r="S92" s="36">
        <v>0.9</v>
      </c>
      <c r="T92" s="36">
        <v>0.9</v>
      </c>
      <c r="U92" s="36">
        <v>0.9</v>
      </c>
      <c r="V92" s="36">
        <v>0.9</v>
      </c>
      <c r="W92" s="36">
        <v>0.9</v>
      </c>
      <c r="X92" s="45">
        <v>0.9</v>
      </c>
    </row>
    <row r="93" spans="1:24" x14ac:dyDescent="0.25">
      <c r="A93" s="43">
        <v>13500</v>
      </c>
      <c r="B93" s="36">
        <v>0.64314000000000004</v>
      </c>
      <c r="C93" s="36">
        <v>0.81737000000000004</v>
      </c>
      <c r="D93" s="36">
        <v>0.89998999999999996</v>
      </c>
      <c r="E93" s="36">
        <v>0.92444000000000004</v>
      </c>
      <c r="F93" s="36">
        <v>0.93691999999999998</v>
      </c>
      <c r="G93" s="36">
        <v>0.94313000000000002</v>
      </c>
      <c r="H93" s="36">
        <v>0.94403000000000004</v>
      </c>
      <c r="I93" s="36">
        <v>0.94267000000000001</v>
      </c>
      <c r="J93" s="36">
        <v>0.94049000000000005</v>
      </c>
      <c r="K93" s="36">
        <v>0.9</v>
      </c>
      <c r="L93" s="36">
        <v>0.9</v>
      </c>
      <c r="M93" s="36">
        <v>0.9</v>
      </c>
      <c r="N93" s="36">
        <v>0.9</v>
      </c>
      <c r="O93" s="36">
        <v>0.9</v>
      </c>
      <c r="P93" s="36">
        <v>0.9</v>
      </c>
      <c r="Q93" s="36">
        <v>0.9</v>
      </c>
      <c r="R93" s="36">
        <v>0.9</v>
      </c>
      <c r="S93" s="36">
        <v>0.9</v>
      </c>
      <c r="T93" s="36">
        <v>0.9</v>
      </c>
      <c r="U93" s="36">
        <v>0.9</v>
      </c>
      <c r="V93" s="36">
        <v>0.9</v>
      </c>
      <c r="W93" s="36">
        <v>0.9</v>
      </c>
      <c r="X93" s="45">
        <v>0.9</v>
      </c>
    </row>
    <row r="94" spans="1:24" x14ac:dyDescent="0.25">
      <c r="A94" s="43">
        <v>14000</v>
      </c>
      <c r="B94" s="36">
        <v>0.63022999999999996</v>
      </c>
      <c r="C94" s="36">
        <v>0.81100000000000005</v>
      </c>
      <c r="D94" s="36">
        <v>0.89561000000000002</v>
      </c>
      <c r="E94" s="36">
        <v>0.92232999999999998</v>
      </c>
      <c r="F94" s="49">
        <v>0.93369000000000002</v>
      </c>
      <c r="G94" s="36">
        <v>0.94047000000000003</v>
      </c>
      <c r="H94" s="36">
        <v>0.94196999999999997</v>
      </c>
      <c r="I94" s="36">
        <v>0.94074999999999998</v>
      </c>
      <c r="J94" s="36">
        <v>0.93803999999999998</v>
      </c>
      <c r="K94" s="36">
        <v>0.9</v>
      </c>
      <c r="L94" s="36">
        <v>0.9</v>
      </c>
      <c r="M94" s="36">
        <v>0.9</v>
      </c>
      <c r="N94" s="36">
        <v>0.9</v>
      </c>
      <c r="O94" s="36">
        <v>0.9</v>
      </c>
      <c r="P94" s="36">
        <v>0.9</v>
      </c>
      <c r="Q94" s="36">
        <v>0.9</v>
      </c>
      <c r="R94" s="36">
        <v>0.9</v>
      </c>
      <c r="S94" s="36">
        <v>0.9</v>
      </c>
      <c r="T94" s="36">
        <v>0.9</v>
      </c>
      <c r="U94" s="36">
        <v>0.9</v>
      </c>
      <c r="V94" s="36">
        <v>0.9</v>
      </c>
      <c r="W94" s="36">
        <v>0.9</v>
      </c>
      <c r="X94" s="45">
        <v>0.9</v>
      </c>
    </row>
    <row r="95" spans="1:24" x14ac:dyDescent="0.25">
      <c r="A95" s="43">
        <v>14500</v>
      </c>
      <c r="B95" s="36">
        <v>0.60809999999999997</v>
      </c>
      <c r="C95" s="36">
        <v>0.79734000000000005</v>
      </c>
      <c r="D95" s="36">
        <v>0.89090999999999998</v>
      </c>
      <c r="E95" s="36">
        <v>0.91812000000000005</v>
      </c>
      <c r="F95" s="36">
        <v>0.92944000000000004</v>
      </c>
      <c r="G95" s="36">
        <v>0.93896000000000002</v>
      </c>
      <c r="H95" s="36">
        <v>0.94028</v>
      </c>
      <c r="I95" s="36">
        <v>0.93827000000000005</v>
      </c>
      <c r="J95" s="36">
        <v>0.9</v>
      </c>
      <c r="K95" s="36">
        <v>0.9</v>
      </c>
      <c r="L95" s="36">
        <v>0.9</v>
      </c>
      <c r="M95" s="36">
        <v>0.9</v>
      </c>
      <c r="N95" s="36">
        <v>0.9</v>
      </c>
      <c r="O95" s="36">
        <v>0.9</v>
      </c>
      <c r="P95" s="36">
        <v>0.9</v>
      </c>
      <c r="Q95" s="36">
        <v>0.9</v>
      </c>
      <c r="R95" s="36">
        <v>0.9</v>
      </c>
      <c r="S95" s="36">
        <v>0.9</v>
      </c>
      <c r="T95" s="36">
        <v>0.9</v>
      </c>
      <c r="U95" s="36">
        <v>0.9</v>
      </c>
      <c r="V95" s="36">
        <v>0.9</v>
      </c>
      <c r="W95" s="36">
        <v>0.9</v>
      </c>
      <c r="X95" s="45">
        <v>0.9</v>
      </c>
    </row>
    <row r="96" spans="1:24" ht="15" thickBot="1" x14ac:dyDescent="0.3">
      <c r="A96" s="50">
        <v>15000</v>
      </c>
      <c r="B96" s="52">
        <v>0.64751000000000003</v>
      </c>
      <c r="C96" s="51">
        <v>0.78776999999999997</v>
      </c>
      <c r="D96" s="52">
        <v>0.88676999999999995</v>
      </c>
      <c r="E96" s="52">
        <v>0.91374999999999995</v>
      </c>
      <c r="F96" s="52">
        <v>0.93028</v>
      </c>
      <c r="G96" s="52">
        <v>0.93576000000000004</v>
      </c>
      <c r="H96" s="52">
        <v>0.93762000000000001</v>
      </c>
      <c r="I96" s="52">
        <v>0.93598000000000003</v>
      </c>
      <c r="J96" s="52">
        <v>0.9</v>
      </c>
      <c r="K96" s="52">
        <v>0.9</v>
      </c>
      <c r="L96" s="52">
        <v>0.9</v>
      </c>
      <c r="M96" s="52">
        <v>0.9</v>
      </c>
      <c r="N96" s="52">
        <v>0.9</v>
      </c>
      <c r="O96" s="52">
        <v>0.9</v>
      </c>
      <c r="P96" s="52">
        <v>0.9</v>
      </c>
      <c r="Q96" s="52">
        <v>0.9</v>
      </c>
      <c r="R96" s="52">
        <v>0.9</v>
      </c>
      <c r="S96" s="52">
        <v>0.9</v>
      </c>
      <c r="T96" s="52">
        <v>0.9</v>
      </c>
      <c r="U96" s="52">
        <v>0.9</v>
      </c>
      <c r="V96" s="52">
        <v>0.9</v>
      </c>
      <c r="W96" s="52">
        <v>0.9</v>
      </c>
      <c r="X96" s="54">
        <v>0.9</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发送</vt:lpstr>
      <vt:lpstr>接收</vt:lpstr>
      <vt:lpstr>时间</vt:lpstr>
      <vt:lpstr>pedalmap</vt:lpstr>
      <vt:lpstr>Sheet2</vt:lpstr>
      <vt:lpstr>防滑</vt:lpstr>
      <vt:lpstr>功率限制效率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刘佳林</dc:creator>
  <cp:lastModifiedBy>XY C</cp:lastModifiedBy>
  <dcterms:created xsi:type="dcterms:W3CDTF">2006-09-13T11:21:00Z</dcterms:created>
  <dcterms:modified xsi:type="dcterms:W3CDTF">2024-03-14T08:59:27Z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2052-11.1.0.9021</vt:lpwstr>
  </property>
</Properties>
</file>