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5\Desktop\"/>
    </mc:Choice>
  </mc:AlternateContent>
  <xr:revisionPtr revIDLastSave="0" documentId="13_ncr:1_{F427439B-A694-48B5-A092-D0E378FD0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s and Outputs" sheetId="1" r:id="rId1"/>
    <sheet name="Calculations" sheetId="2" state="hidden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43026.6845601852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5" i="1" l="1"/>
  <c r="D63" i="1" s="1"/>
  <c r="D68" i="1"/>
  <c r="D69" i="1"/>
  <c r="D58" i="1"/>
  <c r="D54" i="1"/>
  <c r="E55" i="1" l="1"/>
  <c r="E63" i="1" s="1"/>
  <c r="D56" i="1" l="1"/>
  <c r="D57" i="1" s="1"/>
  <c r="D60" i="1" l="1"/>
  <c r="D62" i="1" s="1"/>
  <c r="D59" i="1"/>
  <c r="E54" i="1" s="1"/>
  <c r="D64" i="1" l="1"/>
  <c r="D61" i="1"/>
  <c r="D65" i="1" s="1"/>
  <c r="B26" i="1" s="1"/>
  <c r="E58" i="1"/>
  <c r="E67" i="1"/>
  <c r="D66" i="1" l="1"/>
  <c r="E68" i="1"/>
  <c r="E69" i="1"/>
  <c r="E56" i="1"/>
  <c r="E57" i="1" s="1"/>
  <c r="E59" i="1" s="1"/>
  <c r="F54" i="1" s="1"/>
  <c r="E64" i="1" l="1"/>
  <c r="F55" i="1"/>
  <c r="F63" i="1" s="1"/>
  <c r="E60" i="1"/>
  <c r="F58" i="1" l="1"/>
  <c r="F56" i="1"/>
  <c r="F57" i="1" s="1"/>
  <c r="E61" i="1"/>
  <c r="E62" i="1"/>
  <c r="F67" i="1"/>
  <c r="F59" i="1" l="1"/>
  <c r="E65" i="1"/>
  <c r="E66" i="1" s="1"/>
  <c r="F68" i="1"/>
  <c r="F69" i="1"/>
  <c r="F60" i="1"/>
  <c r="F64" i="1" l="1"/>
  <c r="G54" i="1"/>
  <c r="B27" i="1"/>
  <c r="G55" i="1"/>
  <c r="G63" i="1" s="1"/>
  <c r="F62" i="1"/>
  <c r="F61" i="1"/>
  <c r="G67" i="1"/>
  <c r="G58" i="1"/>
  <c r="F65" i="1" l="1"/>
  <c r="F66" i="1" s="1"/>
  <c r="G56" i="1"/>
  <c r="G57" i="1" s="1"/>
  <c r="G60" i="1" s="1"/>
  <c r="G68" i="1"/>
  <c r="G69" i="1"/>
  <c r="B28" i="1" l="1"/>
  <c r="G59" i="1"/>
  <c r="H55" i="1"/>
  <c r="H63" i="1" s="1"/>
  <c r="G62" i="1"/>
  <c r="G61" i="1"/>
  <c r="H67" i="1" l="1"/>
  <c r="H68" i="1" s="1"/>
  <c r="H54" i="1"/>
  <c r="H56" i="1" s="1"/>
  <c r="H57" i="1" s="1"/>
  <c r="G64" i="1"/>
  <c r="G65" i="1" s="1"/>
  <c r="G66" i="1" s="1"/>
  <c r="H58" i="1"/>
  <c r="H69" i="1"/>
  <c r="B29" i="1" l="1"/>
  <c r="H59" i="1"/>
  <c r="I54" i="1" s="1"/>
  <c r="H60" i="1"/>
  <c r="H62" i="1" s="1"/>
  <c r="I55" i="1"/>
  <c r="I63" i="1" s="1"/>
  <c r="I56" i="1" l="1"/>
  <c r="I57" i="1" s="1"/>
  <c r="H64" i="1"/>
  <c r="I58" i="1"/>
  <c r="I67" i="1"/>
  <c r="I68" i="1" s="1"/>
  <c r="H61" i="1"/>
  <c r="H65" i="1" l="1"/>
  <c r="H66" i="1" s="1"/>
  <c r="I59" i="1"/>
  <c r="I60" i="1"/>
  <c r="I62" i="1" s="1"/>
  <c r="I69" i="1"/>
  <c r="J55" i="1"/>
  <c r="J63" i="1" s="1"/>
  <c r="J58" i="1" l="1"/>
  <c r="J54" i="1"/>
  <c r="J56" i="1" s="1"/>
  <c r="J57" i="1" s="1"/>
  <c r="B30" i="1"/>
  <c r="J67" i="1"/>
  <c r="J69" i="1" s="1"/>
  <c r="I61" i="1"/>
  <c r="I64" i="1"/>
  <c r="J68" i="1" l="1"/>
  <c r="K55" i="1" s="1"/>
  <c r="K63" i="1" s="1"/>
  <c r="I65" i="1"/>
  <c r="I66" i="1" s="1"/>
  <c r="J59" i="1"/>
  <c r="J60" i="1"/>
  <c r="J62" i="1" s="1"/>
  <c r="K58" i="1" l="1"/>
  <c r="K54" i="1"/>
  <c r="K56" i="1" s="1"/>
  <c r="K57" i="1" s="1"/>
  <c r="K59" i="1" s="1"/>
  <c r="B31" i="1"/>
  <c r="J61" i="1"/>
  <c r="J64" i="1"/>
  <c r="K67" i="1"/>
  <c r="K68" i="1" s="1"/>
  <c r="L55" i="1" s="1"/>
  <c r="L63" i="1" s="1"/>
  <c r="K64" i="1" l="1"/>
  <c r="L54" i="1"/>
  <c r="L56" i="1" s="1"/>
  <c r="L57" i="1" s="1"/>
  <c r="J65" i="1"/>
  <c r="J66" i="1" s="1"/>
  <c r="K60" i="1"/>
  <c r="K61" i="1" s="1"/>
  <c r="K69" i="1"/>
  <c r="L67" i="1"/>
  <c r="L58" i="1"/>
  <c r="B32" i="1" l="1"/>
  <c r="K62" i="1"/>
  <c r="K65" i="1" s="1"/>
  <c r="K66" i="1" s="1"/>
  <c r="L59" i="1"/>
  <c r="L68" i="1"/>
  <c r="M55" i="1" s="1"/>
  <c r="M63" i="1" s="1"/>
  <c r="L69" i="1"/>
  <c r="L60" i="1"/>
  <c r="L64" i="1" l="1"/>
  <c r="M54" i="1"/>
  <c r="M56" i="1" s="1"/>
  <c r="M57" i="1" s="1"/>
  <c r="B33" i="1"/>
  <c r="M67" i="1"/>
  <c r="M58" i="1"/>
  <c r="L62" i="1"/>
  <c r="L61" i="1"/>
  <c r="L65" i="1" l="1"/>
  <c r="L66" i="1" s="1"/>
  <c r="M59" i="1"/>
  <c r="M68" i="1"/>
  <c r="N55" i="1" s="1"/>
  <c r="N63" i="1" s="1"/>
  <c r="M69" i="1"/>
  <c r="M60" i="1"/>
  <c r="M64" i="1" l="1"/>
  <c r="N54" i="1"/>
  <c r="N56" i="1" s="1"/>
  <c r="N57" i="1" s="1"/>
  <c r="B34" i="1"/>
  <c r="N67" i="1"/>
  <c r="N58" i="1"/>
  <c r="M62" i="1"/>
  <c r="M61" i="1"/>
  <c r="N59" i="1" l="1"/>
  <c r="O54" i="1" s="1"/>
  <c r="M65" i="1"/>
  <c r="N68" i="1"/>
  <c r="O55" i="1" s="1"/>
  <c r="O63" i="1" s="1"/>
  <c r="N69" i="1"/>
  <c r="N60" i="1"/>
  <c r="N64" i="1" l="1"/>
  <c r="O56" i="1"/>
  <c r="O57" i="1" s="1"/>
  <c r="B35" i="1"/>
  <c r="M66" i="1"/>
  <c r="O67" i="1"/>
  <c r="O58" i="1"/>
  <c r="N62" i="1"/>
  <c r="N61" i="1"/>
  <c r="N65" i="1" l="1"/>
  <c r="N66" i="1" s="1"/>
  <c r="O59" i="1"/>
  <c r="P54" i="1" s="1"/>
  <c r="O68" i="1"/>
  <c r="P55" i="1" s="1"/>
  <c r="P63" i="1" s="1"/>
  <c r="O69" i="1"/>
  <c r="O60" i="1"/>
  <c r="B36" i="1" l="1"/>
  <c r="P56" i="1"/>
  <c r="P57" i="1" s="1"/>
  <c r="O64" i="1"/>
  <c r="P67" i="1"/>
  <c r="P58" i="1"/>
  <c r="O62" i="1"/>
  <c r="O61" i="1"/>
  <c r="O65" i="1" s="1"/>
  <c r="O66" i="1" l="1"/>
  <c r="P59" i="1"/>
  <c r="P68" i="1"/>
  <c r="Q55" i="1" s="1"/>
  <c r="Q63" i="1" s="1"/>
  <c r="P69" i="1"/>
  <c r="P60" i="1"/>
  <c r="P64" i="1" l="1"/>
  <c r="Q54" i="1"/>
  <c r="Q56" i="1" s="1"/>
  <c r="Q57" i="1" s="1"/>
  <c r="B37" i="1"/>
  <c r="Q67" i="1"/>
  <c r="Q68" i="1" s="1"/>
  <c r="R55" i="1" s="1"/>
  <c r="R63" i="1" s="1"/>
  <c r="Q58" i="1"/>
  <c r="P62" i="1"/>
  <c r="P61" i="1"/>
  <c r="P65" i="1" l="1"/>
  <c r="Q59" i="1"/>
  <c r="P66" i="1"/>
  <c r="Q69" i="1"/>
  <c r="Q60" i="1"/>
  <c r="Q62" i="1" s="1"/>
  <c r="Q64" i="1" l="1"/>
  <c r="R54" i="1"/>
  <c r="R56" i="1" s="1"/>
  <c r="R57" i="1" s="1"/>
  <c r="R67" i="1"/>
  <c r="R68" i="1" s="1"/>
  <c r="S55" i="1" s="1"/>
  <c r="S63" i="1" s="1"/>
  <c r="R58" i="1"/>
  <c r="Q61" i="1"/>
  <c r="B38" i="1"/>
  <c r="Q65" i="1" l="1"/>
  <c r="Q66" i="1" s="1"/>
  <c r="R60" i="1"/>
  <c r="R61" i="1" s="1"/>
  <c r="R69" i="1"/>
  <c r="R59" i="1"/>
  <c r="B39" i="1" l="1"/>
  <c r="R64" i="1"/>
  <c r="S54" i="1"/>
  <c r="S56" i="1" s="1"/>
  <c r="S57" i="1" s="1"/>
  <c r="R62" i="1"/>
  <c r="S67" i="1"/>
  <c r="S68" i="1" s="1"/>
  <c r="T55" i="1" s="1"/>
  <c r="T63" i="1" s="1"/>
  <c r="S58" i="1"/>
  <c r="R65" i="1" l="1"/>
  <c r="R66" i="1" s="1"/>
  <c r="S59" i="1"/>
  <c r="S60" i="1"/>
  <c r="S61" i="1" s="1"/>
  <c r="S69" i="1"/>
  <c r="B40" i="1"/>
  <c r="S64" i="1" l="1"/>
  <c r="T54" i="1"/>
  <c r="T56" i="1" s="1"/>
  <c r="T57" i="1" s="1"/>
  <c r="S62" i="1"/>
  <c r="T67" i="1"/>
  <c r="T68" i="1" s="1"/>
  <c r="U55" i="1" s="1"/>
  <c r="U63" i="1" s="1"/>
  <c r="T58" i="1"/>
  <c r="S65" i="1" l="1"/>
  <c r="S66" i="1" s="1"/>
  <c r="T59" i="1"/>
  <c r="T60" i="1"/>
  <c r="T61" i="1" s="1"/>
  <c r="T69" i="1"/>
  <c r="B41" i="1"/>
  <c r="T64" i="1" l="1"/>
  <c r="U54" i="1"/>
  <c r="U56" i="1" s="1"/>
  <c r="U57" i="1" s="1"/>
  <c r="T62" i="1"/>
  <c r="T65" i="1" s="1"/>
  <c r="T66" i="1" s="1"/>
  <c r="U58" i="1"/>
  <c r="U67" i="1"/>
  <c r="U68" i="1" s="1"/>
  <c r="V55" i="1" s="1"/>
  <c r="U59" i="1" l="1"/>
  <c r="U69" i="1"/>
  <c r="U60" i="1"/>
  <c r="U61" i="1" s="1"/>
  <c r="B42" i="1"/>
  <c r="V63" i="1"/>
  <c r="U64" i="1" l="1"/>
  <c r="V54" i="1"/>
  <c r="V56" i="1" s="1"/>
  <c r="V57" i="1" s="1"/>
  <c r="V58" i="1"/>
  <c r="V67" i="1"/>
  <c r="V68" i="1" s="1"/>
  <c r="W55" i="1" s="1"/>
  <c r="W63" i="1" s="1"/>
  <c r="U62" i="1"/>
  <c r="U65" i="1" l="1"/>
  <c r="B43" i="1" s="1"/>
  <c r="V59" i="1"/>
  <c r="V69" i="1"/>
  <c r="U66" i="1"/>
  <c r="V60" i="1"/>
  <c r="V64" i="1" l="1"/>
  <c r="W54" i="1"/>
  <c r="W56" i="1" s="1"/>
  <c r="W57" i="1" s="1"/>
  <c r="V61" i="1"/>
  <c r="V62" i="1"/>
  <c r="W67" i="1"/>
  <c r="W58" i="1"/>
  <c r="V65" i="1" l="1"/>
  <c r="V66" i="1" s="1"/>
  <c r="W59" i="1"/>
  <c r="W64" i="1" s="1"/>
  <c r="W68" i="1"/>
  <c r="W69" i="1"/>
  <c r="W60" i="1"/>
  <c r="B44" i="1" l="1"/>
  <c r="W61" i="1"/>
  <c r="W62" i="1"/>
  <c r="W65" i="1" l="1"/>
  <c r="W66" i="1" s="1"/>
  <c r="D70" i="1" l="1"/>
  <c r="D77" i="1" s="1"/>
  <c r="B45" i="1"/>
  <c r="D2" i="1" l="1"/>
  <c r="B24" i="1"/>
</calcChain>
</file>

<file path=xl/sharedStrings.xml><?xml version="1.0" encoding="utf-8"?>
<sst xmlns="http://schemas.openxmlformats.org/spreadsheetml/2006/main" count="46" uniqueCount="44">
  <si>
    <t>Inputs</t>
  </si>
  <si>
    <t>Number of Phones</t>
  </si>
  <si>
    <t>Scrap Value of Machine</t>
  </si>
  <si>
    <t>Machine Inputs</t>
  </si>
  <si>
    <t>Revenue Inputs</t>
  </si>
  <si>
    <t>Price per Phone</t>
  </si>
  <si>
    <t>Number of Years of Life per Machine</t>
  </si>
  <si>
    <t>Business Decision Inputs</t>
  </si>
  <si>
    <t>Number of Machines</t>
  </si>
  <si>
    <t>Initial Demand</t>
  </si>
  <si>
    <t>Demand Growth per Advertisement</t>
  </si>
  <si>
    <t>TVM Inputs</t>
  </si>
  <si>
    <t>Interest Rate</t>
  </si>
  <si>
    <t>Outputs</t>
  </si>
  <si>
    <t>Net Present Value of Business</t>
  </si>
  <si>
    <t>Input Name</t>
  </si>
  <si>
    <t>Value</t>
  </si>
  <si>
    <t>Output Name</t>
  </si>
  <si>
    <t>Cash Flows by Year</t>
  </si>
  <si>
    <t>=Output cell</t>
  </si>
  <si>
    <t>Variable Cost per Phone</t>
  </si>
  <si>
    <t>Cost per Machine or Advertising</t>
  </si>
  <si>
    <t>Time(years)</t>
  </si>
  <si>
    <t>Year</t>
  </si>
  <si>
    <t>production capacity</t>
  </si>
  <si>
    <t>Demand</t>
  </si>
  <si>
    <t>Decision(buy machine, advertise,none)</t>
  </si>
  <si>
    <t>Total output</t>
  </si>
  <si>
    <t>Revenue</t>
  </si>
  <si>
    <t>Variable costs</t>
  </si>
  <si>
    <t>Scrap value</t>
  </si>
  <si>
    <t>Cash flow</t>
  </si>
  <si>
    <t>NPV</t>
  </si>
  <si>
    <t>was machine purchased this year?</t>
  </si>
  <si>
    <t>year of purchase(no if not purchased)</t>
  </si>
  <si>
    <t>NPV Total</t>
  </si>
  <si>
    <t>yes</t>
  </si>
  <si>
    <t>Machines bought</t>
  </si>
  <si>
    <t>Machines operating</t>
  </si>
  <si>
    <t>year of end of lifespan</t>
  </si>
  <si>
    <t>Money saved from no action</t>
  </si>
  <si>
    <t>number of machines that do not run</t>
  </si>
  <si>
    <t>Maximum number of machines that can be bought</t>
  </si>
  <si>
    <t>SENSITIVITY ANALYSIS USING TWO WAY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</si>
</sst>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&quot;$&quot;#,##0.00"/>
    <numFmt numFmtId="166" formatCode="_-[$$-409]* #,##0.00_ ;_-[$$-409]* \-#,##0.00\ ;_-[$$-409]* &quot;-&quot;??_ ;_-@_ "/>
    <numFmt numFmtId="167" formatCode="[$$-C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165" fontId="2" fillId="2" borderId="0" xfId="1" applyNumberFormat="1"/>
    <xf numFmtId="164" fontId="2" fillId="2" borderId="0" xfId="1" applyNumberFormat="1"/>
    <xf numFmtId="0" fontId="0" fillId="0" borderId="0" xfId="0" quotePrefix="1"/>
    <xf numFmtId="166" fontId="0" fillId="0" borderId="0" xfId="0" applyNumberFormat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66" fontId="0" fillId="0" borderId="6" xfId="0" applyNumberFormat="1" applyBorder="1"/>
    <xf numFmtId="0" fontId="1" fillId="4" borderId="14" xfId="0" applyFont="1" applyFill="1" applyBorder="1" applyAlignment="1">
      <alignment wrapText="1"/>
    </xf>
    <xf numFmtId="0" fontId="1" fillId="4" borderId="14" xfId="0" applyFont="1" applyFill="1" applyBorder="1"/>
    <xf numFmtId="0" fontId="0" fillId="4" borderId="14" xfId="0" applyFill="1" applyBorder="1"/>
    <xf numFmtId="167" fontId="2" fillId="2" borderId="0" xfId="1" applyNumberFormat="1"/>
    <xf numFmtId="167" fontId="0" fillId="0" borderId="0" xfId="0" applyNumberFormat="1"/>
    <xf numFmtId="0" fontId="0" fillId="0" borderId="14" xfId="0" applyBorder="1"/>
    <xf numFmtId="167" fontId="4" fillId="5" borderId="0" xfId="0" applyNumberFormat="1" applyFont="1" applyFill="1"/>
    <xf numFmtId="0" fontId="0" fillId="0" borderId="18" xfId="0" applyBorder="1"/>
    <xf numFmtId="0" fontId="0" fillId="0" borderId="7" xfId="0" applyBorder="1"/>
    <xf numFmtId="167" fontId="0" fillId="0" borderId="14" xfId="0" applyNumberFormat="1" applyBorder="1"/>
    <xf numFmtId="0" fontId="1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 textRotation="90"/>
    </xf>
    <xf numFmtId="0" fontId="0" fillId="6" borderId="14" xfId="0" applyFill="1" applyBorder="1" applyAlignment="1">
      <alignment horizontal="center" vertical="center" textRotation="90"/>
    </xf>
    <xf numFmtId="0" fontId="6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67" fontId="0" fillId="0" borderId="7" xfId="0" applyNumberFormat="1" applyBorder="1" applyAlignment="1">
      <alignment horizontal="left"/>
    </xf>
    <xf numFmtId="167" fontId="0" fillId="0" borderId="8" xfId="0" applyNumberFormat="1" applyBorder="1" applyAlignment="1">
      <alignment horizontal="left"/>
    </xf>
    <xf numFmtId="167" fontId="0" fillId="0" borderId="9" xfId="0" applyNumberFormat="1" applyBorder="1" applyAlignment="1">
      <alignment horizontal="left"/>
    </xf>
  </cellXfs>
  <cellStyles count="2">
    <cellStyle name="Neutral" xfId="1" builtinId="28"/>
    <cellStyle name="Normal" xfId="0" builtinId="0"/>
  </cellStyles>
  <dxfs count="2">
    <dxf>
      <numFmt numFmtId="165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9" totalsRowShown="0">
  <autoFilter ref="A2:B19" xr:uid="{00000000-0009-0000-0100-000003000000}"/>
  <tableColumns count="2">
    <tableColumn id="1" xr3:uid="{00000000-0010-0000-0000-000001000000}" name="Input Name"/>
    <tableColumn id="2" xr3:uid="{00000000-0010-0000-0000-000002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3:B45" totalsRowShown="0" headerRowDxfId="1">
  <autoFilter ref="A23:B45" xr:uid="{00000000-0009-0000-0100-000004000000}"/>
  <tableColumns count="2">
    <tableColumn id="1" xr3:uid="{00000000-0010-0000-0100-000001000000}" name="Output Name"/>
    <tableColumn id="2" xr3:uid="{00000000-0010-0000-0100-000002000000}" name="Value" dataDxfId="0">
      <calculatedColumnFormula>#REF!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tabSelected="1" zoomScale="85" workbookViewId="0">
      <selection activeCell="C93" sqref="C93"/>
    </sheetView>
  </sheetViews>
  <sheetFormatPr defaultRowHeight="14.4" x14ac:dyDescent="0.3"/>
  <cols>
    <col min="1" max="1" width="34" bestFit="1" customWidth="1"/>
    <col min="2" max="2" width="17.6640625" customWidth="1"/>
    <col min="3" max="3" width="36" customWidth="1"/>
    <col min="4" max="4" width="19" customWidth="1"/>
    <col min="5" max="5" width="17.5546875" customWidth="1"/>
    <col min="6" max="6" width="15.77734375" customWidth="1"/>
    <col min="7" max="7" width="17" customWidth="1"/>
    <col min="8" max="8" width="16.21875" customWidth="1"/>
    <col min="9" max="9" width="16.88671875" customWidth="1"/>
    <col min="10" max="10" width="17.77734375" customWidth="1"/>
    <col min="11" max="11" width="17.5546875" customWidth="1"/>
    <col min="12" max="12" width="17.77734375" customWidth="1"/>
    <col min="13" max="13" width="18.5546875" customWidth="1"/>
    <col min="14" max="15" width="17.44140625" customWidth="1"/>
    <col min="16" max="16" width="15.88671875" customWidth="1"/>
    <col min="17" max="17" width="17.33203125" customWidth="1"/>
    <col min="18" max="18" width="16" customWidth="1"/>
    <col min="19" max="19" width="18.77734375" customWidth="1"/>
    <col min="20" max="20" width="17.33203125" customWidth="1"/>
    <col min="21" max="21" width="16.77734375" customWidth="1"/>
    <col min="22" max="22" width="18.109375" customWidth="1"/>
    <col min="23" max="23" width="15.21875" customWidth="1"/>
    <col min="25" max="25" width="16.33203125" customWidth="1"/>
    <col min="26" max="26" width="15.33203125" customWidth="1"/>
  </cols>
  <sheetData>
    <row r="1" spans="1:5" ht="21" x14ac:dyDescent="0.4">
      <c r="A1" s="31" t="s">
        <v>0</v>
      </c>
      <c r="B1" s="32"/>
    </row>
    <row r="2" spans="1:5" ht="16.5" customHeight="1" x14ac:dyDescent="0.3">
      <c r="A2" t="s">
        <v>15</v>
      </c>
      <c r="B2" t="s">
        <v>16</v>
      </c>
      <c r="D2" s="17">
        <f>$D$70</f>
        <v>685632912.18584573</v>
      </c>
      <c r="E2" s="7" t="s">
        <v>19</v>
      </c>
    </row>
    <row r="3" spans="1:5" x14ac:dyDescent="0.3">
      <c r="A3" s="1" t="s">
        <v>3</v>
      </c>
    </row>
    <row r="4" spans="1:5" x14ac:dyDescent="0.3">
      <c r="A4" s="3" t="s">
        <v>1</v>
      </c>
      <c r="B4">
        <v>100000</v>
      </c>
    </row>
    <row r="5" spans="1:5" x14ac:dyDescent="0.3">
      <c r="A5" s="3" t="s">
        <v>2</v>
      </c>
      <c r="B5" s="4">
        <v>50000</v>
      </c>
    </row>
    <row r="6" spans="1:5" x14ac:dyDescent="0.3">
      <c r="A6" s="3" t="s">
        <v>21</v>
      </c>
      <c r="B6" s="8">
        <v>1000000</v>
      </c>
    </row>
    <row r="7" spans="1:5" x14ac:dyDescent="0.3">
      <c r="A7" s="3" t="s">
        <v>6</v>
      </c>
      <c r="B7">
        <v>10</v>
      </c>
    </row>
    <row r="9" spans="1:5" x14ac:dyDescent="0.3">
      <c r="A9" s="1" t="s">
        <v>4</v>
      </c>
    </row>
    <row r="10" spans="1:5" x14ac:dyDescent="0.3">
      <c r="A10" s="3" t="s">
        <v>5</v>
      </c>
      <c r="B10" s="4">
        <v>500</v>
      </c>
    </row>
    <row r="11" spans="1:5" x14ac:dyDescent="0.3">
      <c r="A11" s="3" t="s">
        <v>20</v>
      </c>
      <c r="B11" s="4">
        <v>250</v>
      </c>
    </row>
    <row r="12" spans="1:5" x14ac:dyDescent="0.3">
      <c r="A12" s="3" t="s">
        <v>9</v>
      </c>
      <c r="B12">
        <v>100000</v>
      </c>
    </row>
    <row r="13" spans="1:5" x14ac:dyDescent="0.3">
      <c r="A13" s="3" t="s">
        <v>10</v>
      </c>
      <c r="B13" s="2">
        <v>0.2</v>
      </c>
    </row>
    <row r="15" spans="1:5" x14ac:dyDescent="0.3">
      <c r="A15" s="1" t="s">
        <v>7</v>
      </c>
    </row>
    <row r="16" spans="1:5" x14ac:dyDescent="0.3">
      <c r="A16" s="3" t="s">
        <v>8</v>
      </c>
      <c r="B16">
        <v>5</v>
      </c>
    </row>
    <row r="18" spans="1:2" x14ac:dyDescent="0.3">
      <c r="A18" s="1" t="s">
        <v>11</v>
      </c>
    </row>
    <row r="19" spans="1:2" x14ac:dyDescent="0.3">
      <c r="A19" s="3" t="s">
        <v>12</v>
      </c>
      <c r="B19" s="2">
        <v>0.05</v>
      </c>
    </row>
    <row r="22" spans="1:2" ht="21" x14ac:dyDescent="0.4">
      <c r="A22" s="33" t="s">
        <v>13</v>
      </c>
      <c r="B22" s="34"/>
    </row>
    <row r="23" spans="1:2" x14ac:dyDescent="0.3">
      <c r="A23" s="1" t="s">
        <v>17</v>
      </c>
      <c r="B23" t="s">
        <v>16</v>
      </c>
    </row>
    <row r="24" spans="1:2" x14ac:dyDescent="0.3">
      <c r="A24" t="s">
        <v>14</v>
      </c>
      <c r="B24" s="6">
        <f>$D$70</f>
        <v>685632912.18584573</v>
      </c>
    </row>
    <row r="25" spans="1:2" x14ac:dyDescent="0.3">
      <c r="A25" t="s">
        <v>18</v>
      </c>
      <c r="B25" s="9"/>
    </row>
    <row r="26" spans="1:2" x14ac:dyDescent="0.3">
      <c r="A26">
        <v>1</v>
      </c>
      <c r="B26" s="5">
        <f>$D$65</f>
        <v>24000000</v>
      </c>
    </row>
    <row r="27" spans="1:2" x14ac:dyDescent="0.3">
      <c r="A27">
        <v>2</v>
      </c>
      <c r="B27" s="5">
        <f>$E$65</f>
        <v>24000000</v>
      </c>
    </row>
    <row r="28" spans="1:2" x14ac:dyDescent="0.3">
      <c r="A28">
        <v>3</v>
      </c>
      <c r="B28" s="5">
        <f>$F$65</f>
        <v>29000000</v>
      </c>
    </row>
    <row r="29" spans="1:2" x14ac:dyDescent="0.3">
      <c r="A29">
        <v>4</v>
      </c>
      <c r="B29" s="5">
        <f>$G$65</f>
        <v>35000000</v>
      </c>
    </row>
    <row r="30" spans="1:2" x14ac:dyDescent="0.3">
      <c r="A30">
        <v>5</v>
      </c>
      <c r="B30" s="5">
        <f>$H$65</f>
        <v>42200000</v>
      </c>
    </row>
    <row r="31" spans="1:2" x14ac:dyDescent="0.3">
      <c r="A31">
        <v>6</v>
      </c>
      <c r="B31" s="5">
        <f>$I$65</f>
        <v>49000000</v>
      </c>
    </row>
    <row r="32" spans="1:2" x14ac:dyDescent="0.3">
      <c r="A32">
        <v>7</v>
      </c>
      <c r="B32" s="5">
        <f>$J$65</f>
        <v>50840000</v>
      </c>
    </row>
    <row r="33" spans="1:2" x14ac:dyDescent="0.3">
      <c r="A33">
        <v>8</v>
      </c>
      <c r="B33" s="5">
        <f>$K$65</f>
        <v>61208000</v>
      </c>
    </row>
    <row r="34" spans="1:2" x14ac:dyDescent="0.3">
      <c r="A34">
        <v>9</v>
      </c>
      <c r="B34" s="5">
        <f>$L$65</f>
        <v>73649599.999999985</v>
      </c>
    </row>
    <row r="35" spans="1:2" x14ac:dyDescent="0.3">
      <c r="A35">
        <v>10</v>
      </c>
      <c r="B35" s="5">
        <f>$M$65</f>
        <v>74000000</v>
      </c>
    </row>
    <row r="36" spans="1:2" x14ac:dyDescent="0.3">
      <c r="A36">
        <v>11</v>
      </c>
      <c r="B36" s="5">
        <f>$N$65</f>
        <v>74050000</v>
      </c>
    </row>
    <row r="37" spans="1:2" x14ac:dyDescent="0.3">
      <c r="A37">
        <v>12</v>
      </c>
      <c r="B37" s="5">
        <f>$O$65</f>
        <v>75050000</v>
      </c>
    </row>
    <row r="38" spans="1:2" x14ac:dyDescent="0.3">
      <c r="A38">
        <v>13</v>
      </c>
      <c r="B38" s="5">
        <f>$P$65</f>
        <v>75000000</v>
      </c>
    </row>
    <row r="39" spans="1:2" x14ac:dyDescent="0.3">
      <c r="A39">
        <v>14</v>
      </c>
      <c r="B39" s="5">
        <f>$Q$65</f>
        <v>75000000</v>
      </c>
    </row>
    <row r="40" spans="1:2" x14ac:dyDescent="0.3">
      <c r="A40">
        <v>15</v>
      </c>
      <c r="B40" s="5">
        <f>$R$65</f>
        <v>75000000</v>
      </c>
    </row>
    <row r="41" spans="1:2" x14ac:dyDescent="0.3">
      <c r="A41">
        <v>16</v>
      </c>
      <c r="B41" s="5">
        <f>$S$65</f>
        <v>75000000</v>
      </c>
    </row>
    <row r="42" spans="1:2" x14ac:dyDescent="0.3">
      <c r="A42">
        <v>17</v>
      </c>
      <c r="B42" s="5">
        <f>$T$65</f>
        <v>50050000</v>
      </c>
    </row>
    <row r="43" spans="1:2" x14ac:dyDescent="0.3">
      <c r="A43">
        <v>18</v>
      </c>
      <c r="B43" s="5">
        <f>$U$65</f>
        <v>50000000</v>
      </c>
    </row>
    <row r="44" spans="1:2" x14ac:dyDescent="0.3">
      <c r="A44">
        <v>19</v>
      </c>
      <c r="B44" s="5">
        <f>$V$65</f>
        <v>50000000</v>
      </c>
    </row>
    <row r="45" spans="1:2" x14ac:dyDescent="0.3">
      <c r="A45">
        <v>20</v>
      </c>
      <c r="B45" s="5">
        <f>$W$65</f>
        <v>50000000</v>
      </c>
    </row>
    <row r="52" spans="3:23" x14ac:dyDescent="0.3">
      <c r="C52" s="10"/>
      <c r="D52" s="35" t="s">
        <v>23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7"/>
    </row>
    <row r="53" spans="3:23" x14ac:dyDescent="0.3">
      <c r="C53" s="11"/>
      <c r="D53" s="16">
        <v>1</v>
      </c>
      <c r="E53" s="16">
        <v>2</v>
      </c>
      <c r="F53" s="16">
        <v>3</v>
      </c>
      <c r="G53" s="16">
        <v>4</v>
      </c>
      <c r="H53" s="16">
        <v>5</v>
      </c>
      <c r="I53" s="16">
        <v>6</v>
      </c>
      <c r="J53" s="16">
        <v>7</v>
      </c>
      <c r="K53" s="16">
        <v>8</v>
      </c>
      <c r="L53" s="16">
        <v>9</v>
      </c>
      <c r="M53" s="16">
        <v>10</v>
      </c>
      <c r="N53" s="16">
        <v>11</v>
      </c>
      <c r="O53" s="16">
        <v>12</v>
      </c>
      <c r="P53" s="16">
        <v>13</v>
      </c>
      <c r="Q53" s="16">
        <v>14</v>
      </c>
      <c r="R53" s="16">
        <v>15</v>
      </c>
      <c r="S53" s="16">
        <v>16</v>
      </c>
      <c r="T53" s="16">
        <v>17</v>
      </c>
      <c r="U53" s="16">
        <v>18</v>
      </c>
      <c r="V53" s="16">
        <v>19</v>
      </c>
      <c r="W53" s="16">
        <v>20</v>
      </c>
    </row>
    <row r="54" spans="3:23" x14ac:dyDescent="0.3">
      <c r="C54" s="14" t="s">
        <v>37</v>
      </c>
      <c r="D54">
        <f>1</f>
        <v>1</v>
      </c>
      <c r="E54">
        <f>IF(AND(D59="buy machine",D54&lt;$B$16),D54+1,IF(D54=$B$16,$B$16,D54))</f>
        <v>2</v>
      </c>
      <c r="F54">
        <f t="shared" ref="F54:W54" si="0">IF(AND(E59="buy machine",E54&lt;$B$16),E54+1,IF(E54=$B$16,$B$16,E54))</f>
        <v>2</v>
      </c>
      <c r="G54">
        <f t="shared" si="0"/>
        <v>2</v>
      </c>
      <c r="H54">
        <f t="shared" si="0"/>
        <v>2</v>
      </c>
      <c r="I54">
        <f t="shared" si="0"/>
        <v>2</v>
      </c>
      <c r="J54">
        <f t="shared" si="0"/>
        <v>3</v>
      </c>
      <c r="K54">
        <f t="shared" si="0"/>
        <v>3</v>
      </c>
      <c r="L54">
        <f t="shared" si="0"/>
        <v>3</v>
      </c>
      <c r="M54">
        <f t="shared" si="0"/>
        <v>3</v>
      </c>
      <c r="N54">
        <f t="shared" si="0"/>
        <v>4</v>
      </c>
      <c r="O54">
        <f t="shared" si="0"/>
        <v>5</v>
      </c>
      <c r="P54">
        <f t="shared" si="0"/>
        <v>5</v>
      </c>
      <c r="Q54">
        <f t="shared" si="0"/>
        <v>5</v>
      </c>
      <c r="R54">
        <f t="shared" si="0"/>
        <v>5</v>
      </c>
      <c r="S54">
        <f t="shared" si="0"/>
        <v>5</v>
      </c>
      <c r="T54">
        <f t="shared" si="0"/>
        <v>5</v>
      </c>
      <c r="U54">
        <f t="shared" si="0"/>
        <v>5</v>
      </c>
      <c r="V54">
        <f t="shared" si="0"/>
        <v>5</v>
      </c>
      <c r="W54">
        <f t="shared" si="0"/>
        <v>5</v>
      </c>
    </row>
    <row r="55" spans="3:23" x14ac:dyDescent="0.3">
      <c r="C55" s="14" t="s">
        <v>41</v>
      </c>
      <c r="D55">
        <f>0</f>
        <v>0</v>
      </c>
      <c r="E55">
        <f>IF(COUNTIF($D$68:INDEX($D$68:$W$68,COLUMN(A68)),E53)&gt;0,D55+1,D55)</f>
        <v>0</v>
      </c>
      <c r="F55">
        <f>IF(COUNTIF($D$68:INDEX($D$68:$W$68,COLUMN(B68)),F53)&gt;0,E55+1,E55)</f>
        <v>0</v>
      </c>
      <c r="G55">
        <f>IF(COUNTIF($D$68:INDEX($D$68:$W$68,COLUMN(C68)),G53)&gt;0,F55+1,F55)</f>
        <v>0</v>
      </c>
      <c r="H55">
        <f>IF(COUNTIF($D$68:INDEX($D$68:$W$68,COLUMN(D68)),H53)&gt;0,G55+1,G55)</f>
        <v>0</v>
      </c>
      <c r="I55">
        <f>IF(COUNTIF($D$68:INDEX($D$68:$W$68,COLUMN(E68)),I53)&gt;0,H55+1,H55)</f>
        <v>0</v>
      </c>
      <c r="J55">
        <f>IF(COUNTIF($D$68:INDEX($D$68:$W$68,COLUMN(F68)),J53)&gt;0,I55+1,I55)</f>
        <v>0</v>
      </c>
      <c r="K55">
        <f>IF(COUNTIF($D$68:INDEX($D$68:$W$68,COLUMN(G68)),K53)&gt;0,J55+1,J55)</f>
        <v>0</v>
      </c>
      <c r="L55">
        <f>IF(COUNTIF($D$68:INDEX($D$68:$W$68,COLUMN(H68)),L53)&gt;0,K55+1,K55)</f>
        <v>0</v>
      </c>
      <c r="M55">
        <f>IF(COUNTIF($D$68:INDEX($D$68:$W$68,COLUMN(I68)),M53)&gt;0,L55+1,L55)</f>
        <v>0</v>
      </c>
      <c r="N55">
        <f>IF(COUNTIF($D$68:INDEX($D$68:$W$68,COLUMN(J68)),N53)&gt;0,M55+1,M55)</f>
        <v>1</v>
      </c>
      <c r="O55">
        <f>IF(COUNTIF($D$68:INDEX($D$68:$W$68,COLUMN(K68)),O53)&gt;0,N55+1,N55)</f>
        <v>2</v>
      </c>
      <c r="P55">
        <f>IF(COUNTIF($D$68:INDEX($D$68:$W$68,COLUMN(L68)),P53)&gt;0,O55+1,O55)</f>
        <v>2</v>
      </c>
      <c r="Q55">
        <f>IF(COUNTIF($D$68:INDEX($D$68:$W$68,COLUMN(M68)),Q53)&gt;0,P55+1,P55)</f>
        <v>2</v>
      </c>
      <c r="R55">
        <f>IF(COUNTIF($D$68:INDEX($D$68:$W$68,COLUMN(N68)),R53)&gt;0,Q55+1,Q55)</f>
        <v>2</v>
      </c>
      <c r="S55">
        <f>IF(COUNTIF($D$68:INDEX($D$68:$W$68,COLUMN(O68)),S53)&gt;0,R55+1,R55)</f>
        <v>2</v>
      </c>
      <c r="T55">
        <f>IF(COUNTIF($D$68:INDEX($D$68:$W$68,COLUMN(P68)),T53)&gt;0,S55+1,S55)</f>
        <v>3</v>
      </c>
      <c r="U55">
        <f>IF(COUNTIF($D$68:INDEX($D$68:$W$68,COLUMN(Q68)),U53)&gt;0,T55+1,T55)</f>
        <v>3</v>
      </c>
      <c r="V55">
        <f>IF(COUNTIF($D$68:INDEX($D$68:$W$68,COLUMN(R68)),V53)&gt;0,U55+1,U55)</f>
        <v>3</v>
      </c>
      <c r="W55" s="12">
        <f>IF(COUNTIF($D$68:INDEX($D$68:$W$68,COLUMN(S68)),W53)&gt;0,V55+1,V55)</f>
        <v>3</v>
      </c>
    </row>
    <row r="56" spans="3:23" x14ac:dyDescent="0.3">
      <c r="C56" s="14" t="s">
        <v>38</v>
      </c>
      <c r="D56">
        <f t="shared" ref="D56:U56" si="1">D54-D55</f>
        <v>1</v>
      </c>
      <c r="E56">
        <f t="shared" si="1"/>
        <v>2</v>
      </c>
      <c r="F56">
        <f t="shared" si="1"/>
        <v>2</v>
      </c>
      <c r="G56">
        <f t="shared" si="1"/>
        <v>2</v>
      </c>
      <c r="H56">
        <f t="shared" si="1"/>
        <v>2</v>
      </c>
      <c r="I56">
        <f t="shared" si="1"/>
        <v>2</v>
      </c>
      <c r="J56">
        <f t="shared" si="1"/>
        <v>3</v>
      </c>
      <c r="K56">
        <f t="shared" si="1"/>
        <v>3</v>
      </c>
      <c r="L56">
        <f t="shared" si="1"/>
        <v>3</v>
      </c>
      <c r="M56">
        <f t="shared" si="1"/>
        <v>3</v>
      </c>
      <c r="N56">
        <f t="shared" si="1"/>
        <v>3</v>
      </c>
      <c r="O56">
        <f t="shared" si="1"/>
        <v>3</v>
      </c>
      <c r="P56">
        <f t="shared" si="1"/>
        <v>3</v>
      </c>
      <c r="Q56">
        <f t="shared" si="1"/>
        <v>3</v>
      </c>
      <c r="R56">
        <f t="shared" si="1"/>
        <v>3</v>
      </c>
      <c r="S56">
        <f t="shared" si="1"/>
        <v>3</v>
      </c>
      <c r="T56">
        <f t="shared" si="1"/>
        <v>2</v>
      </c>
      <c r="U56">
        <f t="shared" si="1"/>
        <v>2</v>
      </c>
      <c r="V56">
        <f t="shared" ref="V56:W56" si="2">V54-V55</f>
        <v>2</v>
      </c>
      <c r="W56" s="12">
        <f t="shared" si="2"/>
        <v>2</v>
      </c>
    </row>
    <row r="57" spans="3:23" x14ac:dyDescent="0.3">
      <c r="C57" s="15" t="s">
        <v>24</v>
      </c>
      <c r="D57">
        <f t="shared" ref="D57:U57" si="3">D56*$B$4</f>
        <v>100000</v>
      </c>
      <c r="E57">
        <f t="shared" si="3"/>
        <v>200000</v>
      </c>
      <c r="F57">
        <f t="shared" si="3"/>
        <v>200000</v>
      </c>
      <c r="G57">
        <f t="shared" si="3"/>
        <v>200000</v>
      </c>
      <c r="H57">
        <f t="shared" si="3"/>
        <v>200000</v>
      </c>
      <c r="I57">
        <f t="shared" si="3"/>
        <v>200000</v>
      </c>
      <c r="J57">
        <f t="shared" si="3"/>
        <v>300000</v>
      </c>
      <c r="K57">
        <f t="shared" si="3"/>
        <v>300000</v>
      </c>
      <c r="L57">
        <f t="shared" si="3"/>
        <v>300000</v>
      </c>
      <c r="M57">
        <f t="shared" si="3"/>
        <v>300000</v>
      </c>
      <c r="N57">
        <f t="shared" si="3"/>
        <v>300000</v>
      </c>
      <c r="O57">
        <f t="shared" si="3"/>
        <v>300000</v>
      </c>
      <c r="P57">
        <f t="shared" si="3"/>
        <v>300000</v>
      </c>
      <c r="Q57">
        <f t="shared" si="3"/>
        <v>300000</v>
      </c>
      <c r="R57">
        <f t="shared" si="3"/>
        <v>300000</v>
      </c>
      <c r="S57">
        <f t="shared" si="3"/>
        <v>300000</v>
      </c>
      <c r="T57">
        <f t="shared" si="3"/>
        <v>200000</v>
      </c>
      <c r="U57">
        <f t="shared" si="3"/>
        <v>200000</v>
      </c>
      <c r="V57">
        <f t="shared" ref="V57:W57" si="4">V56*$B$4</f>
        <v>200000</v>
      </c>
      <c r="W57" s="12">
        <f t="shared" si="4"/>
        <v>200000</v>
      </c>
    </row>
    <row r="58" spans="3:23" x14ac:dyDescent="0.3">
      <c r="C58" s="15" t="s">
        <v>25</v>
      </c>
      <c r="D58">
        <f>$B$12</f>
        <v>100000</v>
      </c>
      <c r="E58">
        <f t="shared" ref="E58:U58" si="5">IF(D59="advertise",D58*(1+$B$13),D58)</f>
        <v>100000</v>
      </c>
      <c r="F58">
        <f t="shared" si="5"/>
        <v>120000</v>
      </c>
      <c r="G58">
        <f t="shared" si="5"/>
        <v>144000</v>
      </c>
      <c r="H58">
        <f t="shared" si="5"/>
        <v>172800</v>
      </c>
      <c r="I58">
        <f t="shared" si="5"/>
        <v>207360</v>
      </c>
      <c r="J58">
        <f t="shared" si="5"/>
        <v>207360</v>
      </c>
      <c r="K58">
        <f t="shared" si="5"/>
        <v>248832</v>
      </c>
      <c r="L58">
        <f t="shared" si="5"/>
        <v>298598.39999999997</v>
      </c>
      <c r="M58">
        <f t="shared" si="5"/>
        <v>358318.07999999996</v>
      </c>
      <c r="N58">
        <f t="shared" si="5"/>
        <v>358318.07999999996</v>
      </c>
      <c r="O58">
        <f t="shared" si="5"/>
        <v>358318.07999999996</v>
      </c>
      <c r="P58">
        <f t="shared" si="5"/>
        <v>358318.07999999996</v>
      </c>
      <c r="Q58">
        <f t="shared" si="5"/>
        <v>358318.07999999996</v>
      </c>
      <c r="R58">
        <f t="shared" si="5"/>
        <v>358318.07999999996</v>
      </c>
      <c r="S58">
        <f t="shared" si="5"/>
        <v>358318.07999999996</v>
      </c>
      <c r="T58">
        <f t="shared" si="5"/>
        <v>358318.07999999996</v>
      </c>
      <c r="U58">
        <f t="shared" si="5"/>
        <v>358318.07999999996</v>
      </c>
      <c r="V58">
        <f t="shared" ref="V58:W58" si="6">IF(U59="advertise",U58*(1+$B$13),U58)</f>
        <v>358318.07999999996</v>
      </c>
      <c r="W58" s="12">
        <f t="shared" si="6"/>
        <v>358318.07999999996</v>
      </c>
    </row>
    <row r="59" spans="3:23" x14ac:dyDescent="0.3">
      <c r="C59" s="15" t="s">
        <v>26</v>
      </c>
      <c r="D59" t="str">
        <f>IF(AND(D57&lt;=D58,D54&lt;$B$16),"buy machine","advertise")</f>
        <v>buy machine</v>
      </c>
      <c r="E59" t="str">
        <f t="shared" ref="E59:N59" si="7">IF(AND(E57&lt;=E58,E54&lt;$B$16),"buy machine",IF((AND(E57&lt;=E58,E54=$B$16)),"no action","advertise"))</f>
        <v>advertise</v>
      </c>
      <c r="F59" t="str">
        <f t="shared" si="7"/>
        <v>advertise</v>
      </c>
      <c r="G59" t="str">
        <f t="shared" si="7"/>
        <v>advertise</v>
      </c>
      <c r="H59" t="str">
        <f t="shared" si="7"/>
        <v>advertise</v>
      </c>
      <c r="I59" t="str">
        <f t="shared" si="7"/>
        <v>buy machine</v>
      </c>
      <c r="J59" t="str">
        <f t="shared" si="7"/>
        <v>advertise</v>
      </c>
      <c r="K59" t="str">
        <f t="shared" si="7"/>
        <v>advertise</v>
      </c>
      <c r="L59" t="str">
        <f t="shared" si="7"/>
        <v>advertise</v>
      </c>
      <c r="M59" t="str">
        <f t="shared" si="7"/>
        <v>buy machine</v>
      </c>
      <c r="N59" t="str">
        <f t="shared" si="7"/>
        <v>buy machine</v>
      </c>
      <c r="O59" t="str">
        <f>IF(AND(O57&lt;=O58,O54&lt;$B$16),"buy machine",IF((AND(O57&lt;=O58,O54=$B$16)),"no action","advertise"))</f>
        <v>no action</v>
      </c>
      <c r="P59" t="str">
        <f t="shared" ref="P59:W59" si="8">IF(AND(P57&lt;=P58,P54&lt;$B$16),"buy machine",IF((AND(P57&lt;=P58,P54=$B$16)),"no action","advertise"))</f>
        <v>no action</v>
      </c>
      <c r="Q59" t="str">
        <f t="shared" si="8"/>
        <v>no action</v>
      </c>
      <c r="R59" t="str">
        <f t="shared" si="8"/>
        <v>no action</v>
      </c>
      <c r="S59" t="str">
        <f t="shared" si="8"/>
        <v>no action</v>
      </c>
      <c r="T59" t="str">
        <f t="shared" si="8"/>
        <v>no action</v>
      </c>
      <c r="U59" t="str">
        <f t="shared" si="8"/>
        <v>no action</v>
      </c>
      <c r="V59" t="str">
        <f t="shared" si="8"/>
        <v>no action</v>
      </c>
      <c r="W59" s="12" t="str">
        <f t="shared" si="8"/>
        <v>no action</v>
      </c>
    </row>
    <row r="60" spans="3:23" x14ac:dyDescent="0.3">
      <c r="C60" s="15" t="s">
        <v>27</v>
      </c>
      <c r="D60">
        <f t="shared" ref="D60:U60" si="9">MIN(D57,D58)</f>
        <v>100000</v>
      </c>
      <c r="E60">
        <f t="shared" si="9"/>
        <v>100000</v>
      </c>
      <c r="F60">
        <f t="shared" si="9"/>
        <v>120000</v>
      </c>
      <c r="G60">
        <f t="shared" si="9"/>
        <v>144000</v>
      </c>
      <c r="H60">
        <f t="shared" si="9"/>
        <v>172800</v>
      </c>
      <c r="I60">
        <f t="shared" si="9"/>
        <v>200000</v>
      </c>
      <c r="J60">
        <f t="shared" si="9"/>
        <v>207360</v>
      </c>
      <c r="K60">
        <f t="shared" si="9"/>
        <v>248832</v>
      </c>
      <c r="L60">
        <f t="shared" si="9"/>
        <v>298598.39999999997</v>
      </c>
      <c r="M60">
        <f t="shared" si="9"/>
        <v>300000</v>
      </c>
      <c r="N60">
        <f t="shared" si="9"/>
        <v>300000</v>
      </c>
      <c r="O60">
        <f t="shared" si="9"/>
        <v>300000</v>
      </c>
      <c r="P60">
        <f t="shared" si="9"/>
        <v>300000</v>
      </c>
      <c r="Q60">
        <f t="shared" si="9"/>
        <v>300000</v>
      </c>
      <c r="R60">
        <f t="shared" si="9"/>
        <v>300000</v>
      </c>
      <c r="S60">
        <f t="shared" si="9"/>
        <v>300000</v>
      </c>
      <c r="T60">
        <f t="shared" si="9"/>
        <v>200000</v>
      </c>
      <c r="U60">
        <f t="shared" si="9"/>
        <v>200000</v>
      </c>
      <c r="V60">
        <f t="shared" ref="V60:W60" si="10">MIN(V57,V58)</f>
        <v>200000</v>
      </c>
      <c r="W60" s="12">
        <f t="shared" si="10"/>
        <v>200000</v>
      </c>
    </row>
    <row r="61" spans="3:23" x14ac:dyDescent="0.3">
      <c r="C61" s="15" t="s">
        <v>28</v>
      </c>
      <c r="D61">
        <f t="shared" ref="D61:U61" si="11">D60*$B$10</f>
        <v>50000000</v>
      </c>
      <c r="E61">
        <f t="shared" si="11"/>
        <v>50000000</v>
      </c>
      <c r="F61">
        <f t="shared" si="11"/>
        <v>60000000</v>
      </c>
      <c r="G61">
        <f t="shared" si="11"/>
        <v>72000000</v>
      </c>
      <c r="H61">
        <f t="shared" si="11"/>
        <v>86400000</v>
      </c>
      <c r="I61">
        <f t="shared" si="11"/>
        <v>100000000</v>
      </c>
      <c r="J61">
        <f t="shared" si="11"/>
        <v>103680000</v>
      </c>
      <c r="K61">
        <f t="shared" si="11"/>
        <v>124416000</v>
      </c>
      <c r="L61">
        <f t="shared" si="11"/>
        <v>149299199.99999997</v>
      </c>
      <c r="M61">
        <f t="shared" si="11"/>
        <v>150000000</v>
      </c>
      <c r="N61">
        <f t="shared" si="11"/>
        <v>150000000</v>
      </c>
      <c r="O61">
        <f t="shared" si="11"/>
        <v>150000000</v>
      </c>
      <c r="P61">
        <f t="shared" si="11"/>
        <v>150000000</v>
      </c>
      <c r="Q61">
        <f t="shared" si="11"/>
        <v>150000000</v>
      </c>
      <c r="R61">
        <f t="shared" si="11"/>
        <v>150000000</v>
      </c>
      <c r="S61">
        <f t="shared" si="11"/>
        <v>150000000</v>
      </c>
      <c r="T61">
        <f t="shared" si="11"/>
        <v>100000000</v>
      </c>
      <c r="U61">
        <f t="shared" si="11"/>
        <v>100000000</v>
      </c>
      <c r="V61">
        <f t="shared" ref="V61:W61" si="12">V60*$B$10</f>
        <v>100000000</v>
      </c>
      <c r="W61" s="12">
        <f t="shared" si="12"/>
        <v>100000000</v>
      </c>
    </row>
    <row r="62" spans="3:23" x14ac:dyDescent="0.3">
      <c r="C62" s="15" t="s">
        <v>29</v>
      </c>
      <c r="D62">
        <f t="shared" ref="D62:U62" si="13">D60*$B$11</f>
        <v>25000000</v>
      </c>
      <c r="E62">
        <f t="shared" si="13"/>
        <v>25000000</v>
      </c>
      <c r="F62">
        <f t="shared" si="13"/>
        <v>30000000</v>
      </c>
      <c r="G62">
        <f t="shared" si="13"/>
        <v>36000000</v>
      </c>
      <c r="H62">
        <f t="shared" si="13"/>
        <v>43200000</v>
      </c>
      <c r="I62">
        <f t="shared" si="13"/>
        <v>50000000</v>
      </c>
      <c r="J62">
        <f t="shared" si="13"/>
        <v>51840000</v>
      </c>
      <c r="K62">
        <f t="shared" si="13"/>
        <v>62208000</v>
      </c>
      <c r="L62">
        <f t="shared" si="13"/>
        <v>74649599.999999985</v>
      </c>
      <c r="M62">
        <f t="shared" si="13"/>
        <v>75000000</v>
      </c>
      <c r="N62">
        <f t="shared" si="13"/>
        <v>75000000</v>
      </c>
      <c r="O62">
        <f t="shared" si="13"/>
        <v>75000000</v>
      </c>
      <c r="P62">
        <f t="shared" si="13"/>
        <v>75000000</v>
      </c>
      <c r="Q62">
        <f t="shared" si="13"/>
        <v>75000000</v>
      </c>
      <c r="R62">
        <f t="shared" si="13"/>
        <v>75000000</v>
      </c>
      <c r="S62">
        <f t="shared" si="13"/>
        <v>75000000</v>
      </c>
      <c r="T62">
        <f t="shared" si="13"/>
        <v>50000000</v>
      </c>
      <c r="U62">
        <f t="shared" si="13"/>
        <v>50000000</v>
      </c>
      <c r="V62">
        <f t="shared" ref="V62:W62" si="14">V60*$B$11</f>
        <v>50000000</v>
      </c>
      <c r="W62" s="12">
        <f t="shared" si="14"/>
        <v>50000000</v>
      </c>
    </row>
    <row r="63" spans="3:23" x14ac:dyDescent="0.3">
      <c r="C63" s="15" t="s">
        <v>30</v>
      </c>
      <c r="D63">
        <f t="shared" ref="D63:M63" si="15">IF(D55&gt;C55,$B$5,0)</f>
        <v>0</v>
      </c>
      <c r="E63">
        <f t="shared" si="15"/>
        <v>0</v>
      </c>
      <c r="F63">
        <f t="shared" si="15"/>
        <v>0</v>
      </c>
      <c r="G63">
        <f t="shared" si="15"/>
        <v>0</v>
      </c>
      <c r="H63">
        <f t="shared" si="15"/>
        <v>0</v>
      </c>
      <c r="I63">
        <f t="shared" si="15"/>
        <v>0</v>
      </c>
      <c r="J63">
        <f t="shared" si="15"/>
        <v>0</v>
      </c>
      <c r="K63">
        <f t="shared" si="15"/>
        <v>0</v>
      </c>
      <c r="L63">
        <f t="shared" si="15"/>
        <v>0</v>
      </c>
      <c r="M63">
        <f t="shared" si="15"/>
        <v>0</v>
      </c>
      <c r="N63">
        <f>IF(N55&gt;M55,$B$5,0)</f>
        <v>50000</v>
      </c>
      <c r="O63">
        <f t="shared" ref="O63:W63" si="16">IF(O55&gt;N55,$B$5,0)</f>
        <v>50000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50000</v>
      </c>
      <c r="U63">
        <f t="shared" si="16"/>
        <v>0</v>
      </c>
      <c r="V63">
        <f t="shared" si="16"/>
        <v>0</v>
      </c>
      <c r="W63" s="12">
        <f t="shared" si="16"/>
        <v>0</v>
      </c>
    </row>
    <row r="64" spans="3:23" x14ac:dyDescent="0.3">
      <c r="C64" s="15" t="s">
        <v>40</v>
      </c>
      <c r="D64">
        <f>IF(D59="no action",$B$6,0)</f>
        <v>0</v>
      </c>
      <c r="E64">
        <f t="shared" ref="E64:W64" si="17">IF(E59="no action",$B$6,0)</f>
        <v>0</v>
      </c>
      <c r="F64">
        <f t="shared" si="17"/>
        <v>0</v>
      </c>
      <c r="G64">
        <f t="shared" si="17"/>
        <v>0</v>
      </c>
      <c r="H64">
        <f t="shared" si="17"/>
        <v>0</v>
      </c>
      <c r="I64">
        <f t="shared" si="17"/>
        <v>0</v>
      </c>
      <c r="J64">
        <f t="shared" si="17"/>
        <v>0</v>
      </c>
      <c r="K64">
        <f t="shared" si="17"/>
        <v>0</v>
      </c>
      <c r="L64">
        <f t="shared" si="17"/>
        <v>0</v>
      </c>
      <c r="M64">
        <f t="shared" si="17"/>
        <v>0</v>
      </c>
      <c r="N64">
        <f t="shared" si="17"/>
        <v>0</v>
      </c>
      <c r="O64">
        <f t="shared" si="17"/>
        <v>1000000</v>
      </c>
      <c r="P64">
        <f t="shared" si="17"/>
        <v>1000000</v>
      </c>
      <c r="Q64">
        <f t="shared" si="17"/>
        <v>1000000</v>
      </c>
      <c r="R64">
        <f t="shared" si="17"/>
        <v>1000000</v>
      </c>
      <c r="S64">
        <f t="shared" si="17"/>
        <v>1000000</v>
      </c>
      <c r="T64">
        <f t="shared" si="17"/>
        <v>1000000</v>
      </c>
      <c r="U64">
        <f t="shared" si="17"/>
        <v>1000000</v>
      </c>
      <c r="V64">
        <f t="shared" si="17"/>
        <v>1000000</v>
      </c>
      <c r="W64" s="12">
        <f t="shared" si="17"/>
        <v>1000000</v>
      </c>
    </row>
    <row r="65" spans="3:23" x14ac:dyDescent="0.3">
      <c r="C65" s="15" t="s">
        <v>31</v>
      </c>
      <c r="D65" s="8">
        <f>(D61-D62-$B$6+D63+D64)</f>
        <v>24000000</v>
      </c>
      <c r="E65" s="8">
        <f t="shared" ref="E65:W65" si="18">(E61-E62-$B$6+E63+E64)</f>
        <v>24000000</v>
      </c>
      <c r="F65" s="8">
        <f t="shared" si="18"/>
        <v>29000000</v>
      </c>
      <c r="G65" s="8">
        <f t="shared" si="18"/>
        <v>35000000</v>
      </c>
      <c r="H65" s="8">
        <f t="shared" si="18"/>
        <v>42200000</v>
      </c>
      <c r="I65" s="8">
        <f t="shared" si="18"/>
        <v>49000000</v>
      </c>
      <c r="J65" s="8">
        <f t="shared" si="18"/>
        <v>50840000</v>
      </c>
      <c r="K65" s="8">
        <f t="shared" si="18"/>
        <v>61208000</v>
      </c>
      <c r="L65" s="8">
        <f t="shared" si="18"/>
        <v>73649599.999999985</v>
      </c>
      <c r="M65" s="8">
        <f t="shared" si="18"/>
        <v>74000000</v>
      </c>
      <c r="N65" s="8">
        <f t="shared" si="18"/>
        <v>74050000</v>
      </c>
      <c r="O65" s="8">
        <f>(O61-O62-$B$6+O63+O64)</f>
        <v>75050000</v>
      </c>
      <c r="P65" s="8">
        <f>(P61-P62-$B$6+P63+P64)</f>
        <v>75000000</v>
      </c>
      <c r="Q65" s="8">
        <f t="shared" si="18"/>
        <v>75000000</v>
      </c>
      <c r="R65" s="8">
        <f t="shared" si="18"/>
        <v>75000000</v>
      </c>
      <c r="S65" s="8">
        <f t="shared" si="18"/>
        <v>75000000</v>
      </c>
      <c r="T65" s="8">
        <f t="shared" si="18"/>
        <v>50050000</v>
      </c>
      <c r="U65" s="8">
        <f t="shared" si="18"/>
        <v>50000000</v>
      </c>
      <c r="V65" s="8">
        <f t="shared" si="18"/>
        <v>50000000</v>
      </c>
      <c r="W65" s="13">
        <f t="shared" si="18"/>
        <v>50000000</v>
      </c>
    </row>
    <row r="66" spans="3:23" x14ac:dyDescent="0.3">
      <c r="C66" s="15" t="s">
        <v>32</v>
      </c>
      <c r="D66" s="18">
        <f>D65/(1+$B$19)^(D53-1)</f>
        <v>24000000</v>
      </c>
      <c r="E66" s="18">
        <f t="shared" ref="E66:W66" si="19">E65/(1+$B$19)^(E53-1)</f>
        <v>22857142.857142854</v>
      </c>
      <c r="F66" s="18">
        <f t="shared" si="19"/>
        <v>26303854.875283446</v>
      </c>
      <c r="G66" s="18">
        <f t="shared" si="19"/>
        <v>30234315.948601659</v>
      </c>
      <c r="H66" s="18">
        <f t="shared" si="19"/>
        <v>34718044.43621742</v>
      </c>
      <c r="I66" s="18">
        <f t="shared" si="19"/>
        <v>38392782.15695449</v>
      </c>
      <c r="J66" s="18">
        <f t="shared" si="19"/>
        <v>37937590.765006147</v>
      </c>
      <c r="K66" s="18">
        <f t="shared" si="19"/>
        <v>43499382.854604475</v>
      </c>
      <c r="L66" s="18">
        <f t="shared" si="19"/>
        <v>49848948.277667992</v>
      </c>
      <c r="M66" s="18">
        <f t="shared" si="19"/>
        <v>47701059.800117001</v>
      </c>
      <c r="N66" s="18">
        <f t="shared" si="19"/>
        <v>45460276.424693227</v>
      </c>
      <c r="O66" s="18">
        <f t="shared" si="19"/>
        <v>43880180.64593713</v>
      </c>
      <c r="P66" s="18">
        <f t="shared" si="19"/>
        <v>41762806.363316961</v>
      </c>
      <c r="Q66" s="18">
        <f t="shared" si="19"/>
        <v>39774101.298397101</v>
      </c>
      <c r="R66" s="18">
        <f t="shared" si="19"/>
        <v>37880096.474663913</v>
      </c>
      <c r="S66" s="18">
        <f t="shared" si="19"/>
        <v>36076282.356822766</v>
      </c>
      <c r="T66" s="18">
        <f t="shared" si="19"/>
        <v>22928481.675669581</v>
      </c>
      <c r="U66" s="18">
        <f t="shared" si="19"/>
        <v>21814834.380542863</v>
      </c>
      <c r="V66" s="18">
        <f t="shared" si="19"/>
        <v>20776032.743374158</v>
      </c>
      <c r="W66" s="18">
        <f t="shared" si="19"/>
        <v>19786697.850832529</v>
      </c>
    </row>
    <row r="67" spans="3:23" x14ac:dyDescent="0.3">
      <c r="C67" s="15" t="s">
        <v>33</v>
      </c>
      <c r="D67" t="s">
        <v>36</v>
      </c>
      <c r="E67" t="str">
        <f t="shared" ref="E67:P67" si="20">IF(D59="buy machine","yes","no")</f>
        <v>yes</v>
      </c>
      <c r="F67" t="str">
        <f t="shared" si="20"/>
        <v>no</v>
      </c>
      <c r="G67" t="str">
        <f t="shared" si="20"/>
        <v>no</v>
      </c>
      <c r="H67" t="str">
        <f t="shared" si="20"/>
        <v>no</v>
      </c>
      <c r="I67" t="str">
        <f t="shared" si="20"/>
        <v>no</v>
      </c>
      <c r="J67" t="str">
        <f t="shared" si="20"/>
        <v>yes</v>
      </c>
      <c r="K67" t="str">
        <f t="shared" si="20"/>
        <v>no</v>
      </c>
      <c r="L67" t="str">
        <f t="shared" si="20"/>
        <v>no</v>
      </c>
      <c r="M67" t="str">
        <f t="shared" si="20"/>
        <v>no</v>
      </c>
      <c r="N67" t="str">
        <f t="shared" si="20"/>
        <v>yes</v>
      </c>
      <c r="O67" t="str">
        <f t="shared" si="20"/>
        <v>yes</v>
      </c>
      <c r="P67" t="str">
        <f t="shared" si="20"/>
        <v>no</v>
      </c>
      <c r="Q67" t="str">
        <f t="shared" ref="Q67:W67" si="21">IF(P59="buy machine","yes","no")</f>
        <v>no</v>
      </c>
      <c r="R67" t="str">
        <f t="shared" si="21"/>
        <v>no</v>
      </c>
      <c r="S67" t="str">
        <f t="shared" si="21"/>
        <v>no</v>
      </c>
      <c r="T67" t="str">
        <f t="shared" si="21"/>
        <v>no</v>
      </c>
      <c r="U67" t="str">
        <f t="shared" si="21"/>
        <v>no</v>
      </c>
      <c r="V67" t="str">
        <f t="shared" si="21"/>
        <v>no</v>
      </c>
      <c r="W67" s="12" t="str">
        <f t="shared" si="21"/>
        <v>no</v>
      </c>
    </row>
    <row r="68" spans="3:23" x14ac:dyDescent="0.3">
      <c r="C68" s="15" t="s">
        <v>39</v>
      </c>
      <c r="D68">
        <f t="shared" ref="D68:P68" si="22">IF(D67="yes",D53+$B$7,"N/A")</f>
        <v>11</v>
      </c>
      <c r="E68">
        <f t="shared" si="22"/>
        <v>12</v>
      </c>
      <c r="F68" t="str">
        <f t="shared" si="22"/>
        <v>N/A</v>
      </c>
      <c r="G68" t="str">
        <f t="shared" si="22"/>
        <v>N/A</v>
      </c>
      <c r="H68" t="str">
        <f t="shared" si="22"/>
        <v>N/A</v>
      </c>
      <c r="I68" t="str">
        <f t="shared" si="22"/>
        <v>N/A</v>
      </c>
      <c r="J68">
        <f t="shared" si="22"/>
        <v>17</v>
      </c>
      <c r="K68" t="str">
        <f t="shared" si="22"/>
        <v>N/A</v>
      </c>
      <c r="L68" t="str">
        <f t="shared" si="22"/>
        <v>N/A</v>
      </c>
      <c r="M68" t="str">
        <f t="shared" si="22"/>
        <v>N/A</v>
      </c>
      <c r="N68">
        <f t="shared" si="22"/>
        <v>21</v>
      </c>
      <c r="O68">
        <f t="shared" si="22"/>
        <v>22</v>
      </c>
      <c r="P68" t="str">
        <f t="shared" si="22"/>
        <v>N/A</v>
      </c>
      <c r="Q68" t="str">
        <f t="shared" ref="Q68:U68" si="23">IF(Q67="yes",Q53+$B$7,"N/A")</f>
        <v>N/A</v>
      </c>
      <c r="R68" t="str">
        <f t="shared" si="23"/>
        <v>N/A</v>
      </c>
      <c r="S68" t="str">
        <f t="shared" si="23"/>
        <v>N/A</v>
      </c>
      <c r="T68" t="str">
        <f t="shared" si="23"/>
        <v>N/A</v>
      </c>
      <c r="U68" t="str">
        <f t="shared" si="23"/>
        <v>N/A</v>
      </c>
      <c r="V68" t="str">
        <f t="shared" ref="V68" si="24">IF(V67="yes",V53+$B$7,"N/A")</f>
        <v>N/A</v>
      </c>
      <c r="W68" s="12" t="str">
        <f t="shared" ref="W68" si="25">IF(W67="yes",W53+$B$7,"N/A")</f>
        <v>N/A</v>
      </c>
    </row>
    <row r="69" spans="3:23" x14ac:dyDescent="0.3">
      <c r="C69" s="15" t="s">
        <v>34</v>
      </c>
      <c r="D69">
        <f t="shared" ref="D69:P69" si="26">IF(D67="yes",D53,"no")</f>
        <v>1</v>
      </c>
      <c r="E69">
        <f t="shared" si="26"/>
        <v>2</v>
      </c>
      <c r="F69" t="str">
        <f t="shared" si="26"/>
        <v>no</v>
      </c>
      <c r="G69" t="str">
        <f t="shared" si="26"/>
        <v>no</v>
      </c>
      <c r="H69" t="str">
        <f t="shared" si="26"/>
        <v>no</v>
      </c>
      <c r="I69" t="str">
        <f t="shared" si="26"/>
        <v>no</v>
      </c>
      <c r="J69">
        <f t="shared" si="26"/>
        <v>7</v>
      </c>
      <c r="K69" t="str">
        <f t="shared" si="26"/>
        <v>no</v>
      </c>
      <c r="L69" t="str">
        <f t="shared" si="26"/>
        <v>no</v>
      </c>
      <c r="M69" t="str">
        <f t="shared" si="26"/>
        <v>no</v>
      </c>
      <c r="N69">
        <f t="shared" si="26"/>
        <v>11</v>
      </c>
      <c r="O69">
        <f t="shared" si="26"/>
        <v>12</v>
      </c>
      <c r="P69" t="str">
        <f t="shared" si="26"/>
        <v>no</v>
      </c>
      <c r="Q69" t="str">
        <f t="shared" ref="Q69:W69" si="27">IF(Q67="yes",Q53,"no")</f>
        <v>no</v>
      </c>
      <c r="R69" t="str">
        <f t="shared" si="27"/>
        <v>no</v>
      </c>
      <c r="S69" t="str">
        <f t="shared" si="27"/>
        <v>no</v>
      </c>
      <c r="T69" t="str">
        <f t="shared" si="27"/>
        <v>no</v>
      </c>
      <c r="U69" t="str">
        <f t="shared" si="27"/>
        <v>no</v>
      </c>
      <c r="V69" t="str">
        <f t="shared" si="27"/>
        <v>no</v>
      </c>
      <c r="W69" s="12" t="str">
        <f t="shared" si="27"/>
        <v>no</v>
      </c>
    </row>
    <row r="70" spans="3:23" x14ac:dyDescent="0.3">
      <c r="C70" s="15" t="s">
        <v>35</v>
      </c>
      <c r="D70" s="38">
        <f>SUM(D66:W66)</f>
        <v>685632912.18584573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40"/>
    </row>
    <row r="74" spans="3:23" ht="15" thickBot="1" x14ac:dyDescent="0.35"/>
    <row r="75" spans="3:23" ht="18.600000000000001" thickBot="1" x14ac:dyDescent="0.4">
      <c r="C75" s="28" t="s">
        <v>43</v>
      </c>
      <c r="D75" s="29"/>
      <c r="E75" s="29"/>
      <c r="F75" s="29"/>
      <c r="G75" s="29"/>
      <c r="H75" s="29"/>
      <c r="I75" s="29"/>
      <c r="J75" s="29"/>
      <c r="K75" s="29"/>
      <c r="L75" s="29"/>
      <c r="M75" s="30"/>
    </row>
    <row r="76" spans="3:23" x14ac:dyDescent="0.3">
      <c r="C76" s="21"/>
      <c r="E76" s="24" t="s">
        <v>42</v>
      </c>
      <c r="F76" s="25"/>
      <c r="G76" s="25"/>
      <c r="H76" s="25"/>
      <c r="I76" s="25"/>
      <c r="J76" s="25"/>
      <c r="K76" s="25"/>
      <c r="L76" s="25"/>
      <c r="M76" s="25"/>
    </row>
    <row r="77" spans="3:23" x14ac:dyDescent="0.3">
      <c r="C77" s="22"/>
      <c r="D77" s="20">
        <f>D70</f>
        <v>685632912.18584573</v>
      </c>
      <c r="E77" s="19">
        <v>2</v>
      </c>
      <c r="F77" s="19">
        <v>3</v>
      </c>
      <c r="G77" s="19">
        <v>4</v>
      </c>
      <c r="H77" s="19">
        <v>5</v>
      </c>
      <c r="I77" s="19">
        <v>6</v>
      </c>
      <c r="J77" s="19">
        <v>7</v>
      </c>
      <c r="K77" s="19">
        <v>8</v>
      </c>
      <c r="L77" s="19">
        <v>9</v>
      </c>
      <c r="M77" s="19">
        <v>10</v>
      </c>
    </row>
    <row r="78" spans="3:23" x14ac:dyDescent="0.3">
      <c r="C78" s="26" t="s">
        <v>9</v>
      </c>
      <c r="D78" s="19">
        <v>25000</v>
      </c>
      <c r="E78" s="23">
        <f t="dataTable" ref="E78:M89" dt2D="1" dtr="1" r1="B16" r2="B12"/>
        <v>224305887.45354679</v>
      </c>
      <c r="F78" s="23">
        <v>312548751.87352961</v>
      </c>
      <c r="G78" s="23">
        <v>352776149.15747172</v>
      </c>
      <c r="H78" s="23">
        <v>363997046.69946074</v>
      </c>
      <c r="I78" s="23">
        <v>363601312.7424441</v>
      </c>
      <c r="J78" s="23">
        <v>363601312.7424441</v>
      </c>
      <c r="K78" s="23">
        <v>363601312.7424441</v>
      </c>
      <c r="L78" s="23">
        <v>363601312.7424441</v>
      </c>
      <c r="M78" s="23">
        <v>363601312.7424441</v>
      </c>
    </row>
    <row r="79" spans="3:23" x14ac:dyDescent="0.3">
      <c r="C79" s="27"/>
      <c r="D79" s="19">
        <v>50000</v>
      </c>
      <c r="E79" s="23">
        <v>277291953.10272741</v>
      </c>
      <c r="F79" s="23">
        <v>401084823.78708291</v>
      </c>
      <c r="G79" s="23">
        <v>490144947.70535254</v>
      </c>
      <c r="H79" s="23">
        <v>544987055.42084885</v>
      </c>
      <c r="I79" s="23">
        <v>583425932.08231497</v>
      </c>
      <c r="J79" s="23">
        <v>597225696.89254951</v>
      </c>
      <c r="K79" s="23">
        <v>596829962.93553293</v>
      </c>
      <c r="L79" s="23">
        <v>596829962.93553293</v>
      </c>
      <c r="M79" s="23">
        <v>596829962.93553293</v>
      </c>
    </row>
    <row r="80" spans="3:23" x14ac:dyDescent="0.3">
      <c r="C80" s="27"/>
      <c r="D80" s="19">
        <v>75000</v>
      </c>
      <c r="E80" s="23">
        <v>317586155.7332927</v>
      </c>
      <c r="F80" s="23">
        <v>434860661.25546068</v>
      </c>
      <c r="G80" s="23">
        <v>543336396.26397419</v>
      </c>
      <c r="H80" s="23">
        <v>625876909.5483942</v>
      </c>
      <c r="I80" s="23">
        <v>690491666.13998234</v>
      </c>
      <c r="J80" s="23">
        <v>728114651.48754549</v>
      </c>
      <c r="K80" s="23">
        <v>747959720.09703791</v>
      </c>
      <c r="L80" s="23">
        <v>752813028.85098314</v>
      </c>
      <c r="M80" s="23">
        <v>752813028.85098314</v>
      </c>
    </row>
    <row r="81" spans="3:13" x14ac:dyDescent="0.3">
      <c r="C81" s="27"/>
      <c r="D81" s="19">
        <v>100000</v>
      </c>
      <c r="E81" s="23">
        <v>331614677.65698028</v>
      </c>
      <c r="F81" s="23">
        <v>453364306.49297678</v>
      </c>
      <c r="G81" s="23">
        <v>577157177.17733204</v>
      </c>
      <c r="H81" s="23">
        <v>685632912.18584573</v>
      </c>
      <c r="I81" s="23">
        <v>773161548.33410418</v>
      </c>
      <c r="J81" s="23">
        <v>830578855.47641087</v>
      </c>
      <c r="K81" s="23">
        <v>872739408.91547954</v>
      </c>
      <c r="L81" s="23">
        <v>893869156.96105313</v>
      </c>
      <c r="M81" s="23">
        <v>894954817.67768323</v>
      </c>
    </row>
    <row r="82" spans="3:13" x14ac:dyDescent="0.3">
      <c r="C82" s="27"/>
      <c r="D82" s="19">
        <v>125000</v>
      </c>
      <c r="E82" s="23">
        <v>358561397.38795656</v>
      </c>
      <c r="F82" s="23">
        <v>490984818.56161457</v>
      </c>
      <c r="G82" s="23">
        <v>606801734.40243065</v>
      </c>
      <c r="H82" s="23">
        <v>715277469.41094422</v>
      </c>
      <c r="I82" s="23">
        <v>809165456.15675104</v>
      </c>
      <c r="J82" s="23">
        <v>881722274.18341732</v>
      </c>
      <c r="K82" s="23">
        <v>935884204.21985567</v>
      </c>
      <c r="L82" s="23">
        <v>970426033.20791173</v>
      </c>
      <c r="M82" s="23">
        <v>990271101.81740439</v>
      </c>
    </row>
    <row r="83" spans="3:13" x14ac:dyDescent="0.3">
      <c r="C83" s="27"/>
      <c r="D83" s="19">
        <v>150000</v>
      </c>
      <c r="E83" s="23">
        <v>376499525.01996177</v>
      </c>
      <c r="F83" s="23">
        <v>515544117.25230265</v>
      </c>
      <c r="G83" s="23">
        <v>637151878.88515949</v>
      </c>
      <c r="H83" s="23">
        <v>760944749.56951511</v>
      </c>
      <c r="I83" s="23">
        <v>869420484.57802856</v>
      </c>
      <c r="J83" s="23">
        <v>955498492.43144453</v>
      </c>
      <c r="K83" s="23">
        <v>1022261867.8951212</v>
      </c>
      <c r="L83" s="23">
        <v>1068424137.2579962</v>
      </c>
      <c r="M83" s="23">
        <v>1099154808.2233796</v>
      </c>
    </row>
    <row r="84" spans="3:13" x14ac:dyDescent="0.3">
      <c r="C84" s="27"/>
      <c r="D84" s="19">
        <v>175000</v>
      </c>
      <c r="E84" s="23">
        <v>387894082.84309101</v>
      </c>
      <c r="F84" s="23">
        <v>531114283.83462632</v>
      </c>
      <c r="G84" s="23">
        <v>655348522.2846936</v>
      </c>
      <c r="H84" s="23">
        <v>774304804.81280959</v>
      </c>
      <c r="I84" s="23">
        <v>882780539.82132304</v>
      </c>
      <c r="J84" s="23">
        <v>976668526.56713021</v>
      </c>
      <c r="K84" s="23">
        <v>1056663419.729407</v>
      </c>
      <c r="L84" s="23">
        <v>1113141995.4526453</v>
      </c>
      <c r="M84" s="23">
        <v>1155302548.8917141</v>
      </c>
    </row>
    <row r="85" spans="3:13" x14ac:dyDescent="0.3">
      <c r="C85" s="27"/>
      <c r="D85" s="19">
        <v>200000</v>
      </c>
      <c r="E85" s="23">
        <v>394798844.74785292</v>
      </c>
      <c r="F85" s="23">
        <v>537030159.39805782</v>
      </c>
      <c r="G85" s="23">
        <v>676629328.20553839</v>
      </c>
      <c r="H85" s="23">
        <v>797003629.0840143</v>
      </c>
      <c r="I85" s="23">
        <v>905479364.09252799</v>
      </c>
      <c r="J85" s="23">
        <v>999367350.83833492</v>
      </c>
      <c r="K85" s="23">
        <v>1079362244.0006118</v>
      </c>
      <c r="L85" s="23">
        <v>1145266599.8898339</v>
      </c>
      <c r="M85" s="23">
        <v>1187427153.3289027</v>
      </c>
    </row>
    <row r="86" spans="3:13" x14ac:dyDescent="0.3">
      <c r="C86" s="27"/>
      <c r="D86" s="19">
        <v>225000</v>
      </c>
      <c r="E86" s="23">
        <v>394798844.74785292</v>
      </c>
      <c r="F86" s="23">
        <v>552468685.52657425</v>
      </c>
      <c r="G86" s="23">
        <v>691981152.96828008</v>
      </c>
      <c r="H86" s="23">
        <v>822148352.50193679</v>
      </c>
      <c r="I86" s="23">
        <v>945941223.18629241</v>
      </c>
      <c r="J86" s="23">
        <v>1054416958.1948057</v>
      </c>
      <c r="K86" s="23">
        <v>1148304944.9406128</v>
      </c>
      <c r="L86" s="23">
        <v>1222449332.9625709</v>
      </c>
      <c r="M86" s="23">
        <v>1276611262.9990094</v>
      </c>
    </row>
    <row r="87" spans="3:13" x14ac:dyDescent="0.3">
      <c r="C87" s="27"/>
      <c r="D87" s="19">
        <v>250000</v>
      </c>
      <c r="E87" s="23">
        <v>394798844.74785292</v>
      </c>
      <c r="F87" s="23">
        <v>565480239.35445464</v>
      </c>
      <c r="G87" s="23">
        <v>701390726.92092156</v>
      </c>
      <c r="H87" s="23">
        <v>831925999.73893678</v>
      </c>
      <c r="I87" s="23">
        <v>948133669.84830022</v>
      </c>
      <c r="J87" s="23">
        <v>1056609404.8568135</v>
      </c>
      <c r="K87" s="23">
        <v>1150497391.6026208</v>
      </c>
      <c r="L87" s="23">
        <v>1230492284.7648976</v>
      </c>
      <c r="M87" s="23">
        <v>1297255660.2285743</v>
      </c>
    </row>
    <row r="88" spans="3:13" x14ac:dyDescent="0.3">
      <c r="C88" s="27"/>
      <c r="D88" s="19">
        <v>275000</v>
      </c>
      <c r="E88" s="23">
        <v>394798844.74785292</v>
      </c>
      <c r="F88" s="23">
        <v>571149173.5948174</v>
      </c>
      <c r="G88" s="23">
        <v>720281665.22043955</v>
      </c>
      <c r="H88" s="23">
        <v>858492296.40386021</v>
      </c>
      <c r="I88" s="23">
        <v>983054098.06740618</v>
      </c>
      <c r="J88" s="23">
        <v>1091529833.0759196</v>
      </c>
      <c r="K88" s="23">
        <v>1185417819.8217266</v>
      </c>
      <c r="L88" s="23">
        <v>1265412712.9840035</v>
      </c>
      <c r="M88" s="23">
        <v>1332176088.4476802</v>
      </c>
    </row>
    <row r="89" spans="3:13" x14ac:dyDescent="0.3">
      <c r="C89" s="27"/>
      <c r="D89" s="19">
        <v>300000</v>
      </c>
      <c r="E89" s="23">
        <v>394798844.74785292</v>
      </c>
      <c r="F89" s="23">
        <v>577725137.31363821</v>
      </c>
      <c r="G89" s="23">
        <v>720431149.25842857</v>
      </c>
      <c r="H89" s="23">
        <v>857493185.71734464</v>
      </c>
      <c r="I89" s="23">
        <v>979511239.33217609</v>
      </c>
      <c r="J89" s="23">
        <v>1103304110.0165315</v>
      </c>
      <c r="K89" s="23">
        <v>1211779845.0250452</v>
      </c>
      <c r="L89" s="23">
        <v>1305667831.7708521</v>
      </c>
      <c r="M89" s="23">
        <v>1385662724.9331288</v>
      </c>
    </row>
  </sheetData>
  <mergeCells count="7">
    <mergeCell ref="E76:M76"/>
    <mergeCell ref="C78:C89"/>
    <mergeCell ref="C75:M75"/>
    <mergeCell ref="A1:B1"/>
    <mergeCell ref="A22:B22"/>
    <mergeCell ref="D52:W52"/>
    <mergeCell ref="D70:W70"/>
  </mergeCells>
  <conditionalFormatting sqref="E78:M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:M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CE8A-428B-41DA-941D-5188AB8ED0F9}">
  <dimension ref="A3:A23"/>
  <sheetViews>
    <sheetView workbookViewId="0">
      <selection activeCell="B3" sqref="B3"/>
    </sheetView>
  </sheetViews>
  <sheetFormatPr defaultRowHeight="14.4" x14ac:dyDescent="0.3"/>
  <cols>
    <col min="1" max="1" width="11.21875" customWidth="1"/>
    <col min="2" max="2" width="16.5546875" customWidth="1"/>
    <col min="3" max="3" width="21.88671875" customWidth="1"/>
    <col min="4" max="4" width="26.88671875" customWidth="1"/>
    <col min="5" max="5" width="24.5546875" customWidth="1"/>
    <col min="6" max="6" width="22.44140625" customWidth="1"/>
    <col min="7" max="7" width="27.5546875" customWidth="1"/>
  </cols>
  <sheetData>
    <row r="3" spans="1:1" x14ac:dyDescent="0.3">
      <c r="A3" t="s">
        <v>22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5</v>
      </c>
    </row>
    <row r="9" spans="1:1" x14ac:dyDescent="0.3">
      <c r="A9">
        <v>6</v>
      </c>
    </row>
    <row r="10" spans="1:1" x14ac:dyDescent="0.3">
      <c r="A10">
        <v>7</v>
      </c>
    </row>
    <row r="11" spans="1:1" x14ac:dyDescent="0.3">
      <c r="A11">
        <v>8</v>
      </c>
    </row>
    <row r="12" spans="1:1" x14ac:dyDescent="0.3">
      <c r="A12">
        <v>9</v>
      </c>
    </row>
    <row r="13" spans="1:1" x14ac:dyDescent="0.3">
      <c r="A13">
        <v>10</v>
      </c>
    </row>
    <row r="14" spans="1:1" x14ac:dyDescent="0.3">
      <c r="A14">
        <v>11</v>
      </c>
    </row>
    <row r="15" spans="1:1" x14ac:dyDescent="0.3">
      <c r="A15">
        <v>12</v>
      </c>
    </row>
    <row r="16" spans="1:1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 and Outputs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Darius Johanan</cp:lastModifiedBy>
  <dcterms:created xsi:type="dcterms:W3CDTF">2019-09-10T14:52:32Z</dcterms:created>
  <dcterms:modified xsi:type="dcterms:W3CDTF">2024-10-31T07:14:42Z</dcterms:modified>
</cp:coreProperties>
</file>