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_Files\Dariush\monash\visual\m1\"/>
    </mc:Choice>
  </mc:AlternateContent>
  <xr:revisionPtr revIDLastSave="0" documentId="13_ncr:1_{05A479B0-CB2F-4A27-9CC8-5BFF0310631B}" xr6:coauthVersionLast="45" xr6:coauthVersionMax="45" xr10:uidLastSave="{00000000-0000-0000-0000-000000000000}"/>
  <bookViews>
    <workbookView xWindow="-120" yWindow="-120" windowWidth="18240" windowHeight="28440" xr2:uid="{00000000-000D-0000-FFFF-FFFF00000000}"/>
  </bookViews>
  <sheets>
    <sheet name="Master" sheetId="1" r:id="rId1"/>
    <sheet name="Sheet1" sheetId="5" r:id="rId2"/>
    <sheet name="population" sheetId="2" r:id="rId3"/>
    <sheet name="migration_from_internal" sheetId="3" r:id="rId4"/>
    <sheet name="migration_from_extern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5" i="5" l="1"/>
  <c r="J126" i="5"/>
  <c r="J127" i="5"/>
  <c r="J128" i="5"/>
  <c r="J129" i="5"/>
  <c r="J130" i="5"/>
  <c r="J124" i="5"/>
  <c r="J118" i="5"/>
  <c r="J119" i="5"/>
  <c r="J120" i="5"/>
  <c r="J121" i="5"/>
  <c r="J122" i="5"/>
  <c r="J123" i="5"/>
  <c r="J117" i="5"/>
  <c r="J111" i="5"/>
  <c r="J112" i="5"/>
  <c r="J113" i="5"/>
  <c r="J114" i="5"/>
  <c r="J115" i="5"/>
  <c r="J116" i="5"/>
  <c r="J110" i="5"/>
  <c r="J104" i="5"/>
  <c r="J105" i="5"/>
  <c r="J106" i="5"/>
  <c r="J107" i="5"/>
  <c r="J108" i="5"/>
  <c r="J109" i="5"/>
  <c r="J103" i="5"/>
  <c r="C128" i="5"/>
  <c r="C129" i="5"/>
  <c r="C130" i="5"/>
  <c r="C131" i="5"/>
  <c r="C132" i="5"/>
  <c r="C127" i="5"/>
  <c r="C122" i="5"/>
  <c r="C123" i="5"/>
  <c r="C124" i="5"/>
  <c r="C125" i="5"/>
  <c r="C126" i="5"/>
  <c r="C121" i="5"/>
  <c r="C116" i="5"/>
  <c r="C117" i="5"/>
  <c r="C118" i="5"/>
  <c r="C119" i="5"/>
  <c r="C120" i="5"/>
  <c r="C115" i="5"/>
  <c r="C110" i="5"/>
  <c r="C111" i="5"/>
  <c r="C112" i="5"/>
  <c r="C113" i="5"/>
  <c r="C114" i="5"/>
  <c r="C109" i="5"/>
  <c r="C104" i="5"/>
  <c r="C105" i="5"/>
  <c r="C106" i="5"/>
  <c r="C107" i="5"/>
  <c r="C108" i="5"/>
  <c r="C103" i="5"/>
  <c r="C95" i="5"/>
  <c r="A132" i="5"/>
  <c r="A131" i="5"/>
  <c r="L130" i="5"/>
  <c r="A130" i="5"/>
  <c r="A129" i="5"/>
  <c r="A128" i="5"/>
  <c r="A127" i="5"/>
  <c r="A126" i="5"/>
  <c r="A125" i="5"/>
  <c r="A124" i="5"/>
  <c r="L123" i="5"/>
  <c r="H123" i="5"/>
  <c r="A123" i="5"/>
  <c r="H122" i="5"/>
  <c r="A122" i="5"/>
  <c r="H121" i="5"/>
  <c r="A121" i="5"/>
  <c r="H120" i="5"/>
  <c r="A120" i="5"/>
  <c r="H119" i="5"/>
  <c r="A119" i="5"/>
  <c r="H118" i="5"/>
  <c r="A118" i="5"/>
  <c r="H117" i="5"/>
  <c r="A117" i="5"/>
  <c r="L116" i="5"/>
  <c r="H116" i="5"/>
  <c r="A116" i="5"/>
  <c r="H115" i="5"/>
  <c r="A115" i="5"/>
  <c r="H114" i="5"/>
  <c r="A114" i="5"/>
  <c r="H113" i="5"/>
  <c r="A113" i="5"/>
  <c r="H112" i="5"/>
  <c r="A112" i="5"/>
  <c r="H111" i="5"/>
  <c r="A111" i="5"/>
  <c r="H110" i="5"/>
  <c r="A110" i="5"/>
  <c r="L109" i="5"/>
  <c r="H109" i="5"/>
  <c r="A109" i="5"/>
  <c r="H108" i="5"/>
  <c r="A108" i="5"/>
  <c r="H107" i="5"/>
  <c r="A107" i="5"/>
  <c r="H106" i="5"/>
  <c r="A106" i="5"/>
  <c r="H105" i="5"/>
  <c r="A105" i="5"/>
  <c r="H104" i="5"/>
  <c r="A104" i="5"/>
  <c r="H103" i="5"/>
  <c r="A103" i="5"/>
  <c r="J125" i="1"/>
  <c r="J126" i="1"/>
  <c r="J127" i="1"/>
  <c r="J128" i="1"/>
  <c r="J129" i="1"/>
  <c r="J130" i="1"/>
  <c r="J124" i="1"/>
  <c r="J118" i="1"/>
  <c r="J119" i="1"/>
  <c r="J120" i="1"/>
  <c r="J121" i="1"/>
  <c r="J122" i="1"/>
  <c r="J123" i="1"/>
  <c r="J117" i="1"/>
  <c r="J111" i="1"/>
  <c r="J112" i="1"/>
  <c r="J113" i="1"/>
  <c r="J114" i="1"/>
  <c r="J115" i="1"/>
  <c r="J116" i="1"/>
  <c r="J110" i="1"/>
  <c r="J104" i="1"/>
  <c r="J105" i="1"/>
  <c r="J106" i="1"/>
  <c r="J107" i="1"/>
  <c r="J108" i="1"/>
  <c r="J109" i="1"/>
  <c r="J103" i="1"/>
  <c r="C132" i="1"/>
  <c r="C128" i="1"/>
  <c r="C129" i="1"/>
  <c r="C130" i="1"/>
  <c r="C131" i="1"/>
  <c r="C127" i="1"/>
  <c r="C122" i="1"/>
  <c r="C123" i="1"/>
  <c r="C124" i="1"/>
  <c r="C125" i="1"/>
  <c r="C126" i="1"/>
  <c r="C121" i="1"/>
  <c r="C116" i="1"/>
  <c r="C117" i="1"/>
  <c r="C118" i="1"/>
  <c r="C119" i="1"/>
  <c r="C120" i="1"/>
  <c r="C115" i="1"/>
  <c r="C110" i="1"/>
  <c r="C111" i="1"/>
  <c r="C112" i="1"/>
  <c r="C113" i="1"/>
  <c r="C114" i="1"/>
  <c r="C109" i="1"/>
  <c r="C104" i="1"/>
  <c r="C105" i="1"/>
  <c r="C106" i="1"/>
  <c r="C107" i="1"/>
  <c r="C108" i="1"/>
  <c r="C103" i="1"/>
  <c r="A132" i="1"/>
  <c r="A131" i="1"/>
  <c r="L130" i="1"/>
  <c r="A130" i="1"/>
  <c r="A129" i="1"/>
  <c r="A128" i="1"/>
  <c r="A127" i="1"/>
  <c r="A126" i="1"/>
  <c r="A125" i="1"/>
  <c r="A124" i="1"/>
  <c r="L123" i="1"/>
  <c r="H123" i="1"/>
  <c r="A123" i="1"/>
  <c r="H122" i="1"/>
  <c r="A122" i="1"/>
  <c r="H121" i="1"/>
  <c r="A121" i="1"/>
  <c r="H120" i="1"/>
  <c r="A120" i="1"/>
  <c r="H119" i="1"/>
  <c r="A119" i="1"/>
  <c r="H118" i="1"/>
  <c r="A118" i="1"/>
  <c r="H117" i="1"/>
  <c r="A117" i="1"/>
  <c r="L116" i="1"/>
  <c r="H116" i="1"/>
  <c r="A116" i="1"/>
  <c r="H115" i="1"/>
  <c r="A115" i="1"/>
  <c r="H114" i="1"/>
  <c r="A114" i="1"/>
  <c r="H113" i="1"/>
  <c r="A113" i="1"/>
  <c r="H112" i="1"/>
  <c r="A112" i="1"/>
  <c r="H111" i="1"/>
  <c r="A111" i="1"/>
  <c r="H110" i="1"/>
  <c r="A110" i="1"/>
  <c r="L109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S91" i="5" l="1"/>
  <c r="S92" i="5"/>
  <c r="S93" i="5"/>
  <c r="S94" i="5"/>
  <c r="S95" i="5"/>
  <c r="S96" i="5"/>
  <c r="S90" i="5"/>
  <c r="S84" i="5"/>
  <c r="S85" i="5"/>
  <c r="S86" i="5"/>
  <c r="S87" i="5"/>
  <c r="S88" i="5"/>
  <c r="S89" i="5"/>
  <c r="S83" i="5"/>
  <c r="S77" i="5"/>
  <c r="S78" i="5"/>
  <c r="S79" i="5"/>
  <c r="S80" i="5"/>
  <c r="S81" i="5"/>
  <c r="S82" i="5"/>
  <c r="S76" i="5"/>
  <c r="S70" i="5"/>
  <c r="S71" i="5"/>
  <c r="S72" i="5"/>
  <c r="S73" i="5"/>
  <c r="S74" i="5"/>
  <c r="S75" i="5"/>
  <c r="S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9" i="5"/>
  <c r="S57" i="5"/>
  <c r="S58" i="5"/>
  <c r="S59" i="5"/>
  <c r="S60" i="5"/>
  <c r="S61" i="5"/>
  <c r="S62" i="5"/>
  <c r="S56" i="5"/>
  <c r="S50" i="5"/>
  <c r="S51" i="5"/>
  <c r="S52" i="5"/>
  <c r="S53" i="5"/>
  <c r="S54" i="5"/>
  <c r="S55" i="5"/>
  <c r="S49" i="5"/>
  <c r="S43" i="5"/>
  <c r="S44" i="5"/>
  <c r="S45" i="5"/>
  <c r="S46" i="5"/>
  <c r="S47" i="5"/>
  <c r="S48" i="5"/>
  <c r="S42" i="5"/>
  <c r="S36" i="5"/>
  <c r="S37" i="5"/>
  <c r="S38" i="5"/>
  <c r="S39" i="5"/>
  <c r="S40" i="5"/>
  <c r="S41" i="5"/>
  <c r="S35" i="5"/>
  <c r="L60" i="5"/>
  <c r="L61" i="5"/>
  <c r="L62" i="5"/>
  <c r="L63" i="5"/>
  <c r="L64" i="5"/>
  <c r="L59" i="5"/>
  <c r="L54" i="5"/>
  <c r="L55" i="5"/>
  <c r="L56" i="5"/>
  <c r="L57" i="5"/>
  <c r="L58" i="5"/>
  <c r="L53" i="5"/>
  <c r="L43" i="5"/>
  <c r="L44" i="5"/>
  <c r="L45" i="5"/>
  <c r="L46" i="5"/>
  <c r="L42" i="5"/>
  <c r="L48" i="5"/>
  <c r="L49" i="5"/>
  <c r="L50" i="5"/>
  <c r="L51" i="5"/>
  <c r="L52" i="5"/>
  <c r="L47" i="5"/>
  <c r="L41" i="5"/>
  <c r="L36" i="5"/>
  <c r="L37" i="5"/>
  <c r="L38" i="5"/>
  <c r="L39" i="5"/>
  <c r="L40" i="5"/>
  <c r="L35" i="5"/>
  <c r="C23" i="5"/>
  <c r="U96" i="5"/>
  <c r="U89" i="5"/>
  <c r="U82" i="5"/>
  <c r="Q82" i="5"/>
  <c r="Q81" i="5"/>
  <c r="Q80" i="5"/>
  <c r="J80" i="5"/>
  <c r="Q79" i="5"/>
  <c r="J79" i="5"/>
  <c r="Q78" i="5"/>
  <c r="J78" i="5"/>
  <c r="Q77" i="5"/>
  <c r="J77" i="5"/>
  <c r="Q76" i="5"/>
  <c r="J76" i="5"/>
  <c r="U75" i="5"/>
  <c r="Q75" i="5"/>
  <c r="J75" i="5"/>
  <c r="Q74" i="5"/>
  <c r="J74" i="5"/>
  <c r="Q73" i="5"/>
  <c r="J73" i="5"/>
  <c r="Q72" i="5"/>
  <c r="J72" i="5"/>
  <c r="Q71" i="5"/>
  <c r="J71" i="5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Q70" i="5"/>
  <c r="J70" i="5"/>
  <c r="C70" i="5"/>
  <c r="A70" i="5"/>
  <c r="Q69" i="5"/>
  <c r="J69" i="5"/>
  <c r="F69" i="5"/>
  <c r="E69" i="5"/>
  <c r="D69" i="5"/>
  <c r="C69" i="5"/>
  <c r="G68" i="5"/>
  <c r="F68" i="5"/>
  <c r="E68" i="5"/>
  <c r="D68" i="5"/>
  <c r="U62" i="5"/>
  <c r="U55" i="5"/>
  <c r="A54" i="5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51" i="5"/>
  <c r="A52" i="5" s="1"/>
  <c r="A53" i="5" s="1"/>
  <c r="A49" i="5"/>
  <c r="A50" i="5" s="1"/>
  <c r="U48" i="5"/>
  <c r="Q48" i="5"/>
  <c r="A48" i="5"/>
  <c r="Q47" i="5"/>
  <c r="C47" i="5"/>
  <c r="D46" i="5" s="1"/>
  <c r="G46" i="5" s="1"/>
  <c r="Q46" i="5"/>
  <c r="J46" i="5"/>
  <c r="Q45" i="5"/>
  <c r="J45" i="5"/>
  <c r="Q44" i="5"/>
  <c r="J44" i="5"/>
  <c r="Q43" i="5"/>
  <c r="J43" i="5"/>
  <c r="Q42" i="5"/>
  <c r="J42" i="5"/>
  <c r="U41" i="5"/>
  <c r="Q41" i="5"/>
  <c r="J41" i="5"/>
  <c r="Q40" i="5"/>
  <c r="J40" i="5"/>
  <c r="Q39" i="5"/>
  <c r="J39" i="5"/>
  <c r="Q38" i="5"/>
  <c r="J38" i="5"/>
  <c r="Q37" i="5"/>
  <c r="J37" i="5"/>
  <c r="Q36" i="5"/>
  <c r="J36" i="5"/>
  <c r="Q35" i="5"/>
  <c r="J35" i="5"/>
  <c r="W29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C25" i="5"/>
  <c r="W22" i="5"/>
  <c r="Q20" i="5"/>
  <c r="Q21" i="5" s="1"/>
  <c r="Q22" i="5" s="1"/>
  <c r="K19" i="5"/>
  <c r="J19" i="5"/>
  <c r="K18" i="5"/>
  <c r="Q17" i="5"/>
  <c r="Q18" i="5" s="1"/>
  <c r="Q19" i="5" s="1"/>
  <c r="K17" i="5"/>
  <c r="K16" i="5"/>
  <c r="J16" i="5"/>
  <c r="W15" i="5"/>
  <c r="Q15" i="5"/>
  <c r="K15" i="5"/>
  <c r="Q14" i="5"/>
  <c r="K14" i="5"/>
  <c r="Q13" i="5"/>
  <c r="K13" i="5"/>
  <c r="J13" i="5"/>
  <c r="Q12" i="5"/>
  <c r="K12" i="5"/>
  <c r="J12" i="5"/>
  <c r="Q11" i="5"/>
  <c r="K11" i="5"/>
  <c r="J11" i="5"/>
  <c r="Q10" i="5"/>
  <c r="K10" i="5"/>
  <c r="J10" i="5"/>
  <c r="Q9" i="5"/>
  <c r="K9" i="5"/>
  <c r="J9" i="5"/>
  <c r="W8" i="5"/>
  <c r="Q8" i="5"/>
  <c r="K8" i="5"/>
  <c r="J8" i="5"/>
  <c r="Q7" i="5"/>
  <c r="K7" i="5"/>
  <c r="J7" i="5"/>
  <c r="Q6" i="5"/>
  <c r="K6" i="5"/>
  <c r="J6" i="5"/>
  <c r="Q5" i="5"/>
  <c r="K5" i="5"/>
  <c r="J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Q4" i="5"/>
  <c r="K4" i="5"/>
  <c r="J4" i="5"/>
  <c r="A4" i="5"/>
  <c r="J15" i="5" s="1"/>
  <c r="Q3" i="5"/>
  <c r="K3" i="5"/>
  <c r="J3" i="5"/>
  <c r="C3" i="5"/>
  <c r="Q2" i="5"/>
  <c r="K2" i="5"/>
  <c r="J2" i="5"/>
  <c r="S91" i="1"/>
  <c r="S92" i="1"/>
  <c r="S93" i="1"/>
  <c r="S94" i="1"/>
  <c r="S95" i="1"/>
  <c r="S96" i="1"/>
  <c r="S90" i="1"/>
  <c r="S84" i="1"/>
  <c r="S85" i="1"/>
  <c r="S86" i="1"/>
  <c r="S87" i="1"/>
  <c r="S88" i="1"/>
  <c r="S89" i="1"/>
  <c r="S83" i="1"/>
  <c r="S77" i="1"/>
  <c r="S78" i="1"/>
  <c r="S79" i="1"/>
  <c r="S80" i="1"/>
  <c r="S81" i="1"/>
  <c r="S82" i="1"/>
  <c r="S76" i="1"/>
  <c r="S70" i="1"/>
  <c r="S71" i="1"/>
  <c r="S72" i="1"/>
  <c r="S73" i="1"/>
  <c r="S74" i="1"/>
  <c r="S75" i="1"/>
  <c r="S69" i="1"/>
  <c r="L94" i="1"/>
  <c r="L95" i="1"/>
  <c r="L96" i="1"/>
  <c r="L97" i="1"/>
  <c r="L98" i="1"/>
  <c r="L93" i="1"/>
  <c r="L88" i="1"/>
  <c r="L89" i="1"/>
  <c r="L90" i="1"/>
  <c r="L91" i="1"/>
  <c r="L92" i="1"/>
  <c r="L87" i="1"/>
  <c r="L82" i="1"/>
  <c r="L83" i="1"/>
  <c r="L84" i="1"/>
  <c r="L85" i="1"/>
  <c r="L86" i="1"/>
  <c r="L81" i="1"/>
  <c r="L76" i="1"/>
  <c r="L77" i="1"/>
  <c r="L78" i="1"/>
  <c r="L79" i="1"/>
  <c r="L80" i="1"/>
  <c r="L75" i="1"/>
  <c r="L70" i="1"/>
  <c r="L71" i="1"/>
  <c r="L72" i="1"/>
  <c r="L73" i="1"/>
  <c r="L74" i="1"/>
  <c r="L69" i="1"/>
  <c r="J98" i="1"/>
  <c r="J97" i="1"/>
  <c r="U96" i="1"/>
  <c r="J96" i="1"/>
  <c r="J95" i="1"/>
  <c r="J94" i="1"/>
  <c r="J93" i="1"/>
  <c r="J92" i="1"/>
  <c r="J91" i="1"/>
  <c r="J90" i="1"/>
  <c r="U89" i="1"/>
  <c r="Q89" i="1"/>
  <c r="J89" i="1"/>
  <c r="Q88" i="1"/>
  <c r="J88" i="1"/>
  <c r="Q87" i="1"/>
  <c r="J87" i="1"/>
  <c r="Q86" i="1"/>
  <c r="J86" i="1"/>
  <c r="Q85" i="1"/>
  <c r="J85" i="1"/>
  <c r="Q84" i="1"/>
  <c r="J84" i="1"/>
  <c r="Q83" i="1"/>
  <c r="J83" i="1"/>
  <c r="U82" i="1"/>
  <c r="Q82" i="1"/>
  <c r="J82" i="1"/>
  <c r="Q81" i="1"/>
  <c r="J81" i="1"/>
  <c r="Q80" i="1"/>
  <c r="J80" i="1"/>
  <c r="Q79" i="1"/>
  <c r="J79" i="1"/>
  <c r="Q78" i="1"/>
  <c r="J78" i="1"/>
  <c r="Q77" i="1"/>
  <c r="J77" i="1"/>
  <c r="Q76" i="1"/>
  <c r="J76" i="1"/>
  <c r="U75" i="1"/>
  <c r="Q75" i="1"/>
  <c r="J75" i="1"/>
  <c r="Q74" i="1"/>
  <c r="J74" i="1"/>
  <c r="Q73" i="1"/>
  <c r="J73" i="1"/>
  <c r="Q72" i="1"/>
  <c r="J72" i="1"/>
  <c r="Q71" i="1"/>
  <c r="J71" i="1"/>
  <c r="Q70" i="1"/>
  <c r="J70" i="1"/>
  <c r="Q69" i="1"/>
  <c r="J69" i="1"/>
  <c r="S57" i="1"/>
  <c r="S58" i="1"/>
  <c r="S59" i="1"/>
  <c r="S60" i="1"/>
  <c r="S61" i="1"/>
  <c r="S62" i="1"/>
  <c r="S56" i="1"/>
  <c r="S50" i="1"/>
  <c r="S51" i="1"/>
  <c r="S52" i="1"/>
  <c r="S53" i="1"/>
  <c r="S54" i="1"/>
  <c r="S55" i="1"/>
  <c r="S49" i="1"/>
  <c r="Q52" i="1"/>
  <c r="Q53" i="1"/>
  <c r="Q54" i="1"/>
  <c r="Q55" i="1"/>
  <c r="S43" i="1"/>
  <c r="S44" i="1"/>
  <c r="S45" i="1"/>
  <c r="S46" i="1"/>
  <c r="S47" i="1"/>
  <c r="S48" i="1"/>
  <c r="S42" i="1"/>
  <c r="U62" i="1"/>
  <c r="U55" i="1"/>
  <c r="U48" i="1"/>
  <c r="S36" i="1"/>
  <c r="S37" i="1"/>
  <c r="S38" i="1"/>
  <c r="S39" i="1"/>
  <c r="S40" i="1"/>
  <c r="S41" i="1"/>
  <c r="S35" i="1"/>
  <c r="U41" i="1"/>
  <c r="Q47" i="1"/>
  <c r="Q48" i="1"/>
  <c r="Q41" i="1"/>
  <c r="Q40" i="1"/>
  <c r="L60" i="1"/>
  <c r="L61" i="1"/>
  <c r="L62" i="1"/>
  <c r="L63" i="1"/>
  <c r="L64" i="1"/>
  <c r="L59" i="1"/>
  <c r="L54" i="1"/>
  <c r="L55" i="1"/>
  <c r="L56" i="1"/>
  <c r="L57" i="1"/>
  <c r="L58" i="1"/>
  <c r="L53" i="1"/>
  <c r="L43" i="1"/>
  <c r="L44" i="1"/>
  <c r="L45" i="1"/>
  <c r="L46" i="1"/>
  <c r="L42" i="1"/>
  <c r="L41" i="1"/>
  <c r="L48" i="1"/>
  <c r="L49" i="1"/>
  <c r="L50" i="1"/>
  <c r="L51" i="1"/>
  <c r="L52" i="1"/>
  <c r="L47" i="1"/>
  <c r="L36" i="1"/>
  <c r="L37" i="1"/>
  <c r="L38" i="1"/>
  <c r="L39" i="1"/>
  <c r="L40" i="1"/>
  <c r="L35" i="1"/>
  <c r="Q51" i="1"/>
  <c r="Q50" i="1"/>
  <c r="Q49" i="1"/>
  <c r="Q46" i="1"/>
  <c r="Q45" i="1"/>
  <c r="Q44" i="1"/>
  <c r="Q43" i="1"/>
  <c r="Q42" i="1"/>
  <c r="Q39" i="1"/>
  <c r="Q38" i="1"/>
  <c r="Q37" i="1"/>
  <c r="Q36" i="1"/>
  <c r="Q3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C89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88" i="1" s="1"/>
  <c r="C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69" i="1"/>
  <c r="F68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D68" i="1"/>
  <c r="G68" i="1" s="1"/>
  <c r="D59" i="1"/>
  <c r="G59" i="1" s="1"/>
  <c r="E59" i="1"/>
  <c r="F59" i="1"/>
  <c r="D60" i="1"/>
  <c r="G60" i="1" s="1"/>
  <c r="E60" i="1"/>
  <c r="F60" i="1"/>
  <c r="D61" i="1"/>
  <c r="G61" i="1" s="1"/>
  <c r="E61" i="1"/>
  <c r="F61" i="1"/>
  <c r="D62" i="1"/>
  <c r="G62" i="1" s="1"/>
  <c r="E62" i="1"/>
  <c r="F62" i="1"/>
  <c r="D63" i="1"/>
  <c r="G63" i="1" s="1"/>
  <c r="E63" i="1"/>
  <c r="F63" i="1"/>
  <c r="D64" i="1"/>
  <c r="G64" i="1" s="1"/>
  <c r="E64" i="1"/>
  <c r="F64" i="1"/>
  <c r="D65" i="1"/>
  <c r="G65" i="1" s="1"/>
  <c r="E65" i="1"/>
  <c r="F65" i="1"/>
  <c r="D66" i="1"/>
  <c r="G66" i="1" s="1"/>
  <c r="E66" i="1"/>
  <c r="F66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59" i="1"/>
  <c r="C60" i="1" s="1"/>
  <c r="C61" i="1" s="1"/>
  <c r="C62" i="1" s="1"/>
  <c r="C63" i="1" s="1"/>
  <c r="C64" i="1" s="1"/>
  <c r="C65" i="1" s="1"/>
  <c r="C66" i="1" s="1"/>
  <c r="C67" i="1" s="1"/>
  <c r="G47" i="1"/>
  <c r="G48" i="1"/>
  <c r="G49" i="1"/>
  <c r="G50" i="1"/>
  <c r="G51" i="1"/>
  <c r="G52" i="1"/>
  <c r="G53" i="1"/>
  <c r="G54" i="1"/>
  <c r="G55" i="1"/>
  <c r="G56" i="1"/>
  <c r="G57" i="1"/>
  <c r="F47" i="1"/>
  <c r="F48" i="1"/>
  <c r="F49" i="1"/>
  <c r="F50" i="1"/>
  <c r="F51" i="1"/>
  <c r="F52" i="1"/>
  <c r="F53" i="1"/>
  <c r="F54" i="1"/>
  <c r="F55" i="1"/>
  <c r="F56" i="1"/>
  <c r="F57" i="1"/>
  <c r="F58" i="1"/>
  <c r="E47" i="1"/>
  <c r="E48" i="1"/>
  <c r="E49" i="1"/>
  <c r="E50" i="1"/>
  <c r="E51" i="1"/>
  <c r="E52" i="1"/>
  <c r="E53" i="1"/>
  <c r="E54" i="1"/>
  <c r="E55" i="1"/>
  <c r="E56" i="1"/>
  <c r="E57" i="1"/>
  <c r="D47" i="1"/>
  <c r="D48" i="1"/>
  <c r="D49" i="1"/>
  <c r="D50" i="1"/>
  <c r="D51" i="1"/>
  <c r="D52" i="1"/>
  <c r="D53" i="1"/>
  <c r="D54" i="1"/>
  <c r="D55" i="1"/>
  <c r="D56" i="1"/>
  <c r="D57" i="1"/>
  <c r="C48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47" i="1"/>
  <c r="D46" i="1" s="1"/>
  <c r="E46" i="1" s="1"/>
  <c r="Q89" i="5" l="1"/>
  <c r="Q55" i="5"/>
  <c r="J54" i="5"/>
  <c r="Q53" i="5"/>
  <c r="Q51" i="5"/>
  <c r="J91" i="5"/>
  <c r="Q88" i="5"/>
  <c r="Q87" i="5"/>
  <c r="J57" i="5"/>
  <c r="Q52" i="5"/>
  <c r="Q50" i="5"/>
  <c r="J87" i="5"/>
  <c r="J58" i="5"/>
  <c r="Q54" i="5"/>
  <c r="Q86" i="5"/>
  <c r="Q85" i="5"/>
  <c r="J56" i="5"/>
  <c r="J53" i="5"/>
  <c r="Q49" i="5"/>
  <c r="J90" i="5"/>
  <c r="J88" i="5"/>
  <c r="J55" i="5"/>
  <c r="J23" i="5"/>
  <c r="A22" i="5"/>
  <c r="J21" i="5"/>
  <c r="J25" i="5"/>
  <c r="J24" i="5"/>
  <c r="J89" i="5"/>
  <c r="Q84" i="5"/>
  <c r="J20" i="5"/>
  <c r="Q83" i="5"/>
  <c r="J22" i="5"/>
  <c r="J92" i="5"/>
  <c r="C4" i="5"/>
  <c r="D2" i="5"/>
  <c r="E2" i="5"/>
  <c r="J82" i="5"/>
  <c r="J52" i="5"/>
  <c r="J85" i="5"/>
  <c r="J84" i="5"/>
  <c r="J49" i="5"/>
  <c r="J86" i="5"/>
  <c r="J81" i="5"/>
  <c r="J51" i="5"/>
  <c r="J47" i="5"/>
  <c r="J83" i="5"/>
  <c r="J50" i="5"/>
  <c r="J48" i="5"/>
  <c r="J17" i="5"/>
  <c r="J18" i="5"/>
  <c r="J14" i="5"/>
  <c r="F2" i="5"/>
  <c r="F24" i="5"/>
  <c r="C26" i="5"/>
  <c r="D24" i="5"/>
  <c r="C48" i="5"/>
  <c r="F46" i="5"/>
  <c r="E46" i="5"/>
  <c r="C71" i="5"/>
  <c r="G69" i="5"/>
  <c r="E68" i="1"/>
  <c r="D58" i="1"/>
  <c r="F46" i="1"/>
  <c r="G46" i="1"/>
  <c r="S24" i="1"/>
  <c r="T24" i="1"/>
  <c r="U24" i="1" s="1"/>
  <c r="S25" i="1"/>
  <c r="T25" i="1"/>
  <c r="U25" i="1"/>
  <c r="S26" i="1"/>
  <c r="T26" i="1"/>
  <c r="U26" i="1"/>
  <c r="S27" i="1"/>
  <c r="T27" i="1"/>
  <c r="U27" i="1"/>
  <c r="S28" i="1"/>
  <c r="T28" i="1"/>
  <c r="U28" i="1" s="1"/>
  <c r="S29" i="1"/>
  <c r="T29" i="1"/>
  <c r="U29" i="1"/>
  <c r="U23" i="1"/>
  <c r="W29" i="1"/>
  <c r="T23" i="1"/>
  <c r="S23" i="1"/>
  <c r="Q18" i="1"/>
  <c r="Q19" i="1" s="1"/>
  <c r="Q20" i="1" s="1"/>
  <c r="Q21" i="1" s="1"/>
  <c r="Q22" i="1" s="1"/>
  <c r="Q17" i="1"/>
  <c r="S17" i="1"/>
  <c r="T17" i="1"/>
  <c r="U17" i="1" s="1"/>
  <c r="S18" i="1"/>
  <c r="T18" i="1"/>
  <c r="U18" i="1"/>
  <c r="S19" i="1"/>
  <c r="T19" i="1"/>
  <c r="U19" i="1"/>
  <c r="S20" i="1"/>
  <c r="T20" i="1"/>
  <c r="U20" i="1"/>
  <c r="S21" i="1"/>
  <c r="T21" i="1"/>
  <c r="U21" i="1" s="1"/>
  <c r="S22" i="1"/>
  <c r="T22" i="1"/>
  <c r="U22" i="1"/>
  <c r="U16" i="1"/>
  <c r="W22" i="1"/>
  <c r="T16" i="1"/>
  <c r="S16" i="1"/>
  <c r="S10" i="1"/>
  <c r="S11" i="1"/>
  <c r="S12" i="1"/>
  <c r="S13" i="1"/>
  <c r="S14" i="1"/>
  <c r="S15" i="1"/>
  <c r="S9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31" i="1"/>
  <c r="L31" i="1"/>
  <c r="M31" i="1"/>
  <c r="N31" i="1"/>
  <c r="M26" i="1"/>
  <c r="N26" i="1"/>
  <c r="L26" i="1"/>
  <c r="J26" i="1"/>
  <c r="J21" i="1"/>
  <c r="L21" i="1"/>
  <c r="M21" i="1"/>
  <c r="N21" i="1"/>
  <c r="J22" i="1"/>
  <c r="L22" i="1"/>
  <c r="M22" i="1"/>
  <c r="N22" i="1"/>
  <c r="J23" i="1"/>
  <c r="L23" i="1"/>
  <c r="M23" i="1"/>
  <c r="N23" i="1"/>
  <c r="J24" i="1"/>
  <c r="L24" i="1"/>
  <c r="M24" i="1"/>
  <c r="N24" i="1"/>
  <c r="J25" i="1"/>
  <c r="L25" i="1"/>
  <c r="M25" i="1"/>
  <c r="N25" i="1"/>
  <c r="N20" i="1"/>
  <c r="M20" i="1"/>
  <c r="L20" i="1"/>
  <c r="J20" i="1"/>
  <c r="J15" i="1"/>
  <c r="K15" i="1"/>
  <c r="L15" i="1"/>
  <c r="M15" i="1"/>
  <c r="N15" i="1"/>
  <c r="J16" i="1"/>
  <c r="K16" i="1"/>
  <c r="L16" i="1"/>
  <c r="M16" i="1"/>
  <c r="N16" i="1" s="1"/>
  <c r="J17" i="1"/>
  <c r="K17" i="1"/>
  <c r="L17" i="1"/>
  <c r="M17" i="1"/>
  <c r="N17" i="1" s="1"/>
  <c r="J18" i="1"/>
  <c r="K18" i="1"/>
  <c r="L18" i="1"/>
  <c r="M18" i="1"/>
  <c r="N18" i="1"/>
  <c r="J19" i="1"/>
  <c r="K19" i="1"/>
  <c r="L19" i="1"/>
  <c r="M19" i="1"/>
  <c r="N19" i="1"/>
  <c r="M14" i="1"/>
  <c r="N14" i="1" s="1"/>
  <c r="L14" i="1"/>
  <c r="K14" i="1"/>
  <c r="J14" i="1"/>
  <c r="W15" i="1"/>
  <c r="U15" i="1" s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W8" i="1"/>
  <c r="Q15" i="1"/>
  <c r="T15" i="1"/>
  <c r="Q8" i="1"/>
  <c r="S8" i="1"/>
  <c r="T8" i="1"/>
  <c r="E47" i="5" l="1"/>
  <c r="C49" i="5"/>
  <c r="D47" i="5"/>
  <c r="G47" i="5"/>
  <c r="F47" i="5"/>
  <c r="G24" i="5"/>
  <c r="U8" i="5"/>
  <c r="U4" i="5"/>
  <c r="U5" i="5"/>
  <c r="U3" i="5"/>
  <c r="U2" i="5"/>
  <c r="U7" i="5"/>
  <c r="U6" i="5"/>
  <c r="N4" i="5"/>
  <c r="N6" i="5"/>
  <c r="G2" i="5"/>
  <c r="N3" i="5"/>
  <c r="N5" i="5"/>
  <c r="N2" i="5"/>
  <c r="N7" i="5"/>
  <c r="J93" i="5"/>
  <c r="J59" i="5"/>
  <c r="J60" i="5"/>
  <c r="J97" i="5"/>
  <c r="J96" i="5"/>
  <c r="J94" i="5"/>
  <c r="J64" i="5"/>
  <c r="J61" i="5"/>
  <c r="J98" i="5"/>
  <c r="J95" i="5"/>
  <c r="J30" i="5"/>
  <c r="J27" i="5"/>
  <c r="J26" i="5"/>
  <c r="J31" i="5"/>
  <c r="J29" i="5"/>
  <c r="J62" i="5"/>
  <c r="J63" i="5"/>
  <c r="J28" i="5"/>
  <c r="E70" i="5"/>
  <c r="D70" i="5"/>
  <c r="F70" i="5"/>
  <c r="C72" i="5"/>
  <c r="G70" i="5"/>
  <c r="F25" i="5"/>
  <c r="C27" i="5"/>
  <c r="D25" i="5"/>
  <c r="F3" i="5"/>
  <c r="G3" i="5"/>
  <c r="C5" i="5"/>
  <c r="D3" i="5"/>
  <c r="E3" i="5"/>
  <c r="E24" i="5"/>
  <c r="E58" i="1"/>
  <c r="G58" i="1"/>
  <c r="T10" i="1"/>
  <c r="T11" i="1"/>
  <c r="T12" i="1"/>
  <c r="T13" i="1"/>
  <c r="T14" i="1"/>
  <c r="T9" i="1"/>
  <c r="T3" i="1"/>
  <c r="T4" i="1"/>
  <c r="T5" i="1"/>
  <c r="T6" i="1"/>
  <c r="T7" i="1"/>
  <c r="T2" i="1"/>
  <c r="Q14" i="1"/>
  <c r="Q13" i="1"/>
  <c r="Q12" i="1"/>
  <c r="Q11" i="1"/>
  <c r="Q10" i="1"/>
  <c r="Q9" i="1"/>
  <c r="S7" i="1"/>
  <c r="Q7" i="1"/>
  <c r="S6" i="1"/>
  <c r="Q6" i="1"/>
  <c r="S5" i="1"/>
  <c r="Q5" i="1"/>
  <c r="S4" i="1"/>
  <c r="Q4" i="1"/>
  <c r="S3" i="1"/>
  <c r="Q3" i="1"/>
  <c r="S2" i="1"/>
  <c r="Q2" i="1"/>
  <c r="N9" i="1"/>
  <c r="N10" i="1"/>
  <c r="N11" i="1"/>
  <c r="N12" i="1"/>
  <c r="N13" i="1"/>
  <c r="N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M8" i="1"/>
  <c r="L8" i="1"/>
  <c r="J8" i="1"/>
  <c r="K8" i="1"/>
  <c r="J3" i="1"/>
  <c r="J4" i="1"/>
  <c r="J5" i="1"/>
  <c r="J6" i="1"/>
  <c r="J7" i="1"/>
  <c r="J2" i="1"/>
  <c r="L3" i="1"/>
  <c r="L4" i="1"/>
  <c r="L5" i="1"/>
  <c r="L6" i="1"/>
  <c r="L7" i="1"/>
  <c r="L2" i="1"/>
  <c r="M3" i="1"/>
  <c r="M4" i="1"/>
  <c r="M5" i="1"/>
  <c r="M6" i="1"/>
  <c r="M7" i="1"/>
  <c r="M2" i="1"/>
  <c r="N5" i="1"/>
  <c r="N6" i="1"/>
  <c r="K3" i="1"/>
  <c r="N3" i="1"/>
  <c r="K4" i="1"/>
  <c r="K5" i="1"/>
  <c r="K6" i="1"/>
  <c r="K7" i="1"/>
  <c r="N7" i="1"/>
  <c r="N4" i="1"/>
  <c r="N2" i="1"/>
  <c r="K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C4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4" i="1" s="1"/>
  <c r="G24" i="1"/>
  <c r="F24" i="1"/>
  <c r="E24" i="1"/>
  <c r="D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" i="1"/>
  <c r="G2" i="1"/>
  <c r="F2" i="1"/>
  <c r="D2" i="1"/>
  <c r="C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A18" i="1"/>
  <c r="A19" i="1" s="1"/>
  <c r="A20" i="1" s="1"/>
  <c r="A21" i="1" s="1"/>
  <c r="A22" i="1" s="1"/>
  <c r="A14" i="1"/>
  <c r="A15" i="1" s="1"/>
  <c r="A16" i="1" s="1"/>
  <c r="A17" i="1" s="1"/>
  <c r="A5" i="1"/>
  <c r="A6" i="1"/>
  <c r="A7" i="1"/>
  <c r="A8" i="1"/>
  <c r="A9" i="1" s="1"/>
  <c r="A10" i="1" s="1"/>
  <c r="A11" i="1" s="1"/>
  <c r="A12" i="1" s="1"/>
  <c r="A13" i="1" s="1"/>
  <c r="A4" i="1"/>
  <c r="E25" i="5" l="1"/>
  <c r="U12" i="5"/>
  <c r="U13" i="5"/>
  <c r="U9" i="5"/>
  <c r="U11" i="5"/>
  <c r="U14" i="5"/>
  <c r="U15" i="5"/>
  <c r="U10" i="5"/>
  <c r="C28" i="5"/>
  <c r="D26" i="5"/>
  <c r="G26" i="5"/>
  <c r="F26" i="5"/>
  <c r="C6" i="5"/>
  <c r="D4" i="5"/>
  <c r="F4" i="5"/>
  <c r="C73" i="5"/>
  <c r="D71" i="5"/>
  <c r="G71" i="5" s="1"/>
  <c r="F71" i="5"/>
  <c r="N12" i="5"/>
  <c r="N13" i="5"/>
  <c r="N9" i="5"/>
  <c r="N8" i="5"/>
  <c r="N10" i="5"/>
  <c r="N11" i="5"/>
  <c r="G25" i="5"/>
  <c r="G48" i="5"/>
  <c r="F48" i="5"/>
  <c r="E48" i="5"/>
  <c r="D48" i="5"/>
  <c r="C50" i="5"/>
  <c r="E72" i="5" l="1"/>
  <c r="F72" i="5"/>
  <c r="D72" i="5"/>
  <c r="C74" i="5"/>
  <c r="G72" i="5"/>
  <c r="D49" i="5"/>
  <c r="C51" i="5"/>
  <c r="G49" i="5"/>
  <c r="F49" i="5"/>
  <c r="E49" i="5"/>
  <c r="E71" i="5"/>
  <c r="N17" i="5"/>
  <c r="N15" i="5"/>
  <c r="N19" i="5"/>
  <c r="N18" i="5"/>
  <c r="N16" i="5"/>
  <c r="N14" i="5"/>
  <c r="E4" i="5"/>
  <c r="E26" i="5"/>
  <c r="D5" i="5"/>
  <c r="G5" i="5" s="1"/>
  <c r="F5" i="5"/>
  <c r="C7" i="5"/>
  <c r="E5" i="5"/>
  <c r="G4" i="5"/>
  <c r="D27" i="5"/>
  <c r="G27" i="5"/>
  <c r="F27" i="5"/>
  <c r="C29" i="5"/>
  <c r="E27" i="5"/>
  <c r="C8" i="5" l="1"/>
  <c r="F6" i="5"/>
  <c r="D6" i="5"/>
  <c r="E6" i="5" s="1"/>
  <c r="F50" i="5"/>
  <c r="C52" i="5"/>
  <c r="E50" i="5"/>
  <c r="G50" i="5"/>
  <c r="D50" i="5"/>
  <c r="C75" i="5"/>
  <c r="G73" i="5"/>
  <c r="F73" i="5"/>
  <c r="D73" i="5"/>
  <c r="E73" i="5" s="1"/>
  <c r="C30" i="5"/>
  <c r="F28" i="5"/>
  <c r="D28" i="5"/>
  <c r="E28" i="5" s="1"/>
  <c r="F29" i="5" l="1"/>
  <c r="D29" i="5"/>
  <c r="E29" i="5" s="1"/>
  <c r="G29" i="5"/>
  <c r="C31" i="5"/>
  <c r="C9" i="5"/>
  <c r="F7" i="5"/>
  <c r="D7" i="5"/>
  <c r="E7" i="5" s="1"/>
  <c r="G7" i="5"/>
  <c r="G28" i="5"/>
  <c r="G6" i="5"/>
  <c r="F74" i="5"/>
  <c r="C76" i="5"/>
  <c r="D74" i="5"/>
  <c r="G74" i="5" s="1"/>
  <c r="F51" i="5"/>
  <c r="D51" i="5"/>
  <c r="G51" i="5"/>
  <c r="E51" i="5"/>
  <c r="C53" i="5"/>
  <c r="E74" i="5" l="1"/>
  <c r="D30" i="5"/>
  <c r="C32" i="5"/>
  <c r="G30" i="5"/>
  <c r="F30" i="5"/>
  <c r="E30" i="5"/>
  <c r="F75" i="5"/>
  <c r="D75" i="5"/>
  <c r="G75" i="5" s="1"/>
  <c r="C77" i="5"/>
  <c r="D52" i="5"/>
  <c r="G52" i="5" s="1"/>
  <c r="E52" i="5"/>
  <c r="F52" i="5"/>
  <c r="C54" i="5"/>
  <c r="C10" i="5"/>
  <c r="F8" i="5"/>
  <c r="D8" i="5"/>
  <c r="E8" i="5" s="1"/>
  <c r="G8" i="5" l="1"/>
  <c r="F53" i="5"/>
  <c r="D53" i="5"/>
  <c r="E53" i="5" s="1"/>
  <c r="G53" i="5"/>
  <c r="C55" i="5"/>
  <c r="E75" i="5"/>
  <c r="F31" i="5"/>
  <c r="E31" i="5"/>
  <c r="D31" i="5"/>
  <c r="G31" i="5"/>
  <c r="C33" i="5"/>
  <c r="G9" i="5"/>
  <c r="C11" i="5"/>
  <c r="D9" i="5"/>
  <c r="E9" i="5" s="1"/>
  <c r="F9" i="5"/>
  <c r="D76" i="5"/>
  <c r="G76" i="5"/>
  <c r="F76" i="5"/>
  <c r="E76" i="5"/>
  <c r="C78" i="5"/>
  <c r="D32" i="5" l="1"/>
  <c r="C34" i="5"/>
  <c r="G32" i="5"/>
  <c r="F32" i="5"/>
  <c r="E32" i="5"/>
  <c r="F77" i="5"/>
  <c r="E77" i="5"/>
  <c r="D77" i="5"/>
  <c r="G77" i="5" s="1"/>
  <c r="C79" i="5"/>
  <c r="C12" i="5"/>
  <c r="E10" i="5"/>
  <c r="D10" i="5"/>
  <c r="G10" i="5" s="1"/>
  <c r="F10" i="5"/>
  <c r="C56" i="5"/>
  <c r="D54" i="5"/>
  <c r="E54" i="5" s="1"/>
  <c r="F54" i="5"/>
  <c r="G54" i="5"/>
  <c r="F11" i="5" l="1"/>
  <c r="C13" i="5"/>
  <c r="D11" i="5"/>
  <c r="G11" i="5" s="1"/>
  <c r="D78" i="5"/>
  <c r="F78" i="5"/>
  <c r="C80" i="5"/>
  <c r="E78" i="5"/>
  <c r="G78" i="5"/>
  <c r="F33" i="5"/>
  <c r="E33" i="5"/>
  <c r="D33" i="5"/>
  <c r="G33" i="5" s="1"/>
  <c r="C35" i="5"/>
  <c r="F55" i="5"/>
  <c r="C57" i="5"/>
  <c r="D55" i="5"/>
  <c r="G55" i="5" s="1"/>
  <c r="F79" i="5" l="1"/>
  <c r="C81" i="5"/>
  <c r="D79" i="5"/>
  <c r="G79" i="5" s="1"/>
  <c r="E55" i="5"/>
  <c r="D34" i="5"/>
  <c r="G34" i="5" s="1"/>
  <c r="C36" i="5"/>
  <c r="F34" i="5"/>
  <c r="E34" i="5"/>
  <c r="E11" i="5"/>
  <c r="F12" i="5"/>
  <c r="C14" i="5"/>
  <c r="D12" i="5"/>
  <c r="G12" i="5" s="1"/>
  <c r="F56" i="5"/>
  <c r="C58" i="5"/>
  <c r="E56" i="5"/>
  <c r="D56" i="5"/>
  <c r="G56" i="5" s="1"/>
  <c r="F57" i="5" l="1"/>
  <c r="D57" i="5"/>
  <c r="G57" i="5" s="1"/>
  <c r="C59" i="5"/>
  <c r="D13" i="5"/>
  <c r="G13" i="5"/>
  <c r="E13" i="5"/>
  <c r="C15" i="5"/>
  <c r="F13" i="5"/>
  <c r="D80" i="5"/>
  <c r="E80" i="5" s="1"/>
  <c r="C82" i="5"/>
  <c r="F80" i="5"/>
  <c r="G80" i="5"/>
  <c r="E79" i="5"/>
  <c r="F35" i="5"/>
  <c r="D35" i="5"/>
  <c r="G35" i="5" s="1"/>
  <c r="C37" i="5"/>
  <c r="E12" i="5"/>
  <c r="E57" i="5" l="1"/>
  <c r="E35" i="5"/>
  <c r="D36" i="5"/>
  <c r="G36" i="5" s="1"/>
  <c r="C38" i="5"/>
  <c r="F36" i="5"/>
  <c r="E36" i="5"/>
  <c r="F81" i="5"/>
  <c r="D81" i="5"/>
  <c r="C83" i="5"/>
  <c r="G81" i="5"/>
  <c r="E81" i="5"/>
  <c r="D14" i="5"/>
  <c r="E14" i="5" s="1"/>
  <c r="G14" i="5"/>
  <c r="C16" i="5"/>
  <c r="F14" i="5"/>
  <c r="C60" i="5"/>
  <c r="D58" i="5"/>
  <c r="G58" i="5" s="1"/>
  <c r="F58" i="5"/>
  <c r="F15" i="5" l="1"/>
  <c r="C17" i="5"/>
  <c r="D15" i="5"/>
  <c r="G15" i="5" s="1"/>
  <c r="F37" i="5"/>
  <c r="D37" i="5"/>
  <c r="G37" i="5" s="1"/>
  <c r="C39" i="5"/>
  <c r="E58" i="5"/>
  <c r="D59" i="5"/>
  <c r="E59" i="5" s="1"/>
  <c r="F59" i="5"/>
  <c r="C61" i="5"/>
  <c r="G59" i="5"/>
  <c r="C84" i="5"/>
  <c r="D82" i="5"/>
  <c r="G82" i="5"/>
  <c r="F82" i="5"/>
  <c r="E82" i="5"/>
  <c r="E37" i="5" l="1"/>
  <c r="E15" i="5"/>
  <c r="F60" i="5"/>
  <c r="D60" i="5"/>
  <c r="G60" i="5" s="1"/>
  <c r="C62" i="5"/>
  <c r="F16" i="5"/>
  <c r="D16" i="5"/>
  <c r="E16" i="5" s="1"/>
  <c r="C18" i="5"/>
  <c r="C85" i="5"/>
  <c r="F83" i="5"/>
  <c r="D83" i="5"/>
  <c r="E83" i="5" s="1"/>
  <c r="D38" i="5"/>
  <c r="C40" i="5"/>
  <c r="G38" i="5"/>
  <c r="F38" i="5"/>
  <c r="E38" i="5"/>
  <c r="D17" i="5" l="1"/>
  <c r="G17" i="5"/>
  <c r="F17" i="5"/>
  <c r="C19" i="5"/>
  <c r="E17" i="5"/>
  <c r="F39" i="5"/>
  <c r="C41" i="5"/>
  <c r="E39" i="5"/>
  <c r="D39" i="5"/>
  <c r="G39" i="5"/>
  <c r="G83" i="5"/>
  <c r="E60" i="5"/>
  <c r="C86" i="5"/>
  <c r="G84" i="5"/>
  <c r="F84" i="5"/>
  <c r="E84" i="5"/>
  <c r="D84" i="5"/>
  <c r="G16" i="5"/>
  <c r="C63" i="5"/>
  <c r="F61" i="5"/>
  <c r="D61" i="5"/>
  <c r="E61" i="5"/>
  <c r="G61" i="5"/>
  <c r="C20" i="5" l="1"/>
  <c r="D18" i="5"/>
  <c r="E18" i="5" s="1"/>
  <c r="G18" i="5"/>
  <c r="F18" i="5"/>
  <c r="C64" i="5"/>
  <c r="E62" i="5"/>
  <c r="F62" i="5"/>
  <c r="D62" i="5"/>
  <c r="G62" i="5"/>
  <c r="C42" i="5"/>
  <c r="D40" i="5"/>
  <c r="G40" i="5" s="1"/>
  <c r="F40" i="5"/>
  <c r="C87" i="5"/>
  <c r="F85" i="5"/>
  <c r="D85" i="5"/>
  <c r="G85" i="5" s="1"/>
  <c r="E85" i="5" l="1"/>
  <c r="E40" i="5"/>
  <c r="F41" i="5"/>
  <c r="E41" i="5"/>
  <c r="C43" i="5"/>
  <c r="D41" i="5"/>
  <c r="G41" i="5"/>
  <c r="C65" i="5"/>
  <c r="G63" i="5"/>
  <c r="F63" i="5"/>
  <c r="D63" i="5"/>
  <c r="E63" i="5" s="1"/>
  <c r="C88" i="5"/>
  <c r="D86" i="5"/>
  <c r="G86" i="5" s="1"/>
  <c r="F86" i="5"/>
  <c r="E86" i="5"/>
  <c r="F19" i="5"/>
  <c r="E19" i="5"/>
  <c r="C21" i="5"/>
  <c r="G19" i="5"/>
  <c r="D19" i="5"/>
  <c r="E87" i="5" l="1"/>
  <c r="D87" i="5"/>
  <c r="C89" i="5"/>
  <c r="G87" i="5"/>
  <c r="F87" i="5"/>
  <c r="C44" i="5"/>
  <c r="G42" i="5"/>
  <c r="F42" i="5"/>
  <c r="E42" i="5"/>
  <c r="D42" i="5"/>
  <c r="C22" i="5"/>
  <c r="F20" i="5"/>
  <c r="D20" i="5"/>
  <c r="E20" i="5" s="1"/>
  <c r="G64" i="5"/>
  <c r="D64" i="5"/>
  <c r="C66" i="5"/>
  <c r="F64" i="5"/>
  <c r="E64" i="5"/>
  <c r="D21" i="5" l="1"/>
  <c r="G21" i="5" s="1"/>
  <c r="F21" i="5"/>
  <c r="F65" i="5"/>
  <c r="C67" i="5"/>
  <c r="D65" i="5"/>
  <c r="G20" i="5"/>
  <c r="D88" i="5"/>
  <c r="F88" i="5"/>
  <c r="E43" i="5"/>
  <c r="D43" i="5"/>
  <c r="C45" i="5"/>
  <c r="G43" i="5"/>
  <c r="F43" i="5"/>
  <c r="F44" i="5" l="1"/>
  <c r="D44" i="5"/>
  <c r="G44" i="5" s="1"/>
  <c r="G65" i="5"/>
  <c r="E21" i="5"/>
  <c r="E88" i="5"/>
  <c r="E66" i="5"/>
  <c r="F66" i="5"/>
  <c r="D66" i="5"/>
  <c r="G66" i="5"/>
  <c r="N25" i="5"/>
  <c r="N24" i="5"/>
  <c r="N22" i="5"/>
  <c r="N20" i="5"/>
  <c r="N21" i="5"/>
  <c r="N23" i="5"/>
  <c r="G88" i="5"/>
  <c r="E65" i="5"/>
  <c r="F22" i="5"/>
  <c r="D22" i="5"/>
  <c r="G22" i="5" s="1"/>
  <c r="N31" i="5" l="1"/>
  <c r="N29" i="5"/>
  <c r="N28" i="5"/>
  <c r="N30" i="5"/>
  <c r="N27" i="5"/>
  <c r="N26" i="5"/>
  <c r="E44" i="5"/>
  <c r="E22" i="5"/>
  <c r="U26" i="5"/>
  <c r="U23" i="5"/>
  <c r="U16" i="5"/>
  <c r="U29" i="5"/>
  <c r="U25" i="5"/>
  <c r="U24" i="5"/>
  <c r="U22" i="5"/>
  <c r="U20" i="5"/>
  <c r="U17" i="5"/>
  <c r="U28" i="5"/>
  <c r="U27" i="5"/>
  <c r="U19" i="5"/>
  <c r="U18" i="5"/>
  <c r="U21" i="5"/>
</calcChain>
</file>

<file path=xl/sharedStrings.xml><?xml version="1.0" encoding="utf-8"?>
<sst xmlns="http://schemas.openxmlformats.org/spreadsheetml/2006/main" count="1338" uniqueCount="37">
  <si>
    <t>year</t>
  </si>
  <si>
    <t>state</t>
  </si>
  <si>
    <t>move_in_int</t>
  </si>
  <si>
    <t>move_in_ext</t>
  </si>
  <si>
    <t>move_out_int</t>
  </si>
  <si>
    <t>move_out_ext</t>
  </si>
  <si>
    <t>vic</t>
  </si>
  <si>
    <t>population</t>
  </si>
  <si>
    <t>nsw</t>
  </si>
  <si>
    <t>from</t>
  </si>
  <si>
    <t>qld</t>
  </si>
  <si>
    <t>sa</t>
  </si>
  <si>
    <t>tas</t>
  </si>
  <si>
    <t>nt</t>
  </si>
  <si>
    <t>wa</t>
  </si>
  <si>
    <t>from_count</t>
  </si>
  <si>
    <t>uk</t>
  </si>
  <si>
    <t>italy</t>
  </si>
  <si>
    <t>china</t>
  </si>
  <si>
    <t>singapore</t>
  </si>
  <si>
    <t>iran</t>
  </si>
  <si>
    <t>greece</t>
  </si>
  <si>
    <t>india</t>
  </si>
  <si>
    <t>others</t>
  </si>
  <si>
    <t>from_state</t>
  </si>
  <si>
    <t>from Country</t>
  </si>
  <si>
    <t>to_count</t>
  </si>
  <si>
    <t>from_int_count</t>
  </si>
  <si>
    <t>from_int_state</t>
  </si>
  <si>
    <t>in_ext_count</t>
  </si>
  <si>
    <t>in ext_country</t>
  </si>
  <si>
    <t>to_state</t>
  </si>
  <si>
    <t>to_Country</t>
  </si>
  <si>
    <t>move_to_int_count</t>
  </si>
  <si>
    <t>move_to_int_state</t>
  </si>
  <si>
    <t>move_to_ext_count</t>
  </si>
  <si>
    <t>move_to ext_country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</si>
</sst>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3" fontId="0" fillId="6" borderId="0" xfId="0" applyNumberFormat="1" applyFill="1" applyAlignment="1">
      <alignment horizontal="left"/>
    </xf>
    <xf numFmtId="0" fontId="0" fillId="6" borderId="0" xfId="0" applyFill="1"/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7" borderId="0" xfId="0" applyFill="1" applyAlignment="1">
      <alignment horizontal="left"/>
    </xf>
    <xf numFmtId="3" fontId="0" fillId="7" borderId="0" xfId="0" applyNumberFormat="1" applyFill="1" applyAlignment="1">
      <alignment horizontal="left"/>
    </xf>
    <xf numFmtId="0" fontId="1" fillId="8" borderId="0" xfId="0" applyFont="1" applyFill="1" applyAlignment="1">
      <alignment horizontal="left"/>
    </xf>
    <xf numFmtId="3" fontId="1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tabSelected="1" topLeftCell="A58" workbookViewId="0">
      <selection activeCell="L134" sqref="L134"/>
    </sheetView>
  </sheetViews>
  <sheetFormatPr defaultRowHeight="15" x14ac:dyDescent="0.25"/>
  <cols>
    <col min="1" max="1" width="8.5703125" customWidth="1"/>
    <col min="2" max="2" width="12" customWidth="1"/>
    <col min="3" max="3" width="13.140625" customWidth="1"/>
    <col min="4" max="4" width="12.140625" bestFit="1" customWidth="1"/>
    <col min="5" max="5" width="12.5703125" bestFit="1" customWidth="1"/>
    <col min="6" max="6" width="13.5703125" bestFit="1" customWidth="1"/>
    <col min="7" max="7" width="14" bestFit="1" customWidth="1"/>
    <col min="10" max="11" width="9.140625" style="3"/>
    <col min="12" max="12" width="17.140625" style="4" customWidth="1"/>
    <col min="13" max="13" width="16.28515625" style="4" customWidth="1"/>
    <col min="14" max="14" width="11.28515625" style="4" bestFit="1" customWidth="1"/>
    <col min="15" max="15" width="9.140625" style="3"/>
    <col min="19" max="19" width="14.7109375" customWidth="1"/>
    <col min="20" max="20" width="15.85546875" customWidth="1"/>
    <col min="21" max="21" width="11.140625" customWidth="1"/>
    <col min="22" max="22" width="12.42578125" customWidth="1"/>
  </cols>
  <sheetData>
    <row r="1" spans="1:23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5</v>
      </c>
      <c r="J1" s="3" t="s">
        <v>0</v>
      </c>
      <c r="K1" s="3" t="s">
        <v>1</v>
      </c>
      <c r="L1" s="4" t="s">
        <v>7</v>
      </c>
      <c r="M1" s="4" t="s">
        <v>2</v>
      </c>
      <c r="N1" s="4" t="s">
        <v>15</v>
      </c>
      <c r="O1" s="3" t="s">
        <v>9</v>
      </c>
      <c r="Q1" s="3" t="s">
        <v>0</v>
      </c>
      <c r="R1" s="3" t="s">
        <v>1</v>
      </c>
      <c r="S1" s="3" t="s">
        <v>7</v>
      </c>
      <c r="T1" s="3" t="s">
        <v>3</v>
      </c>
      <c r="U1" s="3" t="s">
        <v>15</v>
      </c>
      <c r="V1" s="3" t="s">
        <v>25</v>
      </c>
    </row>
    <row r="2" spans="1:23" x14ac:dyDescent="0.25">
      <c r="A2" s="7">
        <v>2000</v>
      </c>
      <c r="B2" s="7" t="s">
        <v>6</v>
      </c>
      <c r="C2" s="8">
        <v>4200000</v>
      </c>
      <c r="D2" s="8">
        <f>((C3-C2)*0.1)*1.05</f>
        <v>8820</v>
      </c>
      <c r="E2" s="8">
        <f>(C3-C2-D2)*1.05</f>
        <v>78939</v>
      </c>
      <c r="F2" s="8">
        <f>((C3-C2)*0.1)*0.05</f>
        <v>420</v>
      </c>
      <c r="G2" s="8">
        <f>(C3-C2-D2)*0.05</f>
        <v>3759</v>
      </c>
      <c r="J2" s="7">
        <f>$A$2</f>
        <v>2000</v>
      </c>
      <c r="K2" s="7" t="str">
        <f t="shared" ref="K2" si="0">B2</f>
        <v>vic</v>
      </c>
      <c r="L2" s="8">
        <f>$C$2</f>
        <v>4200000</v>
      </c>
      <c r="M2" s="8">
        <f>$D$2</f>
        <v>8820</v>
      </c>
      <c r="N2" s="8">
        <f>M2*P2</f>
        <v>2205</v>
      </c>
      <c r="O2" s="7" t="s">
        <v>8</v>
      </c>
      <c r="P2" s="6">
        <v>0.25</v>
      </c>
      <c r="Q2" s="7">
        <f>$A$2</f>
        <v>2000</v>
      </c>
      <c r="R2" s="7" t="s">
        <v>6</v>
      </c>
      <c r="S2" s="8">
        <f>$C$2</f>
        <v>4200000</v>
      </c>
      <c r="T2" s="8">
        <f>$E$2</f>
        <v>78939</v>
      </c>
      <c r="U2" s="8">
        <f>T2*W2</f>
        <v>27628.649999999998</v>
      </c>
      <c r="V2" s="9" t="s">
        <v>16</v>
      </c>
      <c r="W2">
        <v>0.35</v>
      </c>
    </row>
    <row r="3" spans="1:23" x14ac:dyDescent="0.25">
      <c r="A3" s="10">
        <v>2001</v>
      </c>
      <c r="B3" s="10" t="s">
        <v>6</v>
      </c>
      <c r="C3" s="11">
        <f>C2*0.02+C2</f>
        <v>4284000</v>
      </c>
      <c r="D3" s="11">
        <f t="shared" ref="D3:D22" si="1">(C4-C3)*0.1</f>
        <v>8568</v>
      </c>
      <c r="E3" s="11">
        <f t="shared" ref="E3:E22" si="2">C4-C3-D3</f>
        <v>77112</v>
      </c>
      <c r="F3" s="11">
        <f t="shared" ref="F3:F22" si="3">((C4-C3)*0.1)*0.05</f>
        <v>428.40000000000003</v>
      </c>
      <c r="G3" s="11">
        <f t="shared" ref="G3:G22" si="4">(C4-C3-D3)*0.05</f>
        <v>3855.6000000000004</v>
      </c>
      <c r="I3" s="1"/>
      <c r="J3" s="7">
        <f t="shared" ref="J3:J7" si="5">$A$2</f>
        <v>2000</v>
      </c>
      <c r="K3" s="7" t="str">
        <f t="shared" ref="K3:K7" si="6">B3</f>
        <v>vic</v>
      </c>
      <c r="L3" s="8">
        <f t="shared" ref="L3:L7" si="7">$C$2</f>
        <v>4200000</v>
      </c>
      <c r="M3" s="8">
        <f t="shared" ref="M3:M7" si="8">$D$2</f>
        <v>8820</v>
      </c>
      <c r="N3" s="8">
        <f t="shared" ref="N3:N7" si="9">M3*P3</f>
        <v>3087</v>
      </c>
      <c r="O3" s="7" t="s">
        <v>10</v>
      </c>
      <c r="P3" s="6">
        <v>0.35</v>
      </c>
      <c r="Q3" s="7">
        <f t="shared" ref="Q3:Q8" si="10">$A$2</f>
        <v>2000</v>
      </c>
      <c r="R3" s="7" t="s">
        <v>6</v>
      </c>
      <c r="S3" s="8">
        <f t="shared" ref="S3:S8" si="11">$C$2</f>
        <v>4200000</v>
      </c>
      <c r="T3" s="8">
        <f t="shared" ref="T3:T8" si="12">$E$2</f>
        <v>78939</v>
      </c>
      <c r="U3" s="8">
        <f t="shared" ref="U3:U16" si="13">T3*W3</f>
        <v>7893.9000000000005</v>
      </c>
      <c r="V3" s="9" t="s">
        <v>17</v>
      </c>
      <c r="W3">
        <v>0.1</v>
      </c>
    </row>
    <row r="4" spans="1:23" x14ac:dyDescent="0.25">
      <c r="A4" s="13">
        <f>A3+1</f>
        <v>2002</v>
      </c>
      <c r="B4" s="13" t="s">
        <v>6</v>
      </c>
      <c r="C4" s="14">
        <f t="shared" ref="C4:C23" si="14">C3*0.02+C3</f>
        <v>4369680</v>
      </c>
      <c r="D4" s="14">
        <f t="shared" si="1"/>
        <v>8739.3599999999624</v>
      </c>
      <c r="E4" s="14">
        <f t="shared" si="2"/>
        <v>78654.239999999671</v>
      </c>
      <c r="F4" s="14">
        <f t="shared" si="3"/>
        <v>436.96799999999814</v>
      </c>
      <c r="G4" s="14">
        <f t="shared" si="4"/>
        <v>3932.7119999999836</v>
      </c>
      <c r="I4" s="1"/>
      <c r="J4" s="7">
        <f t="shared" si="5"/>
        <v>2000</v>
      </c>
      <c r="K4" s="7" t="str">
        <f t="shared" si="6"/>
        <v>vic</v>
      </c>
      <c r="L4" s="8">
        <f t="shared" si="7"/>
        <v>4200000</v>
      </c>
      <c r="M4" s="8">
        <f t="shared" si="8"/>
        <v>8820</v>
      </c>
      <c r="N4" s="8">
        <f t="shared" si="9"/>
        <v>1323</v>
      </c>
      <c r="O4" s="7" t="s">
        <v>11</v>
      </c>
      <c r="P4" s="6">
        <v>0.15</v>
      </c>
      <c r="Q4" s="7">
        <f t="shared" si="10"/>
        <v>2000</v>
      </c>
      <c r="R4" s="7" t="s">
        <v>6</v>
      </c>
      <c r="S4" s="8">
        <f t="shared" si="11"/>
        <v>4200000</v>
      </c>
      <c r="T4" s="8">
        <f t="shared" si="12"/>
        <v>78939</v>
      </c>
      <c r="U4" s="8">
        <f t="shared" si="13"/>
        <v>15787.800000000001</v>
      </c>
      <c r="V4" s="9" t="s">
        <v>18</v>
      </c>
      <c r="W4">
        <v>0.2</v>
      </c>
    </row>
    <row r="5" spans="1:23" x14ac:dyDescent="0.25">
      <c r="A5" s="3">
        <f t="shared" ref="A5:A22" si="15">A4+1</f>
        <v>2003</v>
      </c>
      <c r="B5" s="3" t="s">
        <v>6</v>
      </c>
      <c r="C5" s="4">
        <f t="shared" si="14"/>
        <v>4457073.5999999996</v>
      </c>
      <c r="D5" s="4">
        <f t="shared" si="1"/>
        <v>8914.1472000000067</v>
      </c>
      <c r="E5" s="4">
        <f t="shared" si="2"/>
        <v>80227.32480000006</v>
      </c>
      <c r="F5" s="4">
        <f t="shared" si="3"/>
        <v>445.70736000000034</v>
      </c>
      <c r="G5" s="4">
        <f t="shared" si="4"/>
        <v>4011.366240000003</v>
      </c>
      <c r="I5" s="1"/>
      <c r="J5" s="7">
        <f t="shared" si="5"/>
        <v>2000</v>
      </c>
      <c r="K5" s="7" t="str">
        <f t="shared" si="6"/>
        <v>vic</v>
      </c>
      <c r="L5" s="8">
        <f t="shared" si="7"/>
        <v>4200000</v>
      </c>
      <c r="M5" s="8">
        <f t="shared" si="8"/>
        <v>8820</v>
      </c>
      <c r="N5" s="8">
        <f t="shared" si="9"/>
        <v>705.6</v>
      </c>
      <c r="O5" s="7" t="s">
        <v>12</v>
      </c>
      <c r="P5" s="6">
        <v>0.08</v>
      </c>
      <c r="Q5" s="7">
        <f t="shared" si="10"/>
        <v>2000</v>
      </c>
      <c r="R5" s="7" t="s">
        <v>6</v>
      </c>
      <c r="S5" s="8">
        <f t="shared" si="11"/>
        <v>4200000</v>
      </c>
      <c r="T5" s="8">
        <f t="shared" si="12"/>
        <v>78939</v>
      </c>
      <c r="U5" s="8">
        <f t="shared" si="13"/>
        <v>3946.9500000000003</v>
      </c>
      <c r="V5" s="9" t="s">
        <v>22</v>
      </c>
      <c r="W5">
        <v>0.05</v>
      </c>
    </row>
    <row r="6" spans="1:23" x14ac:dyDescent="0.25">
      <c r="A6" s="3">
        <f t="shared" si="15"/>
        <v>2004</v>
      </c>
      <c r="B6" s="3" t="s">
        <v>6</v>
      </c>
      <c r="C6" s="4">
        <f t="shared" si="14"/>
        <v>4546215.0719999997</v>
      </c>
      <c r="D6" s="4">
        <f t="shared" si="1"/>
        <v>9092.4301439999599</v>
      </c>
      <c r="E6" s="4">
        <f t="shared" si="2"/>
        <v>81831.871295999648</v>
      </c>
      <c r="F6" s="4">
        <f t="shared" si="3"/>
        <v>454.62150719999801</v>
      </c>
      <c r="G6" s="4">
        <f t="shared" si="4"/>
        <v>4091.5935647999827</v>
      </c>
      <c r="I6" s="1"/>
      <c r="J6" s="7">
        <f t="shared" si="5"/>
        <v>2000</v>
      </c>
      <c r="K6" s="7" t="str">
        <f t="shared" si="6"/>
        <v>vic</v>
      </c>
      <c r="L6" s="8">
        <f t="shared" si="7"/>
        <v>4200000</v>
      </c>
      <c r="M6" s="8">
        <f t="shared" si="8"/>
        <v>8820</v>
      </c>
      <c r="N6" s="8">
        <f t="shared" si="9"/>
        <v>617.40000000000009</v>
      </c>
      <c r="O6" s="7" t="s">
        <v>13</v>
      </c>
      <c r="P6" s="6">
        <v>7.0000000000000007E-2</v>
      </c>
      <c r="Q6" s="7">
        <f t="shared" si="10"/>
        <v>2000</v>
      </c>
      <c r="R6" s="7" t="s">
        <v>6</v>
      </c>
      <c r="S6" s="8">
        <f t="shared" si="11"/>
        <v>4200000</v>
      </c>
      <c r="T6" s="8">
        <f t="shared" si="12"/>
        <v>78939</v>
      </c>
      <c r="U6" s="8">
        <f t="shared" si="13"/>
        <v>789.39</v>
      </c>
      <c r="V6" s="9" t="s">
        <v>20</v>
      </c>
      <c r="W6">
        <v>0.01</v>
      </c>
    </row>
    <row r="7" spans="1:23" x14ac:dyDescent="0.25">
      <c r="A7" s="3">
        <f t="shared" si="15"/>
        <v>2005</v>
      </c>
      <c r="B7" s="3" t="s">
        <v>6</v>
      </c>
      <c r="C7" s="4">
        <f t="shared" si="14"/>
        <v>4637139.3734399993</v>
      </c>
      <c r="D7" s="4">
        <f t="shared" si="1"/>
        <v>9274.2787468800325</v>
      </c>
      <c r="E7" s="4">
        <f t="shared" si="2"/>
        <v>83468.508721920283</v>
      </c>
      <c r="F7" s="4">
        <f t="shared" si="3"/>
        <v>463.71393734400164</v>
      </c>
      <c r="G7" s="4">
        <f t="shared" si="4"/>
        <v>4173.425436096014</v>
      </c>
      <c r="I7" s="1"/>
      <c r="J7" s="7">
        <f t="shared" si="5"/>
        <v>2000</v>
      </c>
      <c r="K7" s="7" t="str">
        <f t="shared" si="6"/>
        <v>vic</v>
      </c>
      <c r="L7" s="8">
        <f t="shared" si="7"/>
        <v>4200000</v>
      </c>
      <c r="M7" s="8">
        <f t="shared" si="8"/>
        <v>8820</v>
      </c>
      <c r="N7" s="8">
        <f t="shared" si="9"/>
        <v>882</v>
      </c>
      <c r="O7" s="7" t="s">
        <v>14</v>
      </c>
      <c r="P7" s="6">
        <v>0.1</v>
      </c>
      <c r="Q7" s="7">
        <f t="shared" si="10"/>
        <v>2000</v>
      </c>
      <c r="R7" s="7" t="s">
        <v>6</v>
      </c>
      <c r="S7" s="8">
        <f t="shared" si="11"/>
        <v>4200000</v>
      </c>
      <c r="T7" s="8">
        <f t="shared" si="12"/>
        <v>78939</v>
      </c>
      <c r="U7" s="8">
        <f t="shared" si="13"/>
        <v>6315.12</v>
      </c>
      <c r="V7" s="9" t="s">
        <v>21</v>
      </c>
      <c r="W7">
        <v>0.08</v>
      </c>
    </row>
    <row r="8" spans="1:23" x14ac:dyDescent="0.25">
      <c r="A8" s="3">
        <f t="shared" si="15"/>
        <v>2006</v>
      </c>
      <c r="B8" s="3" t="s">
        <v>6</v>
      </c>
      <c r="C8" s="4">
        <f t="shared" si="14"/>
        <v>4729882.1609087996</v>
      </c>
      <c r="D8" s="4">
        <f t="shared" si="1"/>
        <v>9459.7643218176436</v>
      </c>
      <c r="E8" s="4">
        <f t="shared" si="2"/>
        <v>85137.878896358801</v>
      </c>
      <c r="F8" s="4">
        <f t="shared" si="3"/>
        <v>472.98821609088219</v>
      </c>
      <c r="G8" s="4">
        <f t="shared" si="4"/>
        <v>4256.8939448179399</v>
      </c>
      <c r="I8" s="1"/>
      <c r="J8" s="10">
        <f>$A$3</f>
        <v>2001</v>
      </c>
      <c r="K8" s="10" t="str">
        <f t="shared" ref="K8" si="16">B3</f>
        <v>vic</v>
      </c>
      <c r="L8" s="11">
        <f>$C$3</f>
        <v>4284000</v>
      </c>
      <c r="M8" s="11">
        <f>$D$3</f>
        <v>8568</v>
      </c>
      <c r="N8" s="11">
        <f>M8*P8</f>
        <v>2142</v>
      </c>
      <c r="O8" s="10" t="s">
        <v>8</v>
      </c>
      <c r="P8" s="6">
        <v>0.25</v>
      </c>
      <c r="Q8" s="7">
        <f t="shared" si="10"/>
        <v>2000</v>
      </c>
      <c r="R8" s="7" t="s">
        <v>6</v>
      </c>
      <c r="S8" s="8">
        <f t="shared" si="11"/>
        <v>4200000</v>
      </c>
      <c r="T8" s="8">
        <f t="shared" si="12"/>
        <v>78939</v>
      </c>
      <c r="U8" s="8">
        <f t="shared" si="13"/>
        <v>16577.190000000006</v>
      </c>
      <c r="V8" s="9" t="s">
        <v>23</v>
      </c>
      <c r="W8">
        <f>1-SUM(W2:W7)</f>
        <v>0.21000000000000008</v>
      </c>
    </row>
    <row r="9" spans="1:23" x14ac:dyDescent="0.25">
      <c r="A9" s="3">
        <f t="shared" si="15"/>
        <v>2007</v>
      </c>
      <c r="B9" s="3" t="s">
        <v>6</v>
      </c>
      <c r="C9" s="4">
        <f t="shared" si="14"/>
        <v>4824479.8041269761</v>
      </c>
      <c r="D9" s="4">
        <f t="shared" si="1"/>
        <v>9648.9596082539301</v>
      </c>
      <c r="E9" s="4">
        <f t="shared" si="2"/>
        <v>86840.636474285362</v>
      </c>
      <c r="F9" s="4">
        <f t="shared" si="3"/>
        <v>482.44798041269655</v>
      </c>
      <c r="G9" s="4">
        <f t="shared" si="4"/>
        <v>4342.0318237142683</v>
      </c>
      <c r="I9" s="1"/>
      <c r="J9" s="10">
        <f t="shared" ref="J9:J13" si="17">$A$3</f>
        <v>2001</v>
      </c>
      <c r="K9" s="10" t="str">
        <f t="shared" ref="K9:K14" si="18">B4</f>
        <v>vic</v>
      </c>
      <c r="L9" s="11">
        <f t="shared" ref="L9:L13" si="19">$C$3</f>
        <v>4284000</v>
      </c>
      <c r="M9" s="11">
        <f t="shared" ref="M9:M13" si="20">$D$3</f>
        <v>8568</v>
      </c>
      <c r="N9" s="11">
        <f t="shared" ref="N9:N14" si="21">M9*P9</f>
        <v>2998.7999999999997</v>
      </c>
      <c r="O9" s="10" t="s">
        <v>10</v>
      </c>
      <c r="P9" s="6">
        <v>0.35</v>
      </c>
      <c r="Q9" s="10">
        <f>$A$3</f>
        <v>2001</v>
      </c>
      <c r="R9" s="10" t="s">
        <v>6</v>
      </c>
      <c r="S9" s="11">
        <f>$C$3</f>
        <v>4284000</v>
      </c>
      <c r="T9" s="11">
        <f>$E$3</f>
        <v>77112</v>
      </c>
      <c r="U9" s="11">
        <f t="shared" si="13"/>
        <v>26989.199999999997</v>
      </c>
      <c r="V9" s="12" t="s">
        <v>16</v>
      </c>
      <c r="W9">
        <v>0.35</v>
      </c>
    </row>
    <row r="10" spans="1:23" x14ac:dyDescent="0.25">
      <c r="A10" s="3">
        <f t="shared" si="15"/>
        <v>2008</v>
      </c>
      <c r="B10" s="3" t="s">
        <v>6</v>
      </c>
      <c r="C10" s="4">
        <f t="shared" si="14"/>
        <v>4920969.4002095154</v>
      </c>
      <c r="D10" s="4">
        <f t="shared" si="1"/>
        <v>9841.9388004190296</v>
      </c>
      <c r="E10" s="4">
        <f t="shared" si="2"/>
        <v>88577.449203771263</v>
      </c>
      <c r="F10" s="4">
        <f t="shared" si="3"/>
        <v>492.09694002095148</v>
      </c>
      <c r="G10" s="4">
        <f t="shared" si="4"/>
        <v>4428.8724601885633</v>
      </c>
      <c r="I10" s="1"/>
      <c r="J10" s="10">
        <f t="shared" si="17"/>
        <v>2001</v>
      </c>
      <c r="K10" s="10" t="str">
        <f t="shared" si="18"/>
        <v>vic</v>
      </c>
      <c r="L10" s="11">
        <f t="shared" si="19"/>
        <v>4284000</v>
      </c>
      <c r="M10" s="11">
        <f t="shared" si="20"/>
        <v>8568</v>
      </c>
      <c r="N10" s="11">
        <f t="shared" si="21"/>
        <v>1285.2</v>
      </c>
      <c r="O10" s="10" t="s">
        <v>11</v>
      </c>
      <c r="P10" s="6">
        <v>0.15</v>
      </c>
      <c r="Q10" s="10">
        <f t="shared" ref="Q10:Q15" si="22">$A$3</f>
        <v>2001</v>
      </c>
      <c r="R10" s="10" t="s">
        <v>6</v>
      </c>
      <c r="S10" s="11">
        <f t="shared" ref="S10:S15" si="23">$C$3</f>
        <v>4284000</v>
      </c>
      <c r="T10" s="11">
        <f t="shared" ref="T10:T15" si="24">$E$3</f>
        <v>77112</v>
      </c>
      <c r="U10" s="11">
        <f t="shared" si="13"/>
        <v>7711.2000000000007</v>
      </c>
      <c r="V10" s="12" t="s">
        <v>17</v>
      </c>
      <c r="W10">
        <v>0.1</v>
      </c>
    </row>
    <row r="11" spans="1:23" x14ac:dyDescent="0.25">
      <c r="A11" s="3">
        <f t="shared" si="15"/>
        <v>2009</v>
      </c>
      <c r="B11" s="3" t="s">
        <v>6</v>
      </c>
      <c r="C11" s="4">
        <f t="shared" si="14"/>
        <v>5019388.7882137056</v>
      </c>
      <c r="D11" s="4">
        <f t="shared" si="1"/>
        <v>10038.777576427441</v>
      </c>
      <c r="E11" s="4">
        <f t="shared" si="2"/>
        <v>90348.99818784697</v>
      </c>
      <c r="F11" s="4">
        <f t="shared" si="3"/>
        <v>501.9388788213721</v>
      </c>
      <c r="G11" s="4">
        <f t="shared" si="4"/>
        <v>4517.4499093923487</v>
      </c>
      <c r="I11" s="1"/>
      <c r="J11" s="10">
        <f t="shared" si="17"/>
        <v>2001</v>
      </c>
      <c r="K11" s="10" t="str">
        <f t="shared" si="18"/>
        <v>vic</v>
      </c>
      <c r="L11" s="11">
        <f t="shared" si="19"/>
        <v>4284000</v>
      </c>
      <c r="M11" s="11">
        <f t="shared" si="20"/>
        <v>8568</v>
      </c>
      <c r="N11" s="11">
        <f t="shared" si="21"/>
        <v>685.44</v>
      </c>
      <c r="O11" s="10" t="s">
        <v>12</v>
      </c>
      <c r="P11" s="6">
        <v>0.08</v>
      </c>
      <c r="Q11" s="10">
        <f t="shared" si="22"/>
        <v>2001</v>
      </c>
      <c r="R11" s="10" t="s">
        <v>6</v>
      </c>
      <c r="S11" s="11">
        <f t="shared" si="23"/>
        <v>4284000</v>
      </c>
      <c r="T11" s="11">
        <f t="shared" si="24"/>
        <v>77112</v>
      </c>
      <c r="U11" s="11">
        <f t="shared" si="13"/>
        <v>15422.400000000001</v>
      </c>
      <c r="V11" s="12" t="s">
        <v>18</v>
      </c>
      <c r="W11">
        <v>0.2</v>
      </c>
    </row>
    <row r="12" spans="1:23" x14ac:dyDescent="0.25">
      <c r="A12" s="3">
        <f t="shared" si="15"/>
        <v>2010</v>
      </c>
      <c r="B12" s="3" t="s">
        <v>6</v>
      </c>
      <c r="C12" s="4">
        <f t="shared" si="14"/>
        <v>5119776.5639779801</v>
      </c>
      <c r="D12" s="4">
        <f t="shared" si="1"/>
        <v>10239.553127955925</v>
      </c>
      <c r="E12" s="4">
        <f t="shared" si="2"/>
        <v>92155.978151603325</v>
      </c>
      <c r="F12" s="4">
        <f t="shared" si="3"/>
        <v>511.9776563977963</v>
      </c>
      <c r="G12" s="4">
        <f t="shared" si="4"/>
        <v>4607.7989075801661</v>
      </c>
      <c r="I12" s="1"/>
      <c r="J12" s="10">
        <f t="shared" si="17"/>
        <v>2001</v>
      </c>
      <c r="K12" s="10" t="str">
        <f t="shared" si="18"/>
        <v>vic</v>
      </c>
      <c r="L12" s="11">
        <f t="shared" si="19"/>
        <v>4284000</v>
      </c>
      <c r="M12" s="11">
        <f t="shared" si="20"/>
        <v>8568</v>
      </c>
      <c r="N12" s="11">
        <f t="shared" si="21"/>
        <v>599.7600000000001</v>
      </c>
      <c r="O12" s="10" t="s">
        <v>13</v>
      </c>
      <c r="P12" s="6">
        <v>7.0000000000000007E-2</v>
      </c>
      <c r="Q12" s="10">
        <f t="shared" si="22"/>
        <v>2001</v>
      </c>
      <c r="R12" s="10" t="s">
        <v>6</v>
      </c>
      <c r="S12" s="11">
        <f t="shared" si="23"/>
        <v>4284000</v>
      </c>
      <c r="T12" s="11">
        <f t="shared" si="24"/>
        <v>77112</v>
      </c>
      <c r="U12" s="11">
        <f t="shared" si="13"/>
        <v>3855.6000000000004</v>
      </c>
      <c r="V12" s="12" t="s">
        <v>19</v>
      </c>
      <c r="W12">
        <v>0.05</v>
      </c>
    </row>
    <row r="13" spans="1:23" x14ac:dyDescent="0.25">
      <c r="A13" s="3">
        <f t="shared" si="15"/>
        <v>2011</v>
      </c>
      <c r="B13" s="3" t="s">
        <v>6</v>
      </c>
      <c r="C13" s="4">
        <f t="shared" si="14"/>
        <v>5222172.0952575393</v>
      </c>
      <c r="D13" s="4">
        <f t="shared" si="1"/>
        <v>10444.344190515112</v>
      </c>
      <c r="E13" s="4">
        <f t="shared" si="2"/>
        <v>93999.097714636009</v>
      </c>
      <c r="F13" s="4">
        <f t="shared" si="3"/>
        <v>522.21720952575561</v>
      </c>
      <c r="G13" s="4">
        <f t="shared" si="4"/>
        <v>4699.9548857318005</v>
      </c>
      <c r="I13" s="1"/>
      <c r="J13" s="10">
        <f t="shared" si="17"/>
        <v>2001</v>
      </c>
      <c r="K13" s="10" t="str">
        <f t="shared" si="18"/>
        <v>vic</v>
      </c>
      <c r="L13" s="11">
        <f t="shared" si="19"/>
        <v>4284000</v>
      </c>
      <c r="M13" s="11">
        <f t="shared" si="20"/>
        <v>8568</v>
      </c>
      <c r="N13" s="11">
        <f t="shared" si="21"/>
        <v>856.80000000000007</v>
      </c>
      <c r="O13" s="10" t="s">
        <v>14</v>
      </c>
      <c r="P13" s="6">
        <v>0.1</v>
      </c>
      <c r="Q13" s="10">
        <f t="shared" si="22"/>
        <v>2001</v>
      </c>
      <c r="R13" s="10" t="s">
        <v>6</v>
      </c>
      <c r="S13" s="11">
        <f t="shared" si="23"/>
        <v>4284000</v>
      </c>
      <c r="T13" s="11">
        <f t="shared" si="24"/>
        <v>77112</v>
      </c>
      <c r="U13" s="11">
        <f t="shared" si="13"/>
        <v>771.12</v>
      </c>
      <c r="V13" s="12" t="s">
        <v>20</v>
      </c>
      <c r="W13">
        <v>0.01</v>
      </c>
    </row>
    <row r="14" spans="1:23" x14ac:dyDescent="0.25">
      <c r="A14" s="3">
        <f>A13+1</f>
        <v>2012</v>
      </c>
      <c r="B14" s="3" t="s">
        <v>6</v>
      </c>
      <c r="C14" s="4">
        <f t="shared" si="14"/>
        <v>5326615.5371626904</v>
      </c>
      <c r="D14" s="4">
        <f t="shared" si="1"/>
        <v>10653.231074325369</v>
      </c>
      <c r="E14" s="4">
        <f t="shared" si="2"/>
        <v>95879.079668928316</v>
      </c>
      <c r="F14" s="4">
        <f t="shared" si="3"/>
        <v>532.66155371626849</v>
      </c>
      <c r="G14" s="4">
        <f t="shared" si="4"/>
        <v>4793.9539834464158</v>
      </c>
      <c r="I14" s="1"/>
      <c r="J14" s="13">
        <f>$A$4</f>
        <v>2002</v>
      </c>
      <c r="K14" s="13" t="str">
        <f t="shared" si="18"/>
        <v>vic</v>
      </c>
      <c r="L14" s="14">
        <f>$C$5</f>
        <v>4457073.5999999996</v>
      </c>
      <c r="M14" s="14">
        <f>$D$4</f>
        <v>8739.3599999999624</v>
      </c>
      <c r="N14" s="14">
        <f t="shared" si="21"/>
        <v>2184.8399999999906</v>
      </c>
      <c r="O14" s="13" t="s">
        <v>8</v>
      </c>
      <c r="P14" s="6">
        <v>0.25</v>
      </c>
      <c r="Q14" s="10">
        <f t="shared" si="22"/>
        <v>2001</v>
      </c>
      <c r="R14" s="10" t="s">
        <v>6</v>
      </c>
      <c r="S14" s="11">
        <f t="shared" si="23"/>
        <v>4284000</v>
      </c>
      <c r="T14" s="11">
        <f t="shared" si="24"/>
        <v>77112</v>
      </c>
      <c r="U14" s="11">
        <f t="shared" si="13"/>
        <v>6168.96</v>
      </c>
      <c r="V14" s="12" t="s">
        <v>21</v>
      </c>
      <c r="W14">
        <v>0.08</v>
      </c>
    </row>
    <row r="15" spans="1:23" x14ac:dyDescent="0.25">
      <c r="A15" s="3">
        <f t="shared" si="15"/>
        <v>2013</v>
      </c>
      <c r="B15" s="3" t="s">
        <v>6</v>
      </c>
      <c r="C15" s="4">
        <f t="shared" si="14"/>
        <v>5433147.8479059441</v>
      </c>
      <c r="D15" s="4">
        <f t="shared" si="1"/>
        <v>10866.295695811883</v>
      </c>
      <c r="E15" s="4">
        <f t="shared" si="2"/>
        <v>97796.661262306938</v>
      </c>
      <c r="F15" s="4">
        <f t="shared" si="3"/>
        <v>543.31478479059422</v>
      </c>
      <c r="G15" s="4">
        <f t="shared" si="4"/>
        <v>4889.8330631153467</v>
      </c>
      <c r="I15" s="1"/>
      <c r="J15" s="13">
        <f t="shared" ref="J15:J19" si="25">$A$4</f>
        <v>2002</v>
      </c>
      <c r="K15" s="13" t="str">
        <f t="shared" ref="K15:K19" si="26">B10</f>
        <v>vic</v>
      </c>
      <c r="L15" s="14">
        <f t="shared" ref="L15:L19" si="27">$C$5</f>
        <v>4457073.5999999996</v>
      </c>
      <c r="M15" s="14">
        <f t="shared" ref="M15:M19" si="28">$D$4</f>
        <v>8739.3599999999624</v>
      </c>
      <c r="N15" s="14">
        <f t="shared" ref="N15:N20" si="29">M15*P15</f>
        <v>3058.7759999999867</v>
      </c>
      <c r="O15" s="13" t="s">
        <v>10</v>
      </c>
      <c r="P15" s="6">
        <v>0.35</v>
      </c>
      <c r="Q15" s="10">
        <f t="shared" si="22"/>
        <v>2001</v>
      </c>
      <c r="R15" s="10" t="s">
        <v>6</v>
      </c>
      <c r="S15" s="11">
        <f t="shared" si="23"/>
        <v>4284000</v>
      </c>
      <c r="T15" s="11">
        <f t="shared" si="24"/>
        <v>77112</v>
      </c>
      <c r="U15" s="11">
        <f t="shared" si="13"/>
        <v>16193.520000000006</v>
      </c>
      <c r="V15" s="12" t="s">
        <v>23</v>
      </c>
      <c r="W15">
        <f>1-SUM(W9:W14)</f>
        <v>0.21000000000000008</v>
      </c>
    </row>
    <row r="16" spans="1:23" x14ac:dyDescent="0.25">
      <c r="A16" s="3">
        <f t="shared" si="15"/>
        <v>2014</v>
      </c>
      <c r="B16" s="3" t="s">
        <v>6</v>
      </c>
      <c r="C16" s="4">
        <f t="shared" si="14"/>
        <v>5541810.8048640629</v>
      </c>
      <c r="D16" s="4">
        <f t="shared" si="1"/>
        <v>11083.621609728132</v>
      </c>
      <c r="E16" s="4">
        <f t="shared" si="2"/>
        <v>99752.594487553186</v>
      </c>
      <c r="F16" s="4">
        <f t="shared" si="3"/>
        <v>554.18108048640659</v>
      </c>
      <c r="G16" s="4">
        <f t="shared" si="4"/>
        <v>4987.6297243776598</v>
      </c>
      <c r="I16" s="1"/>
      <c r="J16" s="13">
        <f t="shared" si="25"/>
        <v>2002</v>
      </c>
      <c r="K16" s="13" t="str">
        <f t="shared" si="26"/>
        <v>vic</v>
      </c>
      <c r="L16" s="14">
        <f t="shared" si="27"/>
        <v>4457073.5999999996</v>
      </c>
      <c r="M16" s="14">
        <f t="shared" si="28"/>
        <v>8739.3599999999624</v>
      </c>
      <c r="N16" s="14">
        <f t="shared" si="29"/>
        <v>1310.9039999999943</v>
      </c>
      <c r="O16" s="13" t="s">
        <v>11</v>
      </c>
      <c r="P16" s="6">
        <v>0.15</v>
      </c>
      <c r="Q16" s="15">
        <v>2019</v>
      </c>
      <c r="R16" s="15" t="s">
        <v>6</v>
      </c>
      <c r="S16" s="16">
        <f>$C$21</f>
        <v>6118606.9246167531</v>
      </c>
      <c r="T16" s="16">
        <f>$E$21</f>
        <v>110134.92464310117</v>
      </c>
      <c r="U16" s="16">
        <f t="shared" si="13"/>
        <v>38547.223625085404</v>
      </c>
      <c r="V16" s="15" t="s">
        <v>16</v>
      </c>
      <c r="W16">
        <v>0.35</v>
      </c>
    </row>
    <row r="17" spans="1:23" x14ac:dyDescent="0.25">
      <c r="A17" s="3">
        <f t="shared" si="15"/>
        <v>2015</v>
      </c>
      <c r="B17" s="3" t="s">
        <v>6</v>
      </c>
      <c r="C17" s="4">
        <f t="shared" si="14"/>
        <v>5652647.0209613442</v>
      </c>
      <c r="D17" s="4">
        <f t="shared" si="1"/>
        <v>11305.294041922689</v>
      </c>
      <c r="E17" s="4">
        <f t="shared" si="2"/>
        <v>101747.64637730419</v>
      </c>
      <c r="F17" s="4">
        <f t="shared" si="3"/>
        <v>565.26470209613444</v>
      </c>
      <c r="G17" s="4">
        <f t="shared" si="4"/>
        <v>5087.3823188652095</v>
      </c>
      <c r="I17" s="1"/>
      <c r="J17" s="13">
        <f t="shared" si="25"/>
        <v>2002</v>
      </c>
      <c r="K17" s="13" t="str">
        <f t="shared" si="26"/>
        <v>vic</v>
      </c>
      <c r="L17" s="14">
        <f t="shared" si="27"/>
        <v>4457073.5999999996</v>
      </c>
      <c r="M17" s="14">
        <f t="shared" si="28"/>
        <v>8739.3599999999624</v>
      </c>
      <c r="N17" s="14">
        <f t="shared" si="29"/>
        <v>699.14879999999698</v>
      </c>
      <c r="O17" s="13" t="s">
        <v>12</v>
      </c>
      <c r="P17" s="6">
        <v>0.08</v>
      </c>
      <c r="Q17" s="15">
        <f>Q16</f>
        <v>2019</v>
      </c>
      <c r="R17" s="15" t="s">
        <v>6</v>
      </c>
      <c r="S17" s="16">
        <f t="shared" ref="S17:S22" si="30">$C$21</f>
        <v>6118606.9246167531</v>
      </c>
      <c r="T17" s="16">
        <f t="shared" ref="T17:T22" si="31">$E$21</f>
        <v>110134.92464310117</v>
      </c>
      <c r="U17" s="16">
        <f t="shared" ref="U17:U23" si="32">T17*W17</f>
        <v>11013.492464310119</v>
      </c>
      <c r="V17" s="15" t="s">
        <v>17</v>
      </c>
      <c r="W17">
        <v>0.1</v>
      </c>
    </row>
    <row r="18" spans="1:23" x14ac:dyDescent="0.25">
      <c r="A18" s="3">
        <f>A17+1</f>
        <v>2016</v>
      </c>
      <c r="B18" s="3" t="s">
        <v>6</v>
      </c>
      <c r="C18" s="4">
        <f t="shared" si="14"/>
        <v>5765699.9613805711</v>
      </c>
      <c r="D18" s="4">
        <f t="shared" si="1"/>
        <v>11531.399922761135</v>
      </c>
      <c r="E18" s="4">
        <f t="shared" si="2"/>
        <v>103782.59930485021</v>
      </c>
      <c r="F18" s="4">
        <f t="shared" si="3"/>
        <v>576.56999613805681</v>
      </c>
      <c r="G18" s="4">
        <f t="shared" si="4"/>
        <v>5189.1299652425114</v>
      </c>
      <c r="I18" s="1"/>
      <c r="J18" s="13">
        <f t="shared" si="25"/>
        <v>2002</v>
      </c>
      <c r="K18" s="13" t="str">
        <f t="shared" si="26"/>
        <v>vic</v>
      </c>
      <c r="L18" s="14">
        <f t="shared" si="27"/>
        <v>4457073.5999999996</v>
      </c>
      <c r="M18" s="14">
        <f t="shared" si="28"/>
        <v>8739.3599999999624</v>
      </c>
      <c r="N18" s="14">
        <f t="shared" si="29"/>
        <v>611.75519999999744</v>
      </c>
      <c r="O18" s="13" t="s">
        <v>13</v>
      </c>
      <c r="P18" s="6">
        <v>7.0000000000000007E-2</v>
      </c>
      <c r="Q18" s="15">
        <f t="shared" ref="Q18:Q22" si="33">Q17</f>
        <v>2019</v>
      </c>
      <c r="R18" s="15" t="s">
        <v>6</v>
      </c>
      <c r="S18" s="16">
        <f t="shared" si="30"/>
        <v>6118606.9246167531</v>
      </c>
      <c r="T18" s="16">
        <f t="shared" si="31"/>
        <v>110134.92464310117</v>
      </c>
      <c r="U18" s="16">
        <f t="shared" si="32"/>
        <v>22026.984928620237</v>
      </c>
      <c r="V18" s="15" t="s">
        <v>18</v>
      </c>
      <c r="W18">
        <v>0.2</v>
      </c>
    </row>
    <row r="19" spans="1:23" x14ac:dyDescent="0.25">
      <c r="A19" s="3">
        <f t="shared" si="15"/>
        <v>2017</v>
      </c>
      <c r="B19" s="3" t="s">
        <v>6</v>
      </c>
      <c r="C19" s="4">
        <f t="shared" si="14"/>
        <v>5881013.9606081825</v>
      </c>
      <c r="D19" s="4">
        <f t="shared" si="1"/>
        <v>11762.027921216377</v>
      </c>
      <c r="E19" s="4">
        <f t="shared" si="2"/>
        <v>105858.25129094739</v>
      </c>
      <c r="F19" s="4">
        <f t="shared" si="3"/>
        <v>588.10139606081884</v>
      </c>
      <c r="G19" s="4">
        <f t="shared" si="4"/>
        <v>5292.9125645473696</v>
      </c>
      <c r="I19" s="1"/>
      <c r="J19" s="13">
        <f t="shared" si="25"/>
        <v>2002</v>
      </c>
      <c r="K19" s="13" t="str">
        <f t="shared" si="26"/>
        <v>vic</v>
      </c>
      <c r="L19" s="14">
        <f t="shared" si="27"/>
        <v>4457073.5999999996</v>
      </c>
      <c r="M19" s="14">
        <f t="shared" si="28"/>
        <v>8739.3599999999624</v>
      </c>
      <c r="N19" s="14">
        <f t="shared" si="29"/>
        <v>873.93599999999628</v>
      </c>
      <c r="O19" s="13" t="s">
        <v>14</v>
      </c>
      <c r="P19" s="6">
        <v>0.1</v>
      </c>
      <c r="Q19" s="15">
        <f t="shared" si="33"/>
        <v>2019</v>
      </c>
      <c r="R19" s="15" t="s">
        <v>6</v>
      </c>
      <c r="S19" s="16">
        <f t="shared" si="30"/>
        <v>6118606.9246167531</v>
      </c>
      <c r="T19" s="16">
        <f t="shared" si="31"/>
        <v>110134.92464310117</v>
      </c>
      <c r="U19" s="16">
        <f t="shared" si="32"/>
        <v>5506.7462321550593</v>
      </c>
      <c r="V19" s="15" t="s">
        <v>19</v>
      </c>
      <c r="W19">
        <v>0.05</v>
      </c>
    </row>
    <row r="20" spans="1:23" x14ac:dyDescent="0.25">
      <c r="A20" s="3">
        <f t="shared" si="15"/>
        <v>2018</v>
      </c>
      <c r="B20" s="3" t="s">
        <v>6</v>
      </c>
      <c r="C20" s="4">
        <f t="shared" si="14"/>
        <v>5998634.2398203462</v>
      </c>
      <c r="D20" s="4">
        <f t="shared" si="1"/>
        <v>11997.26847964069</v>
      </c>
      <c r="E20" s="4">
        <f t="shared" si="2"/>
        <v>107975.4163167662</v>
      </c>
      <c r="F20" s="4">
        <f t="shared" si="3"/>
        <v>599.86342398203453</v>
      </c>
      <c r="G20" s="4">
        <f t="shared" si="4"/>
        <v>5398.7708158383102</v>
      </c>
      <c r="I20" s="1"/>
      <c r="J20" s="15">
        <f>$A$21</f>
        <v>2019</v>
      </c>
      <c r="K20" s="15" t="s">
        <v>6</v>
      </c>
      <c r="L20" s="16">
        <f>$C$21</f>
        <v>6118606.9246167531</v>
      </c>
      <c r="M20" s="16">
        <f>$D$21</f>
        <v>12237.213849233463</v>
      </c>
      <c r="N20" s="16">
        <f t="shared" si="29"/>
        <v>3059.3034623083659</v>
      </c>
      <c r="O20" s="15" t="s">
        <v>8</v>
      </c>
      <c r="P20" s="6">
        <v>0.25</v>
      </c>
      <c r="Q20" s="15">
        <f t="shared" si="33"/>
        <v>2019</v>
      </c>
      <c r="R20" s="15" t="s">
        <v>6</v>
      </c>
      <c r="S20" s="16">
        <f t="shared" si="30"/>
        <v>6118606.9246167531</v>
      </c>
      <c r="T20" s="16">
        <f t="shared" si="31"/>
        <v>110134.92464310117</v>
      </c>
      <c r="U20" s="16">
        <f t="shared" si="32"/>
        <v>1101.3492464310118</v>
      </c>
      <c r="V20" s="15" t="s">
        <v>20</v>
      </c>
      <c r="W20">
        <v>0.01</v>
      </c>
    </row>
    <row r="21" spans="1:23" x14ac:dyDescent="0.25">
      <c r="A21" s="15">
        <f t="shared" si="15"/>
        <v>2019</v>
      </c>
      <c r="B21" s="15" t="s">
        <v>6</v>
      </c>
      <c r="C21" s="16">
        <f t="shared" si="14"/>
        <v>6118606.9246167531</v>
      </c>
      <c r="D21" s="16">
        <f t="shared" si="1"/>
        <v>12237.213849233463</v>
      </c>
      <c r="E21" s="16">
        <f t="shared" si="2"/>
        <v>110134.92464310117</v>
      </c>
      <c r="F21" s="16">
        <f t="shared" si="3"/>
        <v>611.86069246167324</v>
      </c>
      <c r="G21" s="16">
        <f t="shared" si="4"/>
        <v>5506.7462321550593</v>
      </c>
      <c r="I21" s="1"/>
      <c r="J21" s="15">
        <f t="shared" ref="J21:J25" si="34">$A$21</f>
        <v>2019</v>
      </c>
      <c r="K21" s="15" t="s">
        <v>6</v>
      </c>
      <c r="L21" s="16">
        <f t="shared" ref="L21:L25" si="35">$C$21</f>
        <v>6118606.9246167531</v>
      </c>
      <c r="M21" s="16">
        <f t="shared" ref="M21:M25" si="36">$D$21</f>
        <v>12237.213849233463</v>
      </c>
      <c r="N21" s="16">
        <f t="shared" ref="N21:N26" si="37">M21*P21</f>
        <v>4283.0248472317116</v>
      </c>
      <c r="O21" s="15" t="s">
        <v>10</v>
      </c>
      <c r="P21" s="6">
        <v>0.35</v>
      </c>
      <c r="Q21" s="15">
        <f t="shared" si="33"/>
        <v>2019</v>
      </c>
      <c r="R21" s="15" t="s">
        <v>6</v>
      </c>
      <c r="S21" s="16">
        <f t="shared" si="30"/>
        <v>6118606.9246167531</v>
      </c>
      <c r="T21" s="16">
        <f t="shared" si="31"/>
        <v>110134.92464310117</v>
      </c>
      <c r="U21" s="16">
        <f t="shared" si="32"/>
        <v>8810.7939714480945</v>
      </c>
      <c r="V21" s="15" t="s">
        <v>21</v>
      </c>
      <c r="W21">
        <v>0.08</v>
      </c>
    </row>
    <row r="22" spans="1:23" x14ac:dyDescent="0.25">
      <c r="A22" s="17">
        <f t="shared" si="15"/>
        <v>2020</v>
      </c>
      <c r="B22" s="17" t="s">
        <v>6</v>
      </c>
      <c r="C22" s="18">
        <f t="shared" si="14"/>
        <v>6240979.0631090878</v>
      </c>
      <c r="D22" s="18">
        <f t="shared" si="1"/>
        <v>12481.958126218153</v>
      </c>
      <c r="E22" s="18">
        <f t="shared" si="2"/>
        <v>112337.62313596337</v>
      </c>
      <c r="F22" s="18">
        <f t="shared" si="3"/>
        <v>624.09790631090766</v>
      </c>
      <c r="G22" s="18">
        <f t="shared" si="4"/>
        <v>5616.8811567981684</v>
      </c>
      <c r="I22" s="1"/>
      <c r="J22" s="15">
        <f t="shared" si="34"/>
        <v>2019</v>
      </c>
      <c r="K22" s="15" t="s">
        <v>6</v>
      </c>
      <c r="L22" s="16">
        <f t="shared" si="35"/>
        <v>6118606.9246167531</v>
      </c>
      <c r="M22" s="16">
        <f t="shared" si="36"/>
        <v>12237.213849233463</v>
      </c>
      <c r="N22" s="16">
        <f t="shared" si="37"/>
        <v>1835.5820773850194</v>
      </c>
      <c r="O22" s="15" t="s">
        <v>11</v>
      </c>
      <c r="P22" s="6">
        <v>0.15</v>
      </c>
      <c r="Q22" s="15">
        <f t="shared" si="33"/>
        <v>2019</v>
      </c>
      <c r="R22" s="15" t="s">
        <v>6</v>
      </c>
      <c r="S22" s="16">
        <f t="shared" si="30"/>
        <v>6118606.9246167531</v>
      </c>
      <c r="T22" s="16">
        <f t="shared" si="31"/>
        <v>110134.92464310117</v>
      </c>
      <c r="U22" s="16">
        <f t="shared" si="32"/>
        <v>23128.334175051255</v>
      </c>
      <c r="V22" s="15" t="s">
        <v>23</v>
      </c>
      <c r="W22">
        <f>1-SUM(W16:W21)</f>
        <v>0.21000000000000008</v>
      </c>
    </row>
    <row r="23" spans="1:23" x14ac:dyDescent="0.25">
      <c r="C23" s="2">
        <f t="shared" si="14"/>
        <v>6365798.6443712693</v>
      </c>
      <c r="J23" s="15">
        <f t="shared" si="34"/>
        <v>2019</v>
      </c>
      <c r="K23" s="15" t="s">
        <v>6</v>
      </c>
      <c r="L23" s="16">
        <f t="shared" si="35"/>
        <v>6118606.9246167531</v>
      </c>
      <c r="M23" s="16">
        <f t="shared" si="36"/>
        <v>12237.213849233463</v>
      </c>
      <c r="N23" s="16">
        <f t="shared" si="37"/>
        <v>978.97710793867714</v>
      </c>
      <c r="O23" s="15" t="s">
        <v>12</v>
      </c>
      <c r="P23" s="6">
        <v>0.08</v>
      </c>
      <c r="Q23" s="17">
        <v>2020</v>
      </c>
      <c r="R23" s="17" t="s">
        <v>6</v>
      </c>
      <c r="S23" s="18">
        <f>$C$22</f>
        <v>6240979.0631090878</v>
      </c>
      <c r="T23" s="18">
        <f>$E$21</f>
        <v>110134.92464310117</v>
      </c>
      <c r="U23" s="18">
        <f t="shared" si="32"/>
        <v>38547.223625085404</v>
      </c>
      <c r="V23" s="17" t="s">
        <v>16</v>
      </c>
      <c r="W23" s="19">
        <v>0.35</v>
      </c>
    </row>
    <row r="24" spans="1:23" x14ac:dyDescent="0.25">
      <c r="A24" s="23">
        <v>2000</v>
      </c>
      <c r="B24" s="23" t="s">
        <v>8</v>
      </c>
      <c r="C24" s="24">
        <v>4522000</v>
      </c>
      <c r="D24" s="24">
        <f>((C25-C24)*0.1)*1.05</f>
        <v>11870.25</v>
      </c>
      <c r="E24" s="24">
        <f>(C25-C24-D24)*1.05</f>
        <v>106238.7375</v>
      </c>
      <c r="F24" s="24">
        <f>((C25-C24)*0.1)*0.05</f>
        <v>565.25</v>
      </c>
      <c r="G24" s="24">
        <f>(C25-C24-D24)*0.05</f>
        <v>5058.9875000000002</v>
      </c>
      <c r="J24" s="15">
        <f t="shared" si="34"/>
        <v>2019</v>
      </c>
      <c r="K24" s="15" t="s">
        <v>6</v>
      </c>
      <c r="L24" s="16">
        <f t="shared" si="35"/>
        <v>6118606.9246167531</v>
      </c>
      <c r="M24" s="16">
        <f t="shared" si="36"/>
        <v>12237.213849233463</v>
      </c>
      <c r="N24" s="16">
        <f t="shared" si="37"/>
        <v>856.60496944634247</v>
      </c>
      <c r="O24" s="15" t="s">
        <v>13</v>
      </c>
      <c r="P24" s="6">
        <v>7.0000000000000007E-2</v>
      </c>
      <c r="Q24" s="17">
        <v>2020</v>
      </c>
      <c r="R24" s="17" t="s">
        <v>6</v>
      </c>
      <c r="S24" s="18">
        <f t="shared" ref="S24:S29" si="38">$C$22</f>
        <v>6240979.0631090878</v>
      </c>
      <c r="T24" s="18">
        <f t="shared" ref="T24:T29" si="39">$E$21</f>
        <v>110134.92464310117</v>
      </c>
      <c r="U24" s="18">
        <f t="shared" ref="U24:U29" si="40">T24*W24</f>
        <v>11013.492464310119</v>
      </c>
      <c r="V24" s="17" t="s">
        <v>17</v>
      </c>
      <c r="W24" s="19">
        <v>0.1</v>
      </c>
    </row>
    <row r="25" spans="1:23" x14ac:dyDescent="0.25">
      <c r="A25" s="3">
        <v>2001</v>
      </c>
      <c r="B25" s="3" t="s">
        <v>8</v>
      </c>
      <c r="C25" s="4">
        <f>C24+C24*0.025</f>
        <v>4635050</v>
      </c>
      <c r="D25" s="4">
        <f t="shared" ref="D25:D44" si="41">((C26-C25)*0.1)*1.05</f>
        <v>12167.00625</v>
      </c>
      <c r="E25" s="4">
        <f t="shared" ref="E25:E44" si="42">(C26-C25-D25)*1.05</f>
        <v>108894.7059375</v>
      </c>
      <c r="F25" s="4">
        <f t="shared" ref="F25:F44" si="43">((C26-C25)*0.1)*0.05</f>
        <v>579.38125000000002</v>
      </c>
      <c r="G25" s="4">
        <f t="shared" ref="G25:G44" si="44">(C26-C25-D25)*0.05</f>
        <v>5185.4621875000003</v>
      </c>
      <c r="H25" s="1"/>
      <c r="J25" s="15">
        <f t="shared" si="34"/>
        <v>2019</v>
      </c>
      <c r="K25" s="15" t="s">
        <v>6</v>
      </c>
      <c r="L25" s="16">
        <f t="shared" si="35"/>
        <v>6118606.9246167531</v>
      </c>
      <c r="M25" s="16">
        <f t="shared" si="36"/>
        <v>12237.213849233463</v>
      </c>
      <c r="N25" s="16">
        <f t="shared" si="37"/>
        <v>1223.7213849233465</v>
      </c>
      <c r="O25" s="15" t="s">
        <v>14</v>
      </c>
      <c r="P25" s="6">
        <v>0.1</v>
      </c>
      <c r="Q25" s="17">
        <v>2020</v>
      </c>
      <c r="R25" s="17" t="s">
        <v>6</v>
      </c>
      <c r="S25" s="18">
        <f t="shared" si="38"/>
        <v>6240979.0631090878</v>
      </c>
      <c r="T25" s="18">
        <f t="shared" si="39"/>
        <v>110134.92464310117</v>
      </c>
      <c r="U25" s="18">
        <f t="shared" si="40"/>
        <v>22026.984928620237</v>
      </c>
      <c r="V25" s="17" t="s">
        <v>18</v>
      </c>
      <c r="W25" s="19">
        <v>0.2</v>
      </c>
    </row>
    <row r="26" spans="1:23" x14ac:dyDescent="0.25">
      <c r="A26" s="3">
        <f>A25+1</f>
        <v>2002</v>
      </c>
      <c r="B26" s="3" t="s">
        <v>8</v>
      </c>
      <c r="C26" s="4">
        <f t="shared" ref="C26:C45" si="45">C25+C25*0.025</f>
        <v>4750926.25</v>
      </c>
      <c r="D26" s="4">
        <f t="shared" si="41"/>
        <v>12471.181406250002</v>
      </c>
      <c r="E26" s="4">
        <f t="shared" si="42"/>
        <v>111617.0735859375</v>
      </c>
      <c r="F26" s="4">
        <f t="shared" si="43"/>
        <v>593.86578125000005</v>
      </c>
      <c r="G26" s="4">
        <f t="shared" si="44"/>
        <v>5315.0987421874997</v>
      </c>
      <c r="H26" s="1"/>
      <c r="J26" s="17">
        <f>$A$22</f>
        <v>2020</v>
      </c>
      <c r="K26" s="17" t="s">
        <v>6</v>
      </c>
      <c r="L26" s="18">
        <f>$C$22</f>
        <v>6240979.0631090878</v>
      </c>
      <c r="M26" s="18">
        <f>$D$22</f>
        <v>12481.958126218153</v>
      </c>
      <c r="N26" s="18">
        <f t="shared" si="37"/>
        <v>3120.4895315545382</v>
      </c>
      <c r="O26" s="17" t="s">
        <v>8</v>
      </c>
      <c r="P26" s="6">
        <v>0.25</v>
      </c>
      <c r="Q26" s="17">
        <v>2020</v>
      </c>
      <c r="R26" s="17" t="s">
        <v>6</v>
      </c>
      <c r="S26" s="18">
        <f t="shared" si="38"/>
        <v>6240979.0631090878</v>
      </c>
      <c r="T26" s="18">
        <f t="shared" si="39"/>
        <v>110134.92464310117</v>
      </c>
      <c r="U26" s="18">
        <f t="shared" si="40"/>
        <v>5506.7462321550593</v>
      </c>
      <c r="V26" s="17" t="s">
        <v>19</v>
      </c>
      <c r="W26" s="19">
        <v>0.05</v>
      </c>
    </row>
    <row r="27" spans="1:23" x14ac:dyDescent="0.25">
      <c r="A27" s="3">
        <f t="shared" ref="A27:A44" si="46">A26+1</f>
        <v>2003</v>
      </c>
      <c r="B27" s="3" t="s">
        <v>8</v>
      </c>
      <c r="C27" s="4">
        <f t="shared" si="45"/>
        <v>4869699.40625</v>
      </c>
      <c r="D27" s="4">
        <f t="shared" si="41"/>
        <v>12782.960941406271</v>
      </c>
      <c r="E27" s="4">
        <f t="shared" si="42"/>
        <v>114407.50042558611</v>
      </c>
      <c r="F27" s="4">
        <f t="shared" si="43"/>
        <v>608.712425781251</v>
      </c>
      <c r="G27" s="4">
        <f t="shared" si="44"/>
        <v>5447.9762107421957</v>
      </c>
      <c r="H27" s="1"/>
      <c r="J27" s="17">
        <f t="shared" ref="J27:J31" si="47">$A$22</f>
        <v>2020</v>
      </c>
      <c r="K27" s="17" t="s">
        <v>6</v>
      </c>
      <c r="L27" s="18">
        <f t="shared" ref="L27:L31" si="48">$C$22</f>
        <v>6240979.0631090878</v>
      </c>
      <c r="M27" s="18">
        <f t="shared" ref="M27:M31" si="49">$D$22</f>
        <v>12481.958126218153</v>
      </c>
      <c r="N27" s="18">
        <f t="shared" ref="N27:N31" si="50">M27*P27</f>
        <v>4368.6853441763533</v>
      </c>
      <c r="O27" s="17" t="s">
        <v>10</v>
      </c>
      <c r="P27" s="6">
        <v>0.35</v>
      </c>
      <c r="Q27" s="17">
        <v>2020</v>
      </c>
      <c r="R27" s="17" t="s">
        <v>6</v>
      </c>
      <c r="S27" s="18">
        <f t="shared" si="38"/>
        <v>6240979.0631090878</v>
      </c>
      <c r="T27" s="18">
        <f t="shared" si="39"/>
        <v>110134.92464310117</v>
      </c>
      <c r="U27" s="18">
        <f t="shared" si="40"/>
        <v>1101.3492464310118</v>
      </c>
      <c r="V27" s="17" t="s">
        <v>20</v>
      </c>
      <c r="W27" s="19">
        <v>0.01</v>
      </c>
    </row>
    <row r="28" spans="1:23" x14ac:dyDescent="0.25">
      <c r="A28" s="3">
        <f t="shared" si="46"/>
        <v>2004</v>
      </c>
      <c r="B28" s="3" t="s">
        <v>8</v>
      </c>
      <c r="C28" s="4">
        <f t="shared" si="45"/>
        <v>4991441.8914062502</v>
      </c>
      <c r="D28" s="4">
        <f t="shared" si="41"/>
        <v>13102.534964941415</v>
      </c>
      <c r="E28" s="4">
        <f t="shared" si="42"/>
        <v>117267.68793622566</v>
      </c>
      <c r="F28" s="4">
        <f t="shared" si="43"/>
        <v>623.93023642578169</v>
      </c>
      <c r="G28" s="4">
        <f t="shared" si="44"/>
        <v>5584.1756160107461</v>
      </c>
      <c r="H28" s="1"/>
      <c r="J28" s="17">
        <f t="shared" si="47"/>
        <v>2020</v>
      </c>
      <c r="K28" s="17" t="s">
        <v>6</v>
      </c>
      <c r="L28" s="18">
        <f t="shared" si="48"/>
        <v>6240979.0631090878</v>
      </c>
      <c r="M28" s="18">
        <f t="shared" si="49"/>
        <v>12481.958126218153</v>
      </c>
      <c r="N28" s="18">
        <f t="shared" si="50"/>
        <v>1872.2937189327229</v>
      </c>
      <c r="O28" s="17" t="s">
        <v>11</v>
      </c>
      <c r="P28" s="6">
        <v>0.15</v>
      </c>
      <c r="Q28" s="17">
        <v>2020</v>
      </c>
      <c r="R28" s="17" t="s">
        <v>6</v>
      </c>
      <c r="S28" s="18">
        <f t="shared" si="38"/>
        <v>6240979.0631090878</v>
      </c>
      <c r="T28" s="18">
        <f t="shared" si="39"/>
        <v>110134.92464310117</v>
      </c>
      <c r="U28" s="18">
        <f t="shared" si="40"/>
        <v>8810.7939714480945</v>
      </c>
      <c r="V28" s="17" t="s">
        <v>21</v>
      </c>
      <c r="W28" s="19">
        <v>0.08</v>
      </c>
    </row>
    <row r="29" spans="1:23" x14ac:dyDescent="0.25">
      <c r="A29" s="3">
        <f t="shared" si="46"/>
        <v>2005</v>
      </c>
      <c r="B29" s="3" t="s">
        <v>8</v>
      </c>
      <c r="C29" s="4">
        <f t="shared" si="45"/>
        <v>5116227.9386914065</v>
      </c>
      <c r="D29" s="4">
        <f t="shared" si="41"/>
        <v>13430.098339064965</v>
      </c>
      <c r="E29" s="4">
        <f t="shared" si="42"/>
        <v>120199.38013463143</v>
      </c>
      <c r="F29" s="4">
        <f t="shared" si="43"/>
        <v>639.52849233642701</v>
      </c>
      <c r="G29" s="4">
        <f t="shared" si="44"/>
        <v>5723.7800064110206</v>
      </c>
      <c r="H29" s="1"/>
      <c r="J29" s="17">
        <f t="shared" si="47"/>
        <v>2020</v>
      </c>
      <c r="K29" s="17" t="s">
        <v>6</v>
      </c>
      <c r="L29" s="18">
        <f t="shared" si="48"/>
        <v>6240979.0631090878</v>
      </c>
      <c r="M29" s="18">
        <f t="shared" si="49"/>
        <v>12481.958126218153</v>
      </c>
      <c r="N29" s="18">
        <f t="shared" si="50"/>
        <v>998.55665009745223</v>
      </c>
      <c r="O29" s="17" t="s">
        <v>12</v>
      </c>
      <c r="P29" s="6">
        <v>0.08</v>
      </c>
      <c r="Q29" s="17">
        <v>2020</v>
      </c>
      <c r="R29" s="17" t="s">
        <v>6</v>
      </c>
      <c r="S29" s="18">
        <f t="shared" si="38"/>
        <v>6240979.0631090878</v>
      </c>
      <c r="T29" s="18">
        <f t="shared" si="39"/>
        <v>110134.92464310117</v>
      </c>
      <c r="U29" s="18">
        <f t="shared" si="40"/>
        <v>23128.334175051255</v>
      </c>
      <c r="V29" s="17" t="s">
        <v>23</v>
      </c>
      <c r="W29" s="19">
        <f>1-SUM(W23:W28)</f>
        <v>0.21000000000000008</v>
      </c>
    </row>
    <row r="30" spans="1:23" x14ac:dyDescent="0.25">
      <c r="A30" s="3">
        <f t="shared" si="46"/>
        <v>2006</v>
      </c>
      <c r="B30" s="3" t="s">
        <v>8</v>
      </c>
      <c r="C30" s="4">
        <f t="shared" si="45"/>
        <v>5244133.6371586919</v>
      </c>
      <c r="D30" s="4">
        <f t="shared" si="41"/>
        <v>13765.850797541549</v>
      </c>
      <c r="E30" s="4">
        <f t="shared" si="42"/>
        <v>123204.36463799684</v>
      </c>
      <c r="F30" s="4">
        <f t="shared" si="43"/>
        <v>655.51670464483561</v>
      </c>
      <c r="G30" s="4">
        <f t="shared" si="44"/>
        <v>5866.8745065712783</v>
      </c>
      <c r="H30" s="1"/>
      <c r="J30" s="17">
        <f t="shared" si="47"/>
        <v>2020</v>
      </c>
      <c r="K30" s="17" t="s">
        <v>6</v>
      </c>
      <c r="L30" s="18">
        <f t="shared" si="48"/>
        <v>6240979.0631090878</v>
      </c>
      <c r="M30" s="18">
        <f t="shared" si="49"/>
        <v>12481.958126218153</v>
      </c>
      <c r="N30" s="18">
        <f t="shared" si="50"/>
        <v>873.73706883527075</v>
      </c>
      <c r="O30" s="17" t="s">
        <v>13</v>
      </c>
      <c r="P30" s="6">
        <v>7.0000000000000007E-2</v>
      </c>
    </row>
    <row r="31" spans="1:23" x14ac:dyDescent="0.25">
      <c r="A31" s="3">
        <f t="shared" si="46"/>
        <v>2007</v>
      </c>
      <c r="B31" s="3" t="s">
        <v>8</v>
      </c>
      <c r="C31" s="4">
        <f t="shared" si="45"/>
        <v>5375236.978087659</v>
      </c>
      <c r="D31" s="4">
        <f t="shared" si="41"/>
        <v>14109.997067480079</v>
      </c>
      <c r="E31" s="4">
        <f t="shared" si="42"/>
        <v>126284.47375394669</v>
      </c>
      <c r="F31" s="4">
        <f t="shared" si="43"/>
        <v>671.90462226095622</v>
      </c>
      <c r="G31" s="4">
        <f t="shared" si="44"/>
        <v>6013.546369235557</v>
      </c>
      <c r="H31" s="1"/>
      <c r="J31" s="17">
        <f t="shared" si="47"/>
        <v>2020</v>
      </c>
      <c r="K31" s="17" t="s">
        <v>6</v>
      </c>
      <c r="L31" s="18">
        <f t="shared" si="48"/>
        <v>6240979.0631090878</v>
      </c>
      <c r="M31" s="18">
        <f t="shared" si="49"/>
        <v>12481.958126218153</v>
      </c>
      <c r="N31" s="18">
        <f t="shared" si="50"/>
        <v>1248.1958126218153</v>
      </c>
      <c r="O31" s="17" t="s">
        <v>14</v>
      </c>
      <c r="P31" s="6">
        <v>0.1</v>
      </c>
    </row>
    <row r="32" spans="1:23" x14ac:dyDescent="0.25">
      <c r="A32" s="3">
        <f t="shared" si="46"/>
        <v>2008</v>
      </c>
      <c r="B32" s="3" t="s">
        <v>8</v>
      </c>
      <c r="C32" s="4">
        <f t="shared" si="45"/>
        <v>5509617.9025398502</v>
      </c>
      <c r="D32" s="4">
        <f t="shared" si="41"/>
        <v>14462.746994167124</v>
      </c>
      <c r="E32" s="4">
        <f t="shared" si="42"/>
        <v>129441.58559779575</v>
      </c>
      <c r="F32" s="4">
        <f t="shared" si="43"/>
        <v>688.70223781748211</v>
      </c>
      <c r="G32" s="4">
        <f t="shared" si="44"/>
        <v>6163.885028466465</v>
      </c>
      <c r="H32" s="1"/>
      <c r="O32" s="20"/>
      <c r="P32" s="6"/>
    </row>
    <row r="33" spans="1:21" x14ac:dyDescent="0.25">
      <c r="A33" s="3">
        <f t="shared" si="46"/>
        <v>2009</v>
      </c>
      <c r="B33" s="3" t="s">
        <v>8</v>
      </c>
      <c r="C33" s="4">
        <f t="shared" si="45"/>
        <v>5647358.3501033466</v>
      </c>
      <c r="D33" s="4">
        <f t="shared" si="41"/>
        <v>14824.315669021291</v>
      </c>
      <c r="E33" s="4">
        <f t="shared" si="42"/>
        <v>132677.62523774055</v>
      </c>
      <c r="F33" s="4">
        <f t="shared" si="43"/>
        <v>705.91979376291863</v>
      </c>
      <c r="G33" s="4">
        <f t="shared" si="44"/>
        <v>6317.9821541781212</v>
      </c>
      <c r="H33" s="1"/>
      <c r="O33" s="20"/>
      <c r="P33" s="6"/>
    </row>
    <row r="34" spans="1:21" x14ac:dyDescent="0.25">
      <c r="A34" s="3">
        <f t="shared" si="46"/>
        <v>2010</v>
      </c>
      <c r="B34" s="3" t="s">
        <v>8</v>
      </c>
      <c r="C34" s="4">
        <f t="shared" si="45"/>
        <v>5788542.3088559303</v>
      </c>
      <c r="D34" s="4">
        <f t="shared" si="41"/>
        <v>15194.923560746774</v>
      </c>
      <c r="E34" s="4">
        <f t="shared" si="42"/>
        <v>135994.56586868363</v>
      </c>
      <c r="F34" s="4">
        <f t="shared" si="43"/>
        <v>723.56778860698932</v>
      </c>
      <c r="G34" s="4">
        <f t="shared" si="44"/>
        <v>6475.9317080325536</v>
      </c>
      <c r="H34" s="1"/>
      <c r="J34" s="3" t="s">
        <v>0</v>
      </c>
      <c r="K34" s="3" t="s">
        <v>1</v>
      </c>
      <c r="L34" s="4" t="s">
        <v>27</v>
      </c>
      <c r="M34" s="3" t="s">
        <v>28</v>
      </c>
      <c r="Q34" s="3" t="s">
        <v>0</v>
      </c>
      <c r="R34" s="3" t="s">
        <v>1</v>
      </c>
      <c r="S34" s="3" t="s">
        <v>29</v>
      </c>
      <c r="T34" s="3" t="s">
        <v>30</v>
      </c>
      <c r="U34" s="3"/>
    </row>
    <row r="35" spans="1:21" x14ac:dyDescent="0.25">
      <c r="A35" s="3">
        <f t="shared" si="46"/>
        <v>2011</v>
      </c>
      <c r="B35" s="3" t="s">
        <v>8</v>
      </c>
      <c r="C35" s="4">
        <f t="shared" si="45"/>
        <v>5933255.8665773282</v>
      </c>
      <c r="D35" s="4">
        <f t="shared" si="41"/>
        <v>15574.796649765487</v>
      </c>
      <c r="E35" s="4">
        <f t="shared" si="42"/>
        <v>139394.4300154011</v>
      </c>
      <c r="F35" s="4">
        <f t="shared" si="43"/>
        <v>741.65698332216607</v>
      </c>
      <c r="G35" s="4">
        <f t="shared" si="44"/>
        <v>6637.8300007333855</v>
      </c>
      <c r="H35" s="1"/>
      <c r="J35" s="20">
        <f>$A$2</f>
        <v>2000</v>
      </c>
      <c r="K35" s="3" t="s">
        <v>8</v>
      </c>
      <c r="L35" s="4">
        <f>0.17*$D$24</f>
        <v>2017.9425000000001</v>
      </c>
      <c r="M35" s="20" t="s">
        <v>8</v>
      </c>
      <c r="N35" s="20"/>
      <c r="P35" s="6"/>
      <c r="Q35" s="20">
        <f>$A$2</f>
        <v>2000</v>
      </c>
      <c r="R35" s="3" t="s">
        <v>8</v>
      </c>
      <c r="S35" s="21">
        <f>$E$24*U35</f>
        <v>37183.558124999996</v>
      </c>
      <c r="T35" s="20" t="s">
        <v>16</v>
      </c>
      <c r="U35" s="3">
        <v>0.35</v>
      </c>
    </row>
    <row r="36" spans="1:21" x14ac:dyDescent="0.25">
      <c r="A36" s="3">
        <f>A35+1</f>
        <v>2012</v>
      </c>
      <c r="B36" s="3" t="s">
        <v>8</v>
      </c>
      <c r="C36" s="4">
        <f t="shared" si="45"/>
        <v>6081587.2632417614</v>
      </c>
      <c r="D36" s="4">
        <f t="shared" si="41"/>
        <v>15964.166566009582</v>
      </c>
      <c r="E36" s="4">
        <f t="shared" si="42"/>
        <v>142879.29076578579</v>
      </c>
      <c r="F36" s="4">
        <f t="shared" si="43"/>
        <v>760.19840790521823</v>
      </c>
      <c r="G36" s="4">
        <f t="shared" si="44"/>
        <v>6803.7757507517035</v>
      </c>
      <c r="H36" s="1"/>
      <c r="J36" s="20">
        <f t="shared" ref="J36:J40" si="51">$A$2</f>
        <v>2000</v>
      </c>
      <c r="K36" s="3" t="s">
        <v>8</v>
      </c>
      <c r="L36" s="4">
        <f t="shared" ref="L36:L40" si="52">0.17*$D$24</f>
        <v>2017.9425000000001</v>
      </c>
      <c r="M36" s="20" t="s">
        <v>10</v>
      </c>
      <c r="N36" s="20"/>
      <c r="P36" s="6"/>
      <c r="Q36" s="20">
        <f t="shared" ref="Q36:Q39" si="53">$A$2</f>
        <v>2000</v>
      </c>
      <c r="R36" s="3" t="s">
        <v>8</v>
      </c>
      <c r="S36" s="21">
        <f t="shared" ref="S36:S41" si="54">$E$24*U36</f>
        <v>10623.873750000001</v>
      </c>
      <c r="T36" s="20" t="s">
        <v>17</v>
      </c>
      <c r="U36" s="3">
        <v>0.1</v>
      </c>
    </row>
    <row r="37" spans="1:21" x14ac:dyDescent="0.25">
      <c r="A37" s="3">
        <f t="shared" si="46"/>
        <v>2013</v>
      </c>
      <c r="B37" s="3" t="s">
        <v>8</v>
      </c>
      <c r="C37" s="4">
        <f t="shared" si="45"/>
        <v>6233626.944822805</v>
      </c>
      <c r="D37" s="4">
        <f t="shared" si="41"/>
        <v>16363.270730159898</v>
      </c>
      <c r="E37" s="4">
        <f t="shared" si="42"/>
        <v>146451.2730349311</v>
      </c>
      <c r="F37" s="4">
        <f t="shared" si="43"/>
        <v>779.20336810285232</v>
      </c>
      <c r="G37" s="4">
        <f t="shared" si="44"/>
        <v>6973.8701445205288</v>
      </c>
      <c r="H37" s="1"/>
      <c r="J37" s="20">
        <f t="shared" si="51"/>
        <v>2000</v>
      </c>
      <c r="K37" s="3" t="s">
        <v>8</v>
      </c>
      <c r="L37" s="4">
        <f t="shared" si="52"/>
        <v>2017.9425000000001</v>
      </c>
      <c r="M37" s="20" t="s">
        <v>11</v>
      </c>
      <c r="N37" s="20"/>
      <c r="P37" s="6"/>
      <c r="Q37" s="20">
        <f t="shared" si="53"/>
        <v>2000</v>
      </c>
      <c r="R37" s="3" t="s">
        <v>8</v>
      </c>
      <c r="S37" s="21">
        <f t="shared" si="54"/>
        <v>21247.747500000001</v>
      </c>
      <c r="T37" s="20" t="s">
        <v>18</v>
      </c>
      <c r="U37" s="3">
        <v>0.2</v>
      </c>
    </row>
    <row r="38" spans="1:21" x14ac:dyDescent="0.25">
      <c r="A38" s="3">
        <f t="shared" si="46"/>
        <v>2014</v>
      </c>
      <c r="B38" s="3" t="s">
        <v>8</v>
      </c>
      <c r="C38" s="4">
        <f t="shared" si="45"/>
        <v>6389467.6184433755</v>
      </c>
      <c r="D38" s="4">
        <f t="shared" si="41"/>
        <v>16772.352498413846</v>
      </c>
      <c r="E38" s="4">
        <f t="shared" si="42"/>
        <v>150112.55486080391</v>
      </c>
      <c r="F38" s="4">
        <f t="shared" si="43"/>
        <v>798.68345230542127</v>
      </c>
      <c r="G38" s="4">
        <f t="shared" si="44"/>
        <v>7148.2168981335199</v>
      </c>
      <c r="H38" s="1"/>
      <c r="J38" s="20">
        <f t="shared" si="51"/>
        <v>2000</v>
      </c>
      <c r="K38" s="3" t="s">
        <v>8</v>
      </c>
      <c r="L38" s="4">
        <f t="shared" si="52"/>
        <v>2017.9425000000001</v>
      </c>
      <c r="M38" s="20" t="s">
        <v>12</v>
      </c>
      <c r="N38" s="3"/>
      <c r="Q38" s="20">
        <f t="shared" si="53"/>
        <v>2000</v>
      </c>
      <c r="R38" s="3" t="s">
        <v>8</v>
      </c>
      <c r="S38" s="21">
        <f t="shared" si="54"/>
        <v>5311.9368750000003</v>
      </c>
      <c r="T38" s="20" t="s">
        <v>19</v>
      </c>
      <c r="U38" s="3">
        <v>0.05</v>
      </c>
    </row>
    <row r="39" spans="1:21" x14ac:dyDescent="0.25">
      <c r="A39" s="3">
        <f t="shared" si="46"/>
        <v>2015</v>
      </c>
      <c r="B39" s="3" t="s">
        <v>8</v>
      </c>
      <c r="C39" s="4">
        <f t="shared" si="45"/>
        <v>6549204.3089044597</v>
      </c>
      <c r="D39" s="4">
        <f t="shared" si="41"/>
        <v>17191.661310874173</v>
      </c>
      <c r="E39" s="4">
        <f t="shared" si="42"/>
        <v>153865.36873232387</v>
      </c>
      <c r="F39" s="4">
        <f t="shared" si="43"/>
        <v>818.65053861305591</v>
      </c>
      <c r="G39" s="4">
        <f t="shared" si="44"/>
        <v>7326.9223205868511</v>
      </c>
      <c r="H39" s="1"/>
      <c r="J39" s="20">
        <f t="shared" si="51"/>
        <v>2000</v>
      </c>
      <c r="K39" s="3" t="s">
        <v>8</v>
      </c>
      <c r="L39" s="4">
        <f t="shared" si="52"/>
        <v>2017.9425000000001</v>
      </c>
      <c r="M39" s="20" t="s">
        <v>13</v>
      </c>
      <c r="N39" s="3"/>
      <c r="Q39" s="20">
        <f t="shared" si="53"/>
        <v>2000</v>
      </c>
      <c r="R39" s="3" t="s">
        <v>8</v>
      </c>
      <c r="S39" s="21">
        <f t="shared" si="54"/>
        <v>1062.387375</v>
      </c>
      <c r="T39" s="20" t="s">
        <v>20</v>
      </c>
      <c r="U39" s="3">
        <v>0.01</v>
      </c>
    </row>
    <row r="40" spans="1:21" x14ac:dyDescent="0.25">
      <c r="A40" s="3">
        <f>A39+1</f>
        <v>2016</v>
      </c>
      <c r="B40" s="3" t="s">
        <v>8</v>
      </c>
      <c r="C40" s="4">
        <f t="shared" si="45"/>
        <v>6712934.4166270709</v>
      </c>
      <c r="D40" s="4">
        <f t="shared" si="41"/>
        <v>17621.452843646046</v>
      </c>
      <c r="E40" s="4">
        <f t="shared" si="42"/>
        <v>157712.0029506321</v>
      </c>
      <c r="F40" s="4">
        <f t="shared" si="43"/>
        <v>839.1168020783831</v>
      </c>
      <c r="G40" s="4">
        <f t="shared" si="44"/>
        <v>7510.095378601528</v>
      </c>
      <c r="H40" s="1"/>
      <c r="J40" s="20">
        <f t="shared" si="51"/>
        <v>2000</v>
      </c>
      <c r="K40" s="3" t="s">
        <v>8</v>
      </c>
      <c r="L40" s="4">
        <f t="shared" si="52"/>
        <v>2017.9425000000001</v>
      </c>
      <c r="M40" s="20" t="s">
        <v>14</v>
      </c>
      <c r="N40" s="3"/>
      <c r="Q40" s="20">
        <f>$A$2</f>
        <v>2000</v>
      </c>
      <c r="R40" s="3" t="s">
        <v>8</v>
      </c>
      <c r="S40" s="21">
        <f t="shared" si="54"/>
        <v>8499.0990000000002</v>
      </c>
      <c r="T40" s="20" t="s">
        <v>21</v>
      </c>
      <c r="U40" s="3">
        <v>0.08</v>
      </c>
    </row>
    <row r="41" spans="1:21" x14ac:dyDescent="0.25">
      <c r="A41" s="3">
        <f t="shared" si="46"/>
        <v>2017</v>
      </c>
      <c r="B41" s="3" t="s">
        <v>8</v>
      </c>
      <c r="C41" s="4">
        <f t="shared" si="45"/>
        <v>6880757.7770427475</v>
      </c>
      <c r="D41" s="4">
        <f t="shared" si="41"/>
        <v>18061.98916473725</v>
      </c>
      <c r="E41" s="4">
        <f t="shared" si="42"/>
        <v>161654.80302439837</v>
      </c>
      <c r="F41" s="4">
        <f t="shared" si="43"/>
        <v>860.09472213034519</v>
      </c>
      <c r="G41" s="4">
        <f t="shared" si="44"/>
        <v>7697.8477630665893</v>
      </c>
      <c r="H41" s="1"/>
      <c r="J41" s="20">
        <f>$A$3</f>
        <v>2001</v>
      </c>
      <c r="K41" s="3" t="s">
        <v>8</v>
      </c>
      <c r="L41" s="4">
        <f>0.17*$D$25</f>
        <v>2068.3910625000003</v>
      </c>
      <c r="M41" s="20" t="s">
        <v>8</v>
      </c>
      <c r="N41" s="3"/>
      <c r="Q41" s="20">
        <f>$A$2</f>
        <v>2000</v>
      </c>
      <c r="R41" s="3" t="s">
        <v>8</v>
      </c>
      <c r="S41" s="21">
        <f t="shared" si="54"/>
        <v>22310.134875000007</v>
      </c>
      <c r="T41" s="20" t="s">
        <v>23</v>
      </c>
      <c r="U41" s="3">
        <f>1-SUM(U35:U40)</f>
        <v>0.21000000000000008</v>
      </c>
    </row>
    <row r="42" spans="1:21" x14ac:dyDescent="0.25">
      <c r="A42" s="3">
        <f t="shared" si="46"/>
        <v>2018</v>
      </c>
      <c r="B42" s="3" t="s">
        <v>8</v>
      </c>
      <c r="C42" s="4">
        <f t="shared" si="45"/>
        <v>7052776.7214688165</v>
      </c>
      <c r="D42" s="4">
        <f t="shared" si="41"/>
        <v>18513.538893855675</v>
      </c>
      <c r="E42" s="4">
        <f t="shared" si="42"/>
        <v>165696.17310000831</v>
      </c>
      <c r="F42" s="4">
        <f t="shared" si="43"/>
        <v>881.59709018360354</v>
      </c>
      <c r="G42" s="4">
        <f t="shared" si="44"/>
        <v>7890.2939571432526</v>
      </c>
      <c r="H42" s="1"/>
      <c r="J42" s="20">
        <f t="shared" ref="J42:J46" si="55">$A$3</f>
        <v>2001</v>
      </c>
      <c r="K42" s="3" t="s">
        <v>8</v>
      </c>
      <c r="L42" s="4">
        <f>0.17*$D$25</f>
        <v>2068.3910625000003</v>
      </c>
      <c r="M42" s="20" t="s">
        <v>10</v>
      </c>
      <c r="N42" s="3"/>
      <c r="Q42" s="20">
        <f t="shared" ref="Q42:Q48" si="56">$A$3</f>
        <v>2001</v>
      </c>
      <c r="R42" s="3" t="s">
        <v>8</v>
      </c>
      <c r="S42" s="21">
        <f>$E$25*U42</f>
        <v>38113.147078124995</v>
      </c>
      <c r="T42" s="20" t="s">
        <v>16</v>
      </c>
      <c r="U42" s="3">
        <v>0.35</v>
      </c>
    </row>
    <row r="43" spans="1:21" x14ac:dyDescent="0.25">
      <c r="A43" s="3">
        <f t="shared" si="46"/>
        <v>2019</v>
      </c>
      <c r="B43" s="3" t="s">
        <v>8</v>
      </c>
      <c r="C43" s="4">
        <f t="shared" si="45"/>
        <v>7229096.1395055372</v>
      </c>
      <c r="D43" s="4">
        <f t="shared" si="41"/>
        <v>18976.377366202054</v>
      </c>
      <c r="E43" s="4">
        <f t="shared" si="42"/>
        <v>169838.57742750834</v>
      </c>
      <c r="F43" s="4">
        <f t="shared" si="43"/>
        <v>903.63701743819297</v>
      </c>
      <c r="G43" s="4">
        <f t="shared" si="44"/>
        <v>8087.5513060718258</v>
      </c>
      <c r="H43" s="1"/>
      <c r="J43" s="20">
        <f t="shared" si="55"/>
        <v>2001</v>
      </c>
      <c r="K43" s="3" t="s">
        <v>8</v>
      </c>
      <c r="L43" s="4">
        <f t="shared" ref="L43:L46" si="57">0.17*$D$25</f>
        <v>2068.3910625000003</v>
      </c>
      <c r="M43" s="20" t="s">
        <v>11</v>
      </c>
      <c r="N43" s="3"/>
      <c r="Q43" s="20">
        <f t="shared" si="56"/>
        <v>2001</v>
      </c>
      <c r="R43" s="3" t="s">
        <v>8</v>
      </c>
      <c r="S43" s="21">
        <f t="shared" ref="S43:S48" si="58">$E$25*U43</f>
        <v>10889.47059375</v>
      </c>
      <c r="T43" s="20" t="s">
        <v>17</v>
      </c>
      <c r="U43" s="3">
        <v>0.1</v>
      </c>
    </row>
    <row r="44" spans="1:21" x14ac:dyDescent="0.25">
      <c r="A44" s="3">
        <f t="shared" si="46"/>
        <v>2020</v>
      </c>
      <c r="B44" s="3" t="s">
        <v>8</v>
      </c>
      <c r="C44" s="4">
        <f t="shared" si="45"/>
        <v>7409823.5429931758</v>
      </c>
      <c r="D44" s="4">
        <f t="shared" si="41"/>
        <v>19450.786800357102</v>
      </c>
      <c r="E44" s="4">
        <f t="shared" si="42"/>
        <v>174084.54186319603</v>
      </c>
      <c r="F44" s="4">
        <f t="shared" si="43"/>
        <v>926.22794287414763</v>
      </c>
      <c r="G44" s="4">
        <f t="shared" si="44"/>
        <v>8289.7400887236199</v>
      </c>
      <c r="H44" s="1"/>
      <c r="J44" s="20">
        <f t="shared" si="55"/>
        <v>2001</v>
      </c>
      <c r="K44" s="3" t="s">
        <v>8</v>
      </c>
      <c r="L44" s="4">
        <f t="shared" si="57"/>
        <v>2068.3910625000003</v>
      </c>
      <c r="M44" s="20" t="s">
        <v>12</v>
      </c>
      <c r="N44" s="3"/>
      <c r="Q44" s="20">
        <f t="shared" si="56"/>
        <v>2001</v>
      </c>
      <c r="R44" s="3" t="s">
        <v>8</v>
      </c>
      <c r="S44" s="21">
        <f t="shared" si="58"/>
        <v>21778.941187500001</v>
      </c>
      <c r="T44" s="20" t="s">
        <v>18</v>
      </c>
      <c r="U44" s="3">
        <v>0.2</v>
      </c>
    </row>
    <row r="45" spans="1:21" x14ac:dyDescent="0.25">
      <c r="C45" s="5">
        <f t="shared" si="45"/>
        <v>7595069.1315680053</v>
      </c>
      <c r="J45" s="20">
        <f t="shared" si="55"/>
        <v>2001</v>
      </c>
      <c r="K45" s="3" t="s">
        <v>8</v>
      </c>
      <c r="L45" s="4">
        <f t="shared" si="57"/>
        <v>2068.3910625000003</v>
      </c>
      <c r="M45" s="20" t="s">
        <v>13</v>
      </c>
      <c r="N45" s="3"/>
      <c r="Q45" s="20">
        <f t="shared" si="56"/>
        <v>2001</v>
      </c>
      <c r="R45" s="3" t="s">
        <v>8</v>
      </c>
      <c r="S45" s="21">
        <f t="shared" si="58"/>
        <v>5444.7352968750001</v>
      </c>
      <c r="T45" s="20" t="s">
        <v>19</v>
      </c>
      <c r="U45" s="3">
        <v>0.05</v>
      </c>
    </row>
    <row r="46" spans="1:21" x14ac:dyDescent="0.25">
      <c r="A46" s="3">
        <v>2000</v>
      </c>
      <c r="B46" s="3" t="s">
        <v>10</v>
      </c>
      <c r="C46" s="4">
        <v>3600000</v>
      </c>
      <c r="D46" s="4">
        <f>((C47-C46)*0.1)*1.05</f>
        <v>5670</v>
      </c>
      <c r="E46" s="4">
        <f>(C47-C46-D46)*1.05</f>
        <v>50746.5</v>
      </c>
      <c r="F46" s="4">
        <f>((C47-C46)*0.1)*0.05</f>
        <v>270</v>
      </c>
      <c r="G46" s="4">
        <f>(C47-C46-D46)*0.05</f>
        <v>2416.5</v>
      </c>
      <c r="J46" s="20">
        <f t="shared" si="55"/>
        <v>2001</v>
      </c>
      <c r="K46" s="3" t="s">
        <v>8</v>
      </c>
      <c r="L46" s="4">
        <f t="shared" si="57"/>
        <v>2068.3910625000003</v>
      </c>
      <c r="M46" s="20" t="s">
        <v>14</v>
      </c>
      <c r="N46" s="3"/>
      <c r="Q46" s="20">
        <f t="shared" si="56"/>
        <v>2001</v>
      </c>
      <c r="R46" s="3" t="s">
        <v>8</v>
      </c>
      <c r="S46" s="21">
        <f t="shared" si="58"/>
        <v>1088.947059375</v>
      </c>
      <c r="T46" s="20" t="s">
        <v>20</v>
      </c>
      <c r="U46" s="3">
        <v>0.01</v>
      </c>
    </row>
    <row r="47" spans="1:21" x14ac:dyDescent="0.25">
      <c r="A47" s="3">
        <v>2001</v>
      </c>
      <c r="B47" s="3" t="s">
        <v>10</v>
      </c>
      <c r="C47" s="4">
        <f>C46+0.015*C46</f>
        <v>3654000</v>
      </c>
      <c r="D47" s="4">
        <f t="shared" ref="D47:D66" si="59">((C48-C47)*0.1)*1.05</f>
        <v>5755.05</v>
      </c>
      <c r="E47" s="4">
        <f t="shared" ref="E47:E58" si="60">(C48-C47-D47)*1.05</f>
        <v>51507.697500000002</v>
      </c>
      <c r="F47" s="4">
        <f t="shared" ref="F47:F58" si="61">((C48-C47)*0.1)*0.05</f>
        <v>274.05</v>
      </c>
      <c r="G47" s="4">
        <f t="shared" ref="G47:G58" si="62">(C48-C47-D47)*0.05</f>
        <v>2452.7474999999999</v>
      </c>
      <c r="J47" s="20">
        <f>$A$4</f>
        <v>2002</v>
      </c>
      <c r="K47" s="3" t="s">
        <v>8</v>
      </c>
      <c r="L47" s="4">
        <f>0.17*$D$26</f>
        <v>2120.1008390625002</v>
      </c>
      <c r="M47" s="20" t="s">
        <v>8</v>
      </c>
      <c r="N47" s="3"/>
      <c r="Q47" s="20">
        <f t="shared" si="56"/>
        <v>2001</v>
      </c>
      <c r="R47" s="3" t="s">
        <v>8</v>
      </c>
      <c r="S47" s="21">
        <f t="shared" si="58"/>
        <v>8711.5764749999998</v>
      </c>
      <c r="T47" s="20" t="s">
        <v>21</v>
      </c>
      <c r="U47" s="3">
        <v>0.08</v>
      </c>
    </row>
    <row r="48" spans="1:21" x14ac:dyDescent="0.25">
      <c r="A48" s="3">
        <f>A47+1</f>
        <v>2002</v>
      </c>
      <c r="B48" s="3" t="s">
        <v>10</v>
      </c>
      <c r="C48" s="4">
        <f t="shared" ref="C48:C67" si="63">C47+0.015*C47</f>
        <v>3708810</v>
      </c>
      <c r="D48" s="4">
        <f t="shared" si="59"/>
        <v>5841.3757499999911</v>
      </c>
      <c r="E48" s="4">
        <f t="shared" si="60"/>
        <v>52280.312962499913</v>
      </c>
      <c r="F48" s="4">
        <f t="shared" si="61"/>
        <v>278.16074999999955</v>
      </c>
      <c r="G48" s="4">
        <f t="shared" si="62"/>
        <v>2489.5387124999961</v>
      </c>
      <c r="J48" s="20">
        <f t="shared" ref="J48:J52" si="64">$A$4</f>
        <v>2002</v>
      </c>
      <c r="K48" s="3" t="s">
        <v>8</v>
      </c>
      <c r="L48" s="4">
        <f t="shared" ref="L48:L52" si="65">0.17*$D$26</f>
        <v>2120.1008390625002</v>
      </c>
      <c r="M48" s="20" t="s">
        <v>10</v>
      </c>
      <c r="N48" s="3"/>
      <c r="Q48" s="20">
        <f t="shared" si="56"/>
        <v>2001</v>
      </c>
      <c r="R48" s="3" t="s">
        <v>8</v>
      </c>
      <c r="S48" s="21">
        <f t="shared" si="58"/>
        <v>22867.888246875009</v>
      </c>
      <c r="T48" s="20" t="s">
        <v>23</v>
      </c>
      <c r="U48" s="3">
        <f>1-SUM(U42:U47)</f>
        <v>0.21000000000000008</v>
      </c>
    </row>
    <row r="49" spans="1:21" x14ac:dyDescent="0.25">
      <c r="A49" s="3">
        <f t="shared" ref="A49:A66" si="66">A48+1</f>
        <v>2003</v>
      </c>
      <c r="B49" s="3" t="s">
        <v>10</v>
      </c>
      <c r="C49" s="4">
        <f t="shared" si="63"/>
        <v>3764442.15</v>
      </c>
      <c r="D49" s="4">
        <f t="shared" si="59"/>
        <v>5928.996386249979</v>
      </c>
      <c r="E49" s="4">
        <f t="shared" si="60"/>
        <v>53064.517656937307</v>
      </c>
      <c r="F49" s="4">
        <f t="shared" si="61"/>
        <v>282.33316124999897</v>
      </c>
      <c r="G49" s="4">
        <f t="shared" si="62"/>
        <v>2526.881793187491</v>
      </c>
      <c r="J49" s="20">
        <f t="shared" si="64"/>
        <v>2002</v>
      </c>
      <c r="K49" s="3" t="s">
        <v>8</v>
      </c>
      <c r="L49" s="4">
        <f t="shared" si="65"/>
        <v>2120.1008390625002</v>
      </c>
      <c r="M49" s="20" t="s">
        <v>11</v>
      </c>
      <c r="N49" s="3"/>
      <c r="Q49" s="20">
        <f t="shared" ref="Q49:Q55" si="67">$A$21</f>
        <v>2019</v>
      </c>
      <c r="R49" s="3" t="s">
        <v>8</v>
      </c>
      <c r="S49" s="21">
        <f>$E$65*U49</f>
        <v>23568.337099962926</v>
      </c>
      <c r="T49" s="20" t="s">
        <v>16</v>
      </c>
      <c r="U49" s="3">
        <v>0.35</v>
      </c>
    </row>
    <row r="50" spans="1:21" x14ac:dyDescent="0.25">
      <c r="A50" s="3">
        <f t="shared" si="66"/>
        <v>2004</v>
      </c>
      <c r="B50" s="3" t="s">
        <v>10</v>
      </c>
      <c r="C50" s="4">
        <f t="shared" si="63"/>
        <v>3820908.7822499997</v>
      </c>
      <c r="D50" s="4">
        <f t="shared" si="59"/>
        <v>6017.9313320437504</v>
      </c>
      <c r="E50" s="4">
        <f t="shared" si="60"/>
        <v>53860.485421791556</v>
      </c>
      <c r="F50" s="4">
        <f t="shared" si="61"/>
        <v>286.56815866875002</v>
      </c>
      <c r="G50" s="4">
        <f t="shared" si="62"/>
        <v>2564.7850200853122</v>
      </c>
      <c r="J50" s="20">
        <f t="shared" si="64"/>
        <v>2002</v>
      </c>
      <c r="K50" s="3" t="s">
        <v>8</v>
      </c>
      <c r="L50" s="4">
        <f t="shared" si="65"/>
        <v>2120.1008390625002</v>
      </c>
      <c r="M50" s="20" t="s">
        <v>12</v>
      </c>
      <c r="N50" s="3"/>
      <c r="Q50" s="20">
        <f t="shared" si="67"/>
        <v>2019</v>
      </c>
      <c r="R50" s="3" t="s">
        <v>8</v>
      </c>
      <c r="S50" s="21">
        <f t="shared" ref="S50:S55" si="68">$E$65*U50</f>
        <v>6733.8105999894078</v>
      </c>
      <c r="T50" s="20" t="s">
        <v>17</v>
      </c>
      <c r="U50" s="3">
        <v>0.1</v>
      </c>
    </row>
    <row r="51" spans="1:21" x14ac:dyDescent="0.25">
      <c r="A51" s="3">
        <f t="shared" si="66"/>
        <v>2005</v>
      </c>
      <c r="B51" s="3" t="s">
        <v>10</v>
      </c>
      <c r="C51" s="4">
        <f t="shared" si="63"/>
        <v>3878222.4139837497</v>
      </c>
      <c r="D51" s="4">
        <f t="shared" si="59"/>
        <v>6108.2003020244147</v>
      </c>
      <c r="E51" s="4">
        <f t="shared" si="60"/>
        <v>54668.392703118501</v>
      </c>
      <c r="F51" s="4">
        <f t="shared" si="61"/>
        <v>290.86668104878163</v>
      </c>
      <c r="G51" s="4">
        <f t="shared" si="62"/>
        <v>2603.2567953865955</v>
      </c>
      <c r="J51" s="20">
        <f t="shared" si="64"/>
        <v>2002</v>
      </c>
      <c r="K51" s="3" t="s">
        <v>8</v>
      </c>
      <c r="L51" s="4">
        <f t="shared" si="65"/>
        <v>2120.1008390625002</v>
      </c>
      <c r="M51" s="20" t="s">
        <v>13</v>
      </c>
      <c r="N51" s="3"/>
      <c r="Q51" s="20">
        <f t="shared" si="67"/>
        <v>2019</v>
      </c>
      <c r="R51" s="3" t="s">
        <v>8</v>
      </c>
      <c r="S51" s="21">
        <f t="shared" si="68"/>
        <v>13467.621199978816</v>
      </c>
      <c r="T51" s="20" t="s">
        <v>18</v>
      </c>
      <c r="U51" s="3">
        <v>0.2</v>
      </c>
    </row>
    <row r="52" spans="1:21" x14ac:dyDescent="0.25">
      <c r="A52" s="3">
        <f t="shared" si="66"/>
        <v>2006</v>
      </c>
      <c r="B52" s="3" t="s">
        <v>10</v>
      </c>
      <c r="C52" s="4">
        <f t="shared" si="63"/>
        <v>3936395.750193506</v>
      </c>
      <c r="D52" s="4">
        <f t="shared" si="59"/>
        <v>6199.8233065547865</v>
      </c>
      <c r="E52" s="4">
        <f t="shared" si="60"/>
        <v>55488.418593665345</v>
      </c>
      <c r="F52" s="4">
        <f t="shared" si="61"/>
        <v>295.22968126451366</v>
      </c>
      <c r="G52" s="4">
        <f t="shared" si="62"/>
        <v>2642.3056473173974</v>
      </c>
      <c r="J52" s="20">
        <f t="shared" si="64"/>
        <v>2002</v>
      </c>
      <c r="K52" s="3" t="s">
        <v>8</v>
      </c>
      <c r="L52" s="4">
        <f t="shared" si="65"/>
        <v>2120.1008390625002</v>
      </c>
      <c r="M52" s="20" t="s">
        <v>14</v>
      </c>
      <c r="N52" s="3"/>
      <c r="Q52" s="20">
        <f t="shared" si="67"/>
        <v>2019</v>
      </c>
      <c r="R52" s="3" t="s">
        <v>8</v>
      </c>
      <c r="S52" s="21">
        <f t="shared" si="68"/>
        <v>3366.9052999947039</v>
      </c>
      <c r="T52" s="20" t="s">
        <v>19</v>
      </c>
      <c r="U52" s="3">
        <v>0.05</v>
      </c>
    </row>
    <row r="53" spans="1:21" x14ac:dyDescent="0.25">
      <c r="A53" s="3">
        <f t="shared" si="66"/>
        <v>2007</v>
      </c>
      <c r="B53" s="3" t="s">
        <v>10</v>
      </c>
      <c r="C53" s="4">
        <f t="shared" si="63"/>
        <v>3995441.6864464087</v>
      </c>
      <c r="D53" s="4">
        <f t="shared" si="59"/>
        <v>6292.8206561530897</v>
      </c>
      <c r="E53" s="4">
        <f t="shared" si="60"/>
        <v>56320.744872570154</v>
      </c>
      <c r="F53" s="4">
        <f t="shared" si="61"/>
        <v>299.65812648348049</v>
      </c>
      <c r="G53" s="4">
        <f t="shared" si="62"/>
        <v>2681.9402320271502</v>
      </c>
      <c r="J53" s="20">
        <f>$A$21</f>
        <v>2019</v>
      </c>
      <c r="K53" s="3" t="s">
        <v>8</v>
      </c>
      <c r="L53" s="4">
        <f>0.17*$D$65</f>
        <v>1279.0478234616753</v>
      </c>
      <c r="M53" s="20" t="s">
        <v>8</v>
      </c>
      <c r="N53" s="3"/>
      <c r="Q53" s="20">
        <f t="shared" si="67"/>
        <v>2019</v>
      </c>
      <c r="R53" s="3" t="s">
        <v>8</v>
      </c>
      <c r="S53" s="21">
        <f t="shared" si="68"/>
        <v>673.38105999894083</v>
      </c>
      <c r="T53" s="20" t="s">
        <v>20</v>
      </c>
      <c r="U53" s="3">
        <v>0.01</v>
      </c>
    </row>
    <row r="54" spans="1:21" x14ac:dyDescent="0.25">
      <c r="A54" s="3">
        <f t="shared" si="66"/>
        <v>2008</v>
      </c>
      <c r="B54" s="3" t="s">
        <v>10</v>
      </c>
      <c r="C54" s="4">
        <f t="shared" si="63"/>
        <v>4055373.3117431048</v>
      </c>
      <c r="D54" s="4">
        <f t="shared" si="59"/>
        <v>6387.2129659953971</v>
      </c>
      <c r="E54" s="4">
        <f t="shared" si="60"/>
        <v>57165.556045658806</v>
      </c>
      <c r="F54" s="4">
        <f t="shared" si="61"/>
        <v>304.15299838073321</v>
      </c>
      <c r="G54" s="4">
        <f t="shared" si="62"/>
        <v>2722.1693355075622</v>
      </c>
      <c r="J54" s="20">
        <f t="shared" ref="J54:J58" si="69">$A$21</f>
        <v>2019</v>
      </c>
      <c r="K54" s="3" t="s">
        <v>8</v>
      </c>
      <c r="L54" s="4">
        <f t="shared" ref="L54:L58" si="70">0.17*$D$65</f>
        <v>1279.0478234616753</v>
      </c>
      <c r="M54" s="20" t="s">
        <v>10</v>
      </c>
      <c r="N54" s="3"/>
      <c r="Q54" s="20">
        <f t="shared" si="67"/>
        <v>2019</v>
      </c>
      <c r="R54" s="3" t="s">
        <v>8</v>
      </c>
      <c r="S54" s="21">
        <f t="shared" si="68"/>
        <v>5387.0484799915266</v>
      </c>
      <c r="T54" s="20" t="s">
        <v>21</v>
      </c>
      <c r="U54" s="3">
        <v>0.08</v>
      </c>
    </row>
    <row r="55" spans="1:21" x14ac:dyDescent="0.25">
      <c r="A55" s="3">
        <f t="shared" si="66"/>
        <v>2009</v>
      </c>
      <c r="B55" s="3" t="s">
        <v>10</v>
      </c>
      <c r="C55" s="4">
        <f t="shared" si="63"/>
        <v>4116203.9114192515</v>
      </c>
      <c r="D55" s="4">
        <f t="shared" si="59"/>
        <v>6483.0211604853102</v>
      </c>
      <c r="E55" s="4">
        <f t="shared" si="60"/>
        <v>58023.039386343517</v>
      </c>
      <c r="F55" s="4">
        <f t="shared" si="61"/>
        <v>308.71529335644334</v>
      </c>
      <c r="G55" s="4">
        <f t="shared" si="62"/>
        <v>2763.0018755401675</v>
      </c>
      <c r="J55" s="20">
        <f t="shared" si="69"/>
        <v>2019</v>
      </c>
      <c r="K55" s="3" t="s">
        <v>8</v>
      </c>
      <c r="L55" s="4">
        <f t="shared" si="70"/>
        <v>1279.0478234616753</v>
      </c>
      <c r="M55" s="20" t="s">
        <v>11</v>
      </c>
      <c r="N55" s="3"/>
      <c r="Q55" s="20">
        <f t="shared" si="67"/>
        <v>2019</v>
      </c>
      <c r="R55" s="3" t="s">
        <v>8</v>
      </c>
      <c r="S55" s="21">
        <f t="shared" si="68"/>
        <v>14141.00225997776</v>
      </c>
      <c r="T55" s="20" t="s">
        <v>23</v>
      </c>
      <c r="U55" s="3">
        <f>1-SUM(U49:U54)</f>
        <v>0.21000000000000008</v>
      </c>
    </row>
    <row r="56" spans="1:21" x14ac:dyDescent="0.25">
      <c r="A56" s="3">
        <f t="shared" si="66"/>
        <v>2010</v>
      </c>
      <c r="B56" s="3" t="s">
        <v>10</v>
      </c>
      <c r="C56" s="4">
        <f t="shared" si="63"/>
        <v>4177946.9700905401</v>
      </c>
      <c r="D56" s="4">
        <f t="shared" si="59"/>
        <v>6580.2664778925673</v>
      </c>
      <c r="E56" s="4">
        <f t="shared" si="60"/>
        <v>58893.38497713847</v>
      </c>
      <c r="F56" s="4">
        <f t="shared" si="61"/>
        <v>313.3460227567889</v>
      </c>
      <c r="G56" s="4">
        <f t="shared" si="62"/>
        <v>2804.4469036732607</v>
      </c>
      <c r="J56" s="20">
        <f t="shared" si="69"/>
        <v>2019</v>
      </c>
      <c r="K56" s="3" t="s">
        <v>8</v>
      </c>
      <c r="L56" s="4">
        <f t="shared" si="70"/>
        <v>1279.0478234616753</v>
      </c>
      <c r="M56" s="20" t="s">
        <v>12</v>
      </c>
      <c r="N56" s="3"/>
      <c r="Q56" s="3">
        <v>2020</v>
      </c>
      <c r="R56" s="3" t="s">
        <v>8</v>
      </c>
      <c r="S56" s="21">
        <f>$E$66*U56</f>
        <v>23921.862156462405</v>
      </c>
      <c r="T56" s="20" t="s">
        <v>16</v>
      </c>
      <c r="U56" s="3">
        <v>0.35</v>
      </c>
    </row>
    <row r="57" spans="1:21" x14ac:dyDescent="0.25">
      <c r="A57" s="3">
        <f t="shared" si="66"/>
        <v>2011</v>
      </c>
      <c r="B57" s="3" t="s">
        <v>10</v>
      </c>
      <c r="C57" s="4">
        <f t="shared" si="63"/>
        <v>4240616.1746418979</v>
      </c>
      <c r="D57" s="4">
        <f t="shared" si="59"/>
        <v>6678.9704750609499</v>
      </c>
      <c r="E57" s="4">
        <f t="shared" si="60"/>
        <v>59776.785751795491</v>
      </c>
      <c r="F57" s="4">
        <f t="shared" si="61"/>
        <v>318.04621309814047</v>
      </c>
      <c r="G57" s="4">
        <f t="shared" si="62"/>
        <v>2846.5136072283567</v>
      </c>
      <c r="J57" s="20">
        <f t="shared" si="69"/>
        <v>2019</v>
      </c>
      <c r="K57" s="3" t="s">
        <v>8</v>
      </c>
      <c r="L57" s="4">
        <f t="shared" si="70"/>
        <v>1279.0478234616753</v>
      </c>
      <c r="M57" s="20" t="s">
        <v>13</v>
      </c>
      <c r="N57" s="3"/>
      <c r="Q57" s="3">
        <v>2020</v>
      </c>
      <c r="R57" s="3" t="s">
        <v>8</v>
      </c>
      <c r="S57" s="21">
        <f t="shared" ref="S57:S62" si="71">$E$66*U57</f>
        <v>6834.8177589892584</v>
      </c>
      <c r="T57" s="20" t="s">
        <v>17</v>
      </c>
      <c r="U57" s="3">
        <v>0.1</v>
      </c>
    </row>
    <row r="58" spans="1:21" x14ac:dyDescent="0.25">
      <c r="A58" s="3">
        <f>A57+1</f>
        <v>2012</v>
      </c>
      <c r="B58" s="3" t="s">
        <v>10</v>
      </c>
      <c r="C58" s="4">
        <f t="shared" si="63"/>
        <v>4304225.417261526</v>
      </c>
      <c r="D58" s="4">
        <f t="shared" si="59"/>
        <v>6779.1550321868772</v>
      </c>
      <c r="E58" s="4">
        <f t="shared" si="60"/>
        <v>60673.43753807254</v>
      </c>
      <c r="F58" s="4">
        <f t="shared" si="61"/>
        <v>322.8169062946132</v>
      </c>
      <c r="G58" s="4">
        <f t="shared" si="62"/>
        <v>2889.2113113367877</v>
      </c>
      <c r="J58" s="20">
        <f t="shared" si="69"/>
        <v>2019</v>
      </c>
      <c r="K58" s="3" t="s">
        <v>8</v>
      </c>
      <c r="L58" s="4">
        <f t="shared" si="70"/>
        <v>1279.0478234616753</v>
      </c>
      <c r="M58" s="20" t="s">
        <v>14</v>
      </c>
      <c r="N58" s="3"/>
      <c r="Q58" s="3">
        <v>2020</v>
      </c>
      <c r="R58" s="3" t="s">
        <v>8</v>
      </c>
      <c r="S58" s="21">
        <f t="shared" si="71"/>
        <v>13669.635517978517</v>
      </c>
      <c r="T58" s="20" t="s">
        <v>18</v>
      </c>
      <c r="U58" s="3">
        <v>0.2</v>
      </c>
    </row>
    <row r="59" spans="1:21" x14ac:dyDescent="0.25">
      <c r="A59" s="3">
        <f t="shared" si="66"/>
        <v>2013</v>
      </c>
      <c r="B59" s="3" t="s">
        <v>10</v>
      </c>
      <c r="C59" s="4">
        <f t="shared" si="63"/>
        <v>4368788.7985204486</v>
      </c>
      <c r="D59" s="4">
        <f t="shared" si="59"/>
        <v>6880.8423576697342</v>
      </c>
      <c r="E59" s="4">
        <f t="shared" ref="E59:E66" si="72">(C60-C59-D59)*1.05</f>
        <v>61583.539101144117</v>
      </c>
      <c r="F59" s="4">
        <f t="shared" ref="F59:F66" si="73">((C60-C59)*0.1)*0.05</f>
        <v>327.65915988903498</v>
      </c>
      <c r="G59" s="4">
        <f t="shared" ref="G59:G66" si="74">(C60-C59-D59)*0.05</f>
        <v>2932.5494810068631</v>
      </c>
      <c r="J59" s="20">
        <f>$A$22</f>
        <v>2020</v>
      </c>
      <c r="K59" s="3" t="s">
        <v>8</v>
      </c>
      <c r="L59" s="4">
        <f>0.17*D$66</f>
        <v>1298.2335408136023</v>
      </c>
      <c r="M59" s="20" t="s">
        <v>8</v>
      </c>
      <c r="N59" s="3"/>
      <c r="Q59" s="3">
        <v>2020</v>
      </c>
      <c r="R59" s="3" t="s">
        <v>8</v>
      </c>
      <c r="S59" s="21">
        <f t="shared" si="71"/>
        <v>3417.4088794946292</v>
      </c>
      <c r="T59" s="20" t="s">
        <v>19</v>
      </c>
      <c r="U59" s="3">
        <v>0.05</v>
      </c>
    </row>
    <row r="60" spans="1:21" x14ac:dyDescent="0.25">
      <c r="A60" s="3">
        <f t="shared" si="66"/>
        <v>2014</v>
      </c>
      <c r="B60" s="3" t="s">
        <v>10</v>
      </c>
      <c r="C60" s="4">
        <f t="shared" si="63"/>
        <v>4434320.6304982556</v>
      </c>
      <c r="D60" s="4">
        <f t="shared" si="59"/>
        <v>6984.0549930347133</v>
      </c>
      <c r="E60" s="4">
        <f t="shared" si="72"/>
        <v>62507.292187660685</v>
      </c>
      <c r="F60" s="4">
        <f t="shared" si="73"/>
        <v>332.57404728736731</v>
      </c>
      <c r="G60" s="4">
        <f t="shared" si="74"/>
        <v>2976.5377232219375</v>
      </c>
      <c r="J60" s="20">
        <f t="shared" ref="J60:J64" si="75">$A$22</f>
        <v>2020</v>
      </c>
      <c r="K60" s="3" t="s">
        <v>8</v>
      </c>
      <c r="L60" s="4">
        <f t="shared" ref="L60:L64" si="76">0.17*D$66</f>
        <v>1298.2335408136023</v>
      </c>
      <c r="M60" s="20" t="s">
        <v>10</v>
      </c>
      <c r="N60" s="3"/>
      <c r="Q60" s="3">
        <v>2020</v>
      </c>
      <c r="R60" s="3" t="s">
        <v>8</v>
      </c>
      <c r="S60" s="21">
        <f t="shared" si="71"/>
        <v>683.48177589892589</v>
      </c>
      <c r="T60" s="20" t="s">
        <v>20</v>
      </c>
      <c r="U60" s="3">
        <v>0.01</v>
      </c>
    </row>
    <row r="61" spans="1:21" x14ac:dyDescent="0.25">
      <c r="A61" s="3">
        <f t="shared" si="66"/>
        <v>2015</v>
      </c>
      <c r="B61" s="3" t="s">
        <v>10</v>
      </c>
      <c r="C61" s="4">
        <f t="shared" si="63"/>
        <v>4500835.4399557291</v>
      </c>
      <c r="D61" s="4">
        <f t="shared" si="59"/>
        <v>7088.8158179303127</v>
      </c>
      <c r="E61" s="4">
        <f t="shared" si="72"/>
        <v>63444.901570476293</v>
      </c>
      <c r="F61" s="4">
        <f t="shared" si="73"/>
        <v>337.56265799668154</v>
      </c>
      <c r="G61" s="4">
        <f t="shared" si="74"/>
        <v>3021.1857890702995</v>
      </c>
      <c r="J61" s="20">
        <f t="shared" si="75"/>
        <v>2020</v>
      </c>
      <c r="K61" s="3" t="s">
        <v>8</v>
      </c>
      <c r="L61" s="4">
        <f t="shared" si="76"/>
        <v>1298.2335408136023</v>
      </c>
      <c r="M61" s="20" t="s">
        <v>11</v>
      </c>
      <c r="N61" s="3"/>
      <c r="Q61" s="3">
        <v>2020</v>
      </c>
      <c r="R61" s="3" t="s">
        <v>8</v>
      </c>
      <c r="S61" s="21">
        <f t="shared" si="71"/>
        <v>5467.8542071914071</v>
      </c>
      <c r="T61" s="20" t="s">
        <v>21</v>
      </c>
      <c r="U61" s="3">
        <v>0.08</v>
      </c>
    </row>
    <row r="62" spans="1:21" x14ac:dyDescent="0.25">
      <c r="A62" s="3">
        <f>A61+1</f>
        <v>2016</v>
      </c>
      <c r="B62" s="3" t="s">
        <v>10</v>
      </c>
      <c r="C62" s="4">
        <f t="shared" si="63"/>
        <v>4568347.9715550654</v>
      </c>
      <c r="D62" s="4">
        <f t="shared" si="59"/>
        <v>7195.1480551992736</v>
      </c>
      <c r="E62" s="4">
        <f t="shared" si="72"/>
        <v>64396.575094033498</v>
      </c>
      <c r="F62" s="4">
        <f t="shared" si="73"/>
        <v>342.62609786663211</v>
      </c>
      <c r="G62" s="4">
        <f t="shared" si="74"/>
        <v>3066.5035759063571</v>
      </c>
      <c r="J62" s="20">
        <f t="shared" si="75"/>
        <v>2020</v>
      </c>
      <c r="K62" s="3" t="s">
        <v>8</v>
      </c>
      <c r="L62" s="4">
        <f t="shared" si="76"/>
        <v>1298.2335408136023</v>
      </c>
      <c r="M62" s="20" t="s">
        <v>12</v>
      </c>
      <c r="N62" s="3"/>
      <c r="Q62" s="3">
        <v>2020</v>
      </c>
      <c r="R62" s="3" t="s">
        <v>8</v>
      </c>
      <c r="S62" s="21">
        <f t="shared" si="71"/>
        <v>14353.117293877447</v>
      </c>
      <c r="T62" s="20" t="s">
        <v>23</v>
      </c>
      <c r="U62" s="3">
        <f>1-SUM(U56:U61)</f>
        <v>0.21000000000000008</v>
      </c>
    </row>
    <row r="63" spans="1:21" x14ac:dyDescent="0.25">
      <c r="A63" s="3">
        <f t="shared" si="66"/>
        <v>2017</v>
      </c>
      <c r="B63" s="3" t="s">
        <v>10</v>
      </c>
      <c r="C63" s="4">
        <f t="shared" si="63"/>
        <v>4636873.1911283918</v>
      </c>
      <c r="D63" s="4">
        <f t="shared" si="59"/>
        <v>7303.0752760272662</v>
      </c>
      <c r="E63" s="4">
        <f t="shared" si="72"/>
        <v>65362.523720444035</v>
      </c>
      <c r="F63" s="4">
        <f t="shared" si="73"/>
        <v>347.76548933463175</v>
      </c>
      <c r="G63" s="4">
        <f t="shared" si="74"/>
        <v>3112.501129544954</v>
      </c>
      <c r="J63" s="20">
        <f t="shared" si="75"/>
        <v>2020</v>
      </c>
      <c r="K63" s="3" t="s">
        <v>8</v>
      </c>
      <c r="L63" s="4">
        <f t="shared" si="76"/>
        <v>1298.2335408136023</v>
      </c>
      <c r="M63" s="20" t="s">
        <v>13</v>
      </c>
      <c r="N63" s="3"/>
      <c r="Q63" s="20"/>
      <c r="R63" s="3"/>
    </row>
    <row r="64" spans="1:21" x14ac:dyDescent="0.25">
      <c r="A64" s="3">
        <f t="shared" si="66"/>
        <v>2018</v>
      </c>
      <c r="B64" s="3" t="s">
        <v>10</v>
      </c>
      <c r="C64" s="4">
        <f t="shared" si="63"/>
        <v>4706426.2889953181</v>
      </c>
      <c r="D64" s="4">
        <f t="shared" si="59"/>
        <v>7412.6214051676507</v>
      </c>
      <c r="E64" s="4">
        <f t="shared" si="72"/>
        <v>66342.961576250469</v>
      </c>
      <c r="F64" s="4">
        <f t="shared" si="73"/>
        <v>352.98197167465003</v>
      </c>
      <c r="G64" s="4">
        <f t="shared" si="74"/>
        <v>3159.1886464881172</v>
      </c>
      <c r="J64" s="20">
        <f t="shared" si="75"/>
        <v>2020</v>
      </c>
      <c r="K64" s="3" t="s">
        <v>8</v>
      </c>
      <c r="L64" s="4">
        <f t="shared" si="76"/>
        <v>1298.2335408136023</v>
      </c>
      <c r="M64" s="20" t="s">
        <v>14</v>
      </c>
      <c r="N64" s="3"/>
      <c r="Q64" s="20"/>
      <c r="R64" s="3"/>
    </row>
    <row r="65" spans="1:21" x14ac:dyDescent="0.25">
      <c r="A65" s="3">
        <f t="shared" si="66"/>
        <v>2019</v>
      </c>
      <c r="B65" s="3" t="s">
        <v>10</v>
      </c>
      <c r="C65" s="4">
        <f t="shared" si="63"/>
        <v>4777022.6833302481</v>
      </c>
      <c r="D65" s="4">
        <f t="shared" si="59"/>
        <v>7523.8107262451485</v>
      </c>
      <c r="E65" s="4">
        <f t="shared" si="72"/>
        <v>67338.105999894076</v>
      </c>
      <c r="F65" s="4">
        <f t="shared" si="73"/>
        <v>358.27670124976902</v>
      </c>
      <c r="G65" s="4">
        <f t="shared" si="74"/>
        <v>3206.5764761854321</v>
      </c>
    </row>
    <row r="66" spans="1:21" x14ac:dyDescent="0.25">
      <c r="A66" s="3">
        <f t="shared" si="66"/>
        <v>2020</v>
      </c>
      <c r="B66" s="3" t="s">
        <v>10</v>
      </c>
      <c r="C66" s="4">
        <f t="shared" si="63"/>
        <v>4848678.0235802019</v>
      </c>
      <c r="D66" s="4">
        <f t="shared" si="59"/>
        <v>7636.6678871388367</v>
      </c>
      <c r="E66" s="4">
        <f t="shared" si="72"/>
        <v>68348.177589892584</v>
      </c>
      <c r="F66" s="4">
        <f t="shared" si="73"/>
        <v>363.65085176851608</v>
      </c>
      <c r="G66" s="4">
        <f t="shared" si="74"/>
        <v>3254.6751233282184</v>
      </c>
    </row>
    <row r="67" spans="1:21" x14ac:dyDescent="0.25">
      <c r="A67" s="3"/>
      <c r="B67" s="3"/>
      <c r="C67" s="5">
        <f t="shared" si="63"/>
        <v>4921408.1939339051</v>
      </c>
    </row>
    <row r="68" spans="1:21" x14ac:dyDescent="0.25">
      <c r="A68" s="3">
        <v>2000</v>
      </c>
      <c r="B68" s="3" t="s">
        <v>12</v>
      </c>
      <c r="C68" s="4">
        <v>470376</v>
      </c>
      <c r="D68" s="4">
        <f>((C69-C68)*0.1)*1.05</f>
        <v>98.778959999997767</v>
      </c>
      <c r="E68" s="4">
        <f>(C69-C68-D68)*1.05</f>
        <v>884.07169199997986</v>
      </c>
      <c r="F68" s="4">
        <f>((C69-C68)*0.1)*0.05</f>
        <v>4.7037599999998934</v>
      </c>
      <c r="G68" s="4">
        <f>(C69-C68-D68)*0.05</f>
        <v>42.098651999999042</v>
      </c>
      <c r="J68" s="3" t="s">
        <v>0</v>
      </c>
      <c r="K68" s="3" t="s">
        <v>1</v>
      </c>
      <c r="L68" s="4" t="s">
        <v>27</v>
      </c>
      <c r="M68" s="3" t="s">
        <v>28</v>
      </c>
      <c r="Q68" s="3" t="s">
        <v>0</v>
      </c>
      <c r="R68" s="3" t="s">
        <v>1</v>
      </c>
      <c r="S68" s="3" t="s">
        <v>29</v>
      </c>
      <c r="T68" s="3" t="s">
        <v>30</v>
      </c>
      <c r="U68" s="3"/>
    </row>
    <row r="69" spans="1:21" x14ac:dyDescent="0.25">
      <c r="A69" s="3">
        <v>2001</v>
      </c>
      <c r="B69" s="3" t="s">
        <v>12</v>
      </c>
      <c r="C69" s="4">
        <f>C68+C68*0.002</f>
        <v>471316.75199999998</v>
      </c>
      <c r="D69" s="4">
        <f t="shared" ref="D69:D88" si="77">((C70-C69)*0.1)*1.05</f>
        <v>98.97651792000282</v>
      </c>
      <c r="E69" s="4">
        <f t="shared" ref="E69:E88" si="78">(C70-C69-D69)*1.05</f>
        <v>885.83983538402515</v>
      </c>
      <c r="F69" s="4">
        <f t="shared" ref="F69:F88" si="79">((C70-C69)*0.1)*0.05</f>
        <v>4.7131675200001339</v>
      </c>
      <c r="G69" s="4">
        <f t="shared" ref="G69:G88" si="80">(C70-C69-D69)*0.05</f>
        <v>42.182849304001195</v>
      </c>
      <c r="J69" s="20">
        <f>$A$2</f>
        <v>2000</v>
      </c>
      <c r="K69" s="3" t="s">
        <v>12</v>
      </c>
      <c r="L69" s="4">
        <f>0.17*$D$68</f>
        <v>16.792423199999622</v>
      </c>
      <c r="M69" s="20" t="s">
        <v>8</v>
      </c>
      <c r="N69" s="20"/>
      <c r="P69" s="6"/>
      <c r="Q69" s="20">
        <f>$A$2</f>
        <v>2000</v>
      </c>
      <c r="R69" s="3" t="s">
        <v>12</v>
      </c>
      <c r="S69" s="21">
        <f>$E$68*U69</f>
        <v>309.42509219999295</v>
      </c>
      <c r="T69" s="20" t="s">
        <v>16</v>
      </c>
      <c r="U69" s="3">
        <v>0.35</v>
      </c>
    </row>
    <row r="70" spans="1:21" x14ac:dyDescent="0.25">
      <c r="A70" s="3">
        <f>A69+1</f>
        <v>2002</v>
      </c>
      <c r="B70" s="3" t="s">
        <v>12</v>
      </c>
      <c r="C70" s="4">
        <f t="shared" ref="C70:C89" si="81">C69+C69*0.002</f>
        <v>472259.38550400001</v>
      </c>
      <c r="D70" s="4">
        <f t="shared" si="77"/>
        <v>99.174470955840661</v>
      </c>
      <c r="E70" s="4">
        <f t="shared" si="78"/>
        <v>887.61151505477392</v>
      </c>
      <c r="F70" s="4">
        <f t="shared" si="79"/>
        <v>4.7225938550400315</v>
      </c>
      <c r="G70" s="4">
        <f t="shared" si="80"/>
        <v>42.267215002608282</v>
      </c>
      <c r="J70" s="20">
        <f t="shared" ref="J70:J74" si="82">$A$2</f>
        <v>2000</v>
      </c>
      <c r="K70" s="3" t="s">
        <v>12</v>
      </c>
      <c r="L70" s="4">
        <f t="shared" ref="L70:L74" si="83">0.17*$D$68</f>
        <v>16.792423199999622</v>
      </c>
      <c r="M70" s="20" t="s">
        <v>10</v>
      </c>
      <c r="N70" s="20"/>
      <c r="P70" s="6"/>
      <c r="Q70" s="20">
        <f t="shared" ref="Q70:Q73" si="84">$A$2</f>
        <v>2000</v>
      </c>
      <c r="R70" s="3" t="s">
        <v>12</v>
      </c>
      <c r="S70" s="21">
        <f t="shared" ref="S70:S75" si="85">$E$68*U70</f>
        <v>88.407169199997995</v>
      </c>
      <c r="T70" s="20" t="s">
        <v>17</v>
      </c>
      <c r="U70" s="3">
        <v>0.1</v>
      </c>
    </row>
    <row r="71" spans="1:21" x14ac:dyDescent="0.25">
      <c r="A71" s="3">
        <f t="shared" ref="A71:A88" si="86">A70+1</f>
        <v>2003</v>
      </c>
      <c r="B71" s="3" t="s">
        <v>12</v>
      </c>
      <c r="C71" s="4">
        <f t="shared" si="81"/>
        <v>473203.90427500801</v>
      </c>
      <c r="D71" s="4">
        <f t="shared" si="77"/>
        <v>99.372819897749295</v>
      </c>
      <c r="E71" s="4">
        <f t="shared" si="78"/>
        <v>889.38673808485612</v>
      </c>
      <c r="F71" s="4">
        <f t="shared" si="79"/>
        <v>4.7320390427499666</v>
      </c>
      <c r="G71" s="4">
        <f t="shared" si="80"/>
        <v>42.351749432612195</v>
      </c>
      <c r="J71" s="20">
        <f t="shared" si="82"/>
        <v>2000</v>
      </c>
      <c r="K71" s="3" t="s">
        <v>12</v>
      </c>
      <c r="L71" s="4">
        <f t="shared" si="83"/>
        <v>16.792423199999622</v>
      </c>
      <c r="M71" s="20" t="s">
        <v>11</v>
      </c>
      <c r="N71" s="20"/>
      <c r="P71" s="6"/>
      <c r="Q71" s="20">
        <f t="shared" si="84"/>
        <v>2000</v>
      </c>
      <c r="R71" s="3" t="s">
        <v>12</v>
      </c>
      <c r="S71" s="21">
        <f t="shared" si="85"/>
        <v>176.81433839999599</v>
      </c>
      <c r="T71" s="20" t="s">
        <v>18</v>
      </c>
      <c r="U71" s="3">
        <v>0.2</v>
      </c>
    </row>
    <row r="72" spans="1:21" x14ac:dyDescent="0.25">
      <c r="A72" s="3">
        <f t="shared" si="86"/>
        <v>2004</v>
      </c>
      <c r="B72" s="3" t="s">
        <v>12</v>
      </c>
      <c r="C72" s="4">
        <f t="shared" si="81"/>
        <v>474150.312083558</v>
      </c>
      <c r="D72" s="4">
        <f t="shared" si="77"/>
        <v>99.571565537549631</v>
      </c>
      <c r="E72" s="4">
        <f t="shared" si="78"/>
        <v>891.16551156106902</v>
      </c>
      <c r="F72" s="4">
        <f t="shared" si="79"/>
        <v>4.7415031208356968</v>
      </c>
      <c r="G72" s="4">
        <f t="shared" si="80"/>
        <v>42.436452931479479</v>
      </c>
      <c r="J72" s="20">
        <f t="shared" si="82"/>
        <v>2000</v>
      </c>
      <c r="K72" s="3" t="s">
        <v>12</v>
      </c>
      <c r="L72" s="4">
        <f t="shared" si="83"/>
        <v>16.792423199999622</v>
      </c>
      <c r="M72" s="20" t="s">
        <v>12</v>
      </c>
      <c r="N72" s="3"/>
      <c r="Q72" s="20">
        <f t="shared" si="84"/>
        <v>2000</v>
      </c>
      <c r="R72" s="3" t="s">
        <v>12</v>
      </c>
      <c r="S72" s="21">
        <f t="shared" si="85"/>
        <v>44.203584599998997</v>
      </c>
      <c r="T72" s="20" t="s">
        <v>19</v>
      </c>
      <c r="U72" s="3">
        <v>0.05</v>
      </c>
    </row>
    <row r="73" spans="1:21" x14ac:dyDescent="0.25">
      <c r="A73" s="3">
        <f t="shared" si="86"/>
        <v>2005</v>
      </c>
      <c r="B73" s="3" t="s">
        <v>12</v>
      </c>
      <c r="C73" s="4">
        <f t="shared" si="81"/>
        <v>475098.61270772514</v>
      </c>
      <c r="D73" s="4">
        <f t="shared" si="77"/>
        <v>99.770708668621097</v>
      </c>
      <c r="E73" s="4">
        <f t="shared" si="78"/>
        <v>892.94784258415871</v>
      </c>
      <c r="F73" s="4">
        <f t="shared" si="79"/>
        <v>4.7509861270771951</v>
      </c>
      <c r="G73" s="4">
        <f t="shared" si="80"/>
        <v>42.521325837340896</v>
      </c>
      <c r="J73" s="20">
        <f t="shared" si="82"/>
        <v>2000</v>
      </c>
      <c r="K73" s="3" t="s">
        <v>12</v>
      </c>
      <c r="L73" s="4">
        <f t="shared" si="83"/>
        <v>16.792423199999622</v>
      </c>
      <c r="M73" s="20" t="s">
        <v>13</v>
      </c>
      <c r="N73" s="3"/>
      <c r="Q73" s="20">
        <f t="shared" si="84"/>
        <v>2000</v>
      </c>
      <c r="R73" s="3" t="s">
        <v>12</v>
      </c>
      <c r="S73" s="21">
        <f t="shared" si="85"/>
        <v>8.8407169199997995</v>
      </c>
      <c r="T73" s="20" t="s">
        <v>20</v>
      </c>
      <c r="U73" s="3">
        <v>0.01</v>
      </c>
    </row>
    <row r="74" spans="1:21" x14ac:dyDescent="0.25">
      <c r="A74" s="3">
        <f t="shared" si="86"/>
        <v>2006</v>
      </c>
      <c r="B74" s="3" t="s">
        <v>12</v>
      </c>
      <c r="C74" s="4">
        <f t="shared" si="81"/>
        <v>476048.80993314058</v>
      </c>
      <c r="D74" s="4">
        <f t="shared" si="77"/>
        <v>99.97025008595665</v>
      </c>
      <c r="E74" s="4">
        <f t="shared" si="78"/>
        <v>894.73373826931208</v>
      </c>
      <c r="F74" s="4">
        <f t="shared" si="79"/>
        <v>4.760488099331269</v>
      </c>
      <c r="G74" s="4">
        <f t="shared" si="80"/>
        <v>42.606368489014862</v>
      </c>
      <c r="J74" s="20">
        <f t="shared" si="82"/>
        <v>2000</v>
      </c>
      <c r="K74" s="3" t="s">
        <v>12</v>
      </c>
      <c r="L74" s="4">
        <f t="shared" si="83"/>
        <v>16.792423199999622</v>
      </c>
      <c r="M74" s="20" t="s">
        <v>14</v>
      </c>
      <c r="N74" s="3"/>
      <c r="Q74" s="20">
        <f>$A$2</f>
        <v>2000</v>
      </c>
      <c r="R74" s="3" t="s">
        <v>12</v>
      </c>
      <c r="S74" s="21">
        <f t="shared" si="85"/>
        <v>70.725735359998396</v>
      </c>
      <c r="T74" s="20" t="s">
        <v>21</v>
      </c>
      <c r="U74" s="3">
        <v>0.08</v>
      </c>
    </row>
    <row r="75" spans="1:21" x14ac:dyDescent="0.25">
      <c r="A75" s="3">
        <f t="shared" si="86"/>
        <v>2007</v>
      </c>
      <c r="B75" s="3" t="s">
        <v>12</v>
      </c>
      <c r="C75" s="4">
        <f t="shared" si="81"/>
        <v>477000.90755300684</v>
      </c>
      <c r="D75" s="4">
        <f t="shared" si="77"/>
        <v>100.17019058613224</v>
      </c>
      <c r="E75" s="4">
        <f t="shared" si="78"/>
        <v>896.5232057458835</v>
      </c>
      <c r="F75" s="4">
        <f t="shared" si="79"/>
        <v>4.7700090755301066</v>
      </c>
      <c r="G75" s="4">
        <f t="shared" si="80"/>
        <v>42.691581225994454</v>
      </c>
      <c r="J75" s="20">
        <f>$A$3</f>
        <v>2001</v>
      </c>
      <c r="K75" s="3" t="s">
        <v>12</v>
      </c>
      <c r="L75" s="4">
        <f>0.17*$D$69</f>
        <v>16.826008046400482</v>
      </c>
      <c r="M75" s="20" t="s">
        <v>8</v>
      </c>
      <c r="N75" s="3"/>
      <c r="Q75" s="20">
        <f>$A$2</f>
        <v>2000</v>
      </c>
      <c r="R75" s="3" t="s">
        <v>12</v>
      </c>
      <c r="S75" s="21">
        <f t="shared" si="85"/>
        <v>185.65505531999582</v>
      </c>
      <c r="T75" s="20" t="s">
        <v>23</v>
      </c>
      <c r="U75" s="3">
        <f>1-SUM(U69:U74)</f>
        <v>0.21000000000000008</v>
      </c>
    </row>
    <row r="76" spans="1:21" x14ac:dyDescent="0.25">
      <c r="A76" s="3">
        <f t="shared" si="86"/>
        <v>2008</v>
      </c>
      <c r="B76" s="3" t="s">
        <v>12</v>
      </c>
      <c r="C76" s="4">
        <f t="shared" si="81"/>
        <v>477954.90936811286</v>
      </c>
      <c r="D76" s="4">
        <f t="shared" si="77"/>
        <v>100.37053096730669</v>
      </c>
      <c r="E76" s="4">
        <f t="shared" si="78"/>
        <v>898.31625215739496</v>
      </c>
      <c r="F76" s="4">
        <f t="shared" si="79"/>
        <v>4.779549093681271</v>
      </c>
      <c r="G76" s="4">
        <f t="shared" si="80"/>
        <v>42.776964388447382</v>
      </c>
      <c r="J76" s="20">
        <f t="shared" ref="J76:J80" si="87">$A$3</f>
        <v>2001</v>
      </c>
      <c r="K76" s="3" t="s">
        <v>12</v>
      </c>
      <c r="L76" s="4">
        <f t="shared" ref="L76:L80" si="88">0.17*$D$69</f>
        <v>16.826008046400482</v>
      </c>
      <c r="M76" s="20" t="s">
        <v>10</v>
      </c>
      <c r="N76" s="3"/>
      <c r="Q76" s="20">
        <f t="shared" ref="Q76:Q82" si="89">$A$3</f>
        <v>2001</v>
      </c>
      <c r="R76" s="3" t="s">
        <v>12</v>
      </c>
      <c r="S76" s="21">
        <f>$E$69*U76</f>
        <v>310.04394238440881</v>
      </c>
      <c r="T76" s="20" t="s">
        <v>16</v>
      </c>
      <c r="U76" s="3">
        <v>0.35</v>
      </c>
    </row>
    <row r="77" spans="1:21" x14ac:dyDescent="0.25">
      <c r="A77" s="3">
        <f t="shared" si="86"/>
        <v>2009</v>
      </c>
      <c r="B77" s="3" t="s">
        <v>12</v>
      </c>
      <c r="C77" s="4">
        <f t="shared" si="81"/>
        <v>478910.81918684911</v>
      </c>
      <c r="D77" s="4">
        <f t="shared" si="77"/>
        <v>100.57127202924021</v>
      </c>
      <c r="E77" s="4">
        <f t="shared" si="78"/>
        <v>900.11288466169992</v>
      </c>
      <c r="F77" s="4">
        <f t="shared" si="79"/>
        <v>4.7891081918685812</v>
      </c>
      <c r="G77" s="4">
        <f t="shared" si="80"/>
        <v>42.86251831722381</v>
      </c>
      <c r="J77" s="20">
        <f t="shared" si="87"/>
        <v>2001</v>
      </c>
      <c r="K77" s="3" t="s">
        <v>12</v>
      </c>
      <c r="L77" s="4">
        <f t="shared" si="88"/>
        <v>16.826008046400482</v>
      </c>
      <c r="M77" s="20" t="s">
        <v>11</v>
      </c>
      <c r="N77" s="3"/>
      <c r="Q77" s="20">
        <f t="shared" si="89"/>
        <v>2001</v>
      </c>
      <c r="R77" s="3" t="s">
        <v>12</v>
      </c>
      <c r="S77" s="21">
        <f t="shared" ref="S77:S82" si="90">$E$69*U77</f>
        <v>88.583983538402521</v>
      </c>
      <c r="T77" s="20" t="s">
        <v>17</v>
      </c>
      <c r="U77" s="3">
        <v>0.1</v>
      </c>
    </row>
    <row r="78" spans="1:21" x14ac:dyDescent="0.25">
      <c r="A78" s="3">
        <f t="shared" si="86"/>
        <v>2010</v>
      </c>
      <c r="B78" s="3" t="s">
        <v>12</v>
      </c>
      <c r="C78" s="4">
        <f t="shared" si="81"/>
        <v>479868.64082522283</v>
      </c>
      <c r="D78" s="4">
        <f t="shared" si="77"/>
        <v>100.77241457329424</v>
      </c>
      <c r="E78" s="4">
        <f t="shared" si="78"/>
        <v>901.91311043098335</v>
      </c>
      <c r="F78" s="4">
        <f t="shared" si="79"/>
        <v>4.7986864082521068</v>
      </c>
      <c r="G78" s="4">
        <f t="shared" si="80"/>
        <v>42.948243353856355</v>
      </c>
      <c r="J78" s="20">
        <f t="shared" si="87"/>
        <v>2001</v>
      </c>
      <c r="K78" s="3" t="s">
        <v>12</v>
      </c>
      <c r="L78" s="4">
        <f t="shared" si="88"/>
        <v>16.826008046400482</v>
      </c>
      <c r="M78" s="20" t="s">
        <v>12</v>
      </c>
      <c r="N78" s="3"/>
      <c r="Q78" s="20">
        <f t="shared" si="89"/>
        <v>2001</v>
      </c>
      <c r="R78" s="3" t="s">
        <v>12</v>
      </c>
      <c r="S78" s="21">
        <f t="shared" si="90"/>
        <v>177.16796707680504</v>
      </c>
      <c r="T78" s="20" t="s">
        <v>18</v>
      </c>
      <c r="U78" s="3">
        <v>0.2</v>
      </c>
    </row>
    <row r="79" spans="1:21" x14ac:dyDescent="0.25">
      <c r="A79" s="3">
        <f t="shared" si="86"/>
        <v>2011</v>
      </c>
      <c r="B79" s="3" t="s">
        <v>12</v>
      </c>
      <c r="C79" s="4">
        <f t="shared" si="81"/>
        <v>480828.37810687325</v>
      </c>
      <c r="D79" s="4">
        <f t="shared" si="77"/>
        <v>100.97395940244374</v>
      </c>
      <c r="E79" s="4">
        <f t="shared" si="78"/>
        <v>903.71693665187138</v>
      </c>
      <c r="F79" s="4">
        <f t="shared" si="79"/>
        <v>4.8082837810687495</v>
      </c>
      <c r="G79" s="4">
        <f t="shared" si="80"/>
        <v>43.034139840565302</v>
      </c>
      <c r="J79" s="20">
        <f t="shared" si="87"/>
        <v>2001</v>
      </c>
      <c r="K79" s="3" t="s">
        <v>12</v>
      </c>
      <c r="L79" s="4">
        <f t="shared" si="88"/>
        <v>16.826008046400482</v>
      </c>
      <c r="M79" s="20" t="s">
        <v>13</v>
      </c>
      <c r="N79" s="3"/>
      <c r="Q79" s="20">
        <f t="shared" si="89"/>
        <v>2001</v>
      </c>
      <c r="R79" s="3" t="s">
        <v>12</v>
      </c>
      <c r="S79" s="21">
        <f t="shared" si="90"/>
        <v>44.29199176920126</v>
      </c>
      <c r="T79" s="20" t="s">
        <v>19</v>
      </c>
      <c r="U79" s="3">
        <v>0.05</v>
      </c>
    </row>
    <row r="80" spans="1:21" x14ac:dyDescent="0.25">
      <c r="A80" s="3">
        <f>A79+1</f>
        <v>2012</v>
      </c>
      <c r="B80" s="3" t="s">
        <v>12</v>
      </c>
      <c r="C80" s="4">
        <f t="shared" si="81"/>
        <v>481790.034863087</v>
      </c>
      <c r="D80" s="4">
        <f t="shared" si="77"/>
        <v>101.17590732124664</v>
      </c>
      <c r="E80" s="4">
        <f t="shared" si="78"/>
        <v>905.52437052515734</v>
      </c>
      <c r="F80" s="4">
        <f t="shared" si="79"/>
        <v>4.8179003486307925</v>
      </c>
      <c r="G80" s="4">
        <f t="shared" si="80"/>
        <v>43.120208120245593</v>
      </c>
      <c r="J80" s="20">
        <f t="shared" si="87"/>
        <v>2001</v>
      </c>
      <c r="K80" s="3" t="s">
        <v>12</v>
      </c>
      <c r="L80" s="4">
        <f t="shared" si="88"/>
        <v>16.826008046400482</v>
      </c>
      <c r="M80" s="20" t="s">
        <v>14</v>
      </c>
      <c r="N80" s="3"/>
      <c r="Q80" s="20">
        <f t="shared" si="89"/>
        <v>2001</v>
      </c>
      <c r="R80" s="3" t="s">
        <v>12</v>
      </c>
      <c r="S80" s="21">
        <f t="shared" si="90"/>
        <v>8.8583983538402524</v>
      </c>
      <c r="T80" s="20" t="s">
        <v>20</v>
      </c>
      <c r="U80" s="3">
        <v>0.01</v>
      </c>
    </row>
    <row r="81" spans="1:21" x14ac:dyDescent="0.25">
      <c r="A81" s="3">
        <f t="shared" si="86"/>
        <v>2013</v>
      </c>
      <c r="B81" s="3" t="s">
        <v>12</v>
      </c>
      <c r="C81" s="4">
        <f t="shared" si="81"/>
        <v>482753.61493281316</v>
      </c>
      <c r="D81" s="4">
        <f t="shared" si="77"/>
        <v>101.37825913589273</v>
      </c>
      <c r="E81" s="4">
        <f t="shared" si="78"/>
        <v>907.33541926624002</v>
      </c>
      <c r="F81" s="4">
        <f t="shared" si="79"/>
        <v>4.8275361493282256</v>
      </c>
      <c r="G81" s="4">
        <f t="shared" si="80"/>
        <v>43.206448536487621</v>
      </c>
      <c r="J81" s="20">
        <f>$A$4</f>
        <v>2002</v>
      </c>
      <c r="K81" s="3" t="s">
        <v>12</v>
      </c>
      <c r="L81" s="4">
        <f>0.17*$D$70</f>
        <v>16.859660062492914</v>
      </c>
      <c r="M81" s="20" t="s">
        <v>8</v>
      </c>
      <c r="N81" s="3"/>
      <c r="Q81" s="20">
        <f t="shared" si="89"/>
        <v>2001</v>
      </c>
      <c r="R81" s="3" t="s">
        <v>12</v>
      </c>
      <c r="S81" s="21">
        <f t="shared" si="90"/>
        <v>70.867186830722019</v>
      </c>
      <c r="T81" s="20" t="s">
        <v>21</v>
      </c>
      <c r="U81" s="3">
        <v>0.08</v>
      </c>
    </row>
    <row r="82" spans="1:21" x14ac:dyDescent="0.25">
      <c r="A82" s="3">
        <f t="shared" si="86"/>
        <v>2014</v>
      </c>
      <c r="B82" s="3" t="s">
        <v>12</v>
      </c>
      <c r="C82" s="4">
        <f t="shared" si="81"/>
        <v>483719.1221626788</v>
      </c>
      <c r="D82" s="4">
        <f t="shared" si="77"/>
        <v>101.58101565416088</v>
      </c>
      <c r="E82" s="4">
        <f t="shared" si="78"/>
        <v>909.15009010473989</v>
      </c>
      <c r="F82" s="4">
        <f t="shared" si="79"/>
        <v>4.8371912216267088</v>
      </c>
      <c r="G82" s="4">
        <f t="shared" si="80"/>
        <v>43.29286143355904</v>
      </c>
      <c r="J82" s="20">
        <f t="shared" ref="J82:J86" si="91">$A$4</f>
        <v>2002</v>
      </c>
      <c r="K82" s="3" t="s">
        <v>12</v>
      </c>
      <c r="L82" s="4">
        <f t="shared" ref="L82:L86" si="92">0.17*$D$70</f>
        <v>16.859660062492914</v>
      </c>
      <c r="M82" s="20" t="s">
        <v>10</v>
      </c>
      <c r="N82" s="3"/>
      <c r="Q82" s="20">
        <f t="shared" si="89"/>
        <v>2001</v>
      </c>
      <c r="R82" s="3" t="s">
        <v>12</v>
      </c>
      <c r="S82" s="21">
        <f t="shared" si="90"/>
        <v>186.02636543064534</v>
      </c>
      <c r="T82" s="20" t="s">
        <v>23</v>
      </c>
      <c r="U82" s="3">
        <f>1-SUM(U76:U81)</f>
        <v>0.21000000000000008</v>
      </c>
    </row>
    <row r="83" spans="1:21" x14ac:dyDescent="0.25">
      <c r="A83" s="3">
        <f t="shared" si="86"/>
        <v>2015</v>
      </c>
      <c r="B83" s="3" t="s">
        <v>12</v>
      </c>
      <c r="C83" s="4">
        <f t="shared" si="81"/>
        <v>484686.56040700414</v>
      </c>
      <c r="D83" s="4">
        <f t="shared" si="77"/>
        <v>101.78417768546788</v>
      </c>
      <c r="E83" s="4">
        <f t="shared" si="78"/>
        <v>910.96839028493753</v>
      </c>
      <c r="F83" s="4">
        <f t="shared" si="79"/>
        <v>4.8468656040698992</v>
      </c>
      <c r="G83" s="4">
        <f t="shared" si="80"/>
        <v>43.379447156425599</v>
      </c>
      <c r="J83" s="20">
        <f t="shared" si="91"/>
        <v>2002</v>
      </c>
      <c r="K83" s="3" t="s">
        <v>12</v>
      </c>
      <c r="L83" s="4">
        <f t="shared" si="92"/>
        <v>16.859660062492914</v>
      </c>
      <c r="M83" s="20" t="s">
        <v>11</v>
      </c>
      <c r="N83" s="3"/>
      <c r="Q83" s="20">
        <f t="shared" ref="Q83:Q89" si="93">$A$21</f>
        <v>2019</v>
      </c>
      <c r="R83" s="3" t="s">
        <v>12</v>
      </c>
      <c r="S83" s="21">
        <f>$E$87*U83</f>
        <v>321.39731043496556</v>
      </c>
      <c r="T83" s="20" t="s">
        <v>16</v>
      </c>
      <c r="U83" s="3">
        <v>0.35</v>
      </c>
    </row>
    <row r="84" spans="1:21" x14ac:dyDescent="0.25">
      <c r="A84" s="3">
        <f>A83+1</f>
        <v>2016</v>
      </c>
      <c r="B84" s="3" t="s">
        <v>12</v>
      </c>
      <c r="C84" s="4">
        <f t="shared" si="81"/>
        <v>485655.93352781812</v>
      </c>
      <c r="D84" s="4">
        <f t="shared" si="77"/>
        <v>101.98774604084407</v>
      </c>
      <c r="E84" s="4">
        <f t="shared" si="78"/>
        <v>912.79032706555449</v>
      </c>
      <c r="F84" s="4">
        <f t="shared" si="79"/>
        <v>4.8565593352782894</v>
      </c>
      <c r="G84" s="4">
        <f t="shared" si="80"/>
        <v>43.466206050740688</v>
      </c>
      <c r="J84" s="20">
        <f t="shared" si="91"/>
        <v>2002</v>
      </c>
      <c r="K84" s="3" t="s">
        <v>12</v>
      </c>
      <c r="L84" s="4">
        <f t="shared" si="92"/>
        <v>16.859660062492914</v>
      </c>
      <c r="M84" s="20" t="s">
        <v>12</v>
      </c>
      <c r="N84" s="3"/>
      <c r="Q84" s="20">
        <f t="shared" si="93"/>
        <v>2019</v>
      </c>
      <c r="R84" s="3" t="s">
        <v>12</v>
      </c>
      <c r="S84" s="21">
        <f t="shared" ref="S84:S89" si="94">$E$87*U84</f>
        <v>91.827802981418756</v>
      </c>
      <c r="T84" s="20" t="s">
        <v>17</v>
      </c>
      <c r="U84" s="3">
        <v>0.1</v>
      </c>
    </row>
    <row r="85" spans="1:21" x14ac:dyDescent="0.25">
      <c r="A85" s="3">
        <f t="shared" si="86"/>
        <v>2017</v>
      </c>
      <c r="B85" s="3" t="s">
        <v>12</v>
      </c>
      <c r="C85" s="4">
        <f t="shared" si="81"/>
        <v>486627.24539487378</v>
      </c>
      <c r="D85" s="4">
        <f t="shared" si="77"/>
        <v>102.19172153292108</v>
      </c>
      <c r="E85" s="4">
        <f t="shared" si="78"/>
        <v>914.6159077196437</v>
      </c>
      <c r="F85" s="4">
        <f t="shared" si="79"/>
        <v>4.8662724539486231</v>
      </c>
      <c r="G85" s="4">
        <f t="shared" si="80"/>
        <v>43.553138462840174</v>
      </c>
      <c r="J85" s="20">
        <f t="shared" si="91"/>
        <v>2002</v>
      </c>
      <c r="K85" s="3" t="s">
        <v>12</v>
      </c>
      <c r="L85" s="4">
        <f t="shared" si="92"/>
        <v>16.859660062492914</v>
      </c>
      <c r="M85" s="20" t="s">
        <v>13</v>
      </c>
      <c r="N85" s="3"/>
      <c r="Q85" s="20">
        <f t="shared" si="93"/>
        <v>2019</v>
      </c>
      <c r="R85" s="3" t="s">
        <v>12</v>
      </c>
      <c r="S85" s="21">
        <f t="shared" si="94"/>
        <v>183.65560596283751</v>
      </c>
      <c r="T85" s="20" t="s">
        <v>18</v>
      </c>
      <c r="U85" s="3">
        <v>0.2</v>
      </c>
    </row>
    <row r="86" spans="1:21" x14ac:dyDescent="0.25">
      <c r="A86" s="3">
        <f t="shared" si="86"/>
        <v>2018</v>
      </c>
      <c r="B86" s="3" t="s">
        <v>12</v>
      </c>
      <c r="C86" s="4">
        <f t="shared" si="81"/>
        <v>487600.49988566351</v>
      </c>
      <c r="D86" s="4">
        <f t="shared" si="77"/>
        <v>102.39610497598683</v>
      </c>
      <c r="E86" s="4">
        <f t="shared" si="78"/>
        <v>916.44513953508203</v>
      </c>
      <c r="F86" s="4">
        <f t="shared" si="79"/>
        <v>4.8760049988565157</v>
      </c>
      <c r="G86" s="4">
        <f t="shared" si="80"/>
        <v>43.640244739765812</v>
      </c>
      <c r="J86" s="20">
        <f t="shared" si="91"/>
        <v>2002</v>
      </c>
      <c r="K86" s="3" t="s">
        <v>12</v>
      </c>
      <c r="L86" s="4">
        <f t="shared" si="92"/>
        <v>16.859660062492914</v>
      </c>
      <c r="M86" s="20" t="s">
        <v>14</v>
      </c>
      <c r="N86" s="3"/>
      <c r="Q86" s="20">
        <f t="shared" si="93"/>
        <v>2019</v>
      </c>
      <c r="R86" s="3" t="s">
        <v>12</v>
      </c>
      <c r="S86" s="21">
        <f t="shared" si="94"/>
        <v>45.913901490709378</v>
      </c>
      <c r="T86" s="20" t="s">
        <v>19</v>
      </c>
      <c r="U86" s="3">
        <v>0.05</v>
      </c>
    </row>
    <row r="87" spans="1:21" x14ac:dyDescent="0.25">
      <c r="A87" s="3">
        <f t="shared" si="86"/>
        <v>2019</v>
      </c>
      <c r="B87" s="3" t="s">
        <v>12</v>
      </c>
      <c r="C87" s="4">
        <f t="shared" si="81"/>
        <v>488575.70088543481</v>
      </c>
      <c r="D87" s="4">
        <f t="shared" si="77"/>
        <v>102.60089718594276</v>
      </c>
      <c r="E87" s="4">
        <f t="shared" si="78"/>
        <v>918.27802981418745</v>
      </c>
      <c r="F87" s="4">
        <f t="shared" si="79"/>
        <v>4.8857570088544167</v>
      </c>
      <c r="G87" s="4">
        <f t="shared" si="80"/>
        <v>43.727525229247021</v>
      </c>
      <c r="J87" s="20">
        <f>$A$21</f>
        <v>2019</v>
      </c>
      <c r="K87" s="3" t="s">
        <v>12</v>
      </c>
      <c r="L87" s="4">
        <f>0.17*$D$87</f>
        <v>17.442152521610272</v>
      </c>
      <c r="M87" s="20" t="s">
        <v>8</v>
      </c>
      <c r="N87" s="3"/>
      <c r="Q87" s="20">
        <f t="shared" si="93"/>
        <v>2019</v>
      </c>
      <c r="R87" s="3" t="s">
        <v>12</v>
      </c>
      <c r="S87" s="21">
        <f t="shared" si="94"/>
        <v>9.1827802981418749</v>
      </c>
      <c r="T87" s="20" t="s">
        <v>20</v>
      </c>
      <c r="U87" s="3">
        <v>0.01</v>
      </c>
    </row>
    <row r="88" spans="1:21" x14ac:dyDescent="0.25">
      <c r="A88" s="3">
        <f t="shared" si="86"/>
        <v>2020</v>
      </c>
      <c r="B88" s="3" t="s">
        <v>12</v>
      </c>
      <c r="C88" s="4">
        <f t="shared" si="81"/>
        <v>489552.85228720569</v>
      </c>
      <c r="D88" s="4">
        <f t="shared" si="77"/>
        <v>102.80609898031604</v>
      </c>
      <c r="E88" s="4">
        <f t="shared" si="78"/>
        <v>920.11458587382833</v>
      </c>
      <c r="F88" s="4">
        <f t="shared" si="79"/>
        <v>4.8955285228721923</v>
      </c>
      <c r="G88" s="4">
        <f t="shared" si="80"/>
        <v>43.814980279706113</v>
      </c>
      <c r="J88" s="20">
        <f t="shared" ref="J88:J92" si="95">$A$21</f>
        <v>2019</v>
      </c>
      <c r="K88" s="3" t="s">
        <v>12</v>
      </c>
      <c r="L88" s="4">
        <f t="shared" ref="L88:L92" si="96">0.17*$D$87</f>
        <v>17.442152521610272</v>
      </c>
      <c r="M88" s="20" t="s">
        <v>10</v>
      </c>
      <c r="N88" s="3"/>
      <c r="Q88" s="20">
        <f t="shared" si="93"/>
        <v>2019</v>
      </c>
      <c r="R88" s="3" t="s">
        <v>12</v>
      </c>
      <c r="S88" s="21">
        <f t="shared" si="94"/>
        <v>73.462242385134999</v>
      </c>
      <c r="T88" s="20" t="s">
        <v>21</v>
      </c>
      <c r="U88" s="3">
        <v>0.08</v>
      </c>
    </row>
    <row r="89" spans="1:21" x14ac:dyDescent="0.25">
      <c r="C89" s="5">
        <f t="shared" si="81"/>
        <v>490531.95799178013</v>
      </c>
      <c r="J89" s="20">
        <f t="shared" si="95"/>
        <v>2019</v>
      </c>
      <c r="K89" s="3" t="s">
        <v>12</v>
      </c>
      <c r="L89" s="4">
        <f t="shared" si="96"/>
        <v>17.442152521610272</v>
      </c>
      <c r="M89" s="20" t="s">
        <v>11</v>
      </c>
      <c r="N89" s="3"/>
      <c r="Q89" s="20">
        <f t="shared" si="93"/>
        <v>2019</v>
      </c>
      <c r="R89" s="3" t="s">
        <v>12</v>
      </c>
      <c r="S89" s="21">
        <f t="shared" si="94"/>
        <v>192.83838626097943</v>
      </c>
      <c r="T89" s="20" t="s">
        <v>23</v>
      </c>
      <c r="U89" s="3">
        <f>1-SUM(U83:U88)</f>
        <v>0.21000000000000008</v>
      </c>
    </row>
    <row r="90" spans="1:21" x14ac:dyDescent="0.25">
      <c r="J90" s="20">
        <f t="shared" si="95"/>
        <v>2019</v>
      </c>
      <c r="K90" s="3" t="s">
        <v>12</v>
      </c>
      <c r="L90" s="4">
        <f t="shared" si="96"/>
        <v>17.442152521610272</v>
      </c>
      <c r="M90" s="20" t="s">
        <v>12</v>
      </c>
      <c r="N90" s="3"/>
      <c r="Q90" s="3">
        <v>2020</v>
      </c>
      <c r="R90" s="3" t="s">
        <v>12</v>
      </c>
      <c r="S90" s="21">
        <f>$E$88*U90</f>
        <v>322.04010505583989</v>
      </c>
      <c r="T90" s="20" t="s">
        <v>16</v>
      </c>
      <c r="U90" s="3">
        <v>0.35</v>
      </c>
    </row>
    <row r="91" spans="1:21" x14ac:dyDescent="0.25">
      <c r="A91" s="3" t="s">
        <v>0</v>
      </c>
      <c r="B91" s="3" t="s">
        <v>1</v>
      </c>
      <c r="C91" s="3" t="s">
        <v>7</v>
      </c>
      <c r="D91" s="3" t="s">
        <v>2</v>
      </c>
      <c r="E91" s="3" t="s">
        <v>3</v>
      </c>
      <c r="F91" s="3" t="s">
        <v>4</v>
      </c>
      <c r="G91" s="3" t="s">
        <v>5</v>
      </c>
      <c r="J91" s="20">
        <f t="shared" si="95"/>
        <v>2019</v>
      </c>
      <c r="K91" s="3" t="s">
        <v>12</v>
      </c>
      <c r="L91" s="4">
        <f t="shared" si="96"/>
        <v>17.442152521610272</v>
      </c>
      <c r="M91" s="20" t="s">
        <v>13</v>
      </c>
      <c r="N91" s="3"/>
      <c r="Q91" s="3">
        <v>2020</v>
      </c>
      <c r="R91" s="3" t="s">
        <v>12</v>
      </c>
      <c r="S91" s="21">
        <f t="shared" ref="S91:S96" si="97">$E$88*U91</f>
        <v>92.011458587382833</v>
      </c>
      <c r="T91" s="20" t="s">
        <v>17</v>
      </c>
      <c r="U91" s="3">
        <v>0.1</v>
      </c>
    </row>
    <row r="92" spans="1:21" x14ac:dyDescent="0.25">
      <c r="J92" s="20">
        <f t="shared" si="95"/>
        <v>2019</v>
      </c>
      <c r="K92" s="3" t="s">
        <v>12</v>
      </c>
      <c r="L92" s="4">
        <f t="shared" si="96"/>
        <v>17.442152521610272</v>
      </c>
      <c r="M92" s="20" t="s">
        <v>14</v>
      </c>
      <c r="N92" s="3"/>
      <c r="Q92" s="3">
        <v>2020</v>
      </c>
      <c r="R92" s="3" t="s">
        <v>12</v>
      </c>
      <c r="S92" s="21">
        <f t="shared" si="97"/>
        <v>184.02291717476567</v>
      </c>
      <c r="T92" s="20" t="s">
        <v>18</v>
      </c>
      <c r="U92" s="3">
        <v>0.2</v>
      </c>
    </row>
    <row r="93" spans="1:21" x14ac:dyDescent="0.25">
      <c r="J93" s="20">
        <f>$A$22</f>
        <v>2020</v>
      </c>
      <c r="K93" s="3" t="s">
        <v>12</v>
      </c>
      <c r="L93" s="4">
        <f>0.17*D$88</f>
        <v>17.477036826653727</v>
      </c>
      <c r="M93" s="20" t="s">
        <v>8</v>
      </c>
      <c r="N93" s="3"/>
      <c r="Q93" s="3">
        <v>2020</v>
      </c>
      <c r="R93" s="3" t="s">
        <v>12</v>
      </c>
      <c r="S93" s="21">
        <f t="shared" si="97"/>
        <v>46.005729293691417</v>
      </c>
      <c r="T93" s="20" t="s">
        <v>19</v>
      </c>
      <c r="U93" s="3">
        <v>0.05</v>
      </c>
    </row>
    <row r="94" spans="1:21" x14ac:dyDescent="0.25">
      <c r="J94" s="20">
        <f t="shared" ref="J94:J98" si="98">$A$22</f>
        <v>2020</v>
      </c>
      <c r="K94" s="3" t="s">
        <v>12</v>
      </c>
      <c r="L94" s="4">
        <f t="shared" ref="L94:L98" si="99">0.17*D$88</f>
        <v>17.477036826653727</v>
      </c>
      <c r="M94" s="20" t="s">
        <v>10</v>
      </c>
      <c r="N94" s="3"/>
      <c r="Q94" s="3">
        <v>2020</v>
      </c>
      <c r="R94" s="3" t="s">
        <v>12</v>
      </c>
      <c r="S94" s="21">
        <f t="shared" si="97"/>
        <v>9.2011458587382844</v>
      </c>
      <c r="T94" s="20" t="s">
        <v>20</v>
      </c>
      <c r="U94" s="3">
        <v>0.01</v>
      </c>
    </row>
    <row r="95" spans="1:21" x14ac:dyDescent="0.25">
      <c r="J95" s="20">
        <f t="shared" si="98"/>
        <v>2020</v>
      </c>
      <c r="K95" s="3" t="s">
        <v>12</v>
      </c>
      <c r="L95" s="4">
        <f t="shared" si="99"/>
        <v>17.477036826653727</v>
      </c>
      <c r="M95" s="20" t="s">
        <v>11</v>
      </c>
      <c r="N95" s="3"/>
      <c r="Q95" s="3">
        <v>2020</v>
      </c>
      <c r="R95" s="3" t="s">
        <v>12</v>
      </c>
      <c r="S95" s="21">
        <f t="shared" si="97"/>
        <v>73.609166869906275</v>
      </c>
      <c r="T95" s="20" t="s">
        <v>21</v>
      </c>
      <c r="U95" s="3">
        <v>0.08</v>
      </c>
    </row>
    <row r="96" spans="1:21" x14ac:dyDescent="0.25">
      <c r="J96" s="20">
        <f t="shared" si="98"/>
        <v>2020</v>
      </c>
      <c r="K96" s="3" t="s">
        <v>12</v>
      </c>
      <c r="L96" s="4">
        <f t="shared" si="99"/>
        <v>17.477036826653727</v>
      </c>
      <c r="M96" s="20" t="s">
        <v>12</v>
      </c>
      <c r="N96" s="3"/>
      <c r="Q96" s="3">
        <v>2020</v>
      </c>
      <c r="R96" s="3" t="s">
        <v>12</v>
      </c>
      <c r="S96" s="21">
        <f t="shared" si="97"/>
        <v>193.22406303350402</v>
      </c>
      <c r="T96" s="20" t="s">
        <v>23</v>
      </c>
      <c r="U96" s="3">
        <f>1-SUM(U90:U95)</f>
        <v>0.21000000000000008</v>
      </c>
    </row>
    <row r="97" spans="1:18" x14ac:dyDescent="0.25">
      <c r="J97" s="20">
        <f t="shared" si="98"/>
        <v>2020</v>
      </c>
      <c r="K97" s="3" t="s">
        <v>12</v>
      </c>
      <c r="L97" s="4">
        <f t="shared" si="99"/>
        <v>17.477036826653727</v>
      </c>
      <c r="M97" s="20" t="s">
        <v>13</v>
      </c>
      <c r="N97" s="3"/>
      <c r="Q97" s="20"/>
      <c r="R97" s="3"/>
    </row>
    <row r="98" spans="1:18" x14ac:dyDescent="0.25">
      <c r="J98" s="20">
        <f t="shared" si="98"/>
        <v>2020</v>
      </c>
      <c r="K98" s="3" t="s">
        <v>12</v>
      </c>
      <c r="L98" s="4">
        <f t="shared" si="99"/>
        <v>17.477036826653727</v>
      </c>
      <c r="M98" s="20" t="s">
        <v>14</v>
      </c>
      <c r="N98" s="3"/>
      <c r="Q98" s="20"/>
      <c r="R98" s="3"/>
    </row>
    <row r="102" spans="1:18" x14ac:dyDescent="0.25">
      <c r="A102" s="3" t="s">
        <v>0</v>
      </c>
      <c r="B102" s="3" t="s">
        <v>1</v>
      </c>
      <c r="C102" s="4" t="s">
        <v>27</v>
      </c>
      <c r="D102" s="3" t="s">
        <v>28</v>
      </c>
      <c r="E102" s="4"/>
      <c r="F102" s="3"/>
      <c r="H102" s="3" t="s">
        <v>0</v>
      </c>
      <c r="I102" s="3" t="s">
        <v>1</v>
      </c>
      <c r="J102" s="3" t="s">
        <v>29</v>
      </c>
      <c r="K102" s="3" t="s">
        <v>30</v>
      </c>
      <c r="L102" s="3"/>
    </row>
    <row r="103" spans="1:18" x14ac:dyDescent="0.25">
      <c r="A103" s="20">
        <f>$A$2</f>
        <v>2000</v>
      </c>
      <c r="B103" s="3" t="s">
        <v>10</v>
      </c>
      <c r="C103" s="4">
        <f>0.17*$D$46</f>
        <v>963.90000000000009</v>
      </c>
      <c r="D103" s="20" t="s">
        <v>8</v>
      </c>
      <c r="E103" s="20"/>
      <c r="F103" s="3"/>
      <c r="G103" s="6"/>
      <c r="H103" s="20">
        <f>$A$2</f>
        <v>2000</v>
      </c>
      <c r="I103" s="3" t="s">
        <v>10</v>
      </c>
      <c r="J103" s="21">
        <f>$E$46*L103</f>
        <v>17761.274999999998</v>
      </c>
      <c r="K103" s="20" t="s">
        <v>16</v>
      </c>
      <c r="L103" s="3">
        <v>0.35</v>
      </c>
    </row>
    <row r="104" spans="1:18" x14ac:dyDescent="0.25">
      <c r="A104" s="20">
        <f t="shared" ref="A104:A108" si="100">$A$2</f>
        <v>2000</v>
      </c>
      <c r="B104" s="3" t="s">
        <v>10</v>
      </c>
      <c r="C104" s="4">
        <f t="shared" ref="C104:C110" si="101">0.17*$D$46</f>
        <v>963.90000000000009</v>
      </c>
      <c r="D104" s="20" t="s">
        <v>10</v>
      </c>
      <c r="E104" s="20"/>
      <c r="F104" s="3"/>
      <c r="G104" s="6"/>
      <c r="H104" s="20">
        <f t="shared" ref="H104:H107" si="102">$A$2</f>
        <v>2000</v>
      </c>
      <c r="I104" s="3" t="s">
        <v>10</v>
      </c>
      <c r="J104" s="21">
        <f t="shared" ref="J104:J109" si="103">$E$46*L104</f>
        <v>5074.6500000000005</v>
      </c>
      <c r="K104" s="20" t="s">
        <v>17</v>
      </c>
      <c r="L104" s="3">
        <v>0.1</v>
      </c>
    </row>
    <row r="105" spans="1:18" x14ac:dyDescent="0.25">
      <c r="A105" s="20">
        <f t="shared" si="100"/>
        <v>2000</v>
      </c>
      <c r="B105" s="3" t="s">
        <v>10</v>
      </c>
      <c r="C105" s="4">
        <f t="shared" si="101"/>
        <v>963.90000000000009</v>
      </c>
      <c r="D105" s="20" t="s">
        <v>11</v>
      </c>
      <c r="E105" s="20"/>
      <c r="F105" s="3"/>
      <c r="G105" s="6"/>
      <c r="H105" s="20">
        <f t="shared" si="102"/>
        <v>2000</v>
      </c>
      <c r="I105" s="3" t="s">
        <v>10</v>
      </c>
      <c r="J105" s="21">
        <f t="shared" si="103"/>
        <v>10149.300000000001</v>
      </c>
      <c r="K105" s="20" t="s">
        <v>18</v>
      </c>
      <c r="L105" s="3">
        <v>0.2</v>
      </c>
    </row>
    <row r="106" spans="1:18" x14ac:dyDescent="0.25">
      <c r="A106" s="20">
        <f t="shared" si="100"/>
        <v>2000</v>
      </c>
      <c r="B106" s="3" t="s">
        <v>10</v>
      </c>
      <c r="C106" s="4">
        <f t="shared" si="101"/>
        <v>963.90000000000009</v>
      </c>
      <c r="D106" s="20" t="s">
        <v>12</v>
      </c>
      <c r="E106" s="3"/>
      <c r="F106" s="3"/>
      <c r="H106" s="20">
        <f t="shared" si="102"/>
        <v>2000</v>
      </c>
      <c r="I106" s="3" t="s">
        <v>10</v>
      </c>
      <c r="J106" s="21">
        <f t="shared" si="103"/>
        <v>2537.3250000000003</v>
      </c>
      <c r="K106" s="20" t="s">
        <v>19</v>
      </c>
      <c r="L106" s="3">
        <v>0.05</v>
      </c>
    </row>
    <row r="107" spans="1:18" x14ac:dyDescent="0.25">
      <c r="A107" s="20">
        <f t="shared" si="100"/>
        <v>2000</v>
      </c>
      <c r="B107" s="3" t="s">
        <v>10</v>
      </c>
      <c r="C107" s="4">
        <f t="shared" si="101"/>
        <v>963.90000000000009</v>
      </c>
      <c r="D107" s="20" t="s">
        <v>13</v>
      </c>
      <c r="E107" s="3"/>
      <c r="F107" s="3"/>
      <c r="H107" s="20">
        <f t="shared" si="102"/>
        <v>2000</v>
      </c>
      <c r="I107" s="3" t="s">
        <v>10</v>
      </c>
      <c r="J107" s="21">
        <f t="shared" si="103"/>
        <v>507.46500000000003</v>
      </c>
      <c r="K107" s="20" t="s">
        <v>20</v>
      </c>
      <c r="L107" s="3">
        <v>0.01</v>
      </c>
    </row>
    <row r="108" spans="1:18" x14ac:dyDescent="0.25">
      <c r="A108" s="20">
        <f t="shared" si="100"/>
        <v>2000</v>
      </c>
      <c r="B108" s="3" t="s">
        <v>10</v>
      </c>
      <c r="C108" s="4">
        <f t="shared" si="101"/>
        <v>963.90000000000009</v>
      </c>
      <c r="D108" s="20" t="s">
        <v>14</v>
      </c>
      <c r="E108" s="3"/>
      <c r="F108" s="3"/>
      <c r="H108" s="20">
        <f>$A$2</f>
        <v>2000</v>
      </c>
      <c r="I108" s="3" t="s">
        <v>10</v>
      </c>
      <c r="J108" s="21">
        <f t="shared" si="103"/>
        <v>4059.7200000000003</v>
      </c>
      <c r="K108" s="20" t="s">
        <v>21</v>
      </c>
      <c r="L108" s="3">
        <v>0.08</v>
      </c>
    </row>
    <row r="109" spans="1:18" x14ac:dyDescent="0.25">
      <c r="A109" s="20">
        <f>$A$3</f>
        <v>2001</v>
      </c>
      <c r="B109" s="3" t="s">
        <v>10</v>
      </c>
      <c r="C109" s="4">
        <f>0.17*$D$47</f>
        <v>978.35850000000005</v>
      </c>
      <c r="D109" s="20" t="s">
        <v>8</v>
      </c>
      <c r="E109" s="3"/>
      <c r="F109" s="3"/>
      <c r="H109" s="20">
        <f>$A$2</f>
        <v>2000</v>
      </c>
      <c r="I109" s="3" t="s">
        <v>10</v>
      </c>
      <c r="J109" s="21">
        <f t="shared" si="103"/>
        <v>10656.765000000003</v>
      </c>
      <c r="K109" s="20" t="s">
        <v>23</v>
      </c>
      <c r="L109" s="3">
        <f>1-SUM(L103:L108)</f>
        <v>0.21000000000000008</v>
      </c>
    </row>
    <row r="110" spans="1:18" x14ac:dyDescent="0.25">
      <c r="A110" s="20">
        <f t="shared" ref="A110:A114" si="104">$A$3</f>
        <v>2001</v>
      </c>
      <c r="B110" s="3" t="s">
        <v>10</v>
      </c>
      <c r="C110" s="4">
        <f t="shared" ref="C110:C114" si="105">0.17*$D$47</f>
        <v>978.35850000000005</v>
      </c>
      <c r="D110" s="20" t="s">
        <v>10</v>
      </c>
      <c r="E110" s="3"/>
      <c r="F110" s="3"/>
      <c r="H110" s="20">
        <f t="shared" ref="H110:H116" si="106">$A$3</f>
        <v>2001</v>
      </c>
      <c r="I110" s="3" t="s">
        <v>10</v>
      </c>
      <c r="J110" s="21">
        <f>$E$47*L110</f>
        <v>18027.694124999998</v>
      </c>
      <c r="K110" s="20" t="s">
        <v>16</v>
      </c>
      <c r="L110" s="3">
        <v>0.35</v>
      </c>
    </row>
    <row r="111" spans="1:18" x14ac:dyDescent="0.25">
      <c r="A111" s="20">
        <f t="shared" si="104"/>
        <v>2001</v>
      </c>
      <c r="B111" s="3" t="s">
        <v>10</v>
      </c>
      <c r="C111" s="4">
        <f t="shared" si="105"/>
        <v>978.35850000000005</v>
      </c>
      <c r="D111" s="20" t="s">
        <v>11</v>
      </c>
      <c r="E111" s="3"/>
      <c r="F111" s="3"/>
      <c r="H111" s="20">
        <f t="shared" si="106"/>
        <v>2001</v>
      </c>
      <c r="I111" s="3" t="s">
        <v>10</v>
      </c>
      <c r="J111" s="21">
        <f t="shared" ref="J111:J116" si="107">$E$47*L111</f>
        <v>5150.7697500000004</v>
      </c>
      <c r="K111" s="20" t="s">
        <v>17</v>
      </c>
      <c r="L111" s="3">
        <v>0.1</v>
      </c>
    </row>
    <row r="112" spans="1:18" x14ac:dyDescent="0.25">
      <c r="A112" s="20">
        <f t="shared" si="104"/>
        <v>2001</v>
      </c>
      <c r="B112" s="3" t="s">
        <v>10</v>
      </c>
      <c r="C112" s="4">
        <f t="shared" si="105"/>
        <v>978.35850000000005</v>
      </c>
      <c r="D112" s="20" t="s">
        <v>12</v>
      </c>
      <c r="E112" s="3"/>
      <c r="F112" s="3"/>
      <c r="H112" s="20">
        <f t="shared" si="106"/>
        <v>2001</v>
      </c>
      <c r="I112" s="3" t="s">
        <v>10</v>
      </c>
      <c r="J112" s="21">
        <f t="shared" si="107"/>
        <v>10301.539500000001</v>
      </c>
      <c r="K112" s="20" t="s">
        <v>18</v>
      </c>
      <c r="L112" s="3">
        <v>0.2</v>
      </c>
    </row>
    <row r="113" spans="1:12" x14ac:dyDescent="0.25">
      <c r="A113" s="20">
        <f t="shared" si="104"/>
        <v>2001</v>
      </c>
      <c r="B113" s="3" t="s">
        <v>10</v>
      </c>
      <c r="C113" s="4">
        <f t="shared" si="105"/>
        <v>978.35850000000005</v>
      </c>
      <c r="D113" s="20" t="s">
        <v>13</v>
      </c>
      <c r="E113" s="3"/>
      <c r="F113" s="3"/>
      <c r="H113" s="20">
        <f t="shared" si="106"/>
        <v>2001</v>
      </c>
      <c r="I113" s="3" t="s">
        <v>10</v>
      </c>
      <c r="J113" s="21">
        <f t="shared" si="107"/>
        <v>2575.3848750000002</v>
      </c>
      <c r="K113" s="20" t="s">
        <v>19</v>
      </c>
      <c r="L113" s="3">
        <v>0.05</v>
      </c>
    </row>
    <row r="114" spans="1:12" x14ac:dyDescent="0.25">
      <c r="A114" s="20">
        <f t="shared" si="104"/>
        <v>2001</v>
      </c>
      <c r="B114" s="3" t="s">
        <v>10</v>
      </c>
      <c r="C114" s="4">
        <f t="shared" si="105"/>
        <v>978.35850000000005</v>
      </c>
      <c r="D114" s="20" t="s">
        <v>14</v>
      </c>
      <c r="E114" s="3"/>
      <c r="F114" s="3"/>
      <c r="H114" s="20">
        <f t="shared" si="106"/>
        <v>2001</v>
      </c>
      <c r="I114" s="3" t="s">
        <v>10</v>
      </c>
      <c r="J114" s="21">
        <f t="shared" si="107"/>
        <v>515.07697500000006</v>
      </c>
      <c r="K114" s="20" t="s">
        <v>20</v>
      </c>
      <c r="L114" s="3">
        <v>0.01</v>
      </c>
    </row>
    <row r="115" spans="1:12" x14ac:dyDescent="0.25">
      <c r="A115" s="20">
        <f>$A$4</f>
        <v>2002</v>
      </c>
      <c r="B115" s="3" t="s">
        <v>10</v>
      </c>
      <c r="C115" s="4">
        <f>0.17*$D$48</f>
        <v>993.03387749999854</v>
      </c>
      <c r="D115" s="20" t="s">
        <v>8</v>
      </c>
      <c r="E115" s="3"/>
      <c r="F115" s="3"/>
      <c r="H115" s="20">
        <f t="shared" si="106"/>
        <v>2001</v>
      </c>
      <c r="I115" s="3" t="s">
        <v>10</v>
      </c>
      <c r="J115" s="21">
        <f t="shared" si="107"/>
        <v>4120.6158000000005</v>
      </c>
      <c r="K115" s="20" t="s">
        <v>21</v>
      </c>
      <c r="L115" s="3">
        <v>0.08</v>
      </c>
    </row>
    <row r="116" spans="1:12" x14ac:dyDescent="0.25">
      <c r="A116" s="20">
        <f t="shared" ref="A116:A120" si="108">$A$4</f>
        <v>2002</v>
      </c>
      <c r="B116" s="3" t="s">
        <v>10</v>
      </c>
      <c r="C116" s="4">
        <f t="shared" ref="C116:C120" si="109">0.17*$D$48</f>
        <v>993.03387749999854</v>
      </c>
      <c r="D116" s="20" t="s">
        <v>10</v>
      </c>
      <c r="E116" s="3"/>
      <c r="F116" s="3"/>
      <c r="H116" s="20">
        <f t="shared" si="106"/>
        <v>2001</v>
      </c>
      <c r="I116" s="3" t="s">
        <v>10</v>
      </c>
      <c r="J116" s="21">
        <f t="shared" si="107"/>
        <v>10816.616475000004</v>
      </c>
      <c r="K116" s="20" t="s">
        <v>23</v>
      </c>
      <c r="L116" s="3">
        <f>1-SUM(L110:L115)</f>
        <v>0.21000000000000008</v>
      </c>
    </row>
    <row r="117" spans="1:12" x14ac:dyDescent="0.25">
      <c r="A117" s="20">
        <f t="shared" si="108"/>
        <v>2002</v>
      </c>
      <c r="B117" s="3" t="s">
        <v>10</v>
      </c>
      <c r="C117" s="4">
        <f t="shared" si="109"/>
        <v>993.03387749999854</v>
      </c>
      <c r="D117" s="20" t="s">
        <v>11</v>
      </c>
      <c r="E117" s="3"/>
      <c r="F117" s="3"/>
      <c r="H117" s="20">
        <f t="shared" ref="H117:H123" si="110">$A$21</f>
        <v>2019</v>
      </c>
      <c r="I117" s="3" t="s">
        <v>10</v>
      </c>
      <c r="J117" s="21">
        <f>$E$65*L117</f>
        <v>23568.337099962926</v>
      </c>
      <c r="K117" s="20" t="s">
        <v>16</v>
      </c>
      <c r="L117" s="3">
        <v>0.35</v>
      </c>
    </row>
    <row r="118" spans="1:12" x14ac:dyDescent="0.25">
      <c r="A118" s="20">
        <f t="shared" si="108"/>
        <v>2002</v>
      </c>
      <c r="B118" s="3" t="s">
        <v>10</v>
      </c>
      <c r="C118" s="4">
        <f t="shared" si="109"/>
        <v>993.03387749999854</v>
      </c>
      <c r="D118" s="20" t="s">
        <v>12</v>
      </c>
      <c r="E118" s="3"/>
      <c r="F118" s="3"/>
      <c r="H118" s="20">
        <f t="shared" si="110"/>
        <v>2019</v>
      </c>
      <c r="I118" s="3" t="s">
        <v>10</v>
      </c>
      <c r="J118" s="21">
        <f t="shared" ref="J118:J123" si="111">$E$65*L118</f>
        <v>6733.8105999894078</v>
      </c>
      <c r="K118" s="20" t="s">
        <v>17</v>
      </c>
      <c r="L118" s="3">
        <v>0.1</v>
      </c>
    </row>
    <row r="119" spans="1:12" x14ac:dyDescent="0.25">
      <c r="A119" s="20">
        <f t="shared" si="108"/>
        <v>2002</v>
      </c>
      <c r="B119" s="3" t="s">
        <v>10</v>
      </c>
      <c r="C119" s="4">
        <f t="shared" si="109"/>
        <v>993.03387749999854</v>
      </c>
      <c r="D119" s="20" t="s">
        <v>13</v>
      </c>
      <c r="E119" s="3"/>
      <c r="F119" s="3"/>
      <c r="H119" s="20">
        <f t="shared" si="110"/>
        <v>2019</v>
      </c>
      <c r="I119" s="3" t="s">
        <v>10</v>
      </c>
      <c r="J119" s="21">
        <f t="shared" si="111"/>
        <v>13467.621199978816</v>
      </c>
      <c r="K119" s="20" t="s">
        <v>18</v>
      </c>
      <c r="L119" s="3">
        <v>0.2</v>
      </c>
    </row>
    <row r="120" spans="1:12" x14ac:dyDescent="0.25">
      <c r="A120" s="20">
        <f t="shared" si="108"/>
        <v>2002</v>
      </c>
      <c r="B120" s="3" t="s">
        <v>10</v>
      </c>
      <c r="C120" s="4">
        <f t="shared" si="109"/>
        <v>993.03387749999854</v>
      </c>
      <c r="D120" s="20" t="s">
        <v>14</v>
      </c>
      <c r="E120" s="3"/>
      <c r="F120" s="3"/>
      <c r="H120" s="20">
        <f t="shared" si="110"/>
        <v>2019</v>
      </c>
      <c r="I120" s="3" t="s">
        <v>10</v>
      </c>
      <c r="J120" s="21">
        <f t="shared" si="111"/>
        <v>3366.9052999947039</v>
      </c>
      <c r="K120" s="20" t="s">
        <v>19</v>
      </c>
      <c r="L120" s="3">
        <v>0.05</v>
      </c>
    </row>
    <row r="121" spans="1:12" x14ac:dyDescent="0.25">
      <c r="A121" s="20">
        <f>$A$21</f>
        <v>2019</v>
      </c>
      <c r="B121" s="3" t="s">
        <v>10</v>
      </c>
      <c r="C121" s="4">
        <f>0.17*$D$65</f>
        <v>1279.0478234616753</v>
      </c>
      <c r="D121" s="20" t="s">
        <v>8</v>
      </c>
      <c r="E121" s="3"/>
      <c r="F121" s="3"/>
      <c r="H121" s="20">
        <f t="shared" si="110"/>
        <v>2019</v>
      </c>
      <c r="I121" s="3" t="s">
        <v>10</v>
      </c>
      <c r="J121" s="21">
        <f t="shared" si="111"/>
        <v>673.38105999894083</v>
      </c>
      <c r="K121" s="20" t="s">
        <v>20</v>
      </c>
      <c r="L121" s="3">
        <v>0.01</v>
      </c>
    </row>
    <row r="122" spans="1:12" x14ac:dyDescent="0.25">
      <c r="A122" s="20">
        <f t="shared" ref="A122:A126" si="112">$A$21</f>
        <v>2019</v>
      </c>
      <c r="B122" s="3" t="s">
        <v>10</v>
      </c>
      <c r="C122" s="4">
        <f t="shared" ref="C122:C126" si="113">0.17*$D$65</f>
        <v>1279.0478234616753</v>
      </c>
      <c r="D122" s="20" t="s">
        <v>10</v>
      </c>
      <c r="E122" s="3"/>
      <c r="F122" s="3"/>
      <c r="H122" s="20">
        <f t="shared" si="110"/>
        <v>2019</v>
      </c>
      <c r="I122" s="3" t="s">
        <v>10</v>
      </c>
      <c r="J122" s="21">
        <f t="shared" si="111"/>
        <v>5387.0484799915266</v>
      </c>
      <c r="K122" s="20" t="s">
        <v>21</v>
      </c>
      <c r="L122" s="3">
        <v>0.08</v>
      </c>
    </row>
    <row r="123" spans="1:12" x14ac:dyDescent="0.25">
      <c r="A123" s="20">
        <f t="shared" si="112"/>
        <v>2019</v>
      </c>
      <c r="B123" s="3" t="s">
        <v>10</v>
      </c>
      <c r="C123" s="4">
        <f t="shared" si="113"/>
        <v>1279.0478234616753</v>
      </c>
      <c r="D123" s="20" t="s">
        <v>11</v>
      </c>
      <c r="E123" s="3"/>
      <c r="F123" s="3"/>
      <c r="H123" s="20">
        <f t="shared" si="110"/>
        <v>2019</v>
      </c>
      <c r="I123" s="3" t="s">
        <v>10</v>
      </c>
      <c r="J123" s="21">
        <f t="shared" si="111"/>
        <v>14141.00225997776</v>
      </c>
      <c r="K123" s="20" t="s">
        <v>23</v>
      </c>
      <c r="L123" s="3">
        <f>1-SUM(L117:L122)</f>
        <v>0.21000000000000008</v>
      </c>
    </row>
    <row r="124" spans="1:12" x14ac:dyDescent="0.25">
      <c r="A124" s="20">
        <f t="shared" si="112"/>
        <v>2019</v>
      </c>
      <c r="B124" s="3" t="s">
        <v>10</v>
      </c>
      <c r="C124" s="4">
        <f t="shared" si="113"/>
        <v>1279.0478234616753</v>
      </c>
      <c r="D124" s="20" t="s">
        <v>12</v>
      </c>
      <c r="E124" s="3"/>
      <c r="F124" s="3"/>
      <c r="H124" s="3">
        <v>2020</v>
      </c>
      <c r="I124" s="3" t="s">
        <v>10</v>
      </c>
      <c r="J124" s="21">
        <f>$E$66*L124</f>
        <v>23921.862156462405</v>
      </c>
      <c r="K124" s="20" t="s">
        <v>16</v>
      </c>
      <c r="L124" s="3">
        <v>0.35</v>
      </c>
    </row>
    <row r="125" spans="1:12" x14ac:dyDescent="0.25">
      <c r="A125" s="20">
        <f t="shared" si="112"/>
        <v>2019</v>
      </c>
      <c r="B125" s="3" t="s">
        <v>10</v>
      </c>
      <c r="C125" s="4">
        <f t="shared" si="113"/>
        <v>1279.0478234616753</v>
      </c>
      <c r="D125" s="20" t="s">
        <v>13</v>
      </c>
      <c r="E125" s="3"/>
      <c r="F125" s="3"/>
      <c r="H125" s="3">
        <v>2020</v>
      </c>
      <c r="I125" s="3" t="s">
        <v>10</v>
      </c>
      <c r="J125" s="21">
        <f t="shared" ref="J125:J130" si="114">$E$66*L125</f>
        <v>6834.8177589892584</v>
      </c>
      <c r="K125" s="20" t="s">
        <v>17</v>
      </c>
      <c r="L125" s="3">
        <v>0.1</v>
      </c>
    </row>
    <row r="126" spans="1:12" x14ac:dyDescent="0.25">
      <c r="A126" s="20">
        <f t="shared" si="112"/>
        <v>2019</v>
      </c>
      <c r="B126" s="3" t="s">
        <v>10</v>
      </c>
      <c r="C126" s="4">
        <f t="shared" si="113"/>
        <v>1279.0478234616753</v>
      </c>
      <c r="D126" s="20" t="s">
        <v>14</v>
      </c>
      <c r="E126" s="3"/>
      <c r="F126" s="3"/>
      <c r="H126" s="3">
        <v>2020</v>
      </c>
      <c r="I126" s="3" t="s">
        <v>10</v>
      </c>
      <c r="J126" s="21">
        <f t="shared" si="114"/>
        <v>13669.635517978517</v>
      </c>
      <c r="K126" s="20" t="s">
        <v>18</v>
      </c>
      <c r="L126" s="3">
        <v>0.2</v>
      </c>
    </row>
    <row r="127" spans="1:12" x14ac:dyDescent="0.25">
      <c r="A127" s="20">
        <f>$A$22</f>
        <v>2020</v>
      </c>
      <c r="B127" s="3" t="s">
        <v>10</v>
      </c>
      <c r="C127" s="4">
        <f>0.17*$D$66</f>
        <v>1298.2335408136023</v>
      </c>
      <c r="D127" s="20" t="s">
        <v>8</v>
      </c>
      <c r="E127" s="3"/>
      <c r="F127" s="3"/>
      <c r="H127" s="3">
        <v>2020</v>
      </c>
      <c r="I127" s="3" t="s">
        <v>10</v>
      </c>
      <c r="J127" s="21">
        <f t="shared" si="114"/>
        <v>3417.4088794946292</v>
      </c>
      <c r="K127" s="20" t="s">
        <v>19</v>
      </c>
      <c r="L127" s="3">
        <v>0.05</v>
      </c>
    </row>
    <row r="128" spans="1:12" x14ac:dyDescent="0.25">
      <c r="A128" s="20">
        <f t="shared" ref="A128:A132" si="115">$A$22</f>
        <v>2020</v>
      </c>
      <c r="B128" s="3" t="s">
        <v>10</v>
      </c>
      <c r="C128" s="4">
        <f t="shared" ref="C128:C131" si="116">0.17*$D$66</f>
        <v>1298.2335408136023</v>
      </c>
      <c r="D128" s="20" t="s">
        <v>10</v>
      </c>
      <c r="E128" s="3"/>
      <c r="F128" s="3"/>
      <c r="H128" s="3">
        <v>2020</v>
      </c>
      <c r="I128" s="3" t="s">
        <v>10</v>
      </c>
      <c r="J128" s="21">
        <f t="shared" si="114"/>
        <v>683.48177589892589</v>
      </c>
      <c r="K128" s="20" t="s">
        <v>20</v>
      </c>
      <c r="L128" s="3">
        <v>0.01</v>
      </c>
    </row>
    <row r="129" spans="1:12" x14ac:dyDescent="0.25">
      <c r="A129" s="20">
        <f t="shared" si="115"/>
        <v>2020</v>
      </c>
      <c r="B129" s="3" t="s">
        <v>10</v>
      </c>
      <c r="C129" s="4">
        <f t="shared" si="116"/>
        <v>1298.2335408136023</v>
      </c>
      <c r="D129" s="20" t="s">
        <v>11</v>
      </c>
      <c r="E129" s="3"/>
      <c r="F129" s="3"/>
      <c r="H129" s="3">
        <v>2020</v>
      </c>
      <c r="I129" s="3" t="s">
        <v>10</v>
      </c>
      <c r="J129" s="21">
        <f t="shared" si="114"/>
        <v>5467.8542071914071</v>
      </c>
      <c r="K129" s="20" t="s">
        <v>21</v>
      </c>
      <c r="L129" s="3">
        <v>0.08</v>
      </c>
    </row>
    <row r="130" spans="1:12" x14ac:dyDescent="0.25">
      <c r="A130" s="20">
        <f t="shared" si="115"/>
        <v>2020</v>
      </c>
      <c r="B130" s="3" t="s">
        <v>10</v>
      </c>
      <c r="C130" s="4">
        <f t="shared" si="116"/>
        <v>1298.2335408136023</v>
      </c>
      <c r="D130" s="20" t="s">
        <v>12</v>
      </c>
      <c r="E130" s="3"/>
      <c r="F130" s="3"/>
      <c r="H130" s="3">
        <v>2020</v>
      </c>
      <c r="I130" s="3" t="s">
        <v>10</v>
      </c>
      <c r="J130" s="21">
        <f t="shared" si="114"/>
        <v>14353.117293877447</v>
      </c>
      <c r="K130" s="20" t="s">
        <v>23</v>
      </c>
      <c r="L130" s="3">
        <f>1-SUM(L124:L129)</f>
        <v>0.21000000000000008</v>
      </c>
    </row>
    <row r="131" spans="1:12" x14ac:dyDescent="0.25">
      <c r="A131" s="20">
        <f t="shared" si="115"/>
        <v>2020</v>
      </c>
      <c r="B131" s="3" t="s">
        <v>10</v>
      </c>
      <c r="C131" s="4">
        <f t="shared" si="116"/>
        <v>1298.2335408136023</v>
      </c>
      <c r="D131" s="20" t="s">
        <v>13</v>
      </c>
      <c r="E131" s="3"/>
      <c r="F131" s="3"/>
      <c r="H131" s="20"/>
      <c r="I131" s="3"/>
      <c r="J131"/>
      <c r="K131"/>
      <c r="L131"/>
    </row>
    <row r="132" spans="1:12" x14ac:dyDescent="0.25">
      <c r="A132" s="20">
        <f t="shared" si="115"/>
        <v>2020</v>
      </c>
      <c r="B132" s="3" t="s">
        <v>10</v>
      </c>
      <c r="C132" s="4">
        <f>0.17*$D$66</f>
        <v>1298.2335408136023</v>
      </c>
      <c r="D132" s="20" t="s">
        <v>14</v>
      </c>
      <c r="E132" s="3"/>
      <c r="F132" s="3"/>
      <c r="H132" s="20"/>
      <c r="I132" s="3"/>
      <c r="J132"/>
      <c r="K132"/>
      <c r="L13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60C4-92F6-4345-B255-7A73A9003FDD}">
  <dimension ref="A1:W132"/>
  <sheetViews>
    <sheetView topLeftCell="A52" workbookViewId="0">
      <selection activeCell="F119" sqref="F119"/>
    </sheetView>
  </sheetViews>
  <sheetFormatPr defaultRowHeight="15" x14ac:dyDescent="0.25"/>
  <cols>
    <col min="1" max="1" width="8.5703125" customWidth="1"/>
    <col min="2" max="2" width="12" customWidth="1"/>
    <col min="3" max="3" width="13.140625" customWidth="1"/>
    <col min="4" max="4" width="12.140625" bestFit="1" customWidth="1"/>
    <col min="5" max="5" width="12.5703125" bestFit="1" customWidth="1"/>
    <col min="6" max="6" width="13.5703125" bestFit="1" customWidth="1"/>
    <col min="7" max="7" width="14" bestFit="1" customWidth="1"/>
    <col min="10" max="11" width="9.140625" style="3"/>
    <col min="12" max="12" width="19.5703125" style="4" customWidth="1"/>
    <col min="13" max="13" width="16.28515625" style="4" customWidth="1"/>
    <col min="14" max="14" width="11.28515625" style="4" bestFit="1" customWidth="1"/>
    <col min="15" max="15" width="9.140625" style="3"/>
    <col min="19" max="19" width="18.5703125" customWidth="1"/>
    <col min="20" max="20" width="21.140625" customWidth="1"/>
    <col min="21" max="21" width="14.5703125" customWidth="1"/>
    <col min="22" max="22" width="12.42578125" customWidth="1"/>
  </cols>
  <sheetData>
    <row r="1" spans="1:23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5</v>
      </c>
      <c r="J1" s="3" t="s">
        <v>0</v>
      </c>
      <c r="K1" s="3" t="s">
        <v>1</v>
      </c>
      <c r="L1" s="4" t="s">
        <v>7</v>
      </c>
      <c r="M1" s="4" t="s">
        <v>4</v>
      </c>
      <c r="N1" s="4" t="s">
        <v>26</v>
      </c>
      <c r="O1" s="3" t="s">
        <v>31</v>
      </c>
      <c r="Q1" s="3" t="s">
        <v>0</v>
      </c>
      <c r="R1" s="3" t="s">
        <v>1</v>
      </c>
      <c r="S1" s="3" t="s">
        <v>7</v>
      </c>
      <c r="T1" s="3" t="s">
        <v>5</v>
      </c>
      <c r="U1" s="3" t="s">
        <v>26</v>
      </c>
      <c r="V1" s="3" t="s">
        <v>32</v>
      </c>
    </row>
    <row r="2" spans="1:23" x14ac:dyDescent="0.25">
      <c r="A2" s="7">
        <v>2000</v>
      </c>
      <c r="B2" s="7" t="s">
        <v>6</v>
      </c>
      <c r="C2" s="8">
        <v>4200000</v>
      </c>
      <c r="D2" s="8">
        <f>((C3-C2)*0.1)*1.05</f>
        <v>8820</v>
      </c>
      <c r="E2" s="8">
        <f>(C3-C2-D2)*1.05</f>
        <v>78939</v>
      </c>
      <c r="F2" s="8">
        <f>((C3-C2)*0.1)*0.05</f>
        <v>420</v>
      </c>
      <c r="G2" s="8">
        <f>(C3-C2-D2)*0.05</f>
        <v>3759</v>
      </c>
      <c r="J2" s="7">
        <f>$A$2</f>
        <v>2000</v>
      </c>
      <c r="K2" s="7" t="str">
        <f t="shared" ref="K2:K7" si="0">B2</f>
        <v>vic</v>
      </c>
      <c r="L2" s="8"/>
      <c r="M2" s="8">
        <v>420</v>
      </c>
      <c r="N2" s="8">
        <f>M2*P2</f>
        <v>105</v>
      </c>
      <c r="O2" s="7" t="s">
        <v>8</v>
      </c>
      <c r="P2" s="6">
        <v>0.25</v>
      </c>
      <c r="Q2" s="7">
        <f>$A$2</f>
        <v>2000</v>
      </c>
      <c r="R2" s="7" t="s">
        <v>6</v>
      </c>
      <c r="S2" s="8"/>
      <c r="T2" s="8">
        <v>3759</v>
      </c>
      <c r="U2" s="8">
        <f>T2*W2</f>
        <v>1315.6499999999999</v>
      </c>
      <c r="V2" s="9" t="s">
        <v>16</v>
      </c>
      <c r="W2">
        <v>0.35</v>
      </c>
    </row>
    <row r="3" spans="1:23" x14ac:dyDescent="0.25">
      <c r="A3" s="10">
        <v>2001</v>
      </c>
      <c r="B3" s="10" t="s">
        <v>6</v>
      </c>
      <c r="C3" s="11">
        <f>C2*0.02+C2</f>
        <v>4284000</v>
      </c>
      <c r="D3" s="11">
        <f t="shared" ref="D3:D22" si="1">(C4-C3)*0.1</f>
        <v>8568</v>
      </c>
      <c r="E3" s="11">
        <f t="shared" ref="E3:E22" si="2">C4-C3-D3</f>
        <v>77112</v>
      </c>
      <c r="F3" s="11">
        <f t="shared" ref="F3:F22" si="3">((C4-C3)*0.1)*0.05</f>
        <v>428.40000000000003</v>
      </c>
      <c r="G3" s="11">
        <f t="shared" ref="G3:G22" si="4">(C4-C3-D3)*0.05</f>
        <v>3855.6000000000004</v>
      </c>
      <c r="I3" s="1"/>
      <c r="J3" s="7">
        <f t="shared" ref="J3:J7" si="5">$A$2</f>
        <v>2000</v>
      </c>
      <c r="K3" s="7" t="str">
        <f t="shared" si="0"/>
        <v>vic</v>
      </c>
      <c r="L3" s="8"/>
      <c r="M3" s="8">
        <v>420</v>
      </c>
      <c r="N3" s="8">
        <f t="shared" ref="N3:N7" si="6">M3*P3</f>
        <v>147</v>
      </c>
      <c r="O3" s="7" t="s">
        <v>10</v>
      </c>
      <c r="P3" s="6">
        <v>0.35</v>
      </c>
      <c r="Q3" s="7">
        <f t="shared" ref="Q3:Q8" si="7">$A$2</f>
        <v>2000</v>
      </c>
      <c r="R3" s="7" t="s">
        <v>6</v>
      </c>
      <c r="S3" s="8"/>
      <c r="T3" s="8">
        <v>3759</v>
      </c>
      <c r="U3" s="8">
        <f t="shared" ref="U3:U29" si="8">T3*W3</f>
        <v>375.90000000000003</v>
      </c>
      <c r="V3" s="9" t="s">
        <v>17</v>
      </c>
      <c r="W3">
        <v>0.1</v>
      </c>
    </row>
    <row r="4" spans="1:23" x14ac:dyDescent="0.25">
      <c r="A4" s="13">
        <f>A3+1</f>
        <v>2002</v>
      </c>
      <c r="B4" s="13" t="s">
        <v>6</v>
      </c>
      <c r="C4" s="14">
        <f t="shared" ref="C4:C23" si="9">C3*0.02+C3</f>
        <v>4369680</v>
      </c>
      <c r="D4" s="14">
        <f t="shared" si="1"/>
        <v>8739.3599999999624</v>
      </c>
      <c r="E4" s="14">
        <f t="shared" si="2"/>
        <v>78654.239999999671</v>
      </c>
      <c r="F4" s="14">
        <f t="shared" si="3"/>
        <v>436.96799999999814</v>
      </c>
      <c r="G4" s="14">
        <f t="shared" si="4"/>
        <v>3932.7119999999836</v>
      </c>
      <c r="I4" s="1"/>
      <c r="J4" s="7">
        <f t="shared" si="5"/>
        <v>2000</v>
      </c>
      <c r="K4" s="7" t="str">
        <f t="shared" si="0"/>
        <v>vic</v>
      </c>
      <c r="L4" s="8"/>
      <c r="M4" s="8">
        <v>420</v>
      </c>
      <c r="N4" s="8">
        <f t="shared" si="6"/>
        <v>63</v>
      </c>
      <c r="O4" s="7" t="s">
        <v>11</v>
      </c>
      <c r="P4" s="6">
        <v>0.15</v>
      </c>
      <c r="Q4" s="7">
        <f t="shared" si="7"/>
        <v>2000</v>
      </c>
      <c r="R4" s="7" t="s">
        <v>6</v>
      </c>
      <c r="S4" s="8"/>
      <c r="T4" s="8">
        <v>3759</v>
      </c>
      <c r="U4" s="8">
        <f t="shared" si="8"/>
        <v>751.80000000000007</v>
      </c>
      <c r="V4" s="9" t="s">
        <v>18</v>
      </c>
      <c r="W4">
        <v>0.2</v>
      </c>
    </row>
    <row r="5" spans="1:23" x14ac:dyDescent="0.25">
      <c r="A5" s="3">
        <f t="shared" ref="A5:A22" si="10">A4+1</f>
        <v>2003</v>
      </c>
      <c r="B5" s="3" t="s">
        <v>6</v>
      </c>
      <c r="C5" s="4">
        <f t="shared" si="9"/>
        <v>4457073.5999999996</v>
      </c>
      <c r="D5" s="4">
        <f t="shared" si="1"/>
        <v>8914.1472000000067</v>
      </c>
      <c r="E5" s="4">
        <f t="shared" si="2"/>
        <v>80227.32480000006</v>
      </c>
      <c r="F5" s="4">
        <f t="shared" si="3"/>
        <v>445.70736000000034</v>
      </c>
      <c r="G5" s="4">
        <f t="shared" si="4"/>
        <v>4011.366240000003</v>
      </c>
      <c r="I5" s="1"/>
      <c r="J5" s="7">
        <f t="shared" si="5"/>
        <v>2000</v>
      </c>
      <c r="K5" s="7" t="str">
        <f t="shared" si="0"/>
        <v>vic</v>
      </c>
      <c r="L5" s="8"/>
      <c r="M5" s="8">
        <v>420</v>
      </c>
      <c r="N5" s="8">
        <f t="shared" si="6"/>
        <v>33.6</v>
      </c>
      <c r="O5" s="7" t="s">
        <v>12</v>
      </c>
      <c r="P5" s="6">
        <v>0.08</v>
      </c>
      <c r="Q5" s="7">
        <f t="shared" si="7"/>
        <v>2000</v>
      </c>
      <c r="R5" s="7" t="s">
        <v>6</v>
      </c>
      <c r="S5" s="8"/>
      <c r="T5" s="8">
        <v>3759</v>
      </c>
      <c r="U5" s="8">
        <f t="shared" si="8"/>
        <v>187.95000000000002</v>
      </c>
      <c r="V5" s="9" t="s">
        <v>22</v>
      </c>
      <c r="W5">
        <v>0.05</v>
      </c>
    </row>
    <row r="6" spans="1:23" x14ac:dyDescent="0.25">
      <c r="A6" s="3">
        <f t="shared" si="10"/>
        <v>2004</v>
      </c>
      <c r="B6" s="3" t="s">
        <v>6</v>
      </c>
      <c r="C6" s="4">
        <f t="shared" si="9"/>
        <v>4546215.0719999997</v>
      </c>
      <c r="D6" s="4">
        <f t="shared" si="1"/>
        <v>9092.4301439999599</v>
      </c>
      <c r="E6" s="4">
        <f t="shared" si="2"/>
        <v>81831.871295999648</v>
      </c>
      <c r="F6" s="4">
        <f t="shared" si="3"/>
        <v>454.62150719999801</v>
      </c>
      <c r="G6" s="4">
        <f t="shared" si="4"/>
        <v>4091.5935647999827</v>
      </c>
      <c r="I6" s="1"/>
      <c r="J6" s="7">
        <f t="shared" si="5"/>
        <v>2000</v>
      </c>
      <c r="K6" s="7" t="str">
        <f t="shared" si="0"/>
        <v>vic</v>
      </c>
      <c r="L6" s="8"/>
      <c r="M6" s="8">
        <v>420</v>
      </c>
      <c r="N6" s="8">
        <f t="shared" si="6"/>
        <v>29.400000000000002</v>
      </c>
      <c r="O6" s="7" t="s">
        <v>13</v>
      </c>
      <c r="P6" s="6">
        <v>7.0000000000000007E-2</v>
      </c>
      <c r="Q6" s="7">
        <f t="shared" si="7"/>
        <v>2000</v>
      </c>
      <c r="R6" s="7" t="s">
        <v>6</v>
      </c>
      <c r="S6" s="8"/>
      <c r="T6" s="8">
        <v>3759</v>
      </c>
      <c r="U6" s="8">
        <f t="shared" si="8"/>
        <v>37.590000000000003</v>
      </c>
      <c r="V6" s="9" t="s">
        <v>20</v>
      </c>
      <c r="W6">
        <v>0.01</v>
      </c>
    </row>
    <row r="7" spans="1:23" x14ac:dyDescent="0.25">
      <c r="A7" s="3">
        <f t="shared" si="10"/>
        <v>2005</v>
      </c>
      <c r="B7" s="3" t="s">
        <v>6</v>
      </c>
      <c r="C7" s="4">
        <f t="shared" si="9"/>
        <v>4637139.3734399993</v>
      </c>
      <c r="D7" s="4">
        <f t="shared" si="1"/>
        <v>9274.2787468800325</v>
      </c>
      <c r="E7" s="4">
        <f t="shared" si="2"/>
        <v>83468.508721920283</v>
      </c>
      <c r="F7" s="4">
        <f t="shared" si="3"/>
        <v>463.71393734400164</v>
      </c>
      <c r="G7" s="4">
        <f t="shared" si="4"/>
        <v>4173.425436096014</v>
      </c>
      <c r="I7" s="1"/>
      <c r="J7" s="7">
        <f t="shared" si="5"/>
        <v>2000</v>
      </c>
      <c r="K7" s="7" t="str">
        <f t="shared" si="0"/>
        <v>vic</v>
      </c>
      <c r="L7" s="8"/>
      <c r="M7" s="8">
        <v>420</v>
      </c>
      <c r="N7" s="8">
        <f t="shared" si="6"/>
        <v>42</v>
      </c>
      <c r="O7" s="7" t="s">
        <v>14</v>
      </c>
      <c r="P7" s="6">
        <v>0.1</v>
      </c>
      <c r="Q7" s="7">
        <f t="shared" si="7"/>
        <v>2000</v>
      </c>
      <c r="R7" s="7" t="s">
        <v>6</v>
      </c>
      <c r="S7" s="8"/>
      <c r="T7" s="8">
        <v>3759</v>
      </c>
      <c r="U7" s="8">
        <f t="shared" si="8"/>
        <v>300.72000000000003</v>
      </c>
      <c r="V7" s="9" t="s">
        <v>21</v>
      </c>
      <c r="W7">
        <v>0.08</v>
      </c>
    </row>
    <row r="8" spans="1:23" x14ac:dyDescent="0.25">
      <c r="A8" s="3">
        <f t="shared" si="10"/>
        <v>2006</v>
      </c>
      <c r="B8" s="3" t="s">
        <v>6</v>
      </c>
      <c r="C8" s="4">
        <f t="shared" si="9"/>
        <v>4729882.1609087996</v>
      </c>
      <c r="D8" s="4">
        <f t="shared" si="1"/>
        <v>9459.7643218176436</v>
      </c>
      <c r="E8" s="4">
        <f t="shared" si="2"/>
        <v>85137.878896358801</v>
      </c>
      <c r="F8" s="4">
        <f t="shared" si="3"/>
        <v>472.98821609088219</v>
      </c>
      <c r="G8" s="4">
        <f t="shared" si="4"/>
        <v>4256.8939448179399</v>
      </c>
      <c r="I8" s="1"/>
      <c r="J8" s="10">
        <f>$A$3</f>
        <v>2001</v>
      </c>
      <c r="K8" s="10" t="str">
        <f t="shared" ref="K8:K19" si="11">B3</f>
        <v>vic</v>
      </c>
      <c r="L8" s="11"/>
      <c r="M8" s="11">
        <v>428</v>
      </c>
      <c r="N8" s="11">
        <f>M8*P8</f>
        <v>107</v>
      </c>
      <c r="O8" s="10" t="s">
        <v>8</v>
      </c>
      <c r="P8" s="6">
        <v>0.25</v>
      </c>
      <c r="Q8" s="7">
        <f t="shared" si="7"/>
        <v>2000</v>
      </c>
      <c r="R8" s="7" t="s">
        <v>6</v>
      </c>
      <c r="S8" s="8"/>
      <c r="T8" s="8">
        <v>3759</v>
      </c>
      <c r="U8" s="8">
        <f t="shared" si="8"/>
        <v>789.39000000000033</v>
      </c>
      <c r="V8" s="9" t="s">
        <v>23</v>
      </c>
      <c r="W8">
        <f>1-SUM(W2:W7)</f>
        <v>0.21000000000000008</v>
      </c>
    </row>
    <row r="9" spans="1:23" x14ac:dyDescent="0.25">
      <c r="A9" s="3">
        <f t="shared" si="10"/>
        <v>2007</v>
      </c>
      <c r="B9" s="3" t="s">
        <v>6</v>
      </c>
      <c r="C9" s="4">
        <f t="shared" si="9"/>
        <v>4824479.8041269761</v>
      </c>
      <c r="D9" s="4">
        <f t="shared" si="1"/>
        <v>9648.9596082539301</v>
      </c>
      <c r="E9" s="4">
        <f t="shared" si="2"/>
        <v>86840.636474285362</v>
      </c>
      <c r="F9" s="4">
        <f t="shared" si="3"/>
        <v>482.44798041269655</v>
      </c>
      <c r="G9" s="4">
        <f t="shared" si="4"/>
        <v>4342.0318237142683</v>
      </c>
      <c r="I9" s="1"/>
      <c r="J9" s="10">
        <f t="shared" ref="J9:J13" si="12">$A$3</f>
        <v>2001</v>
      </c>
      <c r="K9" s="10" t="str">
        <f t="shared" si="11"/>
        <v>vic</v>
      </c>
      <c r="L9" s="11"/>
      <c r="M9" s="11">
        <v>428</v>
      </c>
      <c r="N9" s="11">
        <f t="shared" ref="N9:N31" si="13">M9*P9</f>
        <v>149.79999999999998</v>
      </c>
      <c r="O9" s="10" t="s">
        <v>10</v>
      </c>
      <c r="P9" s="6">
        <v>0.35</v>
      </c>
      <c r="Q9" s="10">
        <f>$A$3</f>
        <v>2001</v>
      </c>
      <c r="R9" s="10" t="s">
        <v>6</v>
      </c>
      <c r="S9" s="11"/>
      <c r="T9" s="11">
        <v>3856</v>
      </c>
      <c r="U9" s="11">
        <f t="shared" si="8"/>
        <v>1349.6</v>
      </c>
      <c r="V9" s="12" t="s">
        <v>16</v>
      </c>
      <c r="W9">
        <v>0.35</v>
      </c>
    </row>
    <row r="10" spans="1:23" x14ac:dyDescent="0.25">
      <c r="A10" s="3">
        <f t="shared" si="10"/>
        <v>2008</v>
      </c>
      <c r="B10" s="3" t="s">
        <v>6</v>
      </c>
      <c r="C10" s="4">
        <f t="shared" si="9"/>
        <v>4920969.4002095154</v>
      </c>
      <c r="D10" s="4">
        <f t="shared" si="1"/>
        <v>9841.9388004190296</v>
      </c>
      <c r="E10" s="4">
        <f t="shared" si="2"/>
        <v>88577.449203771263</v>
      </c>
      <c r="F10" s="4">
        <f t="shared" si="3"/>
        <v>492.09694002095148</v>
      </c>
      <c r="G10" s="4">
        <f t="shared" si="4"/>
        <v>4428.8724601885633</v>
      </c>
      <c r="I10" s="1"/>
      <c r="J10" s="10">
        <f t="shared" si="12"/>
        <v>2001</v>
      </c>
      <c r="K10" s="10" t="str">
        <f t="shared" si="11"/>
        <v>vic</v>
      </c>
      <c r="L10" s="11"/>
      <c r="M10" s="11">
        <v>428</v>
      </c>
      <c r="N10" s="11">
        <f t="shared" si="13"/>
        <v>64.2</v>
      </c>
      <c r="O10" s="10" t="s">
        <v>11</v>
      </c>
      <c r="P10" s="6">
        <v>0.15</v>
      </c>
      <c r="Q10" s="10">
        <f t="shared" ref="Q10:Q15" si="14">$A$3</f>
        <v>2001</v>
      </c>
      <c r="R10" s="10" t="s">
        <v>6</v>
      </c>
      <c r="S10" s="11"/>
      <c r="T10" s="11">
        <v>3856</v>
      </c>
      <c r="U10" s="11">
        <f t="shared" si="8"/>
        <v>385.6</v>
      </c>
      <c r="V10" s="12" t="s">
        <v>17</v>
      </c>
      <c r="W10">
        <v>0.1</v>
      </c>
    </row>
    <row r="11" spans="1:23" x14ac:dyDescent="0.25">
      <c r="A11" s="3">
        <f t="shared" si="10"/>
        <v>2009</v>
      </c>
      <c r="B11" s="3" t="s">
        <v>6</v>
      </c>
      <c r="C11" s="4">
        <f t="shared" si="9"/>
        <v>5019388.7882137056</v>
      </c>
      <c r="D11" s="4">
        <f t="shared" si="1"/>
        <v>10038.777576427441</v>
      </c>
      <c r="E11" s="4">
        <f t="shared" si="2"/>
        <v>90348.99818784697</v>
      </c>
      <c r="F11" s="4">
        <f t="shared" si="3"/>
        <v>501.9388788213721</v>
      </c>
      <c r="G11" s="4">
        <f t="shared" si="4"/>
        <v>4517.4499093923487</v>
      </c>
      <c r="I11" s="1"/>
      <c r="J11" s="10">
        <f t="shared" si="12"/>
        <v>2001</v>
      </c>
      <c r="K11" s="10" t="str">
        <f t="shared" si="11"/>
        <v>vic</v>
      </c>
      <c r="L11" s="11"/>
      <c r="M11" s="11">
        <v>428</v>
      </c>
      <c r="N11" s="11">
        <f t="shared" si="13"/>
        <v>34.24</v>
      </c>
      <c r="O11" s="10" t="s">
        <v>12</v>
      </c>
      <c r="P11" s="6">
        <v>0.08</v>
      </c>
      <c r="Q11" s="10">
        <f t="shared" si="14"/>
        <v>2001</v>
      </c>
      <c r="R11" s="10" t="s">
        <v>6</v>
      </c>
      <c r="S11" s="11"/>
      <c r="T11" s="11">
        <v>3856</v>
      </c>
      <c r="U11" s="11">
        <f t="shared" si="8"/>
        <v>771.2</v>
      </c>
      <c r="V11" s="12" t="s">
        <v>18</v>
      </c>
      <c r="W11">
        <v>0.2</v>
      </c>
    </row>
    <row r="12" spans="1:23" x14ac:dyDescent="0.25">
      <c r="A12" s="3">
        <f t="shared" si="10"/>
        <v>2010</v>
      </c>
      <c r="B12" s="3" t="s">
        <v>6</v>
      </c>
      <c r="C12" s="4">
        <f t="shared" si="9"/>
        <v>5119776.5639779801</v>
      </c>
      <c r="D12" s="4">
        <f t="shared" si="1"/>
        <v>10239.553127955925</v>
      </c>
      <c r="E12" s="4">
        <f t="shared" si="2"/>
        <v>92155.978151603325</v>
      </c>
      <c r="F12" s="4">
        <f t="shared" si="3"/>
        <v>511.9776563977963</v>
      </c>
      <c r="G12" s="4">
        <f t="shared" si="4"/>
        <v>4607.7989075801661</v>
      </c>
      <c r="I12" s="1"/>
      <c r="J12" s="10">
        <f t="shared" si="12"/>
        <v>2001</v>
      </c>
      <c r="K12" s="10" t="str">
        <f t="shared" si="11"/>
        <v>vic</v>
      </c>
      <c r="L12" s="11"/>
      <c r="M12" s="11">
        <v>428</v>
      </c>
      <c r="N12" s="11">
        <f t="shared" si="13"/>
        <v>29.960000000000004</v>
      </c>
      <c r="O12" s="10" t="s">
        <v>13</v>
      </c>
      <c r="P12" s="6">
        <v>7.0000000000000007E-2</v>
      </c>
      <c r="Q12" s="10">
        <f t="shared" si="14"/>
        <v>2001</v>
      </c>
      <c r="R12" s="10" t="s">
        <v>6</v>
      </c>
      <c r="S12" s="11"/>
      <c r="T12" s="11">
        <v>3856</v>
      </c>
      <c r="U12" s="11">
        <f t="shared" si="8"/>
        <v>192.8</v>
      </c>
      <c r="V12" s="12" t="s">
        <v>19</v>
      </c>
      <c r="W12">
        <v>0.05</v>
      </c>
    </row>
    <row r="13" spans="1:23" x14ac:dyDescent="0.25">
      <c r="A13" s="3">
        <f t="shared" si="10"/>
        <v>2011</v>
      </c>
      <c r="B13" s="3" t="s">
        <v>6</v>
      </c>
      <c r="C13" s="4">
        <f t="shared" si="9"/>
        <v>5222172.0952575393</v>
      </c>
      <c r="D13" s="4">
        <f t="shared" si="1"/>
        <v>10444.344190515112</v>
      </c>
      <c r="E13" s="4">
        <f t="shared" si="2"/>
        <v>93999.097714636009</v>
      </c>
      <c r="F13" s="4">
        <f t="shared" si="3"/>
        <v>522.21720952575561</v>
      </c>
      <c r="G13" s="4">
        <f t="shared" si="4"/>
        <v>4699.9548857318005</v>
      </c>
      <c r="I13" s="1"/>
      <c r="J13" s="10">
        <f t="shared" si="12"/>
        <v>2001</v>
      </c>
      <c r="K13" s="10" t="str">
        <f t="shared" si="11"/>
        <v>vic</v>
      </c>
      <c r="L13" s="11"/>
      <c r="M13" s="11">
        <v>428</v>
      </c>
      <c r="N13" s="11">
        <f t="shared" si="13"/>
        <v>42.800000000000004</v>
      </c>
      <c r="O13" s="10" t="s">
        <v>14</v>
      </c>
      <c r="P13" s="6">
        <v>0.1</v>
      </c>
      <c r="Q13" s="10">
        <f t="shared" si="14"/>
        <v>2001</v>
      </c>
      <c r="R13" s="10" t="s">
        <v>6</v>
      </c>
      <c r="S13" s="11"/>
      <c r="T13" s="11">
        <v>3856</v>
      </c>
      <c r="U13" s="11">
        <f t="shared" si="8"/>
        <v>38.56</v>
      </c>
      <c r="V13" s="12" t="s">
        <v>20</v>
      </c>
      <c r="W13">
        <v>0.01</v>
      </c>
    </row>
    <row r="14" spans="1:23" x14ac:dyDescent="0.25">
      <c r="A14" s="3">
        <f>A13+1</f>
        <v>2012</v>
      </c>
      <c r="B14" s="3" t="s">
        <v>6</v>
      </c>
      <c r="C14" s="4">
        <f t="shared" si="9"/>
        <v>5326615.5371626904</v>
      </c>
      <c r="D14" s="4">
        <f t="shared" si="1"/>
        <v>10653.231074325369</v>
      </c>
      <c r="E14" s="4">
        <f t="shared" si="2"/>
        <v>95879.079668928316</v>
      </c>
      <c r="F14" s="4">
        <f t="shared" si="3"/>
        <v>532.66155371626849</v>
      </c>
      <c r="G14" s="4">
        <f t="shared" si="4"/>
        <v>4793.9539834464158</v>
      </c>
      <c r="I14" s="1"/>
      <c r="J14" s="13">
        <f>$A$4</f>
        <v>2002</v>
      </c>
      <c r="K14" s="13" t="str">
        <f t="shared" si="11"/>
        <v>vic</v>
      </c>
      <c r="L14" s="14"/>
      <c r="M14" s="14">
        <v>446</v>
      </c>
      <c r="N14" s="14">
        <f t="shared" si="13"/>
        <v>111.5</v>
      </c>
      <c r="O14" s="13" t="s">
        <v>8</v>
      </c>
      <c r="P14" s="6">
        <v>0.25</v>
      </c>
      <c r="Q14" s="10">
        <f t="shared" si="14"/>
        <v>2001</v>
      </c>
      <c r="R14" s="10" t="s">
        <v>6</v>
      </c>
      <c r="S14" s="11"/>
      <c r="T14" s="11">
        <v>3856</v>
      </c>
      <c r="U14" s="11">
        <f t="shared" si="8"/>
        <v>308.48</v>
      </c>
      <c r="V14" s="12" t="s">
        <v>21</v>
      </c>
      <c r="W14">
        <v>0.08</v>
      </c>
    </row>
    <row r="15" spans="1:23" x14ac:dyDescent="0.25">
      <c r="A15" s="3">
        <f t="shared" si="10"/>
        <v>2013</v>
      </c>
      <c r="B15" s="3" t="s">
        <v>6</v>
      </c>
      <c r="C15" s="4">
        <f t="shared" si="9"/>
        <v>5433147.8479059441</v>
      </c>
      <c r="D15" s="4">
        <f t="shared" si="1"/>
        <v>10866.295695811883</v>
      </c>
      <c r="E15" s="4">
        <f t="shared" si="2"/>
        <v>97796.661262306938</v>
      </c>
      <c r="F15" s="4">
        <f t="shared" si="3"/>
        <v>543.31478479059422</v>
      </c>
      <c r="G15" s="4">
        <f t="shared" si="4"/>
        <v>4889.8330631153467</v>
      </c>
      <c r="I15" s="1"/>
      <c r="J15" s="13">
        <f t="shared" ref="J15:J19" si="15">$A$4</f>
        <v>2002</v>
      </c>
      <c r="K15" s="13" t="str">
        <f t="shared" si="11"/>
        <v>vic</v>
      </c>
      <c r="L15" s="14"/>
      <c r="M15" s="14">
        <v>446</v>
      </c>
      <c r="N15" s="14">
        <f t="shared" si="13"/>
        <v>156.1</v>
      </c>
      <c r="O15" s="13" t="s">
        <v>10</v>
      </c>
      <c r="P15" s="6">
        <v>0.35</v>
      </c>
      <c r="Q15" s="10">
        <f t="shared" si="14"/>
        <v>2001</v>
      </c>
      <c r="R15" s="10" t="s">
        <v>6</v>
      </c>
      <c r="S15" s="11"/>
      <c r="T15" s="11">
        <v>3856</v>
      </c>
      <c r="U15" s="11">
        <f t="shared" si="8"/>
        <v>809.76000000000033</v>
      </c>
      <c r="V15" s="12" t="s">
        <v>23</v>
      </c>
      <c r="W15">
        <f>1-SUM(W9:W14)</f>
        <v>0.21000000000000008</v>
      </c>
    </row>
    <row r="16" spans="1:23" x14ac:dyDescent="0.25">
      <c r="A16" s="3">
        <f t="shared" si="10"/>
        <v>2014</v>
      </c>
      <c r="B16" s="3" t="s">
        <v>6</v>
      </c>
      <c r="C16" s="4">
        <f t="shared" si="9"/>
        <v>5541810.8048640629</v>
      </c>
      <c r="D16" s="4">
        <f t="shared" si="1"/>
        <v>11083.621609728132</v>
      </c>
      <c r="E16" s="4">
        <f t="shared" si="2"/>
        <v>99752.594487553186</v>
      </c>
      <c r="F16" s="4">
        <f t="shared" si="3"/>
        <v>554.18108048640659</v>
      </c>
      <c r="G16" s="4">
        <f t="shared" si="4"/>
        <v>4987.6297243776598</v>
      </c>
      <c r="I16" s="1"/>
      <c r="J16" s="13">
        <f t="shared" si="15"/>
        <v>2002</v>
      </c>
      <c r="K16" s="13" t="str">
        <f t="shared" si="11"/>
        <v>vic</v>
      </c>
      <c r="L16" s="14"/>
      <c r="M16" s="14">
        <v>446</v>
      </c>
      <c r="N16" s="14">
        <f t="shared" si="13"/>
        <v>66.899999999999991</v>
      </c>
      <c r="O16" s="13" t="s">
        <v>11</v>
      </c>
      <c r="P16" s="6">
        <v>0.15</v>
      </c>
      <c r="Q16" s="15">
        <v>2019</v>
      </c>
      <c r="R16" s="15" t="s">
        <v>6</v>
      </c>
      <c r="S16" s="16"/>
      <c r="T16" s="16">
        <v>5507</v>
      </c>
      <c r="U16" s="16">
        <f t="shared" si="8"/>
        <v>1927.4499999999998</v>
      </c>
      <c r="V16" s="15" t="s">
        <v>16</v>
      </c>
      <c r="W16">
        <v>0.35</v>
      </c>
    </row>
    <row r="17" spans="1:23" x14ac:dyDescent="0.25">
      <c r="A17" s="3">
        <f t="shared" si="10"/>
        <v>2015</v>
      </c>
      <c r="B17" s="3" t="s">
        <v>6</v>
      </c>
      <c r="C17" s="4">
        <f t="shared" si="9"/>
        <v>5652647.0209613442</v>
      </c>
      <c r="D17" s="4">
        <f t="shared" si="1"/>
        <v>11305.294041922689</v>
      </c>
      <c r="E17" s="4">
        <f t="shared" si="2"/>
        <v>101747.64637730419</v>
      </c>
      <c r="F17" s="4">
        <f t="shared" si="3"/>
        <v>565.26470209613444</v>
      </c>
      <c r="G17" s="4">
        <f t="shared" si="4"/>
        <v>5087.3823188652095</v>
      </c>
      <c r="I17" s="1"/>
      <c r="J17" s="13">
        <f t="shared" si="15"/>
        <v>2002</v>
      </c>
      <c r="K17" s="13" t="str">
        <f t="shared" si="11"/>
        <v>vic</v>
      </c>
      <c r="L17" s="14"/>
      <c r="M17" s="14">
        <v>446</v>
      </c>
      <c r="N17" s="14">
        <f t="shared" si="13"/>
        <v>35.68</v>
      </c>
      <c r="O17" s="13" t="s">
        <v>12</v>
      </c>
      <c r="P17" s="6">
        <v>0.08</v>
      </c>
      <c r="Q17" s="15">
        <f>Q16</f>
        <v>2019</v>
      </c>
      <c r="R17" s="15" t="s">
        <v>6</v>
      </c>
      <c r="S17" s="16"/>
      <c r="T17" s="16">
        <v>5507</v>
      </c>
      <c r="U17" s="16">
        <f t="shared" si="8"/>
        <v>550.70000000000005</v>
      </c>
      <c r="V17" s="15" t="s">
        <v>17</v>
      </c>
      <c r="W17">
        <v>0.1</v>
      </c>
    </row>
    <row r="18" spans="1:23" x14ac:dyDescent="0.25">
      <c r="A18" s="3">
        <f>A17+1</f>
        <v>2016</v>
      </c>
      <c r="B18" s="3" t="s">
        <v>6</v>
      </c>
      <c r="C18" s="4">
        <f t="shared" si="9"/>
        <v>5765699.9613805711</v>
      </c>
      <c r="D18" s="4">
        <f t="shared" si="1"/>
        <v>11531.399922761135</v>
      </c>
      <c r="E18" s="4">
        <f t="shared" si="2"/>
        <v>103782.59930485021</v>
      </c>
      <c r="F18" s="4">
        <f t="shared" si="3"/>
        <v>576.56999613805681</v>
      </c>
      <c r="G18" s="4">
        <f t="shared" si="4"/>
        <v>5189.1299652425114</v>
      </c>
      <c r="I18" s="1"/>
      <c r="J18" s="13">
        <f t="shared" si="15"/>
        <v>2002</v>
      </c>
      <c r="K18" s="13" t="str">
        <f t="shared" si="11"/>
        <v>vic</v>
      </c>
      <c r="L18" s="14"/>
      <c r="M18" s="14">
        <v>446</v>
      </c>
      <c r="N18" s="14">
        <f t="shared" si="13"/>
        <v>31.220000000000002</v>
      </c>
      <c r="O18" s="13" t="s">
        <v>13</v>
      </c>
      <c r="P18" s="6">
        <v>7.0000000000000007E-2</v>
      </c>
      <c r="Q18" s="15">
        <f t="shared" ref="Q18:Q22" si="16">Q17</f>
        <v>2019</v>
      </c>
      <c r="R18" s="15" t="s">
        <v>6</v>
      </c>
      <c r="S18" s="16"/>
      <c r="T18" s="16">
        <v>5507</v>
      </c>
      <c r="U18" s="16">
        <f t="shared" si="8"/>
        <v>1101.4000000000001</v>
      </c>
      <c r="V18" s="15" t="s">
        <v>18</v>
      </c>
      <c r="W18">
        <v>0.2</v>
      </c>
    </row>
    <row r="19" spans="1:23" x14ac:dyDescent="0.25">
      <c r="A19" s="3">
        <f t="shared" si="10"/>
        <v>2017</v>
      </c>
      <c r="B19" s="3" t="s">
        <v>6</v>
      </c>
      <c r="C19" s="4">
        <f t="shared" si="9"/>
        <v>5881013.9606081825</v>
      </c>
      <c r="D19" s="4">
        <f t="shared" si="1"/>
        <v>11762.027921216377</v>
      </c>
      <c r="E19" s="4">
        <f t="shared" si="2"/>
        <v>105858.25129094739</v>
      </c>
      <c r="F19" s="4">
        <f t="shared" si="3"/>
        <v>588.10139606081884</v>
      </c>
      <c r="G19" s="4">
        <f t="shared" si="4"/>
        <v>5292.9125645473696</v>
      </c>
      <c r="I19" s="1"/>
      <c r="J19" s="13">
        <f t="shared" si="15"/>
        <v>2002</v>
      </c>
      <c r="K19" s="13" t="str">
        <f t="shared" si="11"/>
        <v>vic</v>
      </c>
      <c r="L19" s="14"/>
      <c r="M19" s="14">
        <v>446</v>
      </c>
      <c r="N19" s="14">
        <f t="shared" si="13"/>
        <v>44.6</v>
      </c>
      <c r="O19" s="13" t="s">
        <v>14</v>
      </c>
      <c r="P19" s="6">
        <v>0.1</v>
      </c>
      <c r="Q19" s="15">
        <f t="shared" si="16"/>
        <v>2019</v>
      </c>
      <c r="R19" s="15" t="s">
        <v>6</v>
      </c>
      <c r="S19" s="16"/>
      <c r="T19" s="16">
        <v>5507</v>
      </c>
      <c r="U19" s="16">
        <f t="shared" si="8"/>
        <v>275.35000000000002</v>
      </c>
      <c r="V19" s="15" t="s">
        <v>19</v>
      </c>
      <c r="W19">
        <v>0.05</v>
      </c>
    </row>
    <row r="20" spans="1:23" x14ac:dyDescent="0.25">
      <c r="A20" s="3">
        <f t="shared" si="10"/>
        <v>2018</v>
      </c>
      <c r="B20" s="3" t="s">
        <v>6</v>
      </c>
      <c r="C20" s="4">
        <f t="shared" si="9"/>
        <v>5998634.2398203462</v>
      </c>
      <c r="D20" s="4">
        <f t="shared" si="1"/>
        <v>11997.26847964069</v>
      </c>
      <c r="E20" s="4">
        <f t="shared" si="2"/>
        <v>107975.4163167662</v>
      </c>
      <c r="F20" s="4">
        <f t="shared" si="3"/>
        <v>599.86342398203453</v>
      </c>
      <c r="G20" s="4">
        <f t="shared" si="4"/>
        <v>5398.7708158383102</v>
      </c>
      <c r="I20" s="1"/>
      <c r="J20" s="15">
        <f>$A$21</f>
        <v>2019</v>
      </c>
      <c r="K20" s="15" t="s">
        <v>6</v>
      </c>
      <c r="L20" s="16"/>
      <c r="M20" s="16">
        <v>612</v>
      </c>
      <c r="N20" s="16">
        <f t="shared" si="13"/>
        <v>153</v>
      </c>
      <c r="O20" s="15" t="s">
        <v>8</v>
      </c>
      <c r="P20" s="6">
        <v>0.25</v>
      </c>
      <c r="Q20" s="15">
        <f t="shared" si="16"/>
        <v>2019</v>
      </c>
      <c r="R20" s="15" t="s">
        <v>6</v>
      </c>
      <c r="S20" s="16"/>
      <c r="T20" s="16">
        <v>5507</v>
      </c>
      <c r="U20" s="16">
        <f t="shared" si="8"/>
        <v>55.07</v>
      </c>
      <c r="V20" s="15" t="s">
        <v>20</v>
      </c>
      <c r="W20">
        <v>0.01</v>
      </c>
    </row>
    <row r="21" spans="1:23" x14ac:dyDescent="0.25">
      <c r="A21" s="15">
        <f t="shared" si="10"/>
        <v>2019</v>
      </c>
      <c r="B21" s="15" t="s">
        <v>6</v>
      </c>
      <c r="C21" s="16">
        <f t="shared" si="9"/>
        <v>6118606.9246167531</v>
      </c>
      <c r="D21" s="16">
        <f t="shared" si="1"/>
        <v>12237.213849233463</v>
      </c>
      <c r="E21" s="16">
        <f t="shared" si="2"/>
        <v>110134.92464310117</v>
      </c>
      <c r="F21" s="16">
        <f t="shared" si="3"/>
        <v>611.86069246167324</v>
      </c>
      <c r="G21" s="16">
        <f t="shared" si="4"/>
        <v>5506.7462321550593</v>
      </c>
      <c r="I21" s="1"/>
      <c r="J21" s="15">
        <f t="shared" ref="J21:J25" si="17">$A$21</f>
        <v>2019</v>
      </c>
      <c r="K21" s="15" t="s">
        <v>6</v>
      </c>
      <c r="L21" s="16"/>
      <c r="M21" s="16">
        <v>612</v>
      </c>
      <c r="N21" s="16">
        <f t="shared" si="13"/>
        <v>214.2</v>
      </c>
      <c r="O21" s="15" t="s">
        <v>10</v>
      </c>
      <c r="P21" s="6">
        <v>0.35</v>
      </c>
      <c r="Q21" s="15">
        <f t="shared" si="16"/>
        <v>2019</v>
      </c>
      <c r="R21" s="15" t="s">
        <v>6</v>
      </c>
      <c r="S21" s="16"/>
      <c r="T21" s="16">
        <v>5507</v>
      </c>
      <c r="U21" s="16">
        <f t="shared" si="8"/>
        <v>440.56</v>
      </c>
      <c r="V21" s="15" t="s">
        <v>21</v>
      </c>
      <c r="W21">
        <v>0.08</v>
      </c>
    </row>
    <row r="22" spans="1:23" x14ac:dyDescent="0.25">
      <c r="A22" s="17">
        <f t="shared" si="10"/>
        <v>2020</v>
      </c>
      <c r="B22" s="17" t="s">
        <v>6</v>
      </c>
      <c r="C22" s="18">
        <f t="shared" si="9"/>
        <v>6240979.0631090878</v>
      </c>
      <c r="D22" s="18">
        <f t="shared" si="1"/>
        <v>12481.958126218153</v>
      </c>
      <c r="E22" s="18">
        <f t="shared" si="2"/>
        <v>112337.62313596337</v>
      </c>
      <c r="F22" s="18">
        <f t="shared" si="3"/>
        <v>624.09790631090766</v>
      </c>
      <c r="G22" s="18">
        <f t="shared" si="4"/>
        <v>5616.8811567981684</v>
      </c>
      <c r="I22" s="1"/>
      <c r="J22" s="15">
        <f t="shared" si="17"/>
        <v>2019</v>
      </c>
      <c r="K22" s="15" t="s">
        <v>6</v>
      </c>
      <c r="L22" s="16"/>
      <c r="M22" s="16">
        <v>612</v>
      </c>
      <c r="N22" s="16">
        <f t="shared" si="13"/>
        <v>91.8</v>
      </c>
      <c r="O22" s="15" t="s">
        <v>11</v>
      </c>
      <c r="P22" s="6">
        <v>0.15</v>
      </c>
      <c r="Q22" s="15">
        <f t="shared" si="16"/>
        <v>2019</v>
      </c>
      <c r="R22" s="15" t="s">
        <v>6</v>
      </c>
      <c r="S22" s="16"/>
      <c r="T22" s="16">
        <v>5507</v>
      </c>
      <c r="U22" s="16">
        <f t="shared" si="8"/>
        <v>1156.4700000000005</v>
      </c>
      <c r="V22" s="15" t="s">
        <v>23</v>
      </c>
      <c r="W22">
        <f>1-SUM(W16:W21)</f>
        <v>0.21000000000000008</v>
      </c>
    </row>
    <row r="23" spans="1:23" x14ac:dyDescent="0.25">
      <c r="A23" s="25" t="s">
        <v>0</v>
      </c>
      <c r="B23" s="25" t="s">
        <v>1</v>
      </c>
      <c r="C23" s="26">
        <f t="shared" si="9"/>
        <v>6365798.6443712693</v>
      </c>
      <c r="D23" s="25" t="s">
        <v>2</v>
      </c>
      <c r="E23" s="25" t="s">
        <v>3</v>
      </c>
      <c r="F23" s="25" t="s">
        <v>4</v>
      </c>
      <c r="G23" s="25" t="s">
        <v>5</v>
      </c>
      <c r="J23" s="15">
        <f t="shared" si="17"/>
        <v>2019</v>
      </c>
      <c r="K23" s="15" t="s">
        <v>6</v>
      </c>
      <c r="L23" s="16"/>
      <c r="M23" s="16">
        <v>612</v>
      </c>
      <c r="N23" s="16">
        <f t="shared" si="13"/>
        <v>48.96</v>
      </c>
      <c r="O23" s="15" t="s">
        <v>12</v>
      </c>
      <c r="P23" s="6">
        <v>0.08</v>
      </c>
      <c r="Q23" s="17">
        <v>2020</v>
      </c>
      <c r="R23" s="17" t="s">
        <v>6</v>
      </c>
      <c r="S23" s="18"/>
      <c r="T23" s="18">
        <v>5617</v>
      </c>
      <c r="U23" s="18">
        <f t="shared" si="8"/>
        <v>1965.9499999999998</v>
      </c>
      <c r="V23" s="17" t="s">
        <v>16</v>
      </c>
      <c r="W23" s="19">
        <v>0.35</v>
      </c>
    </row>
    <row r="24" spans="1:23" x14ac:dyDescent="0.25">
      <c r="A24" s="23">
        <v>2000</v>
      </c>
      <c r="B24" s="23" t="s">
        <v>8</v>
      </c>
      <c r="C24" s="24">
        <v>4522000</v>
      </c>
      <c r="D24" s="24">
        <f>((C25-C24)*0.1)*1.05</f>
        <v>11870.25</v>
      </c>
      <c r="E24" s="24">
        <f>(C25-C24-D24)*1.05</f>
        <v>106238.7375</v>
      </c>
      <c r="F24" s="24">
        <f>((C25-C24)*0.1)*0.05</f>
        <v>565.25</v>
      </c>
      <c r="G24" s="24">
        <f>(C25-C24-D24)*0.05</f>
        <v>5058.9875000000002</v>
      </c>
      <c r="J24" s="15">
        <f t="shared" si="17"/>
        <v>2019</v>
      </c>
      <c r="K24" s="15" t="s">
        <v>6</v>
      </c>
      <c r="L24" s="16"/>
      <c r="M24" s="16">
        <v>612</v>
      </c>
      <c r="N24" s="16">
        <f t="shared" si="13"/>
        <v>42.84</v>
      </c>
      <c r="O24" s="15" t="s">
        <v>13</v>
      </c>
      <c r="P24" s="6">
        <v>7.0000000000000007E-2</v>
      </c>
      <c r="Q24" s="17">
        <v>2020</v>
      </c>
      <c r="R24" s="17" t="s">
        <v>6</v>
      </c>
      <c r="S24" s="18"/>
      <c r="T24" s="18">
        <v>5617</v>
      </c>
      <c r="U24" s="18">
        <f t="shared" si="8"/>
        <v>561.70000000000005</v>
      </c>
      <c r="V24" s="17" t="s">
        <v>17</v>
      </c>
      <c r="W24" s="19">
        <v>0.1</v>
      </c>
    </row>
    <row r="25" spans="1:23" x14ac:dyDescent="0.25">
      <c r="A25" s="3">
        <v>2001</v>
      </c>
      <c r="B25" s="3" t="s">
        <v>8</v>
      </c>
      <c r="C25" s="4">
        <f>C24+C24*0.025</f>
        <v>4635050</v>
      </c>
      <c r="D25" s="4">
        <f t="shared" ref="D25:D44" si="18">((C26-C25)*0.1)*1.05</f>
        <v>12167.00625</v>
      </c>
      <c r="E25" s="4">
        <f t="shared" ref="E25:E44" si="19">(C26-C25-D25)*1.05</f>
        <v>108894.7059375</v>
      </c>
      <c r="F25" s="4">
        <f t="shared" ref="F25:F44" si="20">((C26-C25)*0.1)*0.05</f>
        <v>579.38125000000002</v>
      </c>
      <c r="G25" s="4">
        <f t="shared" ref="G25:G44" si="21">(C26-C25-D25)*0.05</f>
        <v>5185.4621875000003</v>
      </c>
      <c r="H25" s="1"/>
      <c r="J25" s="15">
        <f t="shared" si="17"/>
        <v>2019</v>
      </c>
      <c r="K25" s="15" t="s">
        <v>6</v>
      </c>
      <c r="L25" s="16"/>
      <c r="M25" s="16">
        <v>612</v>
      </c>
      <c r="N25" s="16">
        <f t="shared" si="13"/>
        <v>61.2</v>
      </c>
      <c r="O25" s="15" t="s">
        <v>14</v>
      </c>
      <c r="P25" s="6">
        <v>0.1</v>
      </c>
      <c r="Q25" s="17">
        <v>2020</v>
      </c>
      <c r="R25" s="17" t="s">
        <v>6</v>
      </c>
      <c r="S25" s="18"/>
      <c r="T25" s="18">
        <v>5617</v>
      </c>
      <c r="U25" s="18">
        <f t="shared" si="8"/>
        <v>1123.4000000000001</v>
      </c>
      <c r="V25" s="17" t="s">
        <v>18</v>
      </c>
      <c r="W25" s="19">
        <v>0.2</v>
      </c>
    </row>
    <row r="26" spans="1:23" x14ac:dyDescent="0.25">
      <c r="A26" s="3">
        <f>A25+1</f>
        <v>2002</v>
      </c>
      <c r="B26" s="3" t="s">
        <v>8</v>
      </c>
      <c r="C26" s="4">
        <f t="shared" ref="C26:C45" si="22">C25+C25*0.025</f>
        <v>4750926.25</v>
      </c>
      <c r="D26" s="4">
        <f t="shared" si="18"/>
        <v>12471.181406250002</v>
      </c>
      <c r="E26" s="4">
        <f t="shared" si="19"/>
        <v>111617.0735859375</v>
      </c>
      <c r="F26" s="4">
        <f t="shared" si="20"/>
        <v>593.86578125000005</v>
      </c>
      <c r="G26" s="4">
        <f t="shared" si="21"/>
        <v>5315.0987421874997</v>
      </c>
      <c r="H26" s="1"/>
      <c r="J26" s="17">
        <f>$A$22</f>
        <v>2020</v>
      </c>
      <c r="K26" s="17" t="s">
        <v>6</v>
      </c>
      <c r="L26" s="18"/>
      <c r="M26" s="18">
        <v>624</v>
      </c>
      <c r="N26" s="18">
        <f t="shared" si="13"/>
        <v>156</v>
      </c>
      <c r="O26" s="17" t="s">
        <v>8</v>
      </c>
      <c r="P26" s="6">
        <v>0.25</v>
      </c>
      <c r="Q26" s="17">
        <v>2020</v>
      </c>
      <c r="R26" s="17" t="s">
        <v>6</v>
      </c>
      <c r="S26" s="18"/>
      <c r="T26" s="18">
        <v>5617</v>
      </c>
      <c r="U26" s="18">
        <f t="shared" si="8"/>
        <v>280.85000000000002</v>
      </c>
      <c r="V26" s="17" t="s">
        <v>19</v>
      </c>
      <c r="W26" s="19">
        <v>0.05</v>
      </c>
    </row>
    <row r="27" spans="1:23" x14ac:dyDescent="0.25">
      <c r="A27" s="3">
        <f t="shared" ref="A27:A44" si="23">A26+1</f>
        <v>2003</v>
      </c>
      <c r="B27" s="3" t="s">
        <v>8</v>
      </c>
      <c r="C27" s="4">
        <f t="shared" si="22"/>
        <v>4869699.40625</v>
      </c>
      <c r="D27" s="4">
        <f t="shared" si="18"/>
        <v>12782.960941406271</v>
      </c>
      <c r="E27" s="4">
        <f t="shared" si="19"/>
        <v>114407.50042558611</v>
      </c>
      <c r="F27" s="4">
        <f t="shared" si="20"/>
        <v>608.712425781251</v>
      </c>
      <c r="G27" s="4">
        <f t="shared" si="21"/>
        <v>5447.9762107421957</v>
      </c>
      <c r="H27" s="1"/>
      <c r="J27" s="17">
        <f t="shared" ref="J27:J31" si="24">$A$22</f>
        <v>2020</v>
      </c>
      <c r="K27" s="17" t="s">
        <v>6</v>
      </c>
      <c r="L27" s="18"/>
      <c r="M27" s="18">
        <v>624</v>
      </c>
      <c r="N27" s="18">
        <f t="shared" si="13"/>
        <v>218.39999999999998</v>
      </c>
      <c r="O27" s="17" t="s">
        <v>10</v>
      </c>
      <c r="P27" s="6">
        <v>0.35</v>
      </c>
      <c r="Q27" s="17">
        <v>2020</v>
      </c>
      <c r="R27" s="17" t="s">
        <v>6</v>
      </c>
      <c r="S27" s="18"/>
      <c r="T27" s="18">
        <v>5617</v>
      </c>
      <c r="U27" s="18">
        <f t="shared" si="8"/>
        <v>56.17</v>
      </c>
      <c r="V27" s="17" t="s">
        <v>20</v>
      </c>
      <c r="W27" s="19">
        <v>0.01</v>
      </c>
    </row>
    <row r="28" spans="1:23" x14ac:dyDescent="0.25">
      <c r="A28" s="3">
        <f t="shared" si="23"/>
        <v>2004</v>
      </c>
      <c r="B28" s="3" t="s">
        <v>8</v>
      </c>
      <c r="C28" s="4">
        <f t="shared" si="22"/>
        <v>4991441.8914062502</v>
      </c>
      <c r="D28" s="4">
        <f t="shared" si="18"/>
        <v>13102.534964941415</v>
      </c>
      <c r="E28" s="4">
        <f t="shared" si="19"/>
        <v>117267.68793622566</v>
      </c>
      <c r="F28" s="4">
        <f t="shared" si="20"/>
        <v>623.93023642578169</v>
      </c>
      <c r="G28" s="4">
        <f t="shared" si="21"/>
        <v>5584.1756160107461</v>
      </c>
      <c r="H28" s="1"/>
      <c r="J28" s="17">
        <f t="shared" si="24"/>
        <v>2020</v>
      </c>
      <c r="K28" s="17" t="s">
        <v>6</v>
      </c>
      <c r="L28" s="18"/>
      <c r="M28" s="18">
        <v>624</v>
      </c>
      <c r="N28" s="18">
        <f t="shared" si="13"/>
        <v>93.6</v>
      </c>
      <c r="O28" s="17" t="s">
        <v>11</v>
      </c>
      <c r="P28" s="6">
        <v>0.15</v>
      </c>
      <c r="Q28" s="17">
        <v>2020</v>
      </c>
      <c r="R28" s="17" t="s">
        <v>6</v>
      </c>
      <c r="S28" s="18"/>
      <c r="T28" s="18">
        <v>5617</v>
      </c>
      <c r="U28" s="18">
        <f t="shared" si="8"/>
        <v>449.36</v>
      </c>
      <c r="V28" s="17" t="s">
        <v>21</v>
      </c>
      <c r="W28" s="19">
        <v>0.08</v>
      </c>
    </row>
    <row r="29" spans="1:23" x14ac:dyDescent="0.25">
      <c r="A29" s="3">
        <f t="shared" si="23"/>
        <v>2005</v>
      </c>
      <c r="B29" s="3" t="s">
        <v>8</v>
      </c>
      <c r="C29" s="4">
        <f t="shared" si="22"/>
        <v>5116227.9386914065</v>
      </c>
      <c r="D29" s="4">
        <f t="shared" si="18"/>
        <v>13430.098339064965</v>
      </c>
      <c r="E29" s="4">
        <f t="shared" si="19"/>
        <v>120199.38013463143</v>
      </c>
      <c r="F29" s="4">
        <f t="shared" si="20"/>
        <v>639.52849233642701</v>
      </c>
      <c r="G29" s="4">
        <f t="shared" si="21"/>
        <v>5723.7800064110206</v>
      </c>
      <c r="H29" s="1"/>
      <c r="J29" s="17">
        <f t="shared" si="24"/>
        <v>2020</v>
      </c>
      <c r="K29" s="17" t="s">
        <v>6</v>
      </c>
      <c r="L29" s="18"/>
      <c r="M29" s="18">
        <v>624</v>
      </c>
      <c r="N29" s="18">
        <f t="shared" si="13"/>
        <v>49.92</v>
      </c>
      <c r="O29" s="17" t="s">
        <v>12</v>
      </c>
      <c r="P29" s="6">
        <v>0.08</v>
      </c>
      <c r="Q29" s="17">
        <v>2020</v>
      </c>
      <c r="R29" s="17" t="s">
        <v>6</v>
      </c>
      <c r="S29" s="18"/>
      <c r="T29" s="18">
        <v>5617</v>
      </c>
      <c r="U29" s="18">
        <f t="shared" si="8"/>
        <v>1179.5700000000004</v>
      </c>
      <c r="V29" s="17" t="s">
        <v>23</v>
      </c>
      <c r="W29" s="19">
        <f>1-SUM(W23:W28)</f>
        <v>0.21000000000000008</v>
      </c>
    </row>
    <row r="30" spans="1:23" x14ac:dyDescent="0.25">
      <c r="A30" s="3">
        <f t="shared" si="23"/>
        <v>2006</v>
      </c>
      <c r="B30" s="3" t="s">
        <v>8</v>
      </c>
      <c r="C30" s="4">
        <f t="shared" si="22"/>
        <v>5244133.6371586919</v>
      </c>
      <c r="D30" s="4">
        <f t="shared" si="18"/>
        <v>13765.850797541549</v>
      </c>
      <c r="E30" s="4">
        <f t="shared" si="19"/>
        <v>123204.36463799684</v>
      </c>
      <c r="F30" s="4">
        <f t="shared" si="20"/>
        <v>655.51670464483561</v>
      </c>
      <c r="G30" s="4">
        <f t="shared" si="21"/>
        <v>5866.8745065712783</v>
      </c>
      <c r="H30" s="1"/>
      <c r="J30" s="17">
        <f t="shared" si="24"/>
        <v>2020</v>
      </c>
      <c r="K30" s="17" t="s">
        <v>6</v>
      </c>
      <c r="L30" s="18"/>
      <c r="M30" s="18">
        <v>624</v>
      </c>
      <c r="N30" s="18">
        <f t="shared" si="13"/>
        <v>43.680000000000007</v>
      </c>
      <c r="O30" s="17" t="s">
        <v>13</v>
      </c>
      <c r="P30" s="6">
        <v>7.0000000000000007E-2</v>
      </c>
    </row>
    <row r="31" spans="1:23" x14ac:dyDescent="0.25">
      <c r="A31" s="3">
        <f t="shared" si="23"/>
        <v>2007</v>
      </c>
      <c r="B31" s="3" t="s">
        <v>8</v>
      </c>
      <c r="C31" s="4">
        <f t="shared" si="22"/>
        <v>5375236.978087659</v>
      </c>
      <c r="D31" s="4">
        <f t="shared" si="18"/>
        <v>14109.997067480079</v>
      </c>
      <c r="E31" s="4">
        <f t="shared" si="19"/>
        <v>126284.47375394669</v>
      </c>
      <c r="F31" s="4">
        <f t="shared" si="20"/>
        <v>671.90462226095622</v>
      </c>
      <c r="G31" s="4">
        <f t="shared" si="21"/>
        <v>6013.546369235557</v>
      </c>
      <c r="H31" s="1"/>
      <c r="J31" s="17">
        <f t="shared" si="24"/>
        <v>2020</v>
      </c>
      <c r="K31" s="17" t="s">
        <v>6</v>
      </c>
      <c r="L31" s="18"/>
      <c r="M31" s="18">
        <v>624</v>
      </c>
      <c r="N31" s="18">
        <f t="shared" si="13"/>
        <v>62.400000000000006</v>
      </c>
      <c r="O31" s="17" t="s">
        <v>14</v>
      </c>
      <c r="P31" s="6">
        <v>0.1</v>
      </c>
    </row>
    <row r="32" spans="1:23" x14ac:dyDescent="0.25">
      <c r="A32" s="3">
        <f t="shared" si="23"/>
        <v>2008</v>
      </c>
      <c r="B32" s="3" t="s">
        <v>8</v>
      </c>
      <c r="C32" s="4">
        <f t="shared" si="22"/>
        <v>5509617.9025398502</v>
      </c>
      <c r="D32" s="4">
        <f t="shared" si="18"/>
        <v>14462.746994167124</v>
      </c>
      <c r="E32" s="4">
        <f t="shared" si="19"/>
        <v>129441.58559779575</v>
      </c>
      <c r="F32" s="4">
        <f t="shared" si="20"/>
        <v>688.70223781748211</v>
      </c>
      <c r="G32" s="4">
        <f t="shared" si="21"/>
        <v>6163.885028466465</v>
      </c>
      <c r="H32" s="1"/>
      <c r="O32" s="20"/>
      <c r="P32" s="6"/>
    </row>
    <row r="33" spans="1:21" x14ac:dyDescent="0.25">
      <c r="A33" s="3">
        <f t="shared" si="23"/>
        <v>2009</v>
      </c>
      <c r="B33" s="3" t="s">
        <v>8</v>
      </c>
      <c r="C33" s="4">
        <f t="shared" si="22"/>
        <v>5647358.3501033466</v>
      </c>
      <c r="D33" s="4">
        <f t="shared" si="18"/>
        <v>14824.315669021291</v>
      </c>
      <c r="E33" s="4">
        <f t="shared" si="19"/>
        <v>132677.62523774055</v>
      </c>
      <c r="F33" s="4">
        <f t="shared" si="20"/>
        <v>705.91979376291863</v>
      </c>
      <c r="G33" s="4">
        <f t="shared" si="21"/>
        <v>6317.9821541781212</v>
      </c>
      <c r="H33" s="1"/>
      <c r="O33" s="20"/>
      <c r="P33" s="6"/>
    </row>
    <row r="34" spans="1:21" x14ac:dyDescent="0.25">
      <c r="A34" s="3">
        <f t="shared" si="23"/>
        <v>2010</v>
      </c>
      <c r="B34" s="3" t="s">
        <v>8</v>
      </c>
      <c r="C34" s="4">
        <f t="shared" si="22"/>
        <v>5788542.3088559303</v>
      </c>
      <c r="D34" s="4">
        <f t="shared" si="18"/>
        <v>15194.923560746774</v>
      </c>
      <c r="E34" s="4">
        <f t="shared" si="19"/>
        <v>135994.56586868363</v>
      </c>
      <c r="F34" s="4">
        <f t="shared" si="20"/>
        <v>723.56778860698932</v>
      </c>
      <c r="G34" s="4">
        <f t="shared" si="21"/>
        <v>6475.9317080325536</v>
      </c>
      <c r="H34" s="1"/>
      <c r="J34" s="3" t="s">
        <v>0</v>
      </c>
      <c r="K34" s="3" t="s">
        <v>1</v>
      </c>
      <c r="L34" s="4" t="s">
        <v>33</v>
      </c>
      <c r="M34" s="3" t="s">
        <v>34</v>
      </c>
      <c r="Q34" s="3" t="s">
        <v>0</v>
      </c>
      <c r="R34" s="3" t="s">
        <v>1</v>
      </c>
      <c r="S34" s="3" t="s">
        <v>35</v>
      </c>
      <c r="T34" s="3" t="s">
        <v>36</v>
      </c>
      <c r="U34" s="3"/>
    </row>
    <row r="35" spans="1:21" x14ac:dyDescent="0.25">
      <c r="A35" s="3">
        <f t="shared" si="23"/>
        <v>2011</v>
      </c>
      <c r="B35" s="3" t="s">
        <v>8</v>
      </c>
      <c r="C35" s="4">
        <f t="shared" si="22"/>
        <v>5933255.8665773282</v>
      </c>
      <c r="D35" s="4">
        <f t="shared" si="18"/>
        <v>15574.796649765487</v>
      </c>
      <c r="E35" s="4">
        <f t="shared" si="19"/>
        <v>139394.4300154011</v>
      </c>
      <c r="F35" s="4">
        <f t="shared" si="20"/>
        <v>741.65698332216607</v>
      </c>
      <c r="G35" s="4">
        <f t="shared" si="21"/>
        <v>6637.8300007333855</v>
      </c>
      <c r="H35" s="1"/>
      <c r="J35" s="20">
        <f>$A$2</f>
        <v>2000</v>
      </c>
      <c r="K35" s="3" t="s">
        <v>8</v>
      </c>
      <c r="L35" s="4">
        <f>$F$24*0.17</f>
        <v>96.092500000000001</v>
      </c>
      <c r="M35" s="20" t="s">
        <v>8</v>
      </c>
      <c r="N35" s="20"/>
      <c r="P35" s="6"/>
      <c r="Q35" s="20">
        <f>$A$2</f>
        <v>2000</v>
      </c>
      <c r="R35" s="3" t="s">
        <v>8</v>
      </c>
      <c r="S35" s="21">
        <f>$G$24*U35</f>
        <v>1770.6456249999999</v>
      </c>
      <c r="T35" s="20" t="s">
        <v>16</v>
      </c>
      <c r="U35" s="3">
        <v>0.35</v>
      </c>
    </row>
    <row r="36" spans="1:21" x14ac:dyDescent="0.25">
      <c r="A36" s="3">
        <f>A35+1</f>
        <v>2012</v>
      </c>
      <c r="B36" s="3" t="s">
        <v>8</v>
      </c>
      <c r="C36" s="4">
        <f t="shared" si="22"/>
        <v>6081587.2632417614</v>
      </c>
      <c r="D36" s="4">
        <f t="shared" si="18"/>
        <v>15964.166566009582</v>
      </c>
      <c r="E36" s="4">
        <f t="shared" si="19"/>
        <v>142879.29076578579</v>
      </c>
      <c r="F36" s="4">
        <f t="shared" si="20"/>
        <v>760.19840790521823</v>
      </c>
      <c r="G36" s="4">
        <f t="shared" si="21"/>
        <v>6803.7757507517035</v>
      </c>
      <c r="H36" s="1"/>
      <c r="J36" s="20">
        <f t="shared" ref="J36:J40" si="25">$A$2</f>
        <v>2000</v>
      </c>
      <c r="K36" s="3" t="s">
        <v>8</v>
      </c>
      <c r="L36" s="4">
        <f t="shared" ref="L36:L40" si="26">$F$24*0.17</f>
        <v>96.092500000000001</v>
      </c>
      <c r="M36" s="20" t="s">
        <v>10</v>
      </c>
      <c r="N36" s="20"/>
      <c r="P36" s="6"/>
      <c r="Q36" s="20">
        <f t="shared" ref="Q36:Q39" si="27">$A$2</f>
        <v>2000</v>
      </c>
      <c r="R36" s="3" t="s">
        <v>8</v>
      </c>
      <c r="S36" s="21">
        <f t="shared" ref="S36:S41" si="28">$G$24*U36</f>
        <v>505.89875000000006</v>
      </c>
      <c r="T36" s="20" t="s">
        <v>17</v>
      </c>
      <c r="U36" s="3">
        <v>0.1</v>
      </c>
    </row>
    <row r="37" spans="1:21" x14ac:dyDescent="0.25">
      <c r="A37" s="3">
        <f t="shared" si="23"/>
        <v>2013</v>
      </c>
      <c r="B37" s="3" t="s">
        <v>8</v>
      </c>
      <c r="C37" s="4">
        <f t="shared" si="22"/>
        <v>6233626.944822805</v>
      </c>
      <c r="D37" s="4">
        <f t="shared" si="18"/>
        <v>16363.270730159898</v>
      </c>
      <c r="E37" s="4">
        <f t="shared" si="19"/>
        <v>146451.2730349311</v>
      </c>
      <c r="F37" s="4">
        <f t="shared" si="20"/>
        <v>779.20336810285232</v>
      </c>
      <c r="G37" s="4">
        <f t="shared" si="21"/>
        <v>6973.8701445205288</v>
      </c>
      <c r="H37" s="1"/>
      <c r="J37" s="20">
        <f t="shared" si="25"/>
        <v>2000</v>
      </c>
      <c r="K37" s="3" t="s">
        <v>8</v>
      </c>
      <c r="L37" s="4">
        <f t="shared" si="26"/>
        <v>96.092500000000001</v>
      </c>
      <c r="M37" s="20" t="s">
        <v>11</v>
      </c>
      <c r="N37" s="20"/>
      <c r="P37" s="6"/>
      <c r="Q37" s="20">
        <f t="shared" si="27"/>
        <v>2000</v>
      </c>
      <c r="R37" s="3" t="s">
        <v>8</v>
      </c>
      <c r="S37" s="21">
        <f t="shared" si="28"/>
        <v>1011.7975000000001</v>
      </c>
      <c r="T37" s="20" t="s">
        <v>18</v>
      </c>
      <c r="U37" s="3">
        <v>0.2</v>
      </c>
    </row>
    <row r="38" spans="1:21" x14ac:dyDescent="0.25">
      <c r="A38" s="3">
        <f t="shared" si="23"/>
        <v>2014</v>
      </c>
      <c r="B38" s="3" t="s">
        <v>8</v>
      </c>
      <c r="C38" s="4">
        <f t="shared" si="22"/>
        <v>6389467.6184433755</v>
      </c>
      <c r="D38" s="4">
        <f t="shared" si="18"/>
        <v>16772.352498413846</v>
      </c>
      <c r="E38" s="4">
        <f t="shared" si="19"/>
        <v>150112.55486080391</v>
      </c>
      <c r="F38" s="4">
        <f t="shared" si="20"/>
        <v>798.68345230542127</v>
      </c>
      <c r="G38" s="4">
        <f t="shared" si="21"/>
        <v>7148.2168981335199</v>
      </c>
      <c r="H38" s="1"/>
      <c r="J38" s="20">
        <f t="shared" si="25"/>
        <v>2000</v>
      </c>
      <c r="K38" s="3" t="s">
        <v>8</v>
      </c>
      <c r="L38" s="4">
        <f t="shared" si="26"/>
        <v>96.092500000000001</v>
      </c>
      <c r="M38" s="20" t="s">
        <v>12</v>
      </c>
      <c r="N38" s="3"/>
      <c r="Q38" s="20">
        <f t="shared" si="27"/>
        <v>2000</v>
      </c>
      <c r="R38" s="3" t="s">
        <v>8</v>
      </c>
      <c r="S38" s="21">
        <f t="shared" si="28"/>
        <v>252.94937500000003</v>
      </c>
      <c r="T38" s="20" t="s">
        <v>19</v>
      </c>
      <c r="U38" s="3">
        <v>0.05</v>
      </c>
    </row>
    <row r="39" spans="1:21" x14ac:dyDescent="0.25">
      <c r="A39" s="3">
        <f t="shared" si="23"/>
        <v>2015</v>
      </c>
      <c r="B39" s="3" t="s">
        <v>8</v>
      </c>
      <c r="C39" s="4">
        <f t="shared" si="22"/>
        <v>6549204.3089044597</v>
      </c>
      <c r="D39" s="4">
        <f t="shared" si="18"/>
        <v>17191.661310874173</v>
      </c>
      <c r="E39" s="4">
        <f t="shared" si="19"/>
        <v>153865.36873232387</v>
      </c>
      <c r="F39" s="4">
        <f t="shared" si="20"/>
        <v>818.65053861305591</v>
      </c>
      <c r="G39" s="4">
        <f t="shared" si="21"/>
        <v>7326.9223205868511</v>
      </c>
      <c r="H39" s="1"/>
      <c r="J39" s="20">
        <f t="shared" si="25"/>
        <v>2000</v>
      </c>
      <c r="K39" s="3" t="s">
        <v>8</v>
      </c>
      <c r="L39" s="4">
        <f t="shared" si="26"/>
        <v>96.092500000000001</v>
      </c>
      <c r="M39" s="20" t="s">
        <v>13</v>
      </c>
      <c r="N39" s="3"/>
      <c r="Q39" s="20">
        <f t="shared" si="27"/>
        <v>2000</v>
      </c>
      <c r="R39" s="3" t="s">
        <v>8</v>
      </c>
      <c r="S39" s="21">
        <f t="shared" si="28"/>
        <v>50.589875000000006</v>
      </c>
      <c r="T39" s="20" t="s">
        <v>20</v>
      </c>
      <c r="U39" s="3">
        <v>0.01</v>
      </c>
    </row>
    <row r="40" spans="1:21" x14ac:dyDescent="0.25">
      <c r="A40" s="3">
        <f>A39+1</f>
        <v>2016</v>
      </c>
      <c r="B40" s="3" t="s">
        <v>8</v>
      </c>
      <c r="C40" s="4">
        <f t="shared" si="22"/>
        <v>6712934.4166270709</v>
      </c>
      <c r="D40" s="4">
        <f t="shared" si="18"/>
        <v>17621.452843646046</v>
      </c>
      <c r="E40" s="4">
        <f t="shared" si="19"/>
        <v>157712.0029506321</v>
      </c>
      <c r="F40" s="4">
        <f t="shared" si="20"/>
        <v>839.1168020783831</v>
      </c>
      <c r="G40" s="4">
        <f t="shared" si="21"/>
        <v>7510.095378601528</v>
      </c>
      <c r="H40" s="1"/>
      <c r="J40" s="20">
        <f t="shared" si="25"/>
        <v>2000</v>
      </c>
      <c r="K40" s="3" t="s">
        <v>8</v>
      </c>
      <c r="L40" s="4">
        <f t="shared" si="26"/>
        <v>96.092500000000001</v>
      </c>
      <c r="M40" s="20" t="s">
        <v>14</v>
      </c>
      <c r="N40" s="3"/>
      <c r="Q40" s="20">
        <f>$A$2</f>
        <v>2000</v>
      </c>
      <c r="R40" s="3" t="s">
        <v>8</v>
      </c>
      <c r="S40" s="21">
        <f t="shared" si="28"/>
        <v>404.71900000000005</v>
      </c>
      <c r="T40" s="20" t="s">
        <v>21</v>
      </c>
      <c r="U40" s="3">
        <v>0.08</v>
      </c>
    </row>
    <row r="41" spans="1:21" x14ac:dyDescent="0.25">
      <c r="A41" s="3">
        <f t="shared" si="23"/>
        <v>2017</v>
      </c>
      <c r="B41" s="3" t="s">
        <v>8</v>
      </c>
      <c r="C41" s="4">
        <f t="shared" si="22"/>
        <v>6880757.7770427475</v>
      </c>
      <c r="D41" s="4">
        <f t="shared" si="18"/>
        <v>18061.98916473725</v>
      </c>
      <c r="E41" s="4">
        <f t="shared" si="19"/>
        <v>161654.80302439837</v>
      </c>
      <c r="F41" s="4">
        <f t="shared" si="20"/>
        <v>860.09472213034519</v>
      </c>
      <c r="G41" s="4">
        <f t="shared" si="21"/>
        <v>7697.8477630665893</v>
      </c>
      <c r="H41" s="1"/>
      <c r="J41" s="20">
        <f>$A$3</f>
        <v>2001</v>
      </c>
      <c r="K41" s="3" t="s">
        <v>8</v>
      </c>
      <c r="L41" s="4">
        <f>$F$25*0.17</f>
        <v>98.494812500000009</v>
      </c>
      <c r="M41" s="20" t="s">
        <v>8</v>
      </c>
      <c r="N41" s="3"/>
      <c r="Q41" s="20">
        <f>$A$2</f>
        <v>2000</v>
      </c>
      <c r="R41" s="3" t="s">
        <v>8</v>
      </c>
      <c r="S41" s="21">
        <f t="shared" si="28"/>
        <v>1062.3873750000005</v>
      </c>
      <c r="T41" s="20" t="s">
        <v>23</v>
      </c>
      <c r="U41" s="3">
        <f>1-SUM(U35:U40)</f>
        <v>0.21000000000000008</v>
      </c>
    </row>
    <row r="42" spans="1:21" x14ac:dyDescent="0.25">
      <c r="A42" s="3">
        <f t="shared" si="23"/>
        <v>2018</v>
      </c>
      <c r="B42" s="3" t="s">
        <v>8</v>
      </c>
      <c r="C42" s="4">
        <f t="shared" si="22"/>
        <v>7052776.7214688165</v>
      </c>
      <c r="D42" s="4">
        <f t="shared" si="18"/>
        <v>18513.538893855675</v>
      </c>
      <c r="E42" s="4">
        <f t="shared" si="19"/>
        <v>165696.17310000831</v>
      </c>
      <c r="F42" s="4">
        <f t="shared" si="20"/>
        <v>881.59709018360354</v>
      </c>
      <c r="G42" s="4">
        <f t="shared" si="21"/>
        <v>7890.2939571432526</v>
      </c>
      <c r="H42" s="1"/>
      <c r="J42" s="20">
        <f t="shared" ref="J42:J46" si="29">$A$3</f>
        <v>2001</v>
      </c>
      <c r="K42" s="3" t="s">
        <v>8</v>
      </c>
      <c r="L42" s="4">
        <f>0.17*$F$25</f>
        <v>98.494812500000009</v>
      </c>
      <c r="M42" s="20" t="s">
        <v>10</v>
      </c>
      <c r="N42" s="3"/>
      <c r="Q42" s="20">
        <f t="shared" ref="Q42:Q48" si="30">$A$3</f>
        <v>2001</v>
      </c>
      <c r="R42" s="3" t="s">
        <v>8</v>
      </c>
      <c r="S42" s="21">
        <f>$G$25*U42</f>
        <v>1814.911765625</v>
      </c>
      <c r="T42" s="20" t="s">
        <v>16</v>
      </c>
      <c r="U42" s="3">
        <v>0.35</v>
      </c>
    </row>
    <row r="43" spans="1:21" x14ac:dyDescent="0.25">
      <c r="A43" s="3">
        <f t="shared" si="23"/>
        <v>2019</v>
      </c>
      <c r="B43" s="3" t="s">
        <v>8</v>
      </c>
      <c r="C43" s="4">
        <f t="shared" si="22"/>
        <v>7229096.1395055372</v>
      </c>
      <c r="D43" s="4">
        <f t="shared" si="18"/>
        <v>18976.377366202054</v>
      </c>
      <c r="E43" s="4">
        <f t="shared" si="19"/>
        <v>169838.57742750834</v>
      </c>
      <c r="F43" s="4">
        <f t="shared" si="20"/>
        <v>903.63701743819297</v>
      </c>
      <c r="G43" s="4">
        <f t="shared" si="21"/>
        <v>8087.5513060718258</v>
      </c>
      <c r="H43" s="1"/>
      <c r="J43" s="20">
        <f t="shared" si="29"/>
        <v>2001</v>
      </c>
      <c r="K43" s="3" t="s">
        <v>8</v>
      </c>
      <c r="L43" s="4">
        <f t="shared" ref="L43:L46" si="31">0.17*$F$25</f>
        <v>98.494812500000009</v>
      </c>
      <c r="M43" s="20" t="s">
        <v>11</v>
      </c>
      <c r="N43" s="3"/>
      <c r="Q43" s="20">
        <f t="shared" si="30"/>
        <v>2001</v>
      </c>
      <c r="R43" s="3" t="s">
        <v>8</v>
      </c>
      <c r="S43" s="21">
        <f t="shared" ref="S43:S48" si="32">$G$25*U43</f>
        <v>518.54621875000009</v>
      </c>
      <c r="T43" s="20" t="s">
        <v>17</v>
      </c>
      <c r="U43" s="3">
        <v>0.1</v>
      </c>
    </row>
    <row r="44" spans="1:21" x14ac:dyDescent="0.25">
      <c r="A44" s="3">
        <f t="shared" si="23"/>
        <v>2020</v>
      </c>
      <c r="B44" s="3" t="s">
        <v>8</v>
      </c>
      <c r="C44" s="4">
        <f t="shared" si="22"/>
        <v>7409823.5429931758</v>
      </c>
      <c r="D44" s="4">
        <f t="shared" si="18"/>
        <v>19450.786800357102</v>
      </c>
      <c r="E44" s="4">
        <f t="shared" si="19"/>
        <v>174084.54186319603</v>
      </c>
      <c r="F44" s="4">
        <f t="shared" si="20"/>
        <v>926.22794287414763</v>
      </c>
      <c r="G44" s="4">
        <f t="shared" si="21"/>
        <v>8289.7400887236199</v>
      </c>
      <c r="H44" s="1"/>
      <c r="J44" s="20">
        <f t="shared" si="29"/>
        <v>2001</v>
      </c>
      <c r="K44" s="3" t="s">
        <v>8</v>
      </c>
      <c r="L44" s="4">
        <f t="shared" si="31"/>
        <v>98.494812500000009</v>
      </c>
      <c r="M44" s="20" t="s">
        <v>12</v>
      </c>
      <c r="N44" s="3"/>
      <c r="Q44" s="20">
        <f t="shared" si="30"/>
        <v>2001</v>
      </c>
      <c r="R44" s="3" t="s">
        <v>8</v>
      </c>
      <c r="S44" s="21">
        <f t="shared" si="32"/>
        <v>1037.0924375000002</v>
      </c>
      <c r="T44" s="20" t="s">
        <v>18</v>
      </c>
      <c r="U44" s="3">
        <v>0.2</v>
      </c>
    </row>
    <row r="45" spans="1:21" x14ac:dyDescent="0.25">
      <c r="C45" s="5">
        <f t="shared" si="22"/>
        <v>7595069.1315680053</v>
      </c>
      <c r="J45" s="20">
        <f t="shared" si="29"/>
        <v>2001</v>
      </c>
      <c r="K45" s="3" t="s">
        <v>8</v>
      </c>
      <c r="L45" s="4">
        <f t="shared" si="31"/>
        <v>98.494812500000009</v>
      </c>
      <c r="M45" s="20" t="s">
        <v>13</v>
      </c>
      <c r="N45" s="3"/>
      <c r="Q45" s="20">
        <f t="shared" si="30"/>
        <v>2001</v>
      </c>
      <c r="R45" s="3" t="s">
        <v>8</v>
      </c>
      <c r="S45" s="21">
        <f t="shared" si="32"/>
        <v>259.27310937500005</v>
      </c>
      <c r="T45" s="20" t="s">
        <v>19</v>
      </c>
      <c r="U45" s="3">
        <v>0.05</v>
      </c>
    </row>
    <row r="46" spans="1:21" x14ac:dyDescent="0.25">
      <c r="A46" s="3">
        <v>2000</v>
      </c>
      <c r="B46" s="3" t="s">
        <v>10</v>
      </c>
      <c r="C46" s="4">
        <v>3600000</v>
      </c>
      <c r="D46" s="4">
        <f>((C47-C46)*0.1)*1.05</f>
        <v>5670</v>
      </c>
      <c r="E46" s="4">
        <f>(C47-C46-D46)*1.05</f>
        <v>50746.5</v>
      </c>
      <c r="F46" s="4">
        <f>((C47-C46)*0.1)*0.05</f>
        <v>270</v>
      </c>
      <c r="G46" s="4">
        <f>(C47-C46-D46)*0.05</f>
        <v>2416.5</v>
      </c>
      <c r="J46" s="20">
        <f t="shared" si="29"/>
        <v>2001</v>
      </c>
      <c r="K46" s="3" t="s">
        <v>8</v>
      </c>
      <c r="L46" s="4">
        <f t="shared" si="31"/>
        <v>98.494812500000009</v>
      </c>
      <c r="M46" s="20" t="s">
        <v>14</v>
      </c>
      <c r="N46" s="3"/>
      <c r="Q46" s="20">
        <f t="shared" si="30"/>
        <v>2001</v>
      </c>
      <c r="R46" s="3" t="s">
        <v>8</v>
      </c>
      <c r="S46" s="21">
        <f t="shared" si="32"/>
        <v>51.854621875000007</v>
      </c>
      <c r="T46" s="20" t="s">
        <v>20</v>
      </c>
      <c r="U46" s="3">
        <v>0.01</v>
      </c>
    </row>
    <row r="47" spans="1:21" x14ac:dyDescent="0.25">
      <c r="A47" s="3">
        <v>2001</v>
      </c>
      <c r="B47" s="3" t="s">
        <v>10</v>
      </c>
      <c r="C47" s="4">
        <f>C46+0.015*C46</f>
        <v>3654000</v>
      </c>
      <c r="D47" s="4">
        <f t="shared" ref="D47:D66" si="33">((C48-C47)*0.1)*1.05</f>
        <v>5755.05</v>
      </c>
      <c r="E47" s="4">
        <f t="shared" ref="E47:E66" si="34">(C48-C47-D47)*1.05</f>
        <v>51507.697500000002</v>
      </c>
      <c r="F47" s="4">
        <f t="shared" ref="F47:F66" si="35">((C48-C47)*0.1)*0.05</f>
        <v>274.05</v>
      </c>
      <c r="G47" s="4">
        <f t="shared" ref="G47:G66" si="36">(C48-C47-D47)*0.05</f>
        <v>2452.7474999999999</v>
      </c>
      <c r="J47" s="20">
        <f>$A$4</f>
        <v>2002</v>
      </c>
      <c r="K47" s="3" t="s">
        <v>8</v>
      </c>
      <c r="L47" s="4">
        <f>0.17*$F$26</f>
        <v>100.95718281250002</v>
      </c>
      <c r="M47" s="20" t="s">
        <v>8</v>
      </c>
      <c r="N47" s="3"/>
      <c r="Q47" s="20">
        <f t="shared" si="30"/>
        <v>2001</v>
      </c>
      <c r="R47" s="3" t="s">
        <v>8</v>
      </c>
      <c r="S47" s="21">
        <f t="shared" si="32"/>
        <v>414.83697500000005</v>
      </c>
      <c r="T47" s="20" t="s">
        <v>21</v>
      </c>
      <c r="U47" s="3">
        <v>0.08</v>
      </c>
    </row>
    <row r="48" spans="1:21" x14ac:dyDescent="0.25">
      <c r="A48" s="3">
        <f>A47+1</f>
        <v>2002</v>
      </c>
      <c r="B48" s="3" t="s">
        <v>10</v>
      </c>
      <c r="C48" s="4">
        <f t="shared" ref="C48:C67" si="37">C47+0.015*C47</f>
        <v>3708810</v>
      </c>
      <c r="D48" s="4">
        <f t="shared" si="33"/>
        <v>5841.3757499999911</v>
      </c>
      <c r="E48" s="4">
        <f t="shared" si="34"/>
        <v>52280.312962499913</v>
      </c>
      <c r="F48" s="4">
        <f t="shared" si="35"/>
        <v>278.16074999999955</v>
      </c>
      <c r="G48" s="4">
        <f t="shared" si="36"/>
        <v>2489.5387124999961</v>
      </c>
      <c r="J48" s="20">
        <f t="shared" ref="J48:J52" si="38">$A$4</f>
        <v>2002</v>
      </c>
      <c r="K48" s="3" t="s">
        <v>8</v>
      </c>
      <c r="L48" s="4">
        <f t="shared" ref="L48:L52" si="39">0.17*$F$26</f>
        <v>100.95718281250002</v>
      </c>
      <c r="M48" s="20" t="s">
        <v>10</v>
      </c>
      <c r="N48" s="3"/>
      <c r="Q48" s="20">
        <f t="shared" si="30"/>
        <v>2001</v>
      </c>
      <c r="R48" s="3" t="s">
        <v>8</v>
      </c>
      <c r="S48" s="21">
        <f t="shared" si="32"/>
        <v>1088.9470593750004</v>
      </c>
      <c r="T48" s="20" t="s">
        <v>23</v>
      </c>
      <c r="U48" s="3">
        <f>1-SUM(U42:U47)</f>
        <v>0.21000000000000008</v>
      </c>
    </row>
    <row r="49" spans="1:21" x14ac:dyDescent="0.25">
      <c r="A49" s="3">
        <f t="shared" ref="A49:A66" si="40">A48+1</f>
        <v>2003</v>
      </c>
      <c r="B49" s="3" t="s">
        <v>10</v>
      </c>
      <c r="C49" s="4">
        <f t="shared" si="37"/>
        <v>3764442.15</v>
      </c>
      <c r="D49" s="4">
        <f t="shared" si="33"/>
        <v>5928.996386249979</v>
      </c>
      <c r="E49" s="4">
        <f t="shared" si="34"/>
        <v>53064.517656937307</v>
      </c>
      <c r="F49" s="4">
        <f t="shared" si="35"/>
        <v>282.33316124999897</v>
      </c>
      <c r="G49" s="4">
        <f t="shared" si="36"/>
        <v>2526.881793187491</v>
      </c>
      <c r="J49" s="20">
        <f t="shared" si="38"/>
        <v>2002</v>
      </c>
      <c r="K49" s="3" t="s">
        <v>8</v>
      </c>
      <c r="L49" s="4">
        <f t="shared" si="39"/>
        <v>100.95718281250002</v>
      </c>
      <c r="M49" s="20" t="s">
        <v>11</v>
      </c>
      <c r="N49" s="3"/>
      <c r="Q49" s="20">
        <f t="shared" ref="Q49:Q55" si="41">$A$21</f>
        <v>2019</v>
      </c>
      <c r="R49" s="3" t="s">
        <v>8</v>
      </c>
      <c r="S49" s="21">
        <f>$G43*U49</f>
        <v>2830.6429571251388</v>
      </c>
      <c r="T49" s="20" t="s">
        <v>16</v>
      </c>
      <c r="U49" s="3">
        <v>0.35</v>
      </c>
    </row>
    <row r="50" spans="1:21" x14ac:dyDescent="0.25">
      <c r="A50" s="3">
        <f t="shared" si="40"/>
        <v>2004</v>
      </c>
      <c r="B50" s="3" t="s">
        <v>10</v>
      </c>
      <c r="C50" s="4">
        <f t="shared" si="37"/>
        <v>3820908.7822499997</v>
      </c>
      <c r="D50" s="4">
        <f t="shared" si="33"/>
        <v>6017.9313320437504</v>
      </c>
      <c r="E50" s="4">
        <f t="shared" si="34"/>
        <v>53860.485421791556</v>
      </c>
      <c r="F50" s="4">
        <f t="shared" si="35"/>
        <v>286.56815866875002</v>
      </c>
      <c r="G50" s="4">
        <f t="shared" si="36"/>
        <v>2564.7850200853122</v>
      </c>
      <c r="J50" s="20">
        <f t="shared" si="38"/>
        <v>2002</v>
      </c>
      <c r="K50" s="3" t="s">
        <v>8</v>
      </c>
      <c r="L50" s="4">
        <f t="shared" si="39"/>
        <v>100.95718281250002</v>
      </c>
      <c r="M50" s="20" t="s">
        <v>12</v>
      </c>
      <c r="N50" s="3"/>
      <c r="Q50" s="20">
        <f t="shared" si="41"/>
        <v>2019</v>
      </c>
      <c r="R50" s="3" t="s">
        <v>8</v>
      </c>
      <c r="S50" s="21">
        <f t="shared" ref="S50:S55" si="42">$G44*U50</f>
        <v>828.97400887236199</v>
      </c>
      <c r="T50" s="20" t="s">
        <v>17</v>
      </c>
      <c r="U50" s="3">
        <v>0.1</v>
      </c>
    </row>
    <row r="51" spans="1:21" x14ac:dyDescent="0.25">
      <c r="A51" s="3">
        <f t="shared" si="40"/>
        <v>2005</v>
      </c>
      <c r="B51" s="3" t="s">
        <v>10</v>
      </c>
      <c r="C51" s="4">
        <f t="shared" si="37"/>
        <v>3878222.4139837497</v>
      </c>
      <c r="D51" s="4">
        <f t="shared" si="33"/>
        <v>6108.2003020244147</v>
      </c>
      <c r="E51" s="4">
        <f t="shared" si="34"/>
        <v>54668.392703118501</v>
      </c>
      <c r="F51" s="4">
        <f t="shared" si="35"/>
        <v>290.86668104878163</v>
      </c>
      <c r="G51" s="4">
        <f t="shared" si="36"/>
        <v>2603.2567953865955</v>
      </c>
      <c r="J51" s="20">
        <f t="shared" si="38"/>
        <v>2002</v>
      </c>
      <c r="K51" s="3" t="s">
        <v>8</v>
      </c>
      <c r="L51" s="4">
        <f t="shared" si="39"/>
        <v>100.95718281250002</v>
      </c>
      <c r="M51" s="20" t="s">
        <v>13</v>
      </c>
      <c r="N51" s="3"/>
      <c r="Q51" s="20">
        <f t="shared" si="41"/>
        <v>2019</v>
      </c>
      <c r="R51" s="3" t="s">
        <v>8</v>
      </c>
      <c r="S51" s="21">
        <f t="shared" si="42"/>
        <v>0</v>
      </c>
      <c r="T51" s="20" t="s">
        <v>18</v>
      </c>
      <c r="U51" s="3">
        <v>0.2</v>
      </c>
    </row>
    <row r="52" spans="1:21" x14ac:dyDescent="0.25">
      <c r="A52" s="3">
        <f t="shared" si="40"/>
        <v>2006</v>
      </c>
      <c r="B52" s="3" t="s">
        <v>10</v>
      </c>
      <c r="C52" s="4">
        <f t="shared" si="37"/>
        <v>3936395.750193506</v>
      </c>
      <c r="D52" s="4">
        <f t="shared" si="33"/>
        <v>6199.8233065547865</v>
      </c>
      <c r="E52" s="4">
        <f t="shared" si="34"/>
        <v>55488.418593665345</v>
      </c>
      <c r="F52" s="4">
        <f t="shared" si="35"/>
        <v>295.22968126451366</v>
      </c>
      <c r="G52" s="4">
        <f t="shared" si="36"/>
        <v>2642.3056473173974</v>
      </c>
      <c r="J52" s="20">
        <f t="shared" si="38"/>
        <v>2002</v>
      </c>
      <c r="K52" s="3" t="s">
        <v>8</v>
      </c>
      <c r="L52" s="4">
        <f t="shared" si="39"/>
        <v>100.95718281250002</v>
      </c>
      <c r="M52" s="20" t="s">
        <v>14</v>
      </c>
      <c r="N52" s="3"/>
      <c r="Q52" s="20">
        <f t="shared" si="41"/>
        <v>2019</v>
      </c>
      <c r="R52" s="3" t="s">
        <v>8</v>
      </c>
      <c r="S52" s="21">
        <f t="shared" si="42"/>
        <v>120.825</v>
      </c>
      <c r="T52" s="20" t="s">
        <v>19</v>
      </c>
      <c r="U52" s="3">
        <v>0.05</v>
      </c>
    </row>
    <row r="53" spans="1:21" x14ac:dyDescent="0.25">
      <c r="A53" s="3">
        <f t="shared" si="40"/>
        <v>2007</v>
      </c>
      <c r="B53" s="3" t="s">
        <v>10</v>
      </c>
      <c r="C53" s="4">
        <f t="shared" si="37"/>
        <v>3995441.6864464087</v>
      </c>
      <c r="D53" s="4">
        <f t="shared" si="33"/>
        <v>6292.8206561530897</v>
      </c>
      <c r="E53" s="4">
        <f t="shared" si="34"/>
        <v>56320.744872570154</v>
      </c>
      <c r="F53" s="4">
        <f t="shared" si="35"/>
        <v>299.65812648348049</v>
      </c>
      <c r="G53" s="4">
        <f t="shared" si="36"/>
        <v>2681.9402320271502</v>
      </c>
      <c r="J53" s="20">
        <f>$A$21</f>
        <v>2019</v>
      </c>
      <c r="K53" s="3" t="s">
        <v>8</v>
      </c>
      <c r="L53" s="4">
        <f>0.17*$F$43</f>
        <v>153.61829296449281</v>
      </c>
      <c r="M53" s="20" t="s">
        <v>8</v>
      </c>
      <c r="N53" s="3"/>
      <c r="Q53" s="20">
        <f t="shared" si="41"/>
        <v>2019</v>
      </c>
      <c r="R53" s="3" t="s">
        <v>8</v>
      </c>
      <c r="S53" s="21">
        <f t="shared" si="42"/>
        <v>24.527474999999999</v>
      </c>
      <c r="T53" s="20" t="s">
        <v>20</v>
      </c>
      <c r="U53" s="3">
        <v>0.01</v>
      </c>
    </row>
    <row r="54" spans="1:21" x14ac:dyDescent="0.25">
      <c r="A54" s="3">
        <f t="shared" si="40"/>
        <v>2008</v>
      </c>
      <c r="B54" s="3" t="s">
        <v>10</v>
      </c>
      <c r="C54" s="4">
        <f t="shared" si="37"/>
        <v>4055373.3117431048</v>
      </c>
      <c r="D54" s="4">
        <f t="shared" si="33"/>
        <v>6387.2129659953971</v>
      </c>
      <c r="E54" s="4">
        <f t="shared" si="34"/>
        <v>57165.556045658806</v>
      </c>
      <c r="F54" s="4">
        <f t="shared" si="35"/>
        <v>304.15299838073321</v>
      </c>
      <c r="G54" s="4">
        <f t="shared" si="36"/>
        <v>2722.1693355075622</v>
      </c>
      <c r="J54" s="20">
        <f t="shared" ref="J54:J58" si="43">$A$21</f>
        <v>2019</v>
      </c>
      <c r="K54" s="3" t="s">
        <v>8</v>
      </c>
      <c r="L54" s="4">
        <f t="shared" ref="L54:L58" si="44">0.17*$F$43</f>
        <v>153.61829296449281</v>
      </c>
      <c r="M54" s="20" t="s">
        <v>10</v>
      </c>
      <c r="N54" s="3"/>
      <c r="Q54" s="20">
        <f t="shared" si="41"/>
        <v>2019</v>
      </c>
      <c r="R54" s="3" t="s">
        <v>8</v>
      </c>
      <c r="S54" s="21">
        <f t="shared" si="42"/>
        <v>199.16309699999968</v>
      </c>
      <c r="T54" s="20" t="s">
        <v>21</v>
      </c>
      <c r="U54" s="3">
        <v>0.08</v>
      </c>
    </row>
    <row r="55" spans="1:21" x14ac:dyDescent="0.25">
      <c r="A55" s="3">
        <f t="shared" si="40"/>
        <v>2009</v>
      </c>
      <c r="B55" s="3" t="s">
        <v>10</v>
      </c>
      <c r="C55" s="4">
        <f t="shared" si="37"/>
        <v>4116203.9114192515</v>
      </c>
      <c r="D55" s="4">
        <f t="shared" si="33"/>
        <v>6483.0211604853102</v>
      </c>
      <c r="E55" s="4">
        <f t="shared" si="34"/>
        <v>58023.039386343517</v>
      </c>
      <c r="F55" s="4">
        <f t="shared" si="35"/>
        <v>308.71529335644334</v>
      </c>
      <c r="G55" s="4">
        <f t="shared" si="36"/>
        <v>2763.0018755401675</v>
      </c>
      <c r="J55" s="20">
        <f t="shared" si="43"/>
        <v>2019</v>
      </c>
      <c r="K55" s="3" t="s">
        <v>8</v>
      </c>
      <c r="L55" s="4">
        <f t="shared" si="44"/>
        <v>153.61829296449281</v>
      </c>
      <c r="M55" s="20" t="s">
        <v>11</v>
      </c>
      <c r="N55" s="3"/>
      <c r="Q55" s="20">
        <f t="shared" si="41"/>
        <v>2019</v>
      </c>
      <c r="R55" s="3" t="s">
        <v>8</v>
      </c>
      <c r="S55" s="21">
        <f t="shared" si="42"/>
        <v>530.64517656937335</v>
      </c>
      <c r="T55" s="20" t="s">
        <v>23</v>
      </c>
      <c r="U55" s="3">
        <f>1-SUM(U49:U54)</f>
        <v>0.21000000000000008</v>
      </c>
    </row>
    <row r="56" spans="1:21" x14ac:dyDescent="0.25">
      <c r="A56" s="3">
        <f t="shared" si="40"/>
        <v>2010</v>
      </c>
      <c r="B56" s="3" t="s">
        <v>10</v>
      </c>
      <c r="C56" s="4">
        <f t="shared" si="37"/>
        <v>4177946.9700905401</v>
      </c>
      <c r="D56" s="4">
        <f t="shared" si="33"/>
        <v>6580.2664778925673</v>
      </c>
      <c r="E56" s="4">
        <f t="shared" si="34"/>
        <v>58893.38497713847</v>
      </c>
      <c r="F56" s="4">
        <f t="shared" si="35"/>
        <v>313.3460227567889</v>
      </c>
      <c r="G56" s="4">
        <f t="shared" si="36"/>
        <v>2804.4469036732607</v>
      </c>
      <c r="J56" s="20">
        <f t="shared" si="43"/>
        <v>2019</v>
      </c>
      <c r="K56" s="3" t="s">
        <v>8</v>
      </c>
      <c r="L56" s="4">
        <f t="shared" si="44"/>
        <v>153.61829296449281</v>
      </c>
      <c r="M56" s="20" t="s">
        <v>12</v>
      </c>
      <c r="N56" s="3"/>
      <c r="Q56" s="3">
        <v>2020</v>
      </c>
      <c r="R56" s="3" t="s">
        <v>8</v>
      </c>
      <c r="S56" s="21">
        <f>$G$44*U56</f>
        <v>2901.409031053267</v>
      </c>
      <c r="T56" s="20" t="s">
        <v>16</v>
      </c>
      <c r="U56" s="3">
        <v>0.35</v>
      </c>
    </row>
    <row r="57" spans="1:21" x14ac:dyDescent="0.25">
      <c r="A57" s="3">
        <f t="shared" si="40"/>
        <v>2011</v>
      </c>
      <c r="B57" s="3" t="s">
        <v>10</v>
      </c>
      <c r="C57" s="4">
        <f t="shared" si="37"/>
        <v>4240616.1746418979</v>
      </c>
      <c r="D57" s="4">
        <f t="shared" si="33"/>
        <v>6678.9704750609499</v>
      </c>
      <c r="E57" s="4">
        <f t="shared" si="34"/>
        <v>59776.785751795491</v>
      </c>
      <c r="F57" s="4">
        <f t="shared" si="35"/>
        <v>318.04621309814047</v>
      </c>
      <c r="G57" s="4">
        <f t="shared" si="36"/>
        <v>2846.5136072283567</v>
      </c>
      <c r="J57" s="20">
        <f t="shared" si="43"/>
        <v>2019</v>
      </c>
      <c r="K57" s="3" t="s">
        <v>8</v>
      </c>
      <c r="L57" s="4">
        <f t="shared" si="44"/>
        <v>153.61829296449281</v>
      </c>
      <c r="M57" s="20" t="s">
        <v>13</v>
      </c>
      <c r="N57" s="3"/>
      <c r="Q57" s="3">
        <v>2020</v>
      </c>
      <c r="R57" s="3" t="s">
        <v>8</v>
      </c>
      <c r="S57" s="21">
        <f t="shared" ref="S57:S62" si="45">$G$44*U57</f>
        <v>828.97400887236199</v>
      </c>
      <c r="T57" s="20" t="s">
        <v>17</v>
      </c>
      <c r="U57" s="3">
        <v>0.1</v>
      </c>
    </row>
    <row r="58" spans="1:21" x14ac:dyDescent="0.25">
      <c r="A58" s="3">
        <f>A57+1</f>
        <v>2012</v>
      </c>
      <c r="B58" s="3" t="s">
        <v>10</v>
      </c>
      <c r="C58" s="4">
        <f t="shared" si="37"/>
        <v>4304225.417261526</v>
      </c>
      <c r="D58" s="4">
        <f t="shared" si="33"/>
        <v>6779.1550321868772</v>
      </c>
      <c r="E58" s="4">
        <f t="shared" si="34"/>
        <v>60673.43753807254</v>
      </c>
      <c r="F58" s="4">
        <f t="shared" si="35"/>
        <v>322.8169062946132</v>
      </c>
      <c r="G58" s="4">
        <f t="shared" si="36"/>
        <v>2889.2113113367877</v>
      </c>
      <c r="J58" s="20">
        <f t="shared" si="43"/>
        <v>2019</v>
      </c>
      <c r="K58" s="3" t="s">
        <v>8</v>
      </c>
      <c r="L58" s="4">
        <f t="shared" si="44"/>
        <v>153.61829296449281</v>
      </c>
      <c r="M58" s="20" t="s">
        <v>14</v>
      </c>
      <c r="N58" s="3"/>
      <c r="Q58" s="3">
        <v>2020</v>
      </c>
      <c r="R58" s="3" t="s">
        <v>8</v>
      </c>
      <c r="S58" s="21">
        <f t="shared" si="45"/>
        <v>1657.948017744724</v>
      </c>
      <c r="T58" s="20" t="s">
        <v>18</v>
      </c>
      <c r="U58" s="3">
        <v>0.2</v>
      </c>
    </row>
    <row r="59" spans="1:21" x14ac:dyDescent="0.25">
      <c r="A59" s="3">
        <f t="shared" si="40"/>
        <v>2013</v>
      </c>
      <c r="B59" s="3" t="s">
        <v>10</v>
      </c>
      <c r="C59" s="4">
        <f t="shared" si="37"/>
        <v>4368788.7985204486</v>
      </c>
      <c r="D59" s="4">
        <f t="shared" si="33"/>
        <v>6880.8423576697342</v>
      </c>
      <c r="E59" s="4">
        <f t="shared" si="34"/>
        <v>61583.539101144117</v>
      </c>
      <c r="F59" s="4">
        <f t="shared" si="35"/>
        <v>327.65915988903498</v>
      </c>
      <c r="G59" s="4">
        <f t="shared" si="36"/>
        <v>2932.5494810068631</v>
      </c>
      <c r="J59" s="20">
        <f>$A$22</f>
        <v>2020</v>
      </c>
      <c r="K59" s="3" t="s">
        <v>8</v>
      </c>
      <c r="L59" s="4">
        <f>0.17*F$44</f>
        <v>157.4587502886051</v>
      </c>
      <c r="M59" s="20" t="s">
        <v>8</v>
      </c>
      <c r="N59" s="3"/>
      <c r="Q59" s="3">
        <v>2020</v>
      </c>
      <c r="R59" s="3" t="s">
        <v>8</v>
      </c>
      <c r="S59" s="21">
        <f t="shared" si="45"/>
        <v>414.487004436181</v>
      </c>
      <c r="T59" s="20" t="s">
        <v>19</v>
      </c>
      <c r="U59" s="3">
        <v>0.05</v>
      </c>
    </row>
    <row r="60" spans="1:21" x14ac:dyDescent="0.25">
      <c r="A60" s="3">
        <f t="shared" si="40"/>
        <v>2014</v>
      </c>
      <c r="B60" s="3" t="s">
        <v>10</v>
      </c>
      <c r="C60" s="4">
        <f t="shared" si="37"/>
        <v>4434320.6304982556</v>
      </c>
      <c r="D60" s="4">
        <f t="shared" si="33"/>
        <v>6984.0549930347133</v>
      </c>
      <c r="E60" s="4">
        <f t="shared" si="34"/>
        <v>62507.292187660685</v>
      </c>
      <c r="F60" s="4">
        <f t="shared" si="35"/>
        <v>332.57404728736731</v>
      </c>
      <c r="G60" s="4">
        <f t="shared" si="36"/>
        <v>2976.5377232219375</v>
      </c>
      <c r="J60" s="20">
        <f t="shared" ref="J60:J64" si="46">$A$22</f>
        <v>2020</v>
      </c>
      <c r="K60" s="3" t="s">
        <v>8</v>
      </c>
      <c r="L60" s="4">
        <f t="shared" ref="L60:L64" si="47">0.17*F$44</f>
        <v>157.4587502886051</v>
      </c>
      <c r="M60" s="20" t="s">
        <v>10</v>
      </c>
      <c r="N60" s="3"/>
      <c r="Q60" s="3">
        <v>2020</v>
      </c>
      <c r="R60" s="3" t="s">
        <v>8</v>
      </c>
      <c r="S60" s="21">
        <f t="shared" si="45"/>
        <v>82.897400887236202</v>
      </c>
      <c r="T60" s="20" t="s">
        <v>20</v>
      </c>
      <c r="U60" s="3">
        <v>0.01</v>
      </c>
    </row>
    <row r="61" spans="1:21" x14ac:dyDescent="0.25">
      <c r="A61" s="3">
        <f t="shared" si="40"/>
        <v>2015</v>
      </c>
      <c r="B61" s="3" t="s">
        <v>10</v>
      </c>
      <c r="C61" s="4">
        <f t="shared" si="37"/>
        <v>4500835.4399557291</v>
      </c>
      <c r="D61" s="4">
        <f t="shared" si="33"/>
        <v>7088.8158179303127</v>
      </c>
      <c r="E61" s="4">
        <f t="shared" si="34"/>
        <v>63444.901570476293</v>
      </c>
      <c r="F61" s="4">
        <f t="shared" si="35"/>
        <v>337.56265799668154</v>
      </c>
      <c r="G61" s="4">
        <f t="shared" si="36"/>
        <v>3021.1857890702995</v>
      </c>
      <c r="J61" s="20">
        <f t="shared" si="46"/>
        <v>2020</v>
      </c>
      <c r="K61" s="3" t="s">
        <v>8</v>
      </c>
      <c r="L61" s="4">
        <f t="shared" si="47"/>
        <v>157.4587502886051</v>
      </c>
      <c r="M61" s="20" t="s">
        <v>11</v>
      </c>
      <c r="N61" s="3"/>
      <c r="Q61" s="3">
        <v>2020</v>
      </c>
      <c r="R61" s="3" t="s">
        <v>8</v>
      </c>
      <c r="S61" s="21">
        <f t="shared" si="45"/>
        <v>663.17920709788962</v>
      </c>
      <c r="T61" s="20" t="s">
        <v>21</v>
      </c>
      <c r="U61" s="3">
        <v>0.08</v>
      </c>
    </row>
    <row r="62" spans="1:21" x14ac:dyDescent="0.25">
      <c r="A62" s="3">
        <f>A61+1</f>
        <v>2016</v>
      </c>
      <c r="B62" s="3" t="s">
        <v>10</v>
      </c>
      <c r="C62" s="4">
        <f t="shared" si="37"/>
        <v>4568347.9715550654</v>
      </c>
      <c r="D62" s="4">
        <f t="shared" si="33"/>
        <v>7195.1480551992736</v>
      </c>
      <c r="E62" s="4">
        <f t="shared" si="34"/>
        <v>64396.575094033498</v>
      </c>
      <c r="F62" s="4">
        <f t="shared" si="35"/>
        <v>342.62609786663211</v>
      </c>
      <c r="G62" s="4">
        <f t="shared" si="36"/>
        <v>3066.5035759063571</v>
      </c>
      <c r="J62" s="20">
        <f t="shared" si="46"/>
        <v>2020</v>
      </c>
      <c r="K62" s="3" t="s">
        <v>8</v>
      </c>
      <c r="L62" s="4">
        <f t="shared" si="47"/>
        <v>157.4587502886051</v>
      </c>
      <c r="M62" s="20" t="s">
        <v>12</v>
      </c>
      <c r="N62" s="3"/>
      <c r="Q62" s="3">
        <v>2020</v>
      </c>
      <c r="R62" s="3" t="s">
        <v>8</v>
      </c>
      <c r="S62" s="21">
        <f t="shared" si="45"/>
        <v>1740.8454186319609</v>
      </c>
      <c r="T62" s="20" t="s">
        <v>23</v>
      </c>
      <c r="U62" s="3">
        <f>1-SUM(U56:U61)</f>
        <v>0.21000000000000008</v>
      </c>
    </row>
    <row r="63" spans="1:21" x14ac:dyDescent="0.25">
      <c r="A63" s="3">
        <f t="shared" si="40"/>
        <v>2017</v>
      </c>
      <c r="B63" s="3" t="s">
        <v>10</v>
      </c>
      <c r="C63" s="4">
        <f t="shared" si="37"/>
        <v>4636873.1911283918</v>
      </c>
      <c r="D63" s="4">
        <f t="shared" si="33"/>
        <v>7303.0752760272662</v>
      </c>
      <c r="E63" s="4">
        <f t="shared" si="34"/>
        <v>65362.523720444035</v>
      </c>
      <c r="F63" s="4">
        <f t="shared" si="35"/>
        <v>347.76548933463175</v>
      </c>
      <c r="G63" s="4">
        <f t="shared" si="36"/>
        <v>3112.501129544954</v>
      </c>
      <c r="J63" s="20">
        <f t="shared" si="46"/>
        <v>2020</v>
      </c>
      <c r="K63" s="3" t="s">
        <v>8</v>
      </c>
      <c r="L63" s="4">
        <f t="shared" si="47"/>
        <v>157.4587502886051</v>
      </c>
      <c r="M63" s="20" t="s">
        <v>13</v>
      </c>
      <c r="N63" s="3"/>
      <c r="Q63" s="20"/>
      <c r="R63" s="3"/>
    </row>
    <row r="64" spans="1:21" x14ac:dyDescent="0.25">
      <c r="A64" s="3">
        <f t="shared" si="40"/>
        <v>2018</v>
      </c>
      <c r="B64" s="3" t="s">
        <v>10</v>
      </c>
      <c r="C64" s="4">
        <f t="shared" si="37"/>
        <v>4706426.2889953181</v>
      </c>
      <c r="D64" s="4">
        <f t="shared" si="33"/>
        <v>7412.6214051676507</v>
      </c>
      <c r="E64" s="4">
        <f t="shared" si="34"/>
        <v>66342.961576250469</v>
      </c>
      <c r="F64" s="4">
        <f t="shared" si="35"/>
        <v>352.98197167465003</v>
      </c>
      <c r="G64" s="4">
        <f t="shared" si="36"/>
        <v>3159.1886464881172</v>
      </c>
      <c r="J64" s="20">
        <f t="shared" si="46"/>
        <v>2020</v>
      </c>
      <c r="K64" s="3" t="s">
        <v>8</v>
      </c>
      <c r="L64" s="4">
        <f t="shared" si="47"/>
        <v>157.4587502886051</v>
      </c>
      <c r="M64" s="20" t="s">
        <v>14</v>
      </c>
      <c r="N64" s="3"/>
      <c r="Q64" s="20"/>
      <c r="R64" s="3"/>
    </row>
    <row r="65" spans="1:21" x14ac:dyDescent="0.25">
      <c r="A65" s="3">
        <f t="shared" si="40"/>
        <v>2019</v>
      </c>
      <c r="B65" s="3" t="s">
        <v>10</v>
      </c>
      <c r="C65" s="4">
        <f t="shared" si="37"/>
        <v>4777022.6833302481</v>
      </c>
      <c r="D65" s="4">
        <f t="shared" si="33"/>
        <v>7523.8107262451485</v>
      </c>
      <c r="E65" s="4">
        <f t="shared" si="34"/>
        <v>67338.105999894076</v>
      </c>
      <c r="F65" s="4">
        <f t="shared" si="35"/>
        <v>358.27670124976902</v>
      </c>
      <c r="G65" s="4">
        <f t="shared" si="36"/>
        <v>3206.5764761854321</v>
      </c>
    </row>
    <row r="66" spans="1:21" x14ac:dyDescent="0.25">
      <c r="A66" s="3">
        <f t="shared" si="40"/>
        <v>2020</v>
      </c>
      <c r="B66" s="3" t="s">
        <v>10</v>
      </c>
      <c r="C66" s="4">
        <f t="shared" si="37"/>
        <v>4848678.0235802019</v>
      </c>
      <c r="D66" s="4">
        <f t="shared" si="33"/>
        <v>7636.6678871388367</v>
      </c>
      <c r="E66" s="4">
        <f t="shared" si="34"/>
        <v>68348.177589892584</v>
      </c>
      <c r="F66" s="4">
        <f t="shared" si="35"/>
        <v>363.65085176851608</v>
      </c>
      <c r="G66" s="4">
        <f t="shared" si="36"/>
        <v>3254.6751233282184</v>
      </c>
    </row>
    <row r="67" spans="1:21" x14ac:dyDescent="0.25">
      <c r="A67" s="3"/>
      <c r="B67" s="3"/>
      <c r="C67" s="5">
        <f t="shared" si="37"/>
        <v>4921408.1939339051</v>
      </c>
    </row>
    <row r="68" spans="1:21" x14ac:dyDescent="0.25">
      <c r="A68" s="3">
        <v>2000</v>
      </c>
      <c r="B68" s="3" t="s">
        <v>12</v>
      </c>
      <c r="C68" s="4">
        <v>470376</v>
      </c>
      <c r="D68" s="4">
        <f>((C69-C68)*0.1)*1.05</f>
        <v>98.778959999997767</v>
      </c>
      <c r="E68" s="4">
        <f>(C69-C68-D68)*1.05</f>
        <v>884.07169199997986</v>
      </c>
      <c r="F68" s="4">
        <f>((C69-C68)*0.1)*0.05</f>
        <v>4.7037599999998934</v>
      </c>
      <c r="G68" s="4">
        <f>(C69-C68-D68)*0.05</f>
        <v>42.098651999999042</v>
      </c>
      <c r="J68" s="3" t="s">
        <v>0</v>
      </c>
      <c r="K68" s="3" t="s">
        <v>1</v>
      </c>
      <c r="L68" s="4" t="s">
        <v>27</v>
      </c>
      <c r="M68" s="3" t="s">
        <v>28</v>
      </c>
      <c r="Q68" s="3" t="s">
        <v>0</v>
      </c>
      <c r="R68" s="3" t="s">
        <v>1</v>
      </c>
      <c r="S68" s="3" t="s">
        <v>29</v>
      </c>
      <c r="T68" s="3" t="s">
        <v>30</v>
      </c>
      <c r="U68" s="3"/>
    </row>
    <row r="69" spans="1:21" x14ac:dyDescent="0.25">
      <c r="A69" s="3">
        <v>2001</v>
      </c>
      <c r="B69" s="3" t="s">
        <v>12</v>
      </c>
      <c r="C69" s="4">
        <f>C68+C68*0.002</f>
        <v>471316.75199999998</v>
      </c>
      <c r="D69" s="4">
        <f t="shared" ref="D69:D88" si="48">((C70-C69)*0.1)*1.05</f>
        <v>98.97651792000282</v>
      </c>
      <c r="E69" s="4">
        <f t="shared" ref="E69:E88" si="49">(C70-C69-D69)*1.05</f>
        <v>885.83983538402515</v>
      </c>
      <c r="F69" s="4">
        <f t="shared" ref="F69:F88" si="50">((C70-C69)*0.1)*0.05</f>
        <v>4.7131675200001339</v>
      </c>
      <c r="G69" s="4">
        <f t="shared" ref="G69:G88" si="51">(C70-C69-D69)*0.05</f>
        <v>42.182849304001195</v>
      </c>
      <c r="J69" s="20">
        <f>$A$2</f>
        <v>2000</v>
      </c>
      <c r="K69" s="3" t="s">
        <v>12</v>
      </c>
      <c r="L69" s="4">
        <f>0.17*$F$68</f>
        <v>0.7996391999999819</v>
      </c>
      <c r="M69" s="20" t="s">
        <v>8</v>
      </c>
      <c r="N69" s="20"/>
      <c r="P69" s="6"/>
      <c r="Q69" s="20">
        <f>$A$2</f>
        <v>2000</v>
      </c>
      <c r="R69" s="3" t="s">
        <v>12</v>
      </c>
      <c r="S69" s="21">
        <f>$G$68*U69</f>
        <v>14.734528199999664</v>
      </c>
      <c r="T69" s="20" t="s">
        <v>16</v>
      </c>
      <c r="U69" s="3">
        <v>0.35</v>
      </c>
    </row>
    <row r="70" spans="1:21" x14ac:dyDescent="0.25">
      <c r="A70" s="3">
        <f>A69+1</f>
        <v>2002</v>
      </c>
      <c r="B70" s="3" t="s">
        <v>12</v>
      </c>
      <c r="C70" s="4">
        <f t="shared" ref="C70:C89" si="52">C69+C69*0.002</f>
        <v>472259.38550400001</v>
      </c>
      <c r="D70" s="4">
        <f t="shared" si="48"/>
        <v>99.174470955840661</v>
      </c>
      <c r="E70" s="4">
        <f t="shared" si="49"/>
        <v>887.61151505477392</v>
      </c>
      <c r="F70" s="4">
        <f t="shared" si="50"/>
        <v>4.7225938550400315</v>
      </c>
      <c r="G70" s="4">
        <f t="shared" si="51"/>
        <v>42.267215002608282</v>
      </c>
      <c r="J70" s="20">
        <f t="shared" ref="J70:J74" si="53">$A$2</f>
        <v>2000</v>
      </c>
      <c r="K70" s="3" t="s">
        <v>12</v>
      </c>
      <c r="L70" s="4">
        <f t="shared" ref="L70:L98" si="54">0.17*$F$68</f>
        <v>0.7996391999999819</v>
      </c>
      <c r="M70" s="20" t="s">
        <v>10</v>
      </c>
      <c r="N70" s="20"/>
      <c r="P70" s="6"/>
      <c r="Q70" s="20">
        <f t="shared" ref="Q70:Q73" si="55">$A$2</f>
        <v>2000</v>
      </c>
      <c r="R70" s="3" t="s">
        <v>12</v>
      </c>
      <c r="S70" s="21">
        <f t="shared" ref="S70:S75" si="56">$G$68*U70</f>
        <v>4.2098651999999044</v>
      </c>
      <c r="T70" s="20" t="s">
        <v>17</v>
      </c>
      <c r="U70" s="3">
        <v>0.1</v>
      </c>
    </row>
    <row r="71" spans="1:21" x14ac:dyDescent="0.25">
      <c r="A71" s="3">
        <f t="shared" ref="A71:A88" si="57">A70+1</f>
        <v>2003</v>
      </c>
      <c r="B71" s="3" t="s">
        <v>12</v>
      </c>
      <c r="C71" s="4">
        <f t="shared" si="52"/>
        <v>473203.90427500801</v>
      </c>
      <c r="D71" s="4">
        <f t="shared" si="48"/>
        <v>99.372819897749295</v>
      </c>
      <c r="E71" s="4">
        <f t="shared" si="49"/>
        <v>889.38673808485612</v>
      </c>
      <c r="F71" s="4">
        <f t="shared" si="50"/>
        <v>4.7320390427499666</v>
      </c>
      <c r="G71" s="4">
        <f t="shared" si="51"/>
        <v>42.351749432612195</v>
      </c>
      <c r="J71" s="20">
        <f t="shared" si="53"/>
        <v>2000</v>
      </c>
      <c r="K71" s="3" t="s">
        <v>12</v>
      </c>
      <c r="L71" s="4">
        <f t="shared" si="54"/>
        <v>0.7996391999999819</v>
      </c>
      <c r="M71" s="20" t="s">
        <v>11</v>
      </c>
      <c r="N71" s="20"/>
      <c r="P71" s="6"/>
      <c r="Q71" s="20">
        <f t="shared" si="55"/>
        <v>2000</v>
      </c>
      <c r="R71" s="3" t="s">
        <v>12</v>
      </c>
      <c r="S71" s="21">
        <f t="shared" si="56"/>
        <v>8.4197303999998088</v>
      </c>
      <c r="T71" s="20" t="s">
        <v>18</v>
      </c>
      <c r="U71" s="3">
        <v>0.2</v>
      </c>
    </row>
    <row r="72" spans="1:21" x14ac:dyDescent="0.25">
      <c r="A72" s="3">
        <f t="shared" si="57"/>
        <v>2004</v>
      </c>
      <c r="B72" s="3" t="s">
        <v>12</v>
      </c>
      <c r="C72" s="4">
        <f t="shared" si="52"/>
        <v>474150.312083558</v>
      </c>
      <c r="D72" s="4">
        <f t="shared" si="48"/>
        <v>99.571565537549631</v>
      </c>
      <c r="E72" s="4">
        <f t="shared" si="49"/>
        <v>891.16551156106902</v>
      </c>
      <c r="F72" s="4">
        <f t="shared" si="50"/>
        <v>4.7415031208356968</v>
      </c>
      <c r="G72" s="4">
        <f t="shared" si="51"/>
        <v>42.436452931479479</v>
      </c>
      <c r="J72" s="20">
        <f t="shared" si="53"/>
        <v>2000</v>
      </c>
      <c r="K72" s="3" t="s">
        <v>12</v>
      </c>
      <c r="L72" s="4">
        <f t="shared" si="54"/>
        <v>0.7996391999999819</v>
      </c>
      <c r="M72" s="20" t="s">
        <v>12</v>
      </c>
      <c r="N72" s="3"/>
      <c r="Q72" s="20">
        <f t="shared" si="55"/>
        <v>2000</v>
      </c>
      <c r="R72" s="3" t="s">
        <v>12</v>
      </c>
      <c r="S72" s="21">
        <f t="shared" si="56"/>
        <v>2.1049325999999522</v>
      </c>
      <c r="T72" s="20" t="s">
        <v>19</v>
      </c>
      <c r="U72" s="3">
        <v>0.05</v>
      </c>
    </row>
    <row r="73" spans="1:21" x14ac:dyDescent="0.25">
      <c r="A73" s="3">
        <f t="shared" si="57"/>
        <v>2005</v>
      </c>
      <c r="B73" s="3" t="s">
        <v>12</v>
      </c>
      <c r="C73" s="4">
        <f t="shared" si="52"/>
        <v>475098.61270772514</v>
      </c>
      <c r="D73" s="4">
        <f t="shared" si="48"/>
        <v>99.770708668621097</v>
      </c>
      <c r="E73" s="4">
        <f t="shared" si="49"/>
        <v>892.94784258415871</v>
      </c>
      <c r="F73" s="4">
        <f t="shared" si="50"/>
        <v>4.7509861270771951</v>
      </c>
      <c r="G73" s="4">
        <f t="shared" si="51"/>
        <v>42.521325837340896</v>
      </c>
      <c r="J73" s="20">
        <f t="shared" si="53"/>
        <v>2000</v>
      </c>
      <c r="K73" s="3" t="s">
        <v>12</v>
      </c>
      <c r="L73" s="4">
        <f t="shared" si="54"/>
        <v>0.7996391999999819</v>
      </c>
      <c r="M73" s="20" t="s">
        <v>13</v>
      </c>
      <c r="N73" s="3"/>
      <c r="Q73" s="20">
        <f t="shared" si="55"/>
        <v>2000</v>
      </c>
      <c r="R73" s="3" t="s">
        <v>12</v>
      </c>
      <c r="S73" s="21">
        <f t="shared" si="56"/>
        <v>0.42098651999999043</v>
      </c>
      <c r="T73" s="20" t="s">
        <v>20</v>
      </c>
      <c r="U73" s="3">
        <v>0.01</v>
      </c>
    </row>
    <row r="74" spans="1:21" x14ac:dyDescent="0.25">
      <c r="A74" s="3">
        <f t="shared" si="57"/>
        <v>2006</v>
      </c>
      <c r="B74" s="3" t="s">
        <v>12</v>
      </c>
      <c r="C74" s="4">
        <f t="shared" si="52"/>
        <v>476048.80993314058</v>
      </c>
      <c r="D74" s="4">
        <f t="shared" si="48"/>
        <v>99.97025008595665</v>
      </c>
      <c r="E74" s="4">
        <f t="shared" si="49"/>
        <v>894.73373826931208</v>
      </c>
      <c r="F74" s="4">
        <f t="shared" si="50"/>
        <v>4.760488099331269</v>
      </c>
      <c r="G74" s="4">
        <f t="shared" si="51"/>
        <v>42.606368489014862</v>
      </c>
      <c r="J74" s="20">
        <f t="shared" si="53"/>
        <v>2000</v>
      </c>
      <c r="K74" s="3" t="s">
        <v>12</v>
      </c>
      <c r="L74" s="4">
        <f t="shared" si="54"/>
        <v>0.7996391999999819</v>
      </c>
      <c r="M74" s="20" t="s">
        <v>14</v>
      </c>
      <c r="N74" s="3"/>
      <c r="Q74" s="20">
        <f>$A$2</f>
        <v>2000</v>
      </c>
      <c r="R74" s="3" t="s">
        <v>12</v>
      </c>
      <c r="S74" s="21">
        <f t="shared" si="56"/>
        <v>3.3678921599999234</v>
      </c>
      <c r="T74" s="20" t="s">
        <v>21</v>
      </c>
      <c r="U74" s="3">
        <v>0.08</v>
      </c>
    </row>
    <row r="75" spans="1:21" x14ac:dyDescent="0.25">
      <c r="A75" s="3">
        <f t="shared" si="57"/>
        <v>2007</v>
      </c>
      <c r="B75" s="3" t="s">
        <v>12</v>
      </c>
      <c r="C75" s="4">
        <f t="shared" si="52"/>
        <v>477000.90755300684</v>
      </c>
      <c r="D75" s="4">
        <f t="shared" si="48"/>
        <v>100.17019058613224</v>
      </c>
      <c r="E75" s="4">
        <f t="shared" si="49"/>
        <v>896.5232057458835</v>
      </c>
      <c r="F75" s="4">
        <f t="shared" si="50"/>
        <v>4.7700090755301066</v>
      </c>
      <c r="G75" s="4">
        <f t="shared" si="51"/>
        <v>42.691581225994454</v>
      </c>
      <c r="J75" s="20">
        <f>$A$3</f>
        <v>2001</v>
      </c>
      <c r="K75" s="3" t="s">
        <v>12</v>
      </c>
      <c r="L75" s="4">
        <f t="shared" si="54"/>
        <v>0.7996391999999819</v>
      </c>
      <c r="M75" s="20" t="s">
        <v>8</v>
      </c>
      <c r="N75" s="3"/>
      <c r="Q75" s="20">
        <f>$A$2</f>
        <v>2000</v>
      </c>
      <c r="R75" s="3" t="s">
        <v>12</v>
      </c>
      <c r="S75" s="21">
        <f t="shared" si="56"/>
        <v>8.8407169199998012</v>
      </c>
      <c r="T75" s="20" t="s">
        <v>23</v>
      </c>
      <c r="U75" s="3">
        <f>1-SUM(U69:U74)</f>
        <v>0.21000000000000008</v>
      </c>
    </row>
    <row r="76" spans="1:21" x14ac:dyDescent="0.25">
      <c r="A76" s="3">
        <f t="shared" si="57"/>
        <v>2008</v>
      </c>
      <c r="B76" s="3" t="s">
        <v>12</v>
      </c>
      <c r="C76" s="4">
        <f t="shared" si="52"/>
        <v>477954.90936811286</v>
      </c>
      <c r="D76" s="4">
        <f t="shared" si="48"/>
        <v>100.37053096730669</v>
      </c>
      <c r="E76" s="4">
        <f t="shared" si="49"/>
        <v>898.31625215739496</v>
      </c>
      <c r="F76" s="4">
        <f t="shared" si="50"/>
        <v>4.779549093681271</v>
      </c>
      <c r="G76" s="4">
        <f t="shared" si="51"/>
        <v>42.776964388447382</v>
      </c>
      <c r="J76" s="20">
        <f t="shared" ref="J76:J80" si="58">$A$3</f>
        <v>2001</v>
      </c>
      <c r="K76" s="3" t="s">
        <v>12</v>
      </c>
      <c r="L76" s="4">
        <f t="shared" si="54"/>
        <v>0.7996391999999819</v>
      </c>
      <c r="M76" s="20" t="s">
        <v>10</v>
      </c>
      <c r="N76" s="3"/>
      <c r="Q76" s="20">
        <f t="shared" ref="Q76:Q82" si="59">$A$3</f>
        <v>2001</v>
      </c>
      <c r="R76" s="3" t="s">
        <v>12</v>
      </c>
      <c r="S76" s="21">
        <f>$G$69*U76</f>
        <v>14.763997256400417</v>
      </c>
      <c r="T76" s="20" t="s">
        <v>16</v>
      </c>
      <c r="U76" s="3">
        <v>0.35</v>
      </c>
    </row>
    <row r="77" spans="1:21" x14ac:dyDescent="0.25">
      <c r="A77" s="3">
        <f t="shared" si="57"/>
        <v>2009</v>
      </c>
      <c r="B77" s="3" t="s">
        <v>12</v>
      </c>
      <c r="C77" s="4">
        <f t="shared" si="52"/>
        <v>478910.81918684911</v>
      </c>
      <c r="D77" s="4">
        <f t="shared" si="48"/>
        <v>100.57127202924021</v>
      </c>
      <c r="E77" s="4">
        <f t="shared" si="49"/>
        <v>900.11288466169992</v>
      </c>
      <c r="F77" s="4">
        <f t="shared" si="50"/>
        <v>4.7891081918685812</v>
      </c>
      <c r="G77" s="4">
        <f t="shared" si="51"/>
        <v>42.86251831722381</v>
      </c>
      <c r="J77" s="20">
        <f t="shared" si="58"/>
        <v>2001</v>
      </c>
      <c r="K77" s="3" t="s">
        <v>12</v>
      </c>
      <c r="L77" s="4">
        <f t="shared" si="54"/>
        <v>0.7996391999999819</v>
      </c>
      <c r="M77" s="20" t="s">
        <v>11</v>
      </c>
      <c r="N77" s="3"/>
      <c r="Q77" s="20">
        <f t="shared" si="59"/>
        <v>2001</v>
      </c>
      <c r="R77" s="3" t="s">
        <v>12</v>
      </c>
      <c r="S77" s="21">
        <f t="shared" ref="S77:S82" si="60">$G$69*U77</f>
        <v>4.2182849304001193</v>
      </c>
      <c r="T77" s="20" t="s">
        <v>17</v>
      </c>
      <c r="U77" s="3">
        <v>0.1</v>
      </c>
    </row>
    <row r="78" spans="1:21" x14ac:dyDescent="0.25">
      <c r="A78" s="3">
        <f t="shared" si="57"/>
        <v>2010</v>
      </c>
      <c r="B78" s="3" t="s">
        <v>12</v>
      </c>
      <c r="C78" s="4">
        <f t="shared" si="52"/>
        <v>479868.64082522283</v>
      </c>
      <c r="D78" s="4">
        <f t="shared" si="48"/>
        <v>100.77241457329424</v>
      </c>
      <c r="E78" s="4">
        <f t="shared" si="49"/>
        <v>901.91311043098335</v>
      </c>
      <c r="F78" s="4">
        <f t="shared" si="50"/>
        <v>4.7986864082521068</v>
      </c>
      <c r="G78" s="4">
        <f t="shared" si="51"/>
        <v>42.948243353856355</v>
      </c>
      <c r="J78" s="20">
        <f t="shared" si="58"/>
        <v>2001</v>
      </c>
      <c r="K78" s="3" t="s">
        <v>12</v>
      </c>
      <c r="L78" s="4">
        <f t="shared" si="54"/>
        <v>0.7996391999999819</v>
      </c>
      <c r="M78" s="20" t="s">
        <v>12</v>
      </c>
      <c r="N78" s="3"/>
      <c r="Q78" s="20">
        <f t="shared" si="59"/>
        <v>2001</v>
      </c>
      <c r="R78" s="3" t="s">
        <v>12</v>
      </c>
      <c r="S78" s="21">
        <f t="shared" si="60"/>
        <v>8.4365698608002386</v>
      </c>
      <c r="T78" s="20" t="s">
        <v>18</v>
      </c>
      <c r="U78" s="3">
        <v>0.2</v>
      </c>
    </row>
    <row r="79" spans="1:21" x14ac:dyDescent="0.25">
      <c r="A79" s="3">
        <f t="shared" si="57"/>
        <v>2011</v>
      </c>
      <c r="B79" s="3" t="s">
        <v>12</v>
      </c>
      <c r="C79" s="4">
        <f t="shared" si="52"/>
        <v>480828.37810687325</v>
      </c>
      <c r="D79" s="4">
        <f t="shared" si="48"/>
        <v>100.97395940244374</v>
      </c>
      <c r="E79" s="4">
        <f t="shared" si="49"/>
        <v>903.71693665187138</v>
      </c>
      <c r="F79" s="4">
        <f t="shared" si="50"/>
        <v>4.8082837810687495</v>
      </c>
      <c r="G79" s="4">
        <f t="shared" si="51"/>
        <v>43.034139840565302</v>
      </c>
      <c r="J79" s="20">
        <f t="shared" si="58"/>
        <v>2001</v>
      </c>
      <c r="K79" s="3" t="s">
        <v>12</v>
      </c>
      <c r="L79" s="4">
        <f t="shared" si="54"/>
        <v>0.7996391999999819</v>
      </c>
      <c r="M79" s="20" t="s">
        <v>13</v>
      </c>
      <c r="N79" s="3"/>
      <c r="Q79" s="20">
        <f t="shared" si="59"/>
        <v>2001</v>
      </c>
      <c r="R79" s="3" t="s">
        <v>12</v>
      </c>
      <c r="S79" s="21">
        <f t="shared" si="60"/>
        <v>2.1091424652000597</v>
      </c>
      <c r="T79" s="20" t="s">
        <v>19</v>
      </c>
      <c r="U79" s="3">
        <v>0.05</v>
      </c>
    </row>
    <row r="80" spans="1:21" x14ac:dyDescent="0.25">
      <c r="A80" s="3">
        <f>A79+1</f>
        <v>2012</v>
      </c>
      <c r="B80" s="3" t="s">
        <v>12</v>
      </c>
      <c r="C80" s="4">
        <f t="shared" si="52"/>
        <v>481790.034863087</v>
      </c>
      <c r="D80" s="4">
        <f t="shared" si="48"/>
        <v>101.17590732124664</v>
      </c>
      <c r="E80" s="4">
        <f t="shared" si="49"/>
        <v>905.52437052515734</v>
      </c>
      <c r="F80" s="4">
        <f t="shared" si="50"/>
        <v>4.8179003486307925</v>
      </c>
      <c r="G80" s="4">
        <f t="shared" si="51"/>
        <v>43.120208120245593</v>
      </c>
      <c r="J80" s="20">
        <f t="shared" si="58"/>
        <v>2001</v>
      </c>
      <c r="K80" s="3" t="s">
        <v>12</v>
      </c>
      <c r="L80" s="4">
        <f t="shared" si="54"/>
        <v>0.7996391999999819</v>
      </c>
      <c r="M80" s="20" t="s">
        <v>14</v>
      </c>
      <c r="N80" s="3"/>
      <c r="Q80" s="20">
        <f t="shared" si="59"/>
        <v>2001</v>
      </c>
      <c r="R80" s="3" t="s">
        <v>12</v>
      </c>
      <c r="S80" s="21">
        <f t="shared" si="60"/>
        <v>0.42182849304001196</v>
      </c>
      <c r="T80" s="20" t="s">
        <v>20</v>
      </c>
      <c r="U80" s="3">
        <v>0.01</v>
      </c>
    </row>
    <row r="81" spans="1:21" x14ac:dyDescent="0.25">
      <c r="A81" s="3">
        <f t="shared" si="57"/>
        <v>2013</v>
      </c>
      <c r="B81" s="3" t="s">
        <v>12</v>
      </c>
      <c r="C81" s="4">
        <f t="shared" si="52"/>
        <v>482753.61493281316</v>
      </c>
      <c r="D81" s="4">
        <f t="shared" si="48"/>
        <v>101.37825913589273</v>
      </c>
      <c r="E81" s="4">
        <f t="shared" si="49"/>
        <v>907.33541926624002</v>
      </c>
      <c r="F81" s="4">
        <f t="shared" si="50"/>
        <v>4.8275361493282256</v>
      </c>
      <c r="G81" s="4">
        <f t="shared" si="51"/>
        <v>43.206448536487621</v>
      </c>
      <c r="J81" s="20">
        <f>$A$4</f>
        <v>2002</v>
      </c>
      <c r="K81" s="3" t="s">
        <v>12</v>
      </c>
      <c r="L81" s="4">
        <f t="shared" si="54"/>
        <v>0.7996391999999819</v>
      </c>
      <c r="M81" s="20" t="s">
        <v>8</v>
      </c>
      <c r="N81" s="3"/>
      <c r="Q81" s="20">
        <f t="shared" si="59"/>
        <v>2001</v>
      </c>
      <c r="R81" s="3" t="s">
        <v>12</v>
      </c>
      <c r="S81" s="21">
        <f t="shared" si="60"/>
        <v>3.3746279443200957</v>
      </c>
      <c r="T81" s="20" t="s">
        <v>21</v>
      </c>
      <c r="U81" s="3">
        <v>0.08</v>
      </c>
    </row>
    <row r="82" spans="1:21" x14ac:dyDescent="0.25">
      <c r="A82" s="3">
        <f t="shared" si="57"/>
        <v>2014</v>
      </c>
      <c r="B82" s="3" t="s">
        <v>12</v>
      </c>
      <c r="C82" s="4">
        <f t="shared" si="52"/>
        <v>483719.1221626788</v>
      </c>
      <c r="D82" s="4">
        <f t="shared" si="48"/>
        <v>101.58101565416088</v>
      </c>
      <c r="E82" s="4">
        <f t="shared" si="49"/>
        <v>909.15009010473989</v>
      </c>
      <c r="F82" s="4">
        <f t="shared" si="50"/>
        <v>4.8371912216267088</v>
      </c>
      <c r="G82" s="4">
        <f t="shared" si="51"/>
        <v>43.29286143355904</v>
      </c>
      <c r="J82" s="20">
        <f t="shared" ref="J82:J86" si="61">$A$4</f>
        <v>2002</v>
      </c>
      <c r="K82" s="3" t="s">
        <v>12</v>
      </c>
      <c r="L82" s="4">
        <f t="shared" si="54"/>
        <v>0.7996391999999819</v>
      </c>
      <c r="M82" s="20" t="s">
        <v>10</v>
      </c>
      <c r="N82" s="3"/>
      <c r="Q82" s="20">
        <f t="shared" si="59"/>
        <v>2001</v>
      </c>
      <c r="R82" s="3" t="s">
        <v>12</v>
      </c>
      <c r="S82" s="21">
        <f t="shared" si="60"/>
        <v>8.8583983538402542</v>
      </c>
      <c r="T82" s="20" t="s">
        <v>23</v>
      </c>
      <c r="U82" s="3">
        <f>1-SUM(U76:U81)</f>
        <v>0.21000000000000008</v>
      </c>
    </row>
    <row r="83" spans="1:21" x14ac:dyDescent="0.25">
      <c r="A83" s="3">
        <f t="shared" si="57"/>
        <v>2015</v>
      </c>
      <c r="B83" s="3" t="s">
        <v>12</v>
      </c>
      <c r="C83" s="4">
        <f t="shared" si="52"/>
        <v>484686.56040700414</v>
      </c>
      <c r="D83" s="4">
        <f t="shared" si="48"/>
        <v>101.78417768546788</v>
      </c>
      <c r="E83" s="4">
        <f t="shared" si="49"/>
        <v>910.96839028493753</v>
      </c>
      <c r="F83" s="4">
        <f t="shared" si="50"/>
        <v>4.8468656040698992</v>
      </c>
      <c r="G83" s="4">
        <f t="shared" si="51"/>
        <v>43.379447156425599</v>
      </c>
      <c r="J83" s="20">
        <f t="shared" si="61"/>
        <v>2002</v>
      </c>
      <c r="K83" s="3" t="s">
        <v>12</v>
      </c>
      <c r="L83" s="4">
        <f t="shared" si="54"/>
        <v>0.7996391999999819</v>
      </c>
      <c r="M83" s="20" t="s">
        <v>11</v>
      </c>
      <c r="N83" s="3"/>
      <c r="Q83" s="20">
        <f t="shared" ref="Q83:Q89" si="62">$A$21</f>
        <v>2019</v>
      </c>
      <c r="R83" s="3" t="s">
        <v>12</v>
      </c>
      <c r="S83" s="21">
        <f>$G$87*U83</f>
        <v>15.304633830236456</v>
      </c>
      <c r="T83" s="20" t="s">
        <v>16</v>
      </c>
      <c r="U83" s="3">
        <v>0.35</v>
      </c>
    </row>
    <row r="84" spans="1:21" x14ac:dyDescent="0.25">
      <c r="A84" s="3">
        <f>A83+1</f>
        <v>2016</v>
      </c>
      <c r="B84" s="3" t="s">
        <v>12</v>
      </c>
      <c r="C84" s="4">
        <f t="shared" si="52"/>
        <v>485655.93352781812</v>
      </c>
      <c r="D84" s="4">
        <f t="shared" si="48"/>
        <v>101.98774604084407</v>
      </c>
      <c r="E84" s="4">
        <f t="shared" si="49"/>
        <v>912.79032706555449</v>
      </c>
      <c r="F84" s="4">
        <f t="shared" si="50"/>
        <v>4.8565593352782894</v>
      </c>
      <c r="G84" s="4">
        <f t="shared" si="51"/>
        <v>43.466206050740688</v>
      </c>
      <c r="J84" s="20">
        <f t="shared" si="61"/>
        <v>2002</v>
      </c>
      <c r="K84" s="3" t="s">
        <v>12</v>
      </c>
      <c r="L84" s="4">
        <f t="shared" si="54"/>
        <v>0.7996391999999819</v>
      </c>
      <c r="M84" s="20" t="s">
        <v>12</v>
      </c>
      <c r="N84" s="3"/>
      <c r="Q84" s="20">
        <f t="shared" si="62"/>
        <v>2019</v>
      </c>
      <c r="R84" s="3" t="s">
        <v>12</v>
      </c>
      <c r="S84" s="21">
        <f t="shared" ref="S84:S89" si="63">$G$87*U84</f>
        <v>4.372752522924702</v>
      </c>
      <c r="T84" s="20" t="s">
        <v>17</v>
      </c>
      <c r="U84" s="3">
        <v>0.1</v>
      </c>
    </row>
    <row r="85" spans="1:21" x14ac:dyDescent="0.25">
      <c r="A85" s="3">
        <f t="shared" si="57"/>
        <v>2017</v>
      </c>
      <c r="B85" s="3" t="s">
        <v>12</v>
      </c>
      <c r="C85" s="4">
        <f t="shared" si="52"/>
        <v>486627.24539487378</v>
      </c>
      <c r="D85" s="4">
        <f t="shared" si="48"/>
        <v>102.19172153292108</v>
      </c>
      <c r="E85" s="4">
        <f t="shared" si="49"/>
        <v>914.6159077196437</v>
      </c>
      <c r="F85" s="4">
        <f t="shared" si="50"/>
        <v>4.8662724539486231</v>
      </c>
      <c r="G85" s="4">
        <f t="shared" si="51"/>
        <v>43.553138462840174</v>
      </c>
      <c r="J85" s="20">
        <f t="shared" si="61"/>
        <v>2002</v>
      </c>
      <c r="K85" s="3" t="s">
        <v>12</v>
      </c>
      <c r="L85" s="4">
        <f t="shared" si="54"/>
        <v>0.7996391999999819</v>
      </c>
      <c r="M85" s="20" t="s">
        <v>13</v>
      </c>
      <c r="N85" s="3"/>
      <c r="Q85" s="20">
        <f t="shared" si="62"/>
        <v>2019</v>
      </c>
      <c r="R85" s="3" t="s">
        <v>12</v>
      </c>
      <c r="S85" s="21">
        <f t="shared" si="63"/>
        <v>8.7455050458494039</v>
      </c>
      <c r="T85" s="20" t="s">
        <v>18</v>
      </c>
      <c r="U85" s="3">
        <v>0.2</v>
      </c>
    </row>
    <row r="86" spans="1:21" x14ac:dyDescent="0.25">
      <c r="A86" s="3">
        <f t="shared" si="57"/>
        <v>2018</v>
      </c>
      <c r="B86" s="3" t="s">
        <v>12</v>
      </c>
      <c r="C86" s="4">
        <f t="shared" si="52"/>
        <v>487600.49988566351</v>
      </c>
      <c r="D86" s="4">
        <f t="shared" si="48"/>
        <v>102.39610497598683</v>
      </c>
      <c r="E86" s="4">
        <f t="shared" si="49"/>
        <v>916.44513953508203</v>
      </c>
      <c r="F86" s="4">
        <f t="shared" si="50"/>
        <v>4.8760049988565157</v>
      </c>
      <c r="G86" s="4">
        <f t="shared" si="51"/>
        <v>43.640244739765812</v>
      </c>
      <c r="J86" s="20">
        <f t="shared" si="61"/>
        <v>2002</v>
      </c>
      <c r="K86" s="3" t="s">
        <v>12</v>
      </c>
      <c r="L86" s="4">
        <f t="shared" si="54"/>
        <v>0.7996391999999819</v>
      </c>
      <c r="M86" s="20" t="s">
        <v>14</v>
      </c>
      <c r="N86" s="3"/>
      <c r="Q86" s="20">
        <f t="shared" si="62"/>
        <v>2019</v>
      </c>
      <c r="R86" s="3" t="s">
        <v>12</v>
      </c>
      <c r="S86" s="21">
        <f t="shared" si="63"/>
        <v>2.186376261462351</v>
      </c>
      <c r="T86" s="20" t="s">
        <v>19</v>
      </c>
      <c r="U86" s="3">
        <v>0.05</v>
      </c>
    </row>
    <row r="87" spans="1:21" x14ac:dyDescent="0.25">
      <c r="A87" s="3">
        <f t="shared" si="57"/>
        <v>2019</v>
      </c>
      <c r="B87" s="3" t="s">
        <v>12</v>
      </c>
      <c r="C87" s="4">
        <f t="shared" si="52"/>
        <v>488575.70088543481</v>
      </c>
      <c r="D87" s="4">
        <f t="shared" si="48"/>
        <v>102.60089718594276</v>
      </c>
      <c r="E87" s="4">
        <f t="shared" si="49"/>
        <v>918.27802981418745</v>
      </c>
      <c r="F87" s="4">
        <f t="shared" si="50"/>
        <v>4.8857570088544167</v>
      </c>
      <c r="G87" s="4">
        <f t="shared" si="51"/>
        <v>43.727525229247021</v>
      </c>
      <c r="J87" s="20">
        <f>$A$21</f>
        <v>2019</v>
      </c>
      <c r="K87" s="3" t="s">
        <v>12</v>
      </c>
      <c r="L87" s="4">
        <f t="shared" si="54"/>
        <v>0.7996391999999819</v>
      </c>
      <c r="M87" s="20" t="s">
        <v>8</v>
      </c>
      <c r="N87" s="3"/>
      <c r="Q87" s="20">
        <f t="shared" si="62"/>
        <v>2019</v>
      </c>
      <c r="R87" s="3" t="s">
        <v>12</v>
      </c>
      <c r="S87" s="21">
        <f t="shared" si="63"/>
        <v>0.43727525229247022</v>
      </c>
      <c r="T87" s="20" t="s">
        <v>20</v>
      </c>
      <c r="U87" s="3">
        <v>0.01</v>
      </c>
    </row>
    <row r="88" spans="1:21" x14ac:dyDescent="0.25">
      <c r="A88" s="3">
        <f t="shared" si="57"/>
        <v>2020</v>
      </c>
      <c r="B88" s="3" t="s">
        <v>12</v>
      </c>
      <c r="C88" s="4">
        <f t="shared" si="52"/>
        <v>489552.85228720569</v>
      </c>
      <c r="D88" s="4">
        <f t="shared" si="48"/>
        <v>102.80609898031604</v>
      </c>
      <c r="E88" s="4">
        <f t="shared" si="49"/>
        <v>920.11458587382833</v>
      </c>
      <c r="F88" s="4">
        <f t="shared" si="50"/>
        <v>4.8955285228721923</v>
      </c>
      <c r="G88" s="4">
        <f t="shared" si="51"/>
        <v>43.814980279706113</v>
      </c>
      <c r="J88" s="20">
        <f t="shared" ref="J88:J92" si="64">$A$21</f>
        <v>2019</v>
      </c>
      <c r="K88" s="3" t="s">
        <v>12</v>
      </c>
      <c r="L88" s="4">
        <f t="shared" si="54"/>
        <v>0.7996391999999819</v>
      </c>
      <c r="M88" s="20" t="s">
        <v>10</v>
      </c>
      <c r="N88" s="3"/>
      <c r="Q88" s="20">
        <f t="shared" si="62"/>
        <v>2019</v>
      </c>
      <c r="R88" s="3" t="s">
        <v>12</v>
      </c>
      <c r="S88" s="21">
        <f t="shared" si="63"/>
        <v>3.4982020183397617</v>
      </c>
      <c r="T88" s="20" t="s">
        <v>21</v>
      </c>
      <c r="U88" s="3">
        <v>0.08</v>
      </c>
    </row>
    <row r="89" spans="1:21" x14ac:dyDescent="0.25">
      <c r="C89" s="5">
        <f t="shared" si="52"/>
        <v>490531.95799178013</v>
      </c>
      <c r="J89" s="20">
        <f t="shared" si="64"/>
        <v>2019</v>
      </c>
      <c r="K89" s="3" t="s">
        <v>12</v>
      </c>
      <c r="L89" s="4">
        <f t="shared" si="54"/>
        <v>0.7996391999999819</v>
      </c>
      <c r="M89" s="20" t="s">
        <v>11</v>
      </c>
      <c r="N89" s="3"/>
      <c r="Q89" s="20">
        <f t="shared" si="62"/>
        <v>2019</v>
      </c>
      <c r="R89" s="3" t="s">
        <v>12</v>
      </c>
      <c r="S89" s="21">
        <f t="shared" si="63"/>
        <v>9.1827802981418785</v>
      </c>
      <c r="T89" s="20" t="s">
        <v>23</v>
      </c>
      <c r="U89" s="3">
        <f>1-SUM(U83:U88)</f>
        <v>0.21000000000000008</v>
      </c>
    </row>
    <row r="90" spans="1:21" x14ac:dyDescent="0.25">
      <c r="J90" s="20">
        <f t="shared" si="64"/>
        <v>2019</v>
      </c>
      <c r="K90" s="3" t="s">
        <v>12</v>
      </c>
      <c r="L90" s="4">
        <f t="shared" si="54"/>
        <v>0.7996391999999819</v>
      </c>
      <c r="M90" s="20" t="s">
        <v>12</v>
      </c>
      <c r="N90" s="3"/>
      <c r="Q90" s="3">
        <v>2020</v>
      </c>
      <c r="R90" s="3" t="s">
        <v>12</v>
      </c>
      <c r="S90" s="21">
        <f>$G$88*U90</f>
        <v>15.335243097897138</v>
      </c>
      <c r="T90" s="20" t="s">
        <v>16</v>
      </c>
      <c r="U90" s="3">
        <v>0.35</v>
      </c>
    </row>
    <row r="91" spans="1:21" x14ac:dyDescent="0.25">
      <c r="J91" s="20">
        <f t="shared" si="64"/>
        <v>2019</v>
      </c>
      <c r="K91" s="3" t="s">
        <v>12</v>
      </c>
      <c r="L91" s="4">
        <f t="shared" si="54"/>
        <v>0.7996391999999819</v>
      </c>
      <c r="M91" s="20" t="s">
        <v>13</v>
      </c>
      <c r="N91" s="3"/>
      <c r="Q91" s="3">
        <v>2020</v>
      </c>
      <c r="R91" s="3" t="s">
        <v>12</v>
      </c>
      <c r="S91" s="21">
        <f t="shared" ref="S91:S96" si="65">$G$88*U91</f>
        <v>4.3814980279706113</v>
      </c>
      <c r="T91" s="20" t="s">
        <v>17</v>
      </c>
      <c r="U91" s="3">
        <v>0.1</v>
      </c>
    </row>
    <row r="92" spans="1:21" x14ac:dyDescent="0.25">
      <c r="J92" s="20">
        <f t="shared" si="64"/>
        <v>2019</v>
      </c>
      <c r="K92" s="3" t="s">
        <v>12</v>
      </c>
      <c r="L92" s="4">
        <f t="shared" si="54"/>
        <v>0.7996391999999819</v>
      </c>
      <c r="M92" s="20" t="s">
        <v>14</v>
      </c>
      <c r="N92" s="3"/>
      <c r="Q92" s="3">
        <v>2020</v>
      </c>
      <c r="R92" s="3" t="s">
        <v>12</v>
      </c>
      <c r="S92" s="21">
        <f t="shared" si="65"/>
        <v>8.7629960559412226</v>
      </c>
      <c r="T92" s="20" t="s">
        <v>18</v>
      </c>
      <c r="U92" s="3">
        <v>0.2</v>
      </c>
    </row>
    <row r="93" spans="1:21" x14ac:dyDescent="0.25">
      <c r="J93" s="20">
        <f>$A$22</f>
        <v>2020</v>
      </c>
      <c r="K93" s="3" t="s">
        <v>12</v>
      </c>
      <c r="L93" s="4">
        <f t="shared" si="54"/>
        <v>0.7996391999999819</v>
      </c>
      <c r="M93" s="20" t="s">
        <v>8</v>
      </c>
      <c r="N93" s="3"/>
      <c r="Q93" s="3">
        <v>2020</v>
      </c>
      <c r="R93" s="3" t="s">
        <v>12</v>
      </c>
      <c r="S93" s="21">
        <f t="shared" si="65"/>
        <v>2.1907490139853056</v>
      </c>
      <c r="T93" s="20" t="s">
        <v>19</v>
      </c>
      <c r="U93" s="3">
        <v>0.05</v>
      </c>
    </row>
    <row r="94" spans="1:21" x14ac:dyDescent="0.25">
      <c r="J94" s="20">
        <f t="shared" ref="J94:J98" si="66">$A$22</f>
        <v>2020</v>
      </c>
      <c r="K94" s="3" t="s">
        <v>12</v>
      </c>
      <c r="L94" s="4">
        <f t="shared" si="54"/>
        <v>0.7996391999999819</v>
      </c>
      <c r="M94" s="20" t="s">
        <v>10</v>
      </c>
      <c r="N94" s="3"/>
      <c r="Q94" s="3">
        <v>2020</v>
      </c>
      <c r="R94" s="3" t="s">
        <v>12</v>
      </c>
      <c r="S94" s="21">
        <f t="shared" si="65"/>
        <v>0.43814980279706112</v>
      </c>
      <c r="T94" s="20" t="s">
        <v>20</v>
      </c>
      <c r="U94" s="3">
        <v>0.01</v>
      </c>
    </row>
    <row r="95" spans="1:21" x14ac:dyDescent="0.25">
      <c r="A95" s="25" t="s">
        <v>0</v>
      </c>
      <c r="B95" s="25" t="s">
        <v>1</v>
      </c>
      <c r="C95" s="26">
        <f t="shared" ref="C95" si="67">C94*0.02+C94</f>
        <v>0</v>
      </c>
      <c r="D95" s="25" t="s">
        <v>2</v>
      </c>
      <c r="E95" s="25" t="s">
        <v>3</v>
      </c>
      <c r="F95" s="25" t="s">
        <v>4</v>
      </c>
      <c r="G95" s="25" t="s">
        <v>5</v>
      </c>
      <c r="J95" s="20">
        <f t="shared" si="66"/>
        <v>2020</v>
      </c>
      <c r="K95" s="3" t="s">
        <v>12</v>
      </c>
      <c r="L95" s="4">
        <f t="shared" si="54"/>
        <v>0.7996391999999819</v>
      </c>
      <c r="M95" s="20" t="s">
        <v>11</v>
      </c>
      <c r="N95" s="3"/>
      <c r="Q95" s="3">
        <v>2020</v>
      </c>
      <c r="R95" s="3" t="s">
        <v>12</v>
      </c>
      <c r="S95" s="21">
        <f t="shared" si="65"/>
        <v>3.5051984223764889</v>
      </c>
      <c r="T95" s="20" t="s">
        <v>21</v>
      </c>
      <c r="U95" s="3">
        <v>0.08</v>
      </c>
    </row>
    <row r="96" spans="1:21" x14ac:dyDescent="0.25">
      <c r="J96" s="20">
        <f t="shared" si="66"/>
        <v>2020</v>
      </c>
      <c r="K96" s="3" t="s">
        <v>12</v>
      </c>
      <c r="L96" s="4">
        <f t="shared" si="54"/>
        <v>0.7996391999999819</v>
      </c>
      <c r="M96" s="20" t="s">
        <v>12</v>
      </c>
      <c r="N96" s="3"/>
      <c r="Q96" s="3">
        <v>2020</v>
      </c>
      <c r="R96" s="3" t="s">
        <v>12</v>
      </c>
      <c r="S96" s="21">
        <f t="shared" si="65"/>
        <v>9.2011458587382862</v>
      </c>
      <c r="T96" s="20" t="s">
        <v>23</v>
      </c>
      <c r="U96" s="3">
        <f>1-SUM(U90:U95)</f>
        <v>0.21000000000000008</v>
      </c>
    </row>
    <row r="97" spans="1:18" x14ac:dyDescent="0.25">
      <c r="J97" s="20">
        <f t="shared" si="66"/>
        <v>2020</v>
      </c>
      <c r="K97" s="3" t="s">
        <v>12</v>
      </c>
      <c r="L97" s="4">
        <f t="shared" si="54"/>
        <v>0.7996391999999819</v>
      </c>
      <c r="M97" s="20" t="s">
        <v>13</v>
      </c>
      <c r="N97" s="3"/>
      <c r="Q97" s="20"/>
      <c r="R97" s="3"/>
    </row>
    <row r="98" spans="1:18" x14ac:dyDescent="0.25">
      <c r="J98" s="20">
        <f t="shared" si="66"/>
        <v>2020</v>
      </c>
      <c r="K98" s="3" t="s">
        <v>12</v>
      </c>
      <c r="L98" s="4">
        <f t="shared" si="54"/>
        <v>0.7996391999999819</v>
      </c>
      <c r="M98" s="20" t="s">
        <v>14</v>
      </c>
      <c r="N98" s="3"/>
      <c r="Q98" s="20"/>
      <c r="R98" s="3"/>
    </row>
    <row r="102" spans="1:18" x14ac:dyDescent="0.25">
      <c r="A102" s="3" t="s">
        <v>0</v>
      </c>
      <c r="B102" s="3" t="s">
        <v>1</v>
      </c>
      <c r="C102" s="4" t="s">
        <v>27</v>
      </c>
      <c r="D102" s="3" t="s">
        <v>28</v>
      </c>
      <c r="E102" s="4"/>
      <c r="F102" s="3"/>
      <c r="H102" s="3" t="s">
        <v>0</v>
      </c>
      <c r="I102" s="3" t="s">
        <v>1</v>
      </c>
      <c r="J102" s="3" t="s">
        <v>29</v>
      </c>
      <c r="K102" s="3" t="s">
        <v>30</v>
      </c>
      <c r="L102" s="3"/>
    </row>
    <row r="103" spans="1:18" x14ac:dyDescent="0.25">
      <c r="A103" s="20">
        <f>$A$2</f>
        <v>2000</v>
      </c>
      <c r="B103" s="3" t="s">
        <v>10</v>
      </c>
      <c r="C103" s="4">
        <f>0.17*$F$46</f>
        <v>45.900000000000006</v>
      </c>
      <c r="D103" s="20" t="s">
        <v>8</v>
      </c>
      <c r="E103" s="20"/>
      <c r="F103" s="3"/>
      <c r="G103" s="6"/>
      <c r="H103" s="20">
        <f>$A$2</f>
        <v>2000</v>
      </c>
      <c r="I103" s="3" t="s">
        <v>10</v>
      </c>
      <c r="J103" s="21">
        <f>$G$46*L103</f>
        <v>845.77499999999998</v>
      </c>
      <c r="K103" s="20" t="s">
        <v>16</v>
      </c>
      <c r="L103" s="3">
        <v>0.35</v>
      </c>
    </row>
    <row r="104" spans="1:18" x14ac:dyDescent="0.25">
      <c r="A104" s="20">
        <f t="shared" ref="A104:A108" si="68">$A$2</f>
        <v>2000</v>
      </c>
      <c r="B104" s="3" t="s">
        <v>10</v>
      </c>
      <c r="C104" s="4">
        <f t="shared" ref="C104:C108" si="69">0.17*$F$46</f>
        <v>45.900000000000006</v>
      </c>
      <c r="D104" s="20" t="s">
        <v>10</v>
      </c>
      <c r="E104" s="20"/>
      <c r="F104" s="3"/>
      <c r="G104" s="6"/>
      <c r="H104" s="20">
        <f t="shared" ref="H104:H107" si="70">$A$2</f>
        <v>2000</v>
      </c>
      <c r="I104" s="3" t="s">
        <v>10</v>
      </c>
      <c r="J104" s="21">
        <f t="shared" ref="J104:J109" si="71">$G$46*L104</f>
        <v>241.65</v>
      </c>
      <c r="K104" s="20" t="s">
        <v>17</v>
      </c>
      <c r="L104" s="3">
        <v>0.1</v>
      </c>
    </row>
    <row r="105" spans="1:18" x14ac:dyDescent="0.25">
      <c r="A105" s="20">
        <f t="shared" si="68"/>
        <v>2000</v>
      </c>
      <c r="B105" s="3" t="s">
        <v>10</v>
      </c>
      <c r="C105" s="4">
        <f t="shared" si="69"/>
        <v>45.900000000000006</v>
      </c>
      <c r="D105" s="20" t="s">
        <v>11</v>
      </c>
      <c r="E105" s="20"/>
      <c r="F105" s="3"/>
      <c r="G105" s="6"/>
      <c r="H105" s="20">
        <f t="shared" si="70"/>
        <v>2000</v>
      </c>
      <c r="I105" s="3" t="s">
        <v>10</v>
      </c>
      <c r="J105" s="21">
        <f t="shared" si="71"/>
        <v>483.3</v>
      </c>
      <c r="K105" s="20" t="s">
        <v>18</v>
      </c>
      <c r="L105" s="3">
        <v>0.2</v>
      </c>
    </row>
    <row r="106" spans="1:18" x14ac:dyDescent="0.25">
      <c r="A106" s="20">
        <f t="shared" si="68"/>
        <v>2000</v>
      </c>
      <c r="B106" s="3" t="s">
        <v>10</v>
      </c>
      <c r="C106" s="4">
        <f t="shared" si="69"/>
        <v>45.900000000000006</v>
      </c>
      <c r="D106" s="20" t="s">
        <v>12</v>
      </c>
      <c r="E106" s="3"/>
      <c r="F106" s="3"/>
      <c r="H106" s="20">
        <f t="shared" si="70"/>
        <v>2000</v>
      </c>
      <c r="I106" s="3" t="s">
        <v>10</v>
      </c>
      <c r="J106" s="21">
        <f t="shared" si="71"/>
        <v>120.825</v>
      </c>
      <c r="K106" s="20" t="s">
        <v>19</v>
      </c>
      <c r="L106" s="3">
        <v>0.05</v>
      </c>
    </row>
    <row r="107" spans="1:18" x14ac:dyDescent="0.25">
      <c r="A107" s="20">
        <f t="shared" si="68"/>
        <v>2000</v>
      </c>
      <c r="B107" s="3" t="s">
        <v>10</v>
      </c>
      <c r="C107" s="4">
        <f t="shared" si="69"/>
        <v>45.900000000000006</v>
      </c>
      <c r="D107" s="20" t="s">
        <v>13</v>
      </c>
      <c r="E107" s="3"/>
      <c r="F107" s="3"/>
      <c r="H107" s="20">
        <f t="shared" si="70"/>
        <v>2000</v>
      </c>
      <c r="I107" s="3" t="s">
        <v>10</v>
      </c>
      <c r="J107" s="21">
        <f t="shared" si="71"/>
        <v>24.164999999999999</v>
      </c>
      <c r="K107" s="20" t="s">
        <v>20</v>
      </c>
      <c r="L107" s="3">
        <v>0.01</v>
      </c>
    </row>
    <row r="108" spans="1:18" x14ac:dyDescent="0.25">
      <c r="A108" s="20">
        <f t="shared" si="68"/>
        <v>2000</v>
      </c>
      <c r="B108" s="3" t="s">
        <v>10</v>
      </c>
      <c r="C108" s="4">
        <f t="shared" si="69"/>
        <v>45.900000000000006</v>
      </c>
      <c r="D108" s="20" t="s">
        <v>14</v>
      </c>
      <c r="E108" s="3"/>
      <c r="F108" s="3"/>
      <c r="H108" s="20">
        <f>$A$2</f>
        <v>2000</v>
      </c>
      <c r="I108" s="3" t="s">
        <v>10</v>
      </c>
      <c r="J108" s="21">
        <f t="shared" si="71"/>
        <v>193.32</v>
      </c>
      <c r="K108" s="20" t="s">
        <v>21</v>
      </c>
      <c r="L108" s="3">
        <v>0.08</v>
      </c>
    </row>
    <row r="109" spans="1:18" x14ac:dyDescent="0.25">
      <c r="A109" s="20">
        <f>$A$3</f>
        <v>2001</v>
      </c>
      <c r="B109" s="3" t="s">
        <v>10</v>
      </c>
      <c r="C109" s="4">
        <f>0.17*$F$47</f>
        <v>46.588500000000003</v>
      </c>
      <c r="D109" s="20" t="s">
        <v>8</v>
      </c>
      <c r="E109" s="3"/>
      <c r="F109" s="3"/>
      <c r="H109" s="20">
        <f>$A$2</f>
        <v>2000</v>
      </c>
      <c r="I109" s="3" t="s">
        <v>10</v>
      </c>
      <c r="J109" s="21">
        <f t="shared" si="71"/>
        <v>507.4650000000002</v>
      </c>
      <c r="K109" s="20" t="s">
        <v>23</v>
      </c>
      <c r="L109" s="3">
        <f>1-SUM(L103:L108)</f>
        <v>0.21000000000000008</v>
      </c>
    </row>
    <row r="110" spans="1:18" x14ac:dyDescent="0.25">
      <c r="A110" s="20">
        <f t="shared" ref="A110:A114" si="72">$A$3</f>
        <v>2001</v>
      </c>
      <c r="B110" s="3" t="s">
        <v>10</v>
      </c>
      <c r="C110" s="4">
        <f t="shared" ref="C110:C114" si="73">0.17*$F$47</f>
        <v>46.588500000000003</v>
      </c>
      <c r="D110" s="20" t="s">
        <v>10</v>
      </c>
      <c r="E110" s="3"/>
      <c r="F110" s="3"/>
      <c r="H110" s="20">
        <f t="shared" ref="H110:H116" si="74">$A$3</f>
        <v>2001</v>
      </c>
      <c r="I110" s="3" t="s">
        <v>10</v>
      </c>
      <c r="J110" s="21">
        <f>$G$47*L110</f>
        <v>858.46162499999991</v>
      </c>
      <c r="K110" s="20" t="s">
        <v>16</v>
      </c>
      <c r="L110" s="3">
        <v>0.35</v>
      </c>
    </row>
    <row r="111" spans="1:18" x14ac:dyDescent="0.25">
      <c r="A111" s="20">
        <f t="shared" si="72"/>
        <v>2001</v>
      </c>
      <c r="B111" s="3" t="s">
        <v>10</v>
      </c>
      <c r="C111" s="4">
        <f t="shared" si="73"/>
        <v>46.588500000000003</v>
      </c>
      <c r="D111" s="20" t="s">
        <v>11</v>
      </c>
      <c r="E111" s="3"/>
      <c r="F111" s="3"/>
      <c r="H111" s="20">
        <f t="shared" si="74"/>
        <v>2001</v>
      </c>
      <c r="I111" s="3" t="s">
        <v>10</v>
      </c>
      <c r="J111" s="21">
        <f t="shared" ref="J111:J116" si="75">$G$47*L111</f>
        <v>245.27475000000001</v>
      </c>
      <c r="K111" s="20" t="s">
        <v>17</v>
      </c>
      <c r="L111" s="3">
        <v>0.1</v>
      </c>
    </row>
    <row r="112" spans="1:18" x14ac:dyDescent="0.25">
      <c r="A112" s="20">
        <f t="shared" si="72"/>
        <v>2001</v>
      </c>
      <c r="B112" s="3" t="s">
        <v>10</v>
      </c>
      <c r="C112" s="4">
        <f t="shared" si="73"/>
        <v>46.588500000000003</v>
      </c>
      <c r="D112" s="20" t="s">
        <v>12</v>
      </c>
      <c r="E112" s="3"/>
      <c r="F112" s="3"/>
      <c r="H112" s="20">
        <f t="shared" si="74"/>
        <v>2001</v>
      </c>
      <c r="I112" s="3" t="s">
        <v>10</v>
      </c>
      <c r="J112" s="21">
        <f t="shared" si="75"/>
        <v>490.54950000000002</v>
      </c>
      <c r="K112" s="20" t="s">
        <v>18</v>
      </c>
      <c r="L112" s="3">
        <v>0.2</v>
      </c>
    </row>
    <row r="113" spans="1:12" x14ac:dyDescent="0.25">
      <c r="A113" s="20">
        <f t="shared" si="72"/>
        <v>2001</v>
      </c>
      <c r="B113" s="3" t="s">
        <v>10</v>
      </c>
      <c r="C113" s="4">
        <f t="shared" si="73"/>
        <v>46.588500000000003</v>
      </c>
      <c r="D113" s="20" t="s">
        <v>13</v>
      </c>
      <c r="E113" s="3"/>
      <c r="F113" s="3"/>
      <c r="H113" s="20">
        <f t="shared" si="74"/>
        <v>2001</v>
      </c>
      <c r="I113" s="3" t="s">
        <v>10</v>
      </c>
      <c r="J113" s="21">
        <f t="shared" si="75"/>
        <v>122.63737500000001</v>
      </c>
      <c r="K113" s="20" t="s">
        <v>19</v>
      </c>
      <c r="L113" s="3">
        <v>0.05</v>
      </c>
    </row>
    <row r="114" spans="1:12" x14ac:dyDescent="0.25">
      <c r="A114" s="20">
        <f t="shared" si="72"/>
        <v>2001</v>
      </c>
      <c r="B114" s="3" t="s">
        <v>10</v>
      </c>
      <c r="C114" s="4">
        <f t="shared" si="73"/>
        <v>46.588500000000003</v>
      </c>
      <c r="D114" s="20" t="s">
        <v>14</v>
      </c>
      <c r="E114" s="3"/>
      <c r="F114" s="3"/>
      <c r="H114" s="20">
        <f t="shared" si="74"/>
        <v>2001</v>
      </c>
      <c r="I114" s="3" t="s">
        <v>10</v>
      </c>
      <c r="J114" s="21">
        <f t="shared" si="75"/>
        <v>24.527474999999999</v>
      </c>
      <c r="K114" s="20" t="s">
        <v>20</v>
      </c>
      <c r="L114" s="3">
        <v>0.01</v>
      </c>
    </row>
    <row r="115" spans="1:12" x14ac:dyDescent="0.25">
      <c r="A115" s="20">
        <f>$A$4</f>
        <v>2002</v>
      </c>
      <c r="B115" s="3" t="s">
        <v>10</v>
      </c>
      <c r="C115" s="4">
        <f>0.17*$F$48</f>
        <v>47.287327499999925</v>
      </c>
      <c r="D115" s="20" t="s">
        <v>8</v>
      </c>
      <c r="E115" s="3"/>
      <c r="F115" s="3"/>
      <c r="H115" s="20">
        <f t="shared" si="74"/>
        <v>2001</v>
      </c>
      <c r="I115" s="3" t="s">
        <v>10</v>
      </c>
      <c r="J115" s="21">
        <f t="shared" si="75"/>
        <v>196.21979999999999</v>
      </c>
      <c r="K115" s="20" t="s">
        <v>21</v>
      </c>
      <c r="L115" s="3">
        <v>0.08</v>
      </c>
    </row>
    <row r="116" spans="1:12" x14ac:dyDescent="0.25">
      <c r="A116" s="20">
        <f t="shared" ref="A116:A120" si="76">$A$4</f>
        <v>2002</v>
      </c>
      <c r="B116" s="3" t="s">
        <v>10</v>
      </c>
      <c r="C116" s="4">
        <f t="shared" ref="C116:C120" si="77">0.17*$F$48</f>
        <v>47.287327499999925</v>
      </c>
      <c r="D116" s="20" t="s">
        <v>10</v>
      </c>
      <c r="E116" s="3"/>
      <c r="F116" s="3"/>
      <c r="H116" s="20">
        <f t="shared" si="74"/>
        <v>2001</v>
      </c>
      <c r="I116" s="3" t="s">
        <v>10</v>
      </c>
      <c r="J116" s="21">
        <f t="shared" si="75"/>
        <v>515.07697500000017</v>
      </c>
      <c r="K116" s="20" t="s">
        <v>23</v>
      </c>
      <c r="L116" s="3">
        <f>1-SUM(L110:L115)</f>
        <v>0.21000000000000008</v>
      </c>
    </row>
    <row r="117" spans="1:12" x14ac:dyDescent="0.25">
      <c r="A117" s="20">
        <f t="shared" si="76"/>
        <v>2002</v>
      </c>
      <c r="B117" s="3" t="s">
        <v>10</v>
      </c>
      <c r="C117" s="4">
        <f t="shared" si="77"/>
        <v>47.287327499999925</v>
      </c>
      <c r="D117" s="20" t="s">
        <v>11</v>
      </c>
      <c r="E117" s="3"/>
      <c r="F117" s="3"/>
      <c r="H117" s="20">
        <f t="shared" ref="H117:H123" si="78">$A$21</f>
        <v>2019</v>
      </c>
      <c r="I117" s="3" t="s">
        <v>10</v>
      </c>
      <c r="J117" s="21">
        <f>$G$65*L117</f>
        <v>1122.3017666649012</v>
      </c>
      <c r="K117" s="20" t="s">
        <v>16</v>
      </c>
      <c r="L117" s="3">
        <v>0.35</v>
      </c>
    </row>
    <row r="118" spans="1:12" x14ac:dyDescent="0.25">
      <c r="A118" s="20">
        <f t="shared" si="76"/>
        <v>2002</v>
      </c>
      <c r="B118" s="3" t="s">
        <v>10</v>
      </c>
      <c r="C118" s="4">
        <f t="shared" si="77"/>
        <v>47.287327499999925</v>
      </c>
      <c r="D118" s="20" t="s">
        <v>12</v>
      </c>
      <c r="E118" s="3"/>
      <c r="F118" s="3"/>
      <c r="H118" s="20">
        <f t="shared" si="78"/>
        <v>2019</v>
      </c>
      <c r="I118" s="3" t="s">
        <v>10</v>
      </c>
      <c r="J118" s="21">
        <f t="shared" ref="J118:J123" si="79">$G$65*L118</f>
        <v>320.65764761854325</v>
      </c>
      <c r="K118" s="20" t="s">
        <v>17</v>
      </c>
      <c r="L118" s="3">
        <v>0.1</v>
      </c>
    </row>
    <row r="119" spans="1:12" x14ac:dyDescent="0.25">
      <c r="A119" s="20">
        <f t="shared" si="76"/>
        <v>2002</v>
      </c>
      <c r="B119" s="3" t="s">
        <v>10</v>
      </c>
      <c r="C119" s="4">
        <f t="shared" si="77"/>
        <v>47.287327499999925</v>
      </c>
      <c r="D119" s="20" t="s">
        <v>13</v>
      </c>
      <c r="E119" s="3"/>
      <c r="F119" s="3"/>
      <c r="H119" s="20">
        <f t="shared" si="78"/>
        <v>2019</v>
      </c>
      <c r="I119" s="3" t="s">
        <v>10</v>
      </c>
      <c r="J119" s="21">
        <f t="shared" si="79"/>
        <v>641.3152952370865</v>
      </c>
      <c r="K119" s="20" t="s">
        <v>18</v>
      </c>
      <c r="L119" s="3">
        <v>0.2</v>
      </c>
    </row>
    <row r="120" spans="1:12" x14ac:dyDescent="0.25">
      <c r="A120" s="20">
        <f t="shared" si="76"/>
        <v>2002</v>
      </c>
      <c r="B120" s="3" t="s">
        <v>10</v>
      </c>
      <c r="C120" s="4">
        <f t="shared" si="77"/>
        <v>47.287327499999925</v>
      </c>
      <c r="D120" s="20" t="s">
        <v>14</v>
      </c>
      <c r="E120" s="3"/>
      <c r="F120" s="3"/>
      <c r="H120" s="20">
        <f t="shared" si="78"/>
        <v>2019</v>
      </c>
      <c r="I120" s="3" t="s">
        <v>10</v>
      </c>
      <c r="J120" s="21">
        <f t="shared" si="79"/>
        <v>160.32882380927163</v>
      </c>
      <c r="K120" s="20" t="s">
        <v>19</v>
      </c>
      <c r="L120" s="3">
        <v>0.05</v>
      </c>
    </row>
    <row r="121" spans="1:12" x14ac:dyDescent="0.25">
      <c r="A121" s="20">
        <f>$A$21</f>
        <v>2019</v>
      </c>
      <c r="B121" s="3" t="s">
        <v>10</v>
      </c>
      <c r="C121" s="4">
        <f>0.17*$F$65</f>
        <v>60.907039212460738</v>
      </c>
      <c r="D121" s="20" t="s">
        <v>8</v>
      </c>
      <c r="E121" s="3"/>
      <c r="F121" s="3"/>
      <c r="H121" s="20">
        <f t="shared" si="78"/>
        <v>2019</v>
      </c>
      <c r="I121" s="3" t="s">
        <v>10</v>
      </c>
      <c r="J121" s="21">
        <f t="shared" si="79"/>
        <v>32.065764761854318</v>
      </c>
      <c r="K121" s="20" t="s">
        <v>20</v>
      </c>
      <c r="L121" s="3">
        <v>0.01</v>
      </c>
    </row>
    <row r="122" spans="1:12" x14ac:dyDescent="0.25">
      <c r="A122" s="20">
        <f t="shared" ref="A122:A126" si="80">$A$21</f>
        <v>2019</v>
      </c>
      <c r="B122" s="3" t="s">
        <v>10</v>
      </c>
      <c r="C122" s="4">
        <f t="shared" ref="C122:C126" si="81">0.17*$F$65</f>
        <v>60.907039212460738</v>
      </c>
      <c r="D122" s="20" t="s">
        <v>10</v>
      </c>
      <c r="E122" s="3"/>
      <c r="F122" s="3"/>
      <c r="H122" s="20">
        <f t="shared" si="78"/>
        <v>2019</v>
      </c>
      <c r="I122" s="3" t="s">
        <v>10</v>
      </c>
      <c r="J122" s="21">
        <f t="shared" si="79"/>
        <v>256.52611809483454</v>
      </c>
      <c r="K122" s="20" t="s">
        <v>21</v>
      </c>
      <c r="L122" s="3">
        <v>0.08</v>
      </c>
    </row>
    <row r="123" spans="1:12" x14ac:dyDescent="0.25">
      <c r="A123" s="20">
        <f t="shared" si="80"/>
        <v>2019</v>
      </c>
      <c r="B123" s="3" t="s">
        <v>10</v>
      </c>
      <c r="C123" s="4">
        <f t="shared" si="81"/>
        <v>60.907039212460738</v>
      </c>
      <c r="D123" s="20" t="s">
        <v>11</v>
      </c>
      <c r="E123" s="3"/>
      <c r="F123" s="3"/>
      <c r="H123" s="20">
        <f t="shared" si="78"/>
        <v>2019</v>
      </c>
      <c r="I123" s="3" t="s">
        <v>10</v>
      </c>
      <c r="J123" s="21">
        <f t="shared" si="79"/>
        <v>673.38105999894094</v>
      </c>
      <c r="K123" s="20" t="s">
        <v>23</v>
      </c>
      <c r="L123" s="3">
        <f>1-SUM(L117:L122)</f>
        <v>0.21000000000000008</v>
      </c>
    </row>
    <row r="124" spans="1:12" x14ac:dyDescent="0.25">
      <c r="A124" s="20">
        <f t="shared" si="80"/>
        <v>2019</v>
      </c>
      <c r="B124" s="3" t="s">
        <v>10</v>
      </c>
      <c r="C124" s="4">
        <f t="shared" si="81"/>
        <v>60.907039212460738</v>
      </c>
      <c r="D124" s="20" t="s">
        <v>12</v>
      </c>
      <c r="E124" s="3"/>
      <c r="F124" s="3"/>
      <c r="H124" s="3">
        <v>2020</v>
      </c>
      <c r="I124" s="3" t="s">
        <v>10</v>
      </c>
      <c r="J124" s="21">
        <f>$G$66*L124</f>
        <v>1139.1362931648764</v>
      </c>
      <c r="K124" s="20" t="s">
        <v>16</v>
      </c>
      <c r="L124" s="3">
        <v>0.35</v>
      </c>
    </row>
    <row r="125" spans="1:12" x14ac:dyDescent="0.25">
      <c r="A125" s="20">
        <f t="shared" si="80"/>
        <v>2019</v>
      </c>
      <c r="B125" s="3" t="s">
        <v>10</v>
      </c>
      <c r="C125" s="4">
        <f t="shared" si="81"/>
        <v>60.907039212460738</v>
      </c>
      <c r="D125" s="20" t="s">
        <v>13</v>
      </c>
      <c r="E125" s="3"/>
      <c r="F125" s="3"/>
      <c r="H125" s="3">
        <v>2020</v>
      </c>
      <c r="I125" s="3" t="s">
        <v>10</v>
      </c>
      <c r="J125" s="21">
        <f t="shared" ref="J125:J130" si="82">$G$66*L125</f>
        <v>325.46751233282185</v>
      </c>
      <c r="K125" s="20" t="s">
        <v>17</v>
      </c>
      <c r="L125" s="3">
        <v>0.1</v>
      </c>
    </row>
    <row r="126" spans="1:12" x14ac:dyDescent="0.25">
      <c r="A126" s="20">
        <f t="shared" si="80"/>
        <v>2019</v>
      </c>
      <c r="B126" s="3" t="s">
        <v>10</v>
      </c>
      <c r="C126" s="4">
        <f t="shared" si="81"/>
        <v>60.907039212460738</v>
      </c>
      <c r="D126" s="20" t="s">
        <v>14</v>
      </c>
      <c r="E126" s="3"/>
      <c r="F126" s="3"/>
      <c r="H126" s="3">
        <v>2020</v>
      </c>
      <c r="I126" s="3" t="s">
        <v>10</v>
      </c>
      <c r="J126" s="21">
        <f t="shared" si="82"/>
        <v>650.93502466564371</v>
      </c>
      <c r="K126" s="20" t="s">
        <v>18</v>
      </c>
      <c r="L126" s="3">
        <v>0.2</v>
      </c>
    </row>
    <row r="127" spans="1:12" x14ac:dyDescent="0.25">
      <c r="A127" s="20">
        <f>$A$22</f>
        <v>2020</v>
      </c>
      <c r="B127" s="3" t="s">
        <v>10</v>
      </c>
      <c r="C127" s="4">
        <f>0.17*$F$66</f>
        <v>61.820644800647734</v>
      </c>
      <c r="D127" s="20" t="s">
        <v>8</v>
      </c>
      <c r="E127" s="3"/>
      <c r="F127" s="3"/>
      <c r="H127" s="3">
        <v>2020</v>
      </c>
      <c r="I127" s="3" t="s">
        <v>10</v>
      </c>
      <c r="J127" s="21">
        <f t="shared" si="82"/>
        <v>162.73375616641093</v>
      </c>
      <c r="K127" s="20" t="s">
        <v>19</v>
      </c>
      <c r="L127" s="3">
        <v>0.05</v>
      </c>
    </row>
    <row r="128" spans="1:12" x14ac:dyDescent="0.25">
      <c r="A128" s="20">
        <f t="shared" ref="A128:A132" si="83">$A$22</f>
        <v>2020</v>
      </c>
      <c r="B128" s="3" t="s">
        <v>10</v>
      </c>
      <c r="C128" s="4">
        <f t="shared" ref="C128:C132" si="84">0.17*$F$66</f>
        <v>61.820644800647734</v>
      </c>
      <c r="D128" s="20" t="s">
        <v>10</v>
      </c>
      <c r="E128" s="3"/>
      <c r="F128" s="3"/>
      <c r="H128" s="3">
        <v>2020</v>
      </c>
      <c r="I128" s="3" t="s">
        <v>10</v>
      </c>
      <c r="J128" s="21">
        <f t="shared" si="82"/>
        <v>32.546751233282187</v>
      </c>
      <c r="K128" s="20" t="s">
        <v>20</v>
      </c>
      <c r="L128" s="3">
        <v>0.01</v>
      </c>
    </row>
    <row r="129" spans="1:12" x14ac:dyDescent="0.25">
      <c r="A129" s="20">
        <f t="shared" si="83"/>
        <v>2020</v>
      </c>
      <c r="B129" s="3" t="s">
        <v>10</v>
      </c>
      <c r="C129" s="4">
        <f t="shared" si="84"/>
        <v>61.820644800647734</v>
      </c>
      <c r="D129" s="20" t="s">
        <v>11</v>
      </c>
      <c r="E129" s="3"/>
      <c r="F129" s="3"/>
      <c r="H129" s="3">
        <v>2020</v>
      </c>
      <c r="I129" s="3" t="s">
        <v>10</v>
      </c>
      <c r="J129" s="21">
        <f t="shared" si="82"/>
        <v>260.3740098662575</v>
      </c>
      <c r="K129" s="20" t="s">
        <v>21</v>
      </c>
      <c r="L129" s="3">
        <v>0.08</v>
      </c>
    </row>
    <row r="130" spans="1:12" x14ac:dyDescent="0.25">
      <c r="A130" s="20">
        <f t="shared" si="83"/>
        <v>2020</v>
      </c>
      <c r="B130" s="3" t="s">
        <v>10</v>
      </c>
      <c r="C130" s="4">
        <f t="shared" si="84"/>
        <v>61.820644800647734</v>
      </c>
      <c r="D130" s="20" t="s">
        <v>12</v>
      </c>
      <c r="E130" s="3"/>
      <c r="F130" s="3"/>
      <c r="H130" s="3">
        <v>2020</v>
      </c>
      <c r="I130" s="3" t="s">
        <v>10</v>
      </c>
      <c r="J130" s="21">
        <f t="shared" si="82"/>
        <v>683.48177589892612</v>
      </c>
      <c r="K130" s="20" t="s">
        <v>23</v>
      </c>
      <c r="L130" s="3">
        <f>1-SUM(L124:L129)</f>
        <v>0.21000000000000008</v>
      </c>
    </row>
    <row r="131" spans="1:12" x14ac:dyDescent="0.25">
      <c r="A131" s="20">
        <f t="shared" si="83"/>
        <v>2020</v>
      </c>
      <c r="B131" s="3" t="s">
        <v>10</v>
      </c>
      <c r="C131" s="4">
        <f t="shared" si="84"/>
        <v>61.820644800647734</v>
      </c>
      <c r="D131" s="20" t="s">
        <v>13</v>
      </c>
      <c r="E131" s="3"/>
      <c r="F131" s="3"/>
      <c r="H131" s="20"/>
      <c r="I131" s="3"/>
      <c r="J131"/>
      <c r="K131"/>
      <c r="L131"/>
    </row>
    <row r="132" spans="1:12" x14ac:dyDescent="0.25">
      <c r="A132" s="20">
        <f t="shared" si="83"/>
        <v>2020</v>
      </c>
      <c r="B132" s="3" t="s">
        <v>10</v>
      </c>
      <c r="C132" s="4">
        <f t="shared" si="84"/>
        <v>61.820644800647734</v>
      </c>
      <c r="D132" s="20" t="s">
        <v>14</v>
      </c>
      <c r="E132" s="3"/>
      <c r="F132" s="3"/>
      <c r="H132" s="20"/>
      <c r="I132" s="3"/>
      <c r="J132"/>
      <c r="K132"/>
      <c r="L1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C1" sqref="C1:G1048576"/>
    </sheetView>
  </sheetViews>
  <sheetFormatPr defaultRowHeight="15" x14ac:dyDescent="0.25"/>
  <cols>
    <col min="1" max="1" width="5" bestFit="1" customWidth="1"/>
    <col min="3" max="3" width="12" style="22" bestFit="1" customWidth="1"/>
    <col min="4" max="4" width="12.140625" style="22" bestFit="1" customWidth="1"/>
    <col min="5" max="5" width="12.5703125" style="22" bestFit="1" customWidth="1"/>
    <col min="6" max="6" width="13.5703125" style="22" bestFit="1" customWidth="1"/>
    <col min="7" max="7" width="14" style="22" bestFit="1" customWidth="1"/>
  </cols>
  <sheetData>
    <row r="1" spans="1:7" x14ac:dyDescent="0.25">
      <c r="A1" s="3" t="s">
        <v>0</v>
      </c>
      <c r="B1" s="3" t="s">
        <v>1</v>
      </c>
      <c r="C1" s="21" t="s">
        <v>7</v>
      </c>
      <c r="D1" s="21" t="s">
        <v>2</v>
      </c>
      <c r="E1" s="21" t="s">
        <v>3</v>
      </c>
      <c r="F1" s="21" t="s">
        <v>4</v>
      </c>
      <c r="G1" s="21" t="s">
        <v>5</v>
      </c>
    </row>
    <row r="2" spans="1:7" x14ac:dyDescent="0.25">
      <c r="A2" s="3">
        <v>2000</v>
      </c>
      <c r="B2" s="3" t="s">
        <v>6</v>
      </c>
      <c r="C2" s="21">
        <v>4200000</v>
      </c>
      <c r="D2" s="21">
        <v>8820</v>
      </c>
      <c r="E2" s="21">
        <v>78939</v>
      </c>
      <c r="F2" s="21">
        <v>420</v>
      </c>
      <c r="G2" s="21">
        <v>3759</v>
      </c>
    </row>
    <row r="3" spans="1:7" x14ac:dyDescent="0.25">
      <c r="A3" s="3">
        <v>2001</v>
      </c>
      <c r="B3" s="3" t="s">
        <v>6</v>
      </c>
      <c r="C3" s="21">
        <v>4284000</v>
      </c>
      <c r="D3" s="21">
        <v>8568</v>
      </c>
      <c r="E3" s="21">
        <v>77112</v>
      </c>
      <c r="F3" s="21">
        <v>428.40000000000003</v>
      </c>
      <c r="G3" s="21">
        <v>3855.6000000000004</v>
      </c>
    </row>
    <row r="4" spans="1:7" x14ac:dyDescent="0.25">
      <c r="A4" s="3">
        <v>2002</v>
      </c>
      <c r="B4" s="3" t="s">
        <v>6</v>
      </c>
      <c r="C4" s="21">
        <v>4369680</v>
      </c>
      <c r="D4" s="21">
        <v>8739.3599999999624</v>
      </c>
      <c r="E4" s="21">
        <v>78654.239999999671</v>
      </c>
      <c r="F4" s="21">
        <v>436.96799999999814</v>
      </c>
      <c r="G4" s="21">
        <v>3932.7119999999836</v>
      </c>
    </row>
    <row r="5" spans="1:7" x14ac:dyDescent="0.25">
      <c r="A5" s="3">
        <v>2003</v>
      </c>
      <c r="B5" s="3" t="s">
        <v>6</v>
      </c>
      <c r="C5" s="21">
        <v>4457073.5999999996</v>
      </c>
      <c r="D5" s="21">
        <v>8914.1472000000067</v>
      </c>
      <c r="E5" s="21">
        <v>80227.32480000006</v>
      </c>
      <c r="F5" s="21">
        <v>445.70736000000034</v>
      </c>
      <c r="G5" s="21">
        <v>4011.366240000003</v>
      </c>
    </row>
    <row r="6" spans="1:7" x14ac:dyDescent="0.25">
      <c r="A6" s="3">
        <v>2004</v>
      </c>
      <c r="B6" s="3" t="s">
        <v>6</v>
      </c>
      <c r="C6" s="21">
        <v>4546215.0719999997</v>
      </c>
      <c r="D6" s="21">
        <v>9092.4301439999599</v>
      </c>
      <c r="E6" s="21">
        <v>81831.871295999648</v>
      </c>
      <c r="F6" s="21">
        <v>454.62150719999801</v>
      </c>
      <c r="G6" s="21">
        <v>4091.5935647999827</v>
      </c>
    </row>
    <row r="7" spans="1:7" x14ac:dyDescent="0.25">
      <c r="A7" s="3">
        <v>2005</v>
      </c>
      <c r="B7" s="3" t="s">
        <v>6</v>
      </c>
      <c r="C7" s="21">
        <v>4637139.3734399993</v>
      </c>
      <c r="D7" s="21">
        <v>9274.2787468800325</v>
      </c>
      <c r="E7" s="21">
        <v>83468.508721920283</v>
      </c>
      <c r="F7" s="21">
        <v>463.71393734400164</v>
      </c>
      <c r="G7" s="21">
        <v>4173.425436096014</v>
      </c>
    </row>
    <row r="8" spans="1:7" x14ac:dyDescent="0.25">
      <c r="A8" s="3">
        <v>2006</v>
      </c>
      <c r="B8" s="3" t="s">
        <v>6</v>
      </c>
      <c r="C8" s="21">
        <v>4729882.1609087996</v>
      </c>
      <c r="D8" s="21">
        <v>9459.7643218176436</v>
      </c>
      <c r="E8" s="21">
        <v>85137.878896358801</v>
      </c>
      <c r="F8" s="21">
        <v>472.98821609088219</v>
      </c>
      <c r="G8" s="21">
        <v>4256.8939448179399</v>
      </c>
    </row>
    <row r="9" spans="1:7" x14ac:dyDescent="0.25">
      <c r="A9" s="3">
        <v>2007</v>
      </c>
      <c r="B9" s="3" t="s">
        <v>6</v>
      </c>
      <c r="C9" s="21">
        <v>4824479.8041269761</v>
      </c>
      <c r="D9" s="21">
        <v>9648.9596082539301</v>
      </c>
      <c r="E9" s="21">
        <v>86840.636474285362</v>
      </c>
      <c r="F9" s="21">
        <v>482.44798041269655</v>
      </c>
      <c r="G9" s="21">
        <v>4342.0318237142683</v>
      </c>
    </row>
    <row r="10" spans="1:7" x14ac:dyDescent="0.25">
      <c r="A10" s="3">
        <v>2008</v>
      </c>
      <c r="B10" s="3" t="s">
        <v>6</v>
      </c>
      <c r="C10" s="21">
        <v>4920969.4002095154</v>
      </c>
      <c r="D10" s="21">
        <v>9841.9388004190296</v>
      </c>
      <c r="E10" s="21">
        <v>88577.449203771263</v>
      </c>
      <c r="F10" s="21">
        <v>492.09694002095148</v>
      </c>
      <c r="G10" s="21">
        <v>4428.8724601885633</v>
      </c>
    </row>
    <row r="11" spans="1:7" x14ac:dyDescent="0.25">
      <c r="A11" s="3">
        <v>2009</v>
      </c>
      <c r="B11" s="3" t="s">
        <v>6</v>
      </c>
      <c r="C11" s="21">
        <v>5019388.7882137056</v>
      </c>
      <c r="D11" s="21">
        <v>10038.777576427441</v>
      </c>
      <c r="E11" s="21">
        <v>90348.99818784697</v>
      </c>
      <c r="F11" s="21">
        <v>501.9388788213721</v>
      </c>
      <c r="G11" s="21">
        <v>4517.4499093923487</v>
      </c>
    </row>
    <row r="12" spans="1:7" x14ac:dyDescent="0.25">
      <c r="A12" s="3">
        <v>2010</v>
      </c>
      <c r="B12" s="3" t="s">
        <v>6</v>
      </c>
      <c r="C12" s="21">
        <v>5119776.5639779801</v>
      </c>
      <c r="D12" s="21">
        <v>10239.553127955925</v>
      </c>
      <c r="E12" s="21">
        <v>92155.978151603325</v>
      </c>
      <c r="F12" s="21">
        <v>511.9776563977963</v>
      </c>
      <c r="G12" s="21">
        <v>4607.7989075801661</v>
      </c>
    </row>
    <row r="13" spans="1:7" x14ac:dyDescent="0.25">
      <c r="A13" s="3">
        <v>2011</v>
      </c>
      <c r="B13" s="3" t="s">
        <v>6</v>
      </c>
      <c r="C13" s="21">
        <v>5222172.0952575393</v>
      </c>
      <c r="D13" s="21">
        <v>10444.344190515112</v>
      </c>
      <c r="E13" s="21">
        <v>93999.097714636009</v>
      </c>
      <c r="F13" s="21">
        <v>522.21720952575561</v>
      </c>
      <c r="G13" s="21">
        <v>4699.9548857318005</v>
      </c>
    </row>
    <row r="14" spans="1:7" x14ac:dyDescent="0.25">
      <c r="A14" s="3">
        <v>2012</v>
      </c>
      <c r="B14" s="3" t="s">
        <v>6</v>
      </c>
      <c r="C14" s="21">
        <v>5326615.5371626904</v>
      </c>
      <c r="D14" s="21">
        <v>10653.231074325369</v>
      </c>
      <c r="E14" s="21">
        <v>95879.079668928316</v>
      </c>
      <c r="F14" s="21">
        <v>532.66155371626849</v>
      </c>
      <c r="G14" s="21">
        <v>4793.9539834464158</v>
      </c>
    </row>
    <row r="15" spans="1:7" x14ac:dyDescent="0.25">
      <c r="A15" s="3">
        <v>2013</v>
      </c>
      <c r="B15" s="3" t="s">
        <v>6</v>
      </c>
      <c r="C15" s="21">
        <v>5433147.8479059441</v>
      </c>
      <c r="D15" s="21">
        <v>10866.295695811883</v>
      </c>
      <c r="E15" s="21">
        <v>97796.661262306938</v>
      </c>
      <c r="F15" s="21">
        <v>543.31478479059422</v>
      </c>
      <c r="G15" s="21">
        <v>4889.8330631153467</v>
      </c>
    </row>
    <row r="16" spans="1:7" x14ac:dyDescent="0.25">
      <c r="A16" s="3">
        <v>2014</v>
      </c>
      <c r="B16" s="3" t="s">
        <v>6</v>
      </c>
      <c r="C16" s="21">
        <v>5541810.8048640629</v>
      </c>
      <c r="D16" s="21">
        <v>11083.621609728132</v>
      </c>
      <c r="E16" s="21">
        <v>99752.594487553186</v>
      </c>
      <c r="F16" s="21">
        <v>554.18108048640659</v>
      </c>
      <c r="G16" s="21">
        <v>4987.6297243776598</v>
      </c>
    </row>
    <row r="17" spans="1:7" x14ac:dyDescent="0.25">
      <c r="A17" s="3">
        <v>2015</v>
      </c>
      <c r="B17" s="3" t="s">
        <v>6</v>
      </c>
      <c r="C17" s="21">
        <v>5652647.0209613442</v>
      </c>
      <c r="D17" s="21">
        <v>11305.294041922689</v>
      </c>
      <c r="E17" s="21">
        <v>101747.64637730419</v>
      </c>
      <c r="F17" s="21">
        <v>565.26470209613444</v>
      </c>
      <c r="G17" s="21">
        <v>5087.3823188652095</v>
      </c>
    </row>
    <row r="18" spans="1:7" x14ac:dyDescent="0.25">
      <c r="A18" s="3">
        <v>2016</v>
      </c>
      <c r="B18" s="3" t="s">
        <v>6</v>
      </c>
      <c r="C18" s="21">
        <v>5765699.9613805711</v>
      </c>
      <c r="D18" s="21">
        <v>11531.399922761135</v>
      </c>
      <c r="E18" s="21">
        <v>103782.59930485021</v>
      </c>
      <c r="F18" s="21">
        <v>576.56999613805681</v>
      </c>
      <c r="G18" s="21">
        <v>5189.1299652425114</v>
      </c>
    </row>
    <row r="19" spans="1:7" x14ac:dyDescent="0.25">
      <c r="A19" s="3">
        <v>2017</v>
      </c>
      <c r="B19" s="3" t="s">
        <v>6</v>
      </c>
      <c r="C19" s="21">
        <v>5881013.9606081825</v>
      </c>
      <c r="D19" s="21">
        <v>11762.027921216377</v>
      </c>
      <c r="E19" s="21">
        <v>105858.25129094739</v>
      </c>
      <c r="F19" s="21">
        <v>588.10139606081884</v>
      </c>
      <c r="G19" s="21">
        <v>5292.9125645473696</v>
      </c>
    </row>
    <row r="20" spans="1:7" x14ac:dyDescent="0.25">
      <c r="A20" s="3">
        <v>2018</v>
      </c>
      <c r="B20" s="3" t="s">
        <v>6</v>
      </c>
      <c r="C20" s="21">
        <v>5998634.2398203462</v>
      </c>
      <c r="D20" s="21">
        <v>11997.26847964069</v>
      </c>
      <c r="E20" s="21">
        <v>107975.4163167662</v>
      </c>
      <c r="F20" s="21">
        <v>599.86342398203453</v>
      </c>
      <c r="G20" s="21">
        <v>5398.7708158383102</v>
      </c>
    </row>
    <row r="21" spans="1:7" x14ac:dyDescent="0.25">
      <c r="A21" s="3">
        <v>2019</v>
      </c>
      <c r="B21" s="3" t="s">
        <v>6</v>
      </c>
      <c r="C21" s="21">
        <v>6118606.9246167531</v>
      </c>
      <c r="D21" s="21">
        <v>12237.213849233463</v>
      </c>
      <c r="E21" s="21">
        <v>110134.92464310117</v>
      </c>
      <c r="F21" s="21">
        <v>611.86069246167324</v>
      </c>
      <c r="G21" s="21">
        <v>5506.7462321550593</v>
      </c>
    </row>
    <row r="22" spans="1:7" x14ac:dyDescent="0.25">
      <c r="A22" s="3">
        <v>2020</v>
      </c>
      <c r="B22" s="3" t="s">
        <v>6</v>
      </c>
      <c r="C22" s="21">
        <v>6240979.0631090878</v>
      </c>
      <c r="D22" s="21">
        <v>12481.958126218153</v>
      </c>
      <c r="E22" s="21">
        <v>112337.62313596337</v>
      </c>
      <c r="F22" s="21">
        <v>624.09790631090766</v>
      </c>
      <c r="G22" s="21">
        <v>5616.8811567981684</v>
      </c>
    </row>
    <row r="23" spans="1:7" x14ac:dyDescent="0.25">
      <c r="A23" s="3">
        <v>2000</v>
      </c>
      <c r="B23" s="3" t="s">
        <v>8</v>
      </c>
      <c r="C23" s="21">
        <v>4522000</v>
      </c>
      <c r="D23" s="21">
        <v>11870.25</v>
      </c>
      <c r="E23" s="21">
        <v>106238.7375</v>
      </c>
      <c r="F23" s="21">
        <v>565.25</v>
      </c>
      <c r="G23" s="21">
        <v>5058.9875000000002</v>
      </c>
    </row>
    <row r="24" spans="1:7" x14ac:dyDescent="0.25">
      <c r="A24" s="3">
        <v>2001</v>
      </c>
      <c r="B24" s="3" t="s">
        <v>8</v>
      </c>
      <c r="C24" s="21">
        <v>4635050</v>
      </c>
      <c r="D24" s="21">
        <v>12167.00625</v>
      </c>
      <c r="E24" s="21">
        <v>108894.7059375</v>
      </c>
      <c r="F24" s="21">
        <v>579.38125000000002</v>
      </c>
      <c r="G24" s="21">
        <v>5185.4621875000003</v>
      </c>
    </row>
    <row r="25" spans="1:7" x14ac:dyDescent="0.25">
      <c r="A25" s="3">
        <v>2002</v>
      </c>
      <c r="B25" s="3" t="s">
        <v>8</v>
      </c>
      <c r="C25" s="21">
        <v>4750926.25</v>
      </c>
      <c r="D25" s="21">
        <v>12471.181406250002</v>
      </c>
      <c r="E25" s="21">
        <v>111617.0735859375</v>
      </c>
      <c r="F25" s="21">
        <v>593.86578125000005</v>
      </c>
      <c r="G25" s="21">
        <v>5315.0987421874997</v>
      </c>
    </row>
    <row r="26" spans="1:7" x14ac:dyDescent="0.25">
      <c r="A26" s="3">
        <v>2003</v>
      </c>
      <c r="B26" s="3" t="s">
        <v>8</v>
      </c>
      <c r="C26" s="21">
        <v>4869699.40625</v>
      </c>
      <c r="D26" s="21">
        <v>12782.960941406271</v>
      </c>
      <c r="E26" s="21">
        <v>114407.50042558611</v>
      </c>
      <c r="F26" s="21">
        <v>608.712425781251</v>
      </c>
      <c r="G26" s="21">
        <v>5447.9762107421957</v>
      </c>
    </row>
    <row r="27" spans="1:7" x14ac:dyDescent="0.25">
      <c r="A27" s="3">
        <v>2004</v>
      </c>
      <c r="B27" s="3" t="s">
        <v>8</v>
      </c>
      <c r="C27" s="21">
        <v>4991441.8914062502</v>
      </c>
      <c r="D27" s="21">
        <v>13102.534964941415</v>
      </c>
      <c r="E27" s="21">
        <v>117267.68793622566</v>
      </c>
      <c r="F27" s="21">
        <v>623.93023642578169</v>
      </c>
      <c r="G27" s="21">
        <v>5584.1756160107461</v>
      </c>
    </row>
    <row r="28" spans="1:7" x14ac:dyDescent="0.25">
      <c r="A28" s="3">
        <v>2005</v>
      </c>
      <c r="B28" s="3" t="s">
        <v>8</v>
      </c>
      <c r="C28" s="21">
        <v>5116227.9386914065</v>
      </c>
      <c r="D28" s="21">
        <v>13430.098339064965</v>
      </c>
      <c r="E28" s="21">
        <v>120199.38013463143</v>
      </c>
      <c r="F28" s="21">
        <v>639.52849233642701</v>
      </c>
      <c r="G28" s="21">
        <v>5723.7800064110206</v>
      </c>
    </row>
    <row r="29" spans="1:7" x14ac:dyDescent="0.25">
      <c r="A29" s="3">
        <v>2006</v>
      </c>
      <c r="B29" s="3" t="s">
        <v>8</v>
      </c>
      <c r="C29" s="21">
        <v>5244133.6371586919</v>
      </c>
      <c r="D29" s="21">
        <v>13765.850797541549</v>
      </c>
      <c r="E29" s="21">
        <v>123204.36463799684</v>
      </c>
      <c r="F29" s="21">
        <v>655.51670464483561</v>
      </c>
      <c r="G29" s="21">
        <v>5866.8745065712783</v>
      </c>
    </row>
    <row r="30" spans="1:7" x14ac:dyDescent="0.25">
      <c r="A30" s="3">
        <v>2007</v>
      </c>
      <c r="B30" s="3" t="s">
        <v>8</v>
      </c>
      <c r="C30" s="21">
        <v>5375236.978087659</v>
      </c>
      <c r="D30" s="21">
        <v>14109.997067480079</v>
      </c>
      <c r="E30" s="21">
        <v>126284.47375394669</v>
      </c>
      <c r="F30" s="21">
        <v>671.90462226095622</v>
      </c>
      <c r="G30" s="21">
        <v>6013.546369235557</v>
      </c>
    </row>
    <row r="31" spans="1:7" x14ac:dyDescent="0.25">
      <c r="A31" s="3">
        <v>2008</v>
      </c>
      <c r="B31" s="3" t="s">
        <v>8</v>
      </c>
      <c r="C31" s="21">
        <v>5509617.9025398502</v>
      </c>
      <c r="D31" s="21">
        <v>14462.746994167124</v>
      </c>
      <c r="E31" s="21">
        <v>129441.58559779575</v>
      </c>
      <c r="F31" s="21">
        <v>688.70223781748211</v>
      </c>
      <c r="G31" s="21">
        <v>6163.885028466465</v>
      </c>
    </row>
    <row r="32" spans="1:7" x14ac:dyDescent="0.25">
      <c r="A32" s="3">
        <v>2009</v>
      </c>
      <c r="B32" s="3" t="s">
        <v>8</v>
      </c>
      <c r="C32" s="21">
        <v>5647358.3501033466</v>
      </c>
      <c r="D32" s="21">
        <v>14824.315669021291</v>
      </c>
      <c r="E32" s="21">
        <v>132677.62523774055</v>
      </c>
      <c r="F32" s="21">
        <v>705.91979376291863</v>
      </c>
      <c r="G32" s="21">
        <v>6317.9821541781212</v>
      </c>
    </row>
    <row r="33" spans="1:7" x14ac:dyDescent="0.25">
      <c r="A33" s="3">
        <v>2010</v>
      </c>
      <c r="B33" s="3" t="s">
        <v>8</v>
      </c>
      <c r="C33" s="21">
        <v>5788542.3088559303</v>
      </c>
      <c r="D33" s="21">
        <v>15194.923560746774</v>
      </c>
      <c r="E33" s="21">
        <v>135994.56586868363</v>
      </c>
      <c r="F33" s="21">
        <v>723.56778860698932</v>
      </c>
      <c r="G33" s="21">
        <v>6475.9317080325536</v>
      </c>
    </row>
    <row r="34" spans="1:7" x14ac:dyDescent="0.25">
      <c r="A34" s="3">
        <v>2011</v>
      </c>
      <c r="B34" s="3" t="s">
        <v>8</v>
      </c>
      <c r="C34" s="21">
        <v>5933255.8665773282</v>
      </c>
      <c r="D34" s="21">
        <v>15574.796649765487</v>
      </c>
      <c r="E34" s="21">
        <v>139394.4300154011</v>
      </c>
      <c r="F34" s="21">
        <v>741.65698332216607</v>
      </c>
      <c r="G34" s="21">
        <v>6637.8300007333855</v>
      </c>
    </row>
    <row r="35" spans="1:7" x14ac:dyDescent="0.25">
      <c r="A35" s="3">
        <v>2012</v>
      </c>
      <c r="B35" s="3" t="s">
        <v>8</v>
      </c>
      <c r="C35" s="21">
        <v>6081587.2632417614</v>
      </c>
      <c r="D35" s="21">
        <v>15964.166566009582</v>
      </c>
      <c r="E35" s="21">
        <v>142879.29076578579</v>
      </c>
      <c r="F35" s="21">
        <v>760.19840790521823</v>
      </c>
      <c r="G35" s="21">
        <v>6803.7757507517035</v>
      </c>
    </row>
    <row r="36" spans="1:7" x14ac:dyDescent="0.25">
      <c r="A36" s="3">
        <v>2013</v>
      </c>
      <c r="B36" s="3" t="s">
        <v>8</v>
      </c>
      <c r="C36" s="21">
        <v>6233626.944822805</v>
      </c>
      <c r="D36" s="21">
        <v>16363.270730159898</v>
      </c>
      <c r="E36" s="21">
        <v>146451.2730349311</v>
      </c>
      <c r="F36" s="21">
        <v>779.20336810285232</v>
      </c>
      <c r="G36" s="21">
        <v>6973.8701445205288</v>
      </c>
    </row>
    <row r="37" spans="1:7" x14ac:dyDescent="0.25">
      <c r="A37" s="3">
        <v>2014</v>
      </c>
      <c r="B37" s="3" t="s">
        <v>8</v>
      </c>
      <c r="C37" s="21">
        <v>6389467.6184433755</v>
      </c>
      <c r="D37" s="21">
        <v>16772.352498413846</v>
      </c>
      <c r="E37" s="21">
        <v>150112.55486080391</v>
      </c>
      <c r="F37" s="21">
        <v>798.68345230542127</v>
      </c>
      <c r="G37" s="21">
        <v>7148.2168981335199</v>
      </c>
    </row>
    <row r="38" spans="1:7" x14ac:dyDescent="0.25">
      <c r="A38" s="3">
        <v>2015</v>
      </c>
      <c r="B38" s="3" t="s">
        <v>8</v>
      </c>
      <c r="C38" s="21">
        <v>6549204.3089044597</v>
      </c>
      <c r="D38" s="21">
        <v>17191.661310874173</v>
      </c>
      <c r="E38" s="21">
        <v>153865.36873232387</v>
      </c>
      <c r="F38" s="21">
        <v>818.65053861305591</v>
      </c>
      <c r="G38" s="21">
        <v>7326.9223205868511</v>
      </c>
    </row>
    <row r="39" spans="1:7" x14ac:dyDescent="0.25">
      <c r="A39" s="3">
        <v>2016</v>
      </c>
      <c r="B39" s="3" t="s">
        <v>8</v>
      </c>
      <c r="C39" s="21">
        <v>6712934.4166270709</v>
      </c>
      <c r="D39" s="21">
        <v>17621.452843646046</v>
      </c>
      <c r="E39" s="21">
        <v>157712.0029506321</v>
      </c>
      <c r="F39" s="21">
        <v>839.1168020783831</v>
      </c>
      <c r="G39" s="21">
        <v>7510.095378601528</v>
      </c>
    </row>
    <row r="40" spans="1:7" x14ac:dyDescent="0.25">
      <c r="A40" s="3">
        <v>2017</v>
      </c>
      <c r="B40" s="3" t="s">
        <v>8</v>
      </c>
      <c r="C40" s="21">
        <v>6880757.7770427475</v>
      </c>
      <c r="D40" s="21">
        <v>18061.98916473725</v>
      </c>
      <c r="E40" s="21">
        <v>161654.80302439837</v>
      </c>
      <c r="F40" s="21">
        <v>860.09472213034519</v>
      </c>
      <c r="G40" s="21">
        <v>7697.8477630665893</v>
      </c>
    </row>
    <row r="41" spans="1:7" x14ac:dyDescent="0.25">
      <c r="A41" s="3">
        <v>2018</v>
      </c>
      <c r="B41" s="3" t="s">
        <v>8</v>
      </c>
      <c r="C41" s="21">
        <v>7052776.7214688165</v>
      </c>
      <c r="D41" s="21">
        <v>18513.538893855675</v>
      </c>
      <c r="E41" s="21">
        <v>165696.17310000831</v>
      </c>
      <c r="F41" s="21">
        <v>881.59709018360354</v>
      </c>
      <c r="G41" s="21">
        <v>7890.2939571432526</v>
      </c>
    </row>
    <row r="42" spans="1:7" x14ac:dyDescent="0.25">
      <c r="A42" s="3">
        <v>2019</v>
      </c>
      <c r="B42" s="3" t="s">
        <v>8</v>
      </c>
      <c r="C42" s="21">
        <v>7229096.1395055372</v>
      </c>
      <c r="D42" s="21">
        <v>18976.377366202054</v>
      </c>
      <c r="E42" s="21">
        <v>169838.57742750834</v>
      </c>
      <c r="F42" s="21">
        <v>903.63701743819297</v>
      </c>
      <c r="G42" s="21">
        <v>8087.5513060718258</v>
      </c>
    </row>
    <row r="43" spans="1:7" x14ac:dyDescent="0.25">
      <c r="A43" s="3">
        <v>2020</v>
      </c>
      <c r="B43" s="3" t="s">
        <v>8</v>
      </c>
      <c r="C43" s="21">
        <v>7409823.5429931758</v>
      </c>
      <c r="D43" s="21">
        <v>19450.786800357102</v>
      </c>
      <c r="E43" s="21">
        <v>174084.54186319603</v>
      </c>
      <c r="F43" s="21">
        <v>926.22794287414763</v>
      </c>
      <c r="G43" s="21">
        <v>8289.7400887236199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C1" sqref="C1:C1048576"/>
    </sheetView>
  </sheetViews>
  <sheetFormatPr defaultRowHeight="15" x14ac:dyDescent="0.25"/>
  <cols>
    <col min="3" max="3" width="11.28515625" style="22" bestFit="1" customWidth="1"/>
    <col min="4" max="4" width="10.7109375" bestFit="1" customWidth="1"/>
  </cols>
  <sheetData>
    <row r="1" spans="1:4" x14ac:dyDescent="0.25">
      <c r="A1" s="3" t="s">
        <v>0</v>
      </c>
      <c r="B1" s="3" t="s">
        <v>1</v>
      </c>
      <c r="C1" s="21" t="s">
        <v>15</v>
      </c>
      <c r="D1" s="3" t="s">
        <v>24</v>
      </c>
    </row>
    <row r="2" spans="1:4" x14ac:dyDescent="0.25">
      <c r="A2" s="3">
        <v>2000</v>
      </c>
      <c r="B2" s="3" t="s">
        <v>6</v>
      </c>
      <c r="C2" s="21">
        <v>2205</v>
      </c>
      <c r="D2" s="3" t="s">
        <v>8</v>
      </c>
    </row>
    <row r="3" spans="1:4" x14ac:dyDescent="0.25">
      <c r="A3" s="3">
        <v>2000</v>
      </c>
      <c r="B3" s="3" t="s">
        <v>6</v>
      </c>
      <c r="C3" s="21">
        <v>3087</v>
      </c>
      <c r="D3" s="3" t="s">
        <v>10</v>
      </c>
    </row>
    <row r="4" spans="1:4" x14ac:dyDescent="0.25">
      <c r="A4" s="3">
        <v>2000</v>
      </c>
      <c r="B4" s="3" t="s">
        <v>6</v>
      </c>
      <c r="C4" s="21">
        <v>1323</v>
      </c>
      <c r="D4" s="3" t="s">
        <v>11</v>
      </c>
    </row>
    <row r="5" spans="1:4" x14ac:dyDescent="0.25">
      <c r="A5" s="3">
        <v>2000</v>
      </c>
      <c r="B5" s="3" t="s">
        <v>6</v>
      </c>
      <c r="C5" s="21">
        <v>705.6</v>
      </c>
      <c r="D5" s="3" t="s">
        <v>12</v>
      </c>
    </row>
    <row r="6" spans="1:4" x14ac:dyDescent="0.25">
      <c r="A6" s="3">
        <v>2000</v>
      </c>
      <c r="B6" s="3" t="s">
        <v>6</v>
      </c>
      <c r="C6" s="21">
        <v>617.40000000000009</v>
      </c>
      <c r="D6" s="3" t="s">
        <v>13</v>
      </c>
    </row>
    <row r="7" spans="1:4" x14ac:dyDescent="0.25">
      <c r="A7" s="3">
        <v>2000</v>
      </c>
      <c r="B7" s="3" t="s">
        <v>6</v>
      </c>
      <c r="C7" s="21">
        <v>882</v>
      </c>
      <c r="D7" s="3" t="s">
        <v>14</v>
      </c>
    </row>
    <row r="8" spans="1:4" x14ac:dyDescent="0.25">
      <c r="A8" s="3">
        <v>2001</v>
      </c>
      <c r="B8" s="3" t="s">
        <v>6</v>
      </c>
      <c r="C8" s="21">
        <v>2142</v>
      </c>
      <c r="D8" s="3" t="s">
        <v>8</v>
      </c>
    </row>
    <row r="9" spans="1:4" x14ac:dyDescent="0.25">
      <c r="A9" s="3">
        <v>2001</v>
      </c>
      <c r="B9" s="3" t="s">
        <v>6</v>
      </c>
      <c r="C9" s="21">
        <v>2998.7999999999997</v>
      </c>
      <c r="D9" s="3" t="s">
        <v>10</v>
      </c>
    </row>
    <row r="10" spans="1:4" x14ac:dyDescent="0.25">
      <c r="A10" s="3">
        <v>2001</v>
      </c>
      <c r="B10" s="3" t="s">
        <v>6</v>
      </c>
      <c r="C10" s="21">
        <v>1285.2</v>
      </c>
      <c r="D10" s="3" t="s">
        <v>11</v>
      </c>
    </row>
    <row r="11" spans="1:4" x14ac:dyDescent="0.25">
      <c r="A11" s="3">
        <v>2001</v>
      </c>
      <c r="B11" s="3" t="s">
        <v>6</v>
      </c>
      <c r="C11" s="21">
        <v>685.44</v>
      </c>
      <c r="D11" s="3" t="s">
        <v>12</v>
      </c>
    </row>
    <row r="12" spans="1:4" x14ac:dyDescent="0.25">
      <c r="A12" s="3">
        <v>2001</v>
      </c>
      <c r="B12" s="3" t="s">
        <v>6</v>
      </c>
      <c r="C12" s="21">
        <v>599.7600000000001</v>
      </c>
      <c r="D12" s="3" t="s">
        <v>13</v>
      </c>
    </row>
    <row r="13" spans="1:4" x14ac:dyDescent="0.25">
      <c r="A13" s="3">
        <v>2001</v>
      </c>
      <c r="B13" s="3" t="s">
        <v>6</v>
      </c>
      <c r="C13" s="21">
        <v>856.80000000000007</v>
      </c>
      <c r="D13" s="3" t="s">
        <v>14</v>
      </c>
    </row>
    <row r="14" spans="1:4" x14ac:dyDescent="0.25">
      <c r="A14" s="3">
        <v>2002</v>
      </c>
      <c r="B14" s="3" t="s">
        <v>6</v>
      </c>
      <c r="C14" s="21">
        <v>2184.8399999999906</v>
      </c>
      <c r="D14" s="3" t="s">
        <v>8</v>
      </c>
    </row>
    <row r="15" spans="1:4" x14ac:dyDescent="0.25">
      <c r="A15" s="3">
        <v>2002</v>
      </c>
      <c r="B15" s="3" t="s">
        <v>6</v>
      </c>
      <c r="C15" s="21">
        <v>3058.7759999999867</v>
      </c>
      <c r="D15" s="3" t="s">
        <v>10</v>
      </c>
    </row>
    <row r="16" spans="1:4" x14ac:dyDescent="0.25">
      <c r="A16" s="3">
        <v>2002</v>
      </c>
      <c r="B16" s="3" t="s">
        <v>6</v>
      </c>
      <c r="C16" s="21">
        <v>1310.9039999999943</v>
      </c>
      <c r="D16" s="3" t="s">
        <v>11</v>
      </c>
    </row>
    <row r="17" spans="1:4" x14ac:dyDescent="0.25">
      <c r="A17" s="3">
        <v>2002</v>
      </c>
      <c r="B17" s="3" t="s">
        <v>6</v>
      </c>
      <c r="C17" s="21">
        <v>699.14879999999698</v>
      </c>
      <c r="D17" s="3" t="s">
        <v>12</v>
      </c>
    </row>
    <row r="18" spans="1:4" x14ac:dyDescent="0.25">
      <c r="A18" s="3">
        <v>2002</v>
      </c>
      <c r="B18" s="3" t="s">
        <v>6</v>
      </c>
      <c r="C18" s="21">
        <v>611.75519999999744</v>
      </c>
      <c r="D18" s="3" t="s">
        <v>13</v>
      </c>
    </row>
    <row r="19" spans="1:4" x14ac:dyDescent="0.25">
      <c r="A19" s="3">
        <v>2002</v>
      </c>
      <c r="B19" s="3" t="s">
        <v>6</v>
      </c>
      <c r="C19" s="21">
        <v>873.93599999999628</v>
      </c>
      <c r="D19" s="3" t="s">
        <v>14</v>
      </c>
    </row>
    <row r="20" spans="1:4" x14ac:dyDescent="0.25">
      <c r="A20" s="3">
        <v>2019</v>
      </c>
      <c r="B20" s="3" t="s">
        <v>6</v>
      </c>
      <c r="C20" s="21">
        <v>3059.3034623083659</v>
      </c>
      <c r="D20" s="3" t="s">
        <v>8</v>
      </c>
    </row>
    <row r="21" spans="1:4" x14ac:dyDescent="0.25">
      <c r="A21" s="3">
        <v>2019</v>
      </c>
      <c r="B21" s="3" t="s">
        <v>6</v>
      </c>
      <c r="C21" s="21">
        <v>4283.0248472317116</v>
      </c>
      <c r="D21" s="3" t="s">
        <v>10</v>
      </c>
    </row>
    <row r="22" spans="1:4" x14ac:dyDescent="0.25">
      <c r="A22" s="3">
        <v>2019</v>
      </c>
      <c r="B22" s="3" t="s">
        <v>6</v>
      </c>
      <c r="C22" s="21">
        <v>1835.5820773850194</v>
      </c>
      <c r="D22" s="3" t="s">
        <v>11</v>
      </c>
    </row>
    <row r="23" spans="1:4" x14ac:dyDescent="0.25">
      <c r="A23" s="3">
        <v>2019</v>
      </c>
      <c r="B23" s="3" t="s">
        <v>6</v>
      </c>
      <c r="C23" s="21">
        <v>978.97710793867714</v>
      </c>
      <c r="D23" s="3" t="s">
        <v>12</v>
      </c>
    </row>
    <row r="24" spans="1:4" x14ac:dyDescent="0.25">
      <c r="A24" s="3">
        <v>2019</v>
      </c>
      <c r="B24" s="3" t="s">
        <v>6</v>
      </c>
      <c r="C24" s="21">
        <v>856.60496944634247</v>
      </c>
      <c r="D24" s="3" t="s">
        <v>13</v>
      </c>
    </row>
    <row r="25" spans="1:4" x14ac:dyDescent="0.25">
      <c r="A25" s="3">
        <v>2019</v>
      </c>
      <c r="B25" s="3" t="s">
        <v>6</v>
      </c>
      <c r="C25" s="21">
        <v>1223.7213849233465</v>
      </c>
      <c r="D25" s="3" t="s">
        <v>14</v>
      </c>
    </row>
    <row r="26" spans="1:4" x14ac:dyDescent="0.25">
      <c r="A26" s="3">
        <v>2020</v>
      </c>
      <c r="B26" s="3" t="s">
        <v>6</v>
      </c>
      <c r="C26" s="21">
        <v>3120.4895315545382</v>
      </c>
      <c r="D26" s="3" t="s">
        <v>8</v>
      </c>
    </row>
    <row r="27" spans="1:4" x14ac:dyDescent="0.25">
      <c r="A27" s="3">
        <v>2020</v>
      </c>
      <c r="B27" s="3" t="s">
        <v>6</v>
      </c>
      <c r="C27" s="21">
        <v>4368.6853441763533</v>
      </c>
      <c r="D27" s="3" t="s">
        <v>10</v>
      </c>
    </row>
    <row r="28" spans="1:4" x14ac:dyDescent="0.25">
      <c r="A28" s="3">
        <v>2020</v>
      </c>
      <c r="B28" s="3" t="s">
        <v>6</v>
      </c>
      <c r="C28" s="21">
        <v>1872.2937189327229</v>
      </c>
      <c r="D28" s="3" t="s">
        <v>11</v>
      </c>
    </row>
    <row r="29" spans="1:4" x14ac:dyDescent="0.25">
      <c r="A29" s="3">
        <v>2020</v>
      </c>
      <c r="B29" s="3" t="s">
        <v>6</v>
      </c>
      <c r="C29" s="21">
        <v>998.55665009745223</v>
      </c>
      <c r="D29" s="3" t="s">
        <v>12</v>
      </c>
    </row>
    <row r="30" spans="1:4" x14ac:dyDescent="0.25">
      <c r="A30" s="3">
        <v>2020</v>
      </c>
      <c r="B30" s="3" t="s">
        <v>6</v>
      </c>
      <c r="C30" s="21">
        <v>873.73706883527075</v>
      </c>
      <c r="D30" s="3" t="s">
        <v>13</v>
      </c>
    </row>
    <row r="31" spans="1:4" x14ac:dyDescent="0.25">
      <c r="A31" s="3">
        <v>2020</v>
      </c>
      <c r="B31" s="3" t="s">
        <v>6</v>
      </c>
      <c r="C31" s="21">
        <v>1248.1958126218153</v>
      </c>
      <c r="D31" s="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>
      <selection activeCell="C1" sqref="C1:C1048576"/>
    </sheetView>
  </sheetViews>
  <sheetFormatPr defaultRowHeight="15" x14ac:dyDescent="0.25"/>
  <cols>
    <col min="1" max="1" width="8" customWidth="1"/>
    <col min="2" max="2" width="8.28515625" customWidth="1"/>
    <col min="3" max="3" width="14.140625" style="22" customWidth="1"/>
    <col min="4" max="4" width="14.85546875" customWidth="1"/>
  </cols>
  <sheetData>
    <row r="1" spans="1:4" x14ac:dyDescent="0.25">
      <c r="A1" s="3" t="s">
        <v>0</v>
      </c>
      <c r="B1" s="3" t="s">
        <v>1</v>
      </c>
      <c r="C1" s="21" t="s">
        <v>15</v>
      </c>
      <c r="D1" s="3" t="s">
        <v>25</v>
      </c>
    </row>
    <row r="2" spans="1:4" x14ac:dyDescent="0.25">
      <c r="A2" s="3">
        <v>2000</v>
      </c>
      <c r="B2" s="3" t="s">
        <v>6</v>
      </c>
      <c r="C2" s="21">
        <v>27628.649999999998</v>
      </c>
      <c r="D2" s="3" t="s">
        <v>16</v>
      </c>
    </row>
    <row r="3" spans="1:4" x14ac:dyDescent="0.25">
      <c r="A3" s="3">
        <v>2000</v>
      </c>
      <c r="B3" s="3" t="s">
        <v>6</v>
      </c>
      <c r="C3" s="21">
        <v>7893.9000000000005</v>
      </c>
      <c r="D3" s="3" t="s">
        <v>17</v>
      </c>
    </row>
    <row r="4" spans="1:4" x14ac:dyDescent="0.25">
      <c r="A4" s="3">
        <v>2000</v>
      </c>
      <c r="B4" s="3" t="s">
        <v>6</v>
      </c>
      <c r="C4" s="21">
        <v>15787.800000000001</v>
      </c>
      <c r="D4" s="3" t="s">
        <v>18</v>
      </c>
    </row>
    <row r="5" spans="1:4" x14ac:dyDescent="0.25">
      <c r="A5" s="3">
        <v>2000</v>
      </c>
      <c r="B5" s="3" t="s">
        <v>6</v>
      </c>
      <c r="C5" s="21">
        <v>3946.9500000000003</v>
      </c>
      <c r="D5" s="3" t="s">
        <v>22</v>
      </c>
    </row>
    <row r="6" spans="1:4" x14ac:dyDescent="0.25">
      <c r="A6" s="3">
        <v>2000</v>
      </c>
      <c r="B6" s="3" t="s">
        <v>6</v>
      </c>
      <c r="C6" s="21">
        <v>789.39</v>
      </c>
      <c r="D6" s="3" t="s">
        <v>20</v>
      </c>
    </row>
    <row r="7" spans="1:4" x14ac:dyDescent="0.25">
      <c r="A7" s="3">
        <v>2000</v>
      </c>
      <c r="B7" s="3" t="s">
        <v>6</v>
      </c>
      <c r="C7" s="21">
        <v>6315.12</v>
      </c>
      <c r="D7" s="3" t="s">
        <v>21</v>
      </c>
    </row>
    <row r="8" spans="1:4" x14ac:dyDescent="0.25">
      <c r="A8" s="3">
        <v>2000</v>
      </c>
      <c r="B8" s="3" t="s">
        <v>6</v>
      </c>
      <c r="C8" s="21">
        <v>16577.190000000006</v>
      </c>
      <c r="D8" s="3" t="s">
        <v>23</v>
      </c>
    </row>
    <row r="9" spans="1:4" x14ac:dyDescent="0.25">
      <c r="A9" s="3">
        <v>2001</v>
      </c>
      <c r="B9" s="3" t="s">
        <v>6</v>
      </c>
      <c r="C9" s="21">
        <v>26989.199999999997</v>
      </c>
      <c r="D9" s="3" t="s">
        <v>16</v>
      </c>
    </row>
    <row r="10" spans="1:4" x14ac:dyDescent="0.25">
      <c r="A10" s="3">
        <v>2001</v>
      </c>
      <c r="B10" s="3" t="s">
        <v>6</v>
      </c>
      <c r="C10" s="21">
        <v>7711.2000000000007</v>
      </c>
      <c r="D10" s="3" t="s">
        <v>17</v>
      </c>
    </row>
    <row r="11" spans="1:4" x14ac:dyDescent="0.25">
      <c r="A11" s="3">
        <v>2001</v>
      </c>
      <c r="B11" s="3" t="s">
        <v>6</v>
      </c>
      <c r="C11" s="21">
        <v>15422.400000000001</v>
      </c>
      <c r="D11" s="3" t="s">
        <v>18</v>
      </c>
    </row>
    <row r="12" spans="1:4" x14ac:dyDescent="0.25">
      <c r="A12" s="3">
        <v>2001</v>
      </c>
      <c r="B12" s="3" t="s">
        <v>6</v>
      </c>
      <c r="C12" s="21">
        <v>3855.6000000000004</v>
      </c>
      <c r="D12" s="3" t="s">
        <v>19</v>
      </c>
    </row>
    <row r="13" spans="1:4" x14ac:dyDescent="0.25">
      <c r="A13" s="3">
        <v>2001</v>
      </c>
      <c r="B13" s="3" t="s">
        <v>6</v>
      </c>
      <c r="C13" s="21">
        <v>771.12</v>
      </c>
      <c r="D13" s="3" t="s">
        <v>20</v>
      </c>
    </row>
    <row r="14" spans="1:4" x14ac:dyDescent="0.25">
      <c r="A14" s="3">
        <v>2001</v>
      </c>
      <c r="B14" s="3" t="s">
        <v>6</v>
      </c>
      <c r="C14" s="21">
        <v>6168.96</v>
      </c>
      <c r="D14" s="3" t="s">
        <v>21</v>
      </c>
    </row>
    <row r="15" spans="1:4" x14ac:dyDescent="0.25">
      <c r="A15" s="3">
        <v>2001</v>
      </c>
      <c r="B15" s="3" t="s">
        <v>6</v>
      </c>
      <c r="C15" s="21">
        <v>16193.520000000006</v>
      </c>
      <c r="D15" s="3" t="s">
        <v>23</v>
      </c>
    </row>
    <row r="16" spans="1:4" x14ac:dyDescent="0.25">
      <c r="A16" s="3">
        <v>2019</v>
      </c>
      <c r="B16" s="3" t="s">
        <v>6</v>
      </c>
      <c r="C16" s="21">
        <v>38547.223625085404</v>
      </c>
      <c r="D16" s="3" t="s">
        <v>16</v>
      </c>
    </row>
    <row r="17" spans="1:4" x14ac:dyDescent="0.25">
      <c r="A17" s="3">
        <v>2019</v>
      </c>
      <c r="B17" s="3" t="s">
        <v>6</v>
      </c>
      <c r="C17" s="21">
        <v>11013.492464310119</v>
      </c>
      <c r="D17" s="3" t="s">
        <v>17</v>
      </c>
    </row>
    <row r="18" spans="1:4" x14ac:dyDescent="0.25">
      <c r="A18" s="3">
        <v>2019</v>
      </c>
      <c r="B18" s="3" t="s">
        <v>6</v>
      </c>
      <c r="C18" s="21">
        <v>22026.984928620237</v>
      </c>
      <c r="D18" s="3" t="s">
        <v>18</v>
      </c>
    </row>
    <row r="19" spans="1:4" x14ac:dyDescent="0.25">
      <c r="A19" s="3">
        <v>2019</v>
      </c>
      <c r="B19" s="3" t="s">
        <v>6</v>
      </c>
      <c r="C19" s="21">
        <v>5506.7462321550593</v>
      </c>
      <c r="D19" s="3" t="s">
        <v>19</v>
      </c>
    </row>
    <row r="20" spans="1:4" x14ac:dyDescent="0.25">
      <c r="A20" s="3">
        <v>2019</v>
      </c>
      <c r="B20" s="3" t="s">
        <v>6</v>
      </c>
      <c r="C20" s="21">
        <v>1101.3492464310118</v>
      </c>
      <c r="D20" s="3" t="s">
        <v>20</v>
      </c>
    </row>
    <row r="21" spans="1:4" x14ac:dyDescent="0.25">
      <c r="A21" s="3">
        <v>2019</v>
      </c>
      <c r="B21" s="3" t="s">
        <v>6</v>
      </c>
      <c r="C21" s="21">
        <v>8810.7939714480945</v>
      </c>
      <c r="D21" s="3" t="s">
        <v>21</v>
      </c>
    </row>
    <row r="22" spans="1:4" x14ac:dyDescent="0.25">
      <c r="A22" s="3">
        <v>2019</v>
      </c>
      <c r="B22" s="3" t="s">
        <v>6</v>
      </c>
      <c r="C22" s="21">
        <v>23128.334175051255</v>
      </c>
      <c r="D22" s="3" t="s">
        <v>23</v>
      </c>
    </row>
    <row r="23" spans="1:4" x14ac:dyDescent="0.25">
      <c r="A23" s="3">
        <v>2020</v>
      </c>
      <c r="B23" s="3" t="s">
        <v>6</v>
      </c>
      <c r="C23" s="21">
        <v>38547.223625085404</v>
      </c>
      <c r="D23" s="3" t="s">
        <v>16</v>
      </c>
    </row>
    <row r="24" spans="1:4" x14ac:dyDescent="0.25">
      <c r="A24" s="3">
        <v>2021</v>
      </c>
      <c r="B24" s="3" t="s">
        <v>6</v>
      </c>
      <c r="C24" s="21">
        <v>11013.492464310119</v>
      </c>
      <c r="D24" s="3" t="s">
        <v>17</v>
      </c>
    </row>
    <row r="25" spans="1:4" x14ac:dyDescent="0.25">
      <c r="A25" s="3">
        <v>2022</v>
      </c>
      <c r="B25" s="3" t="s">
        <v>6</v>
      </c>
      <c r="C25" s="21">
        <v>22026.984928620237</v>
      </c>
      <c r="D25" s="3" t="s">
        <v>18</v>
      </c>
    </row>
    <row r="26" spans="1:4" x14ac:dyDescent="0.25">
      <c r="A26" s="3">
        <v>2023</v>
      </c>
      <c r="B26" s="3" t="s">
        <v>6</v>
      </c>
      <c r="C26" s="21">
        <v>5506.7462321550593</v>
      </c>
      <c r="D26" s="3" t="s">
        <v>19</v>
      </c>
    </row>
    <row r="27" spans="1:4" x14ac:dyDescent="0.25">
      <c r="A27" s="3">
        <v>2024</v>
      </c>
      <c r="B27" s="3" t="s">
        <v>6</v>
      </c>
      <c r="C27" s="21">
        <v>1101.3492464310118</v>
      </c>
      <c r="D27" s="3" t="s">
        <v>20</v>
      </c>
    </row>
    <row r="28" spans="1:4" x14ac:dyDescent="0.25">
      <c r="A28" s="3">
        <v>2025</v>
      </c>
      <c r="B28" s="3" t="s">
        <v>6</v>
      </c>
      <c r="C28" s="21">
        <v>8810.7939714480945</v>
      </c>
      <c r="D28" s="3" t="s">
        <v>21</v>
      </c>
    </row>
    <row r="29" spans="1:4" x14ac:dyDescent="0.25">
      <c r="A29" s="3">
        <v>2026</v>
      </c>
      <c r="B29" s="3" t="s">
        <v>6</v>
      </c>
      <c r="C29" s="21">
        <v>23128.334175051255</v>
      </c>
      <c r="D2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Sheet1</vt:lpstr>
      <vt:lpstr>population</vt:lpstr>
      <vt:lpstr>migration_from_internal</vt:lpstr>
      <vt:lpstr>migration_from_external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a g r o s</dc:creator>
  <cp:lastModifiedBy>z a g r o s</cp:lastModifiedBy>
  <dcterms:created xsi:type="dcterms:W3CDTF">2020-03-06T10:42:22Z</dcterms:created>
  <dcterms:modified xsi:type="dcterms:W3CDTF">2020-03-27T10:38:16Z</dcterms:modified>
</cp:coreProperties>
</file>