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85" windowHeight="8415" firstSheet="6" activeTab="6"/>
  </bookViews>
  <sheets>
    <sheet name="General" sheetId="1" r:id="rId1"/>
    <sheet name="Hyundai" sheetId="2" r:id="rId2"/>
    <sheet name="KIA" sheetId="3" r:id="rId3"/>
    <sheet name="Hyundai_KIA" sheetId="4" r:id="rId4"/>
    <sheet name="Jeep" sheetId="5" r:id="rId5"/>
    <sheet name="Ford" sheetId="6" r:id="rId6"/>
    <sheet name="Suzuki" sheetId="7" r:id="rId7"/>
    <sheet name="Toyota" sheetId="8" r:id="rId8"/>
    <sheet name="Mazda" sheetId="9" r:id="rId9"/>
    <sheet name="Nissan" sheetId="10" r:id="rId10"/>
    <sheet name="Mitsubishi" sheetId="11" r:id="rId11"/>
    <sheet name="Honda" sheetId="12" r:id="rId12"/>
    <sheet name="Skoda" sheetId="13" r:id="rId13"/>
    <sheet name="Mercedes_Benz" sheetId="14" r:id="rId14"/>
    <sheet name="Renault" sheetId="15" r:id="rId15"/>
    <sheet name="Volkswagen" sheetId="16" r:id="rId16"/>
    <sheet name="Volkswagen_Audi" sheetId="17" r:id="rId17"/>
    <sheet name="Audi" sheetId="18" r:id="rId18"/>
    <sheet name="BMW" sheetId="19" r:id="rId19"/>
    <sheet name="Fiat" sheetId="20" r:id="rId20"/>
    <sheet name="volvo" sheetId="21" r:id="rId21"/>
    <sheet name="Opel" sheetId="22" r:id="rId22"/>
    <sheet name="PSA" sheetId="23" r:id="rId23"/>
    <sheet name="Sheet1" sheetId="24" r:id="rId24"/>
    <sheet name="Sheet2" sheetId="25" r:id="rId25"/>
    <sheet name="Sheet3" sheetId="26" r:id="rId26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A11" authorId="0">
      <text>
        <r>
          <rPr>
            <sz val="10"/>
            <rFont val="SimSun"/>
            <charset val="134"/>
          </rPr>
          <t xml:space="preserve">faurecia
	-Somi bhoiya Ji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4" authorId="0">
      <text>
        <r>
          <rPr>
            <sz val="10"/>
            <rFont val="SimSun"/>
            <charset val="134"/>
          </rPr>
          <t xml:space="preserve">7+9.5+9.5
	-Somi bhoiya Ji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B2" authorId="0">
      <text>
        <r>
          <rPr>
            <sz val="10"/>
            <rFont val="SimSun"/>
            <charset val="134"/>
          </rPr>
          <t xml:space="preserve">9+9
	-Somi bhoiya Ji
</t>
        </r>
      </text>
    </comment>
    <comment ref="B3" authorId="0">
      <text>
        <r>
          <rPr>
            <sz val="10"/>
            <rFont val="SimSun"/>
            <charset val="134"/>
          </rPr>
          <t xml:space="preserve">9.5+9.5
	-Somi bhoiya Ji
</t>
        </r>
      </text>
    </comment>
    <comment ref="B4" authorId="0">
      <text>
        <r>
          <rPr>
            <sz val="10"/>
            <rFont val="SimSun"/>
            <charset val="134"/>
          </rPr>
          <t xml:space="preserve">9.5+9.5
	-Somi bhoiya Ji
</t>
        </r>
      </text>
    </comment>
    <comment ref="B5" authorId="0">
      <text>
        <r>
          <rPr>
            <sz val="10"/>
            <rFont val="SimSun"/>
            <charset val="134"/>
          </rPr>
          <t xml:space="preserve">11+11
	-Somi bhoiya Ji
</t>
        </r>
      </text>
    </comment>
    <comment ref="B7" authorId="0">
      <text>
        <r>
          <rPr>
            <sz val="10"/>
            <rFont val="SimSun"/>
            <charset val="134"/>
          </rPr>
          <t xml:space="preserve">10.5+10.5
	-Somi bhoiya Ji
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B9" authorId="0">
      <text>
        <r>
          <rPr>
            <sz val="10"/>
            <rFont val="SimSun"/>
            <charset val="134"/>
          </rPr>
          <t xml:space="preserve">9+6
	-Somi bhoiya Ji
</t>
        </r>
      </text>
    </comment>
    <comment ref="C9" authorId="0">
      <text>
        <r>
          <rPr>
            <sz val="10"/>
            <rFont val="SimSun"/>
            <charset val="134"/>
          </rPr>
          <t xml:space="preserve">13,9.5
	-Somi bhoiya Ji
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B5" authorId="0">
      <text>
        <r>
          <rPr>
            <sz val="10"/>
            <rFont val="SimSun"/>
            <charset val="134"/>
          </rPr>
          <t xml:space="preserve">7.5+7.5
	-Somi bhoiya Ji
</t>
        </r>
      </text>
    </comment>
    <comment ref="B7" authorId="0">
      <text>
        <r>
          <rPr>
            <sz val="10"/>
            <rFont val="SimSun"/>
            <charset val="134"/>
          </rPr>
          <t xml:space="preserve">75+7.5
	-Somi bhoiya Ji
</t>
        </r>
      </text>
    </comment>
    <comment ref="B13" authorId="0">
      <text>
        <r>
          <rPr>
            <sz val="10"/>
            <rFont val="SimSun"/>
            <charset val="134"/>
          </rPr>
          <t xml:space="preserve">11.5+8
	-Somi bhoiya Ji
</t>
        </r>
      </text>
    </comment>
    <comment ref="B15" authorId="0">
      <text>
        <r>
          <rPr>
            <sz val="10"/>
            <rFont val="SimSun"/>
            <charset val="134"/>
          </rPr>
          <t xml:space="preserve">11.5+8
	-Somi bhoiya Ji
</t>
        </r>
      </text>
    </comment>
    <comment ref="B17" authorId="0">
      <text>
        <r>
          <rPr>
            <sz val="10"/>
            <rFont val="SimSun"/>
            <charset val="134"/>
          </rPr>
          <t xml:space="preserve">11.5+8
	-Somi bhoiya Ji
</t>
        </r>
      </text>
    </comment>
    <comment ref="B20" authorId="0">
      <text>
        <r>
          <rPr>
            <sz val="10"/>
            <rFont val="SimSun"/>
            <charset val="134"/>
          </rPr>
          <t xml:space="preserve">10+10
	-Somi bhoiya Ji
</t>
        </r>
      </text>
    </comment>
    <comment ref="B22" authorId="0">
      <text>
        <r>
          <rPr>
            <sz val="10"/>
            <rFont val="SimSun"/>
            <charset val="134"/>
          </rPr>
          <t xml:space="preserve">6.5+7.5
	-Somi bhoiya Ji
</t>
        </r>
      </text>
    </comment>
    <comment ref="B26" authorId="0">
      <text>
        <r>
          <rPr>
            <sz val="10"/>
            <rFont val="SimSun"/>
            <charset val="134"/>
          </rPr>
          <t xml:space="preserve">7+7
	-Somi bhoiya Ji
</t>
        </r>
      </text>
    </comment>
    <comment ref="B27" authorId="0">
      <text>
        <r>
          <rPr>
            <sz val="10"/>
            <rFont val="SimSun"/>
            <charset val="134"/>
          </rPr>
          <t xml:space="preserve">7+7
	-Somi bhoiya Ji
</t>
        </r>
      </text>
    </comment>
    <comment ref="B31" authorId="0">
      <text>
        <r>
          <rPr>
            <sz val="10"/>
            <rFont val="SimSun"/>
            <charset val="134"/>
          </rPr>
          <t xml:space="preserve">7.5+10
	-Somi bhoiya Ji
</t>
        </r>
      </text>
    </comment>
    <comment ref="B32" authorId="0">
      <text>
        <r>
          <rPr>
            <sz val="10"/>
            <rFont val="SimSun"/>
            <charset val="134"/>
          </rPr>
          <t xml:space="preserve">9+9
	-Somi bhoiya Ji
</t>
        </r>
      </text>
    </comment>
    <comment ref="B33" authorId="0">
      <text>
        <r>
          <rPr>
            <sz val="10"/>
            <rFont val="SimSun"/>
            <charset val="134"/>
          </rPr>
          <t xml:space="preserve">10+10
	-Somi bhoiya Ji
</t>
        </r>
      </text>
    </comment>
    <comment ref="B34" authorId="0">
      <text>
        <r>
          <rPr>
            <sz val="10"/>
            <rFont val="SimSun"/>
            <charset val="134"/>
          </rPr>
          <t xml:space="preserve">9+9
	-Somi bhoiya Ji
</t>
        </r>
      </text>
    </comment>
    <comment ref="B35" authorId="0">
      <text>
        <r>
          <rPr>
            <sz val="10"/>
            <rFont val="SimSun"/>
            <charset val="134"/>
          </rPr>
          <t xml:space="preserve">9+9
	-Somi bhoiya Ji
</t>
        </r>
      </text>
    </comment>
    <comment ref="B36" authorId="0">
      <text>
        <r>
          <rPr>
            <sz val="10"/>
            <rFont val="SimSun"/>
            <charset val="134"/>
          </rPr>
          <t xml:space="preserve">9+9
	-Somi bhoiya Ji
</t>
        </r>
      </text>
    </comment>
    <comment ref="B38" authorId="0">
      <text>
        <r>
          <rPr>
            <sz val="10"/>
            <rFont val="SimSun"/>
            <charset val="134"/>
          </rPr>
          <t xml:space="preserve">7.5+12.5
	-Somi bhoiya Ji
</t>
        </r>
      </text>
    </comment>
  </commentList>
</comments>
</file>

<file path=xl/sharedStrings.xml><?xml version="1.0" encoding="utf-8"?>
<sst xmlns="http://schemas.openxmlformats.org/spreadsheetml/2006/main" count="216" uniqueCount="33">
  <si>
    <t>CC mesh weight (g)</t>
  </si>
  <si>
    <t>L (inch)</t>
  </si>
  <si>
    <t>B (inch)</t>
  </si>
  <si>
    <t>Pt (g)</t>
  </si>
  <si>
    <t>Pd (g)</t>
  </si>
  <si>
    <t>Rh (g)</t>
  </si>
  <si>
    <t>PGM Mass (in grams)</t>
  </si>
  <si>
    <t>Percent PGM</t>
  </si>
  <si>
    <t>PGM wt. (in grams)</t>
  </si>
  <si>
    <t>Brand</t>
  </si>
  <si>
    <t>General</t>
  </si>
  <si>
    <t>Hyundai</t>
  </si>
  <si>
    <t>KIA</t>
  </si>
  <si>
    <t>Hyundai &amp; KIA</t>
  </si>
  <si>
    <t>Jeep</t>
  </si>
  <si>
    <t>Ford</t>
  </si>
  <si>
    <t xml:space="preserve">Suzuki </t>
  </si>
  <si>
    <t>Toyota</t>
  </si>
  <si>
    <t>Mazda</t>
  </si>
  <si>
    <t>Nissan</t>
  </si>
  <si>
    <t>Mitsubishi</t>
  </si>
  <si>
    <t>Honda</t>
  </si>
  <si>
    <t>Skoda</t>
  </si>
  <si>
    <t>Mercedes Benz</t>
  </si>
  <si>
    <t>Renault</t>
  </si>
  <si>
    <t>Volkswagen</t>
  </si>
  <si>
    <t>Volkswagen &amp; Audi</t>
  </si>
  <si>
    <t>Audi</t>
  </si>
  <si>
    <t>BMW</t>
  </si>
  <si>
    <t>Fiat</t>
  </si>
  <si>
    <t>Volvo</t>
  </si>
  <si>
    <t>Opel</t>
  </si>
  <si>
    <t>PSA</t>
  </si>
</sst>
</file>

<file path=xl/styles.xml><?xml version="1.0" encoding="utf-8"?>
<styleSheet xmlns="http://schemas.openxmlformats.org/spreadsheetml/2006/main">
  <numFmts count="6">
    <numFmt numFmtId="176" formatCode="#0.#########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_ * #,##0_ ;_ * \-#,##0_ ;_ * &quot;-&quot;_ ;_ @_ "/>
    <numFmt numFmtId="181" formatCode="###0.#########"/>
  </numFmts>
  <fonts count="23"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name val="SimSun"/>
      <charset val="134"/>
    </font>
  </fonts>
  <fills count="36">
    <fill>
      <patternFill patternType="none"/>
    </fill>
    <fill>
      <patternFill patternType="gray125"/>
    </fill>
    <fill>
      <patternFill patternType="solid">
        <fgColor rgb="FF8EB6F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9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80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8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176" fontId="0" fillId="3" borderId="1" xfId="0" applyNumberFormat="1" applyFont="1" applyFill="1" applyBorder="1"/>
    <xf numFmtId="181" fontId="0" fillId="3" borderId="1" xfId="0" applyNumberFormat="1" applyFont="1" applyFill="1" applyBorder="1"/>
    <xf numFmtId="181" fontId="0" fillId="3" borderId="1" xfId="0" applyNumberFormat="1" applyFont="1" applyFill="1" applyBorder="1" applyAlignment="1">
      <alignment horizontal="left" wrapText="1"/>
    </xf>
    <xf numFmtId="176" fontId="0" fillId="3" borderId="1" xfId="0" applyNumberFormat="1" applyFont="1" applyFill="1" applyBorder="1" applyAlignment="1">
      <alignment horizontal="left" wrapText="1"/>
    </xf>
    <xf numFmtId="176" fontId="0" fillId="0" borderId="0" xfId="0" applyNumberFormat="1"/>
    <xf numFmtId="0" fontId="0" fillId="4" borderId="0" xfId="0" applyFill="1"/>
    <xf numFmtId="176" fontId="0" fillId="4" borderId="0" xfId="0" applyNumberFormat="1" applyFill="1"/>
    <xf numFmtId="181" fontId="0" fillId="0" borderId="0" xfId="0" applyNumberFormat="1"/>
    <xf numFmtId="0" fontId="0" fillId="0" borderId="0" xfId="0" applyFont="1"/>
    <xf numFmtId="181" fontId="0" fillId="0" borderId="0" xfId="0" applyNumberFormat="1" applyFont="1"/>
    <xf numFmtId="176" fontId="0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7">
    <dxf>
      <fill>
        <patternFill patternType="solid">
          <bgColor rgb="FFD9E7FD"/>
        </patternFill>
      </fill>
    </dxf>
    <dxf>
      <fill>
        <patternFill patternType="solid">
          <bgColor rgb="FFD9E7FD"/>
        </patternFill>
      </fill>
    </dxf>
    <dxf>
      <font>
        <b val="1"/>
      </font>
    </dxf>
    <dxf>
      <font>
        <b val="1"/>
      </font>
    </dxf>
    <dxf>
      <font>
        <b val="1"/>
      </font>
      <border>
        <left/>
        <right/>
        <top style="double">
          <color rgb="FF4285F4"/>
        </top>
        <bottom/>
        <vertical/>
        <horizontal/>
      </border>
    </dxf>
    <dxf>
      <font>
        <b val="1"/>
        <color rgb="FFFFFFFF"/>
      </font>
      <fill>
        <patternFill patternType="solid">
          <bgColor rgb="FF4285F4"/>
        </patternFill>
      </fill>
    </dxf>
    <dxf>
      <border>
        <left style="thin">
          <color rgb="FF8EB6F8"/>
        </left>
        <right style="thin">
          <color rgb="FF8EB6F8"/>
        </right>
        <top style="thin">
          <color rgb="FF8EB6F8"/>
        </top>
        <bottom style="thin">
          <color rgb="FF8EB6F8"/>
        </bottom>
        <vertical/>
        <horizontal style="thin">
          <color rgb="FF8EB6F8"/>
        </horizontal>
      </border>
    </dxf>
  </dxfs>
  <tableStyles count="1" defaultTableStyle="TableStyleMedium2" defaultPivotStyle="PivotStyleLight16">
    <tableStyle name="Table1 Style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styles" Target="style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t>Brand Source Not Available (General)</a:t>
            </a: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General!$D$1</c:f>
              <c:strCache>
                <c:ptCount val="1"/>
                <c:pt idx="0">
                  <c:v>Pt (g)</c:v>
                </c:pt>
              </c:strCache>
            </c:strRef>
          </c:tx>
          <c:invertIfNegative val="0"/>
          <c:dLbls>
            <c:delete val="1"/>
          </c:dLbls>
          <c:cat>
            <c:numRef>
              <c:f>General!$A$2:$A$16</c:f>
              <c:numCache>
                <c:formatCode>General</c:formatCode>
                <c:ptCount val="15"/>
                <c:pt idx="0">
                  <c:v>230</c:v>
                </c:pt>
                <c:pt idx="1">
                  <c:v>500</c:v>
                </c:pt>
                <c:pt idx="2">
                  <c:v>550</c:v>
                </c:pt>
                <c:pt idx="3">
                  <c:v>600</c:v>
                </c:pt>
                <c:pt idx="4">
                  <c:v>600</c:v>
                </c:pt>
                <c:pt idx="5">
                  <c:v>620</c:v>
                </c:pt>
                <c:pt idx="6">
                  <c:v>620</c:v>
                </c:pt>
                <c:pt idx="7">
                  <c:v>1000</c:v>
                </c:pt>
                <c:pt idx="8">
                  <c:v>1020</c:v>
                </c:pt>
                <c:pt idx="9">
                  <c:v>1100</c:v>
                </c:pt>
                <c:pt idx="10">
                  <c:v>1200</c:v>
                </c:pt>
                <c:pt idx="11">
                  <c:v>1200</c:v>
                </c:pt>
                <c:pt idx="12">
                  <c:v>1250</c:v>
                </c:pt>
                <c:pt idx="13">
                  <c:v>1500</c:v>
                </c:pt>
                <c:pt idx="14">
                  <c:v>1900</c:v>
                </c:pt>
              </c:numCache>
            </c:numRef>
          </c:cat>
          <c:val>
            <c:numRef>
              <c:f>General!$D$2:$D$16</c:f>
              <c:numCache>
                <c:formatCode>General</c:formatCode>
                <c:ptCount val="15"/>
                <c:pt idx="0">
                  <c:v>0.01</c:v>
                </c:pt>
                <c:pt idx="1">
                  <c:v>0.175</c:v>
                </c:pt>
                <c:pt idx="2">
                  <c:v>0.168</c:v>
                </c:pt>
                <c:pt idx="3">
                  <c:v>0.09</c:v>
                </c:pt>
                <c:pt idx="4">
                  <c:v>0.554</c:v>
                </c:pt>
                <c:pt idx="5">
                  <c:v>0.128</c:v>
                </c:pt>
                <c:pt idx="6">
                  <c:v>0.154</c:v>
                </c:pt>
                <c:pt idx="7">
                  <c:v>0.183</c:v>
                </c:pt>
                <c:pt idx="8">
                  <c:v>0.231</c:v>
                </c:pt>
                <c:pt idx="9">
                  <c:v>0.7</c:v>
                </c:pt>
                <c:pt idx="10">
                  <c:v>0.225</c:v>
                </c:pt>
                <c:pt idx="11">
                  <c:v>0.179</c:v>
                </c:pt>
                <c:pt idx="12">
                  <c:v>0.05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"/>
          <c:order val="1"/>
          <c:tx>
            <c:strRef>
              <c:f>General!$E$1</c:f>
              <c:strCache>
                <c:ptCount val="1"/>
                <c:pt idx="0">
                  <c:v>Pd (g)</c:v>
                </c:pt>
              </c:strCache>
            </c:strRef>
          </c:tx>
          <c:invertIfNegative val="0"/>
          <c:dLbls>
            <c:delete val="1"/>
          </c:dLbls>
          <c:cat>
            <c:numRef>
              <c:f>General!$A$2:$A$16</c:f>
              <c:numCache>
                <c:formatCode>General</c:formatCode>
                <c:ptCount val="15"/>
                <c:pt idx="0">
                  <c:v>230</c:v>
                </c:pt>
                <c:pt idx="1">
                  <c:v>500</c:v>
                </c:pt>
                <c:pt idx="2">
                  <c:v>550</c:v>
                </c:pt>
                <c:pt idx="3">
                  <c:v>600</c:v>
                </c:pt>
                <c:pt idx="4">
                  <c:v>600</c:v>
                </c:pt>
                <c:pt idx="5">
                  <c:v>620</c:v>
                </c:pt>
                <c:pt idx="6">
                  <c:v>620</c:v>
                </c:pt>
                <c:pt idx="7">
                  <c:v>1000</c:v>
                </c:pt>
                <c:pt idx="8">
                  <c:v>1020</c:v>
                </c:pt>
                <c:pt idx="9">
                  <c:v>1100</c:v>
                </c:pt>
                <c:pt idx="10">
                  <c:v>1200</c:v>
                </c:pt>
                <c:pt idx="11">
                  <c:v>1200</c:v>
                </c:pt>
                <c:pt idx="12">
                  <c:v>1250</c:v>
                </c:pt>
                <c:pt idx="13">
                  <c:v>1500</c:v>
                </c:pt>
                <c:pt idx="14">
                  <c:v>1900</c:v>
                </c:pt>
              </c:numCache>
            </c:numRef>
          </c:cat>
          <c:val>
            <c:numRef>
              <c:f>General!$E$2:$E$16</c:f>
              <c:numCache>
                <c:formatCode>General</c:formatCode>
                <c:ptCount val="15"/>
                <c:pt idx="0">
                  <c:v>0.363</c:v>
                </c:pt>
                <c:pt idx="1">
                  <c:v>0</c:v>
                </c:pt>
                <c:pt idx="2">
                  <c:v>0</c:v>
                </c:pt>
                <c:pt idx="3">
                  <c:v>0.18</c:v>
                </c:pt>
                <c:pt idx="4">
                  <c:v>0</c:v>
                </c:pt>
                <c:pt idx="5">
                  <c:v>0</c:v>
                </c:pt>
                <c:pt idx="6">
                  <c:v>0.388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0.14</c:v>
                </c:pt>
                <c:pt idx="13">
                  <c:v>0.254</c:v>
                </c:pt>
                <c:pt idx="14">
                  <c:v>0.272</c:v>
                </c:pt>
              </c:numCache>
            </c:numRef>
          </c:val>
        </c:ser>
        <c:ser>
          <c:idx val="2"/>
          <c:order val="2"/>
          <c:tx>
            <c:strRef>
              <c:f>General!$F$1</c:f>
              <c:strCache>
                <c:ptCount val="1"/>
                <c:pt idx="0">
                  <c:v>Rh (g)</c:v>
                </c:pt>
              </c:strCache>
            </c:strRef>
          </c:tx>
          <c:invertIfNegative val="0"/>
          <c:dLbls>
            <c:delete val="1"/>
          </c:dLbls>
          <c:cat>
            <c:numRef>
              <c:f>General!$A$2:$A$16</c:f>
              <c:numCache>
                <c:formatCode>General</c:formatCode>
                <c:ptCount val="15"/>
                <c:pt idx="0">
                  <c:v>230</c:v>
                </c:pt>
                <c:pt idx="1">
                  <c:v>500</c:v>
                </c:pt>
                <c:pt idx="2">
                  <c:v>550</c:v>
                </c:pt>
                <c:pt idx="3">
                  <c:v>600</c:v>
                </c:pt>
                <c:pt idx="4">
                  <c:v>600</c:v>
                </c:pt>
                <c:pt idx="5">
                  <c:v>620</c:v>
                </c:pt>
                <c:pt idx="6">
                  <c:v>620</c:v>
                </c:pt>
                <c:pt idx="7">
                  <c:v>1000</c:v>
                </c:pt>
                <c:pt idx="8">
                  <c:v>1020</c:v>
                </c:pt>
                <c:pt idx="9">
                  <c:v>1100</c:v>
                </c:pt>
                <c:pt idx="10">
                  <c:v>1200</c:v>
                </c:pt>
                <c:pt idx="11">
                  <c:v>1200</c:v>
                </c:pt>
                <c:pt idx="12">
                  <c:v>1250</c:v>
                </c:pt>
                <c:pt idx="13">
                  <c:v>1500</c:v>
                </c:pt>
                <c:pt idx="14">
                  <c:v>1900</c:v>
                </c:pt>
              </c:numCache>
            </c:numRef>
          </c:cat>
          <c:val>
            <c:numRef>
              <c:f>General!$F$2:$F$16</c:f>
              <c:numCache>
                <c:formatCode>General</c:formatCode>
                <c:ptCount val="15"/>
                <c:pt idx="0">
                  <c:v>0.003</c:v>
                </c:pt>
                <c:pt idx="1">
                  <c:v>0.039</c:v>
                </c:pt>
                <c:pt idx="2">
                  <c:v>0.036</c:v>
                </c:pt>
                <c:pt idx="3">
                  <c:v>0.015</c:v>
                </c:pt>
                <c:pt idx="4">
                  <c:v>0</c:v>
                </c:pt>
                <c:pt idx="5">
                  <c:v>0.038</c:v>
                </c:pt>
                <c:pt idx="6">
                  <c:v>0.031</c:v>
                </c:pt>
                <c:pt idx="7">
                  <c:v>0.038</c:v>
                </c:pt>
                <c:pt idx="8">
                  <c:v>0.043</c:v>
                </c:pt>
                <c:pt idx="9">
                  <c:v>0</c:v>
                </c:pt>
                <c:pt idx="10">
                  <c:v>0</c:v>
                </c:pt>
                <c:pt idx="11">
                  <c:v>0.032</c:v>
                </c:pt>
                <c:pt idx="12">
                  <c:v>0.027</c:v>
                </c:pt>
                <c:pt idx="13">
                  <c:v>0.035</c:v>
                </c:pt>
                <c:pt idx="14">
                  <c:v>0.033</c:v>
                </c:pt>
              </c:numCache>
            </c:numRef>
          </c:val>
        </c:ser>
        <c:ser>
          <c:idx val="3"/>
          <c:order val="3"/>
          <c:tx>
            <c:strRef>
              <c:f>General!$G$1</c:f>
              <c:strCache>
                <c:ptCount val="1"/>
                <c:pt idx="0">
                  <c:v>PGM Mass (in grams)</c:v>
                </c:pt>
              </c:strCache>
            </c:strRef>
          </c:tx>
          <c:invertIfNegative val="0"/>
          <c:dLbls>
            <c:delete val="1"/>
          </c:dLbls>
          <c:cat>
            <c:numRef>
              <c:f>General!$A$2:$A$16</c:f>
              <c:numCache>
                <c:formatCode>General</c:formatCode>
                <c:ptCount val="15"/>
                <c:pt idx="0">
                  <c:v>230</c:v>
                </c:pt>
                <c:pt idx="1">
                  <c:v>500</c:v>
                </c:pt>
                <c:pt idx="2">
                  <c:v>550</c:v>
                </c:pt>
                <c:pt idx="3">
                  <c:v>600</c:v>
                </c:pt>
                <c:pt idx="4">
                  <c:v>600</c:v>
                </c:pt>
                <c:pt idx="5">
                  <c:v>620</c:v>
                </c:pt>
                <c:pt idx="6">
                  <c:v>620</c:v>
                </c:pt>
                <c:pt idx="7">
                  <c:v>1000</c:v>
                </c:pt>
                <c:pt idx="8">
                  <c:v>1020</c:v>
                </c:pt>
                <c:pt idx="9">
                  <c:v>1100</c:v>
                </c:pt>
                <c:pt idx="10">
                  <c:v>1200</c:v>
                </c:pt>
                <c:pt idx="11">
                  <c:v>1200</c:v>
                </c:pt>
                <c:pt idx="12">
                  <c:v>1250</c:v>
                </c:pt>
                <c:pt idx="13">
                  <c:v>1500</c:v>
                </c:pt>
                <c:pt idx="14">
                  <c:v>1900</c:v>
                </c:pt>
              </c:numCache>
            </c:numRef>
          </c:cat>
          <c:val>
            <c:numRef>
              <c:f>General!$G$2:$G$16</c:f>
              <c:numCache>
                <c:formatCode>###0.#########</c:formatCode>
                <c:ptCount val="15"/>
                <c:pt idx="0">
                  <c:v>0.376</c:v>
                </c:pt>
                <c:pt idx="1">
                  <c:v>0.214</c:v>
                </c:pt>
                <c:pt idx="2">
                  <c:v>0.204</c:v>
                </c:pt>
                <c:pt idx="3">
                  <c:v>0.285</c:v>
                </c:pt>
                <c:pt idx="4">
                  <c:v>0.554</c:v>
                </c:pt>
                <c:pt idx="5">
                  <c:v>0.166</c:v>
                </c:pt>
                <c:pt idx="6">
                  <c:v>0.573</c:v>
                </c:pt>
                <c:pt idx="7">
                  <c:v>0.221</c:v>
                </c:pt>
                <c:pt idx="8">
                  <c:v>0.274</c:v>
                </c:pt>
                <c:pt idx="9">
                  <c:v>0.7</c:v>
                </c:pt>
                <c:pt idx="10">
                  <c:v>0.225</c:v>
                </c:pt>
                <c:pt idx="11">
                  <c:v>0.211</c:v>
                </c:pt>
                <c:pt idx="12">
                  <c:v>0.217</c:v>
                </c:pt>
                <c:pt idx="13">
                  <c:v>0.289</c:v>
                </c:pt>
                <c:pt idx="14">
                  <c:v>0.305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7283208"/>
        <c:axId val="647359314"/>
      </c:barChart>
      <c:catAx>
        <c:axId val="627283208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647359314"/>
        <c:crosses val="autoZero"/>
        <c:auto val="1"/>
        <c:lblAlgn val="ctr"/>
        <c:lblOffset val="100"/>
        <c:noMultiLvlLbl val="0"/>
      </c:catAx>
      <c:valAx>
        <c:axId val="647359314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chemeClr val="tx1">
                  <a:tint val="50000"/>
                </a:schemeClr>
              </a:solidFill>
              <a:prstDash val="solid"/>
              <a:round/>
            </a:ln>
          </c:spPr>
        </c:minorGridlines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627283208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t>Hyundai</a:t>
            </a: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Hyundai!$D$1</c:f>
              <c:strCache>
                <c:ptCount val="1"/>
                <c:pt idx="0">
                  <c:v>Pt (g)</c:v>
                </c:pt>
              </c:strCache>
            </c:strRef>
          </c:tx>
          <c:invertIfNegative val="0"/>
          <c:dLbls>
            <c:delete val="1"/>
          </c:dLbls>
          <c:cat>
            <c:numRef>
              <c:f>Hyundai!$A$2:$A$6</c:f>
              <c:numCache>
                <c:formatCode>General</c:formatCode>
                <c:ptCount val="5"/>
                <c:pt idx="0">
                  <c:v>530</c:v>
                </c:pt>
                <c:pt idx="1">
                  <c:v>600</c:v>
                </c:pt>
                <c:pt idx="2">
                  <c:v>680</c:v>
                </c:pt>
                <c:pt idx="3">
                  <c:v>880</c:v>
                </c:pt>
                <c:pt idx="4">
                  <c:v>1100</c:v>
                </c:pt>
              </c:numCache>
            </c:numRef>
          </c:cat>
          <c:val>
            <c:numRef>
              <c:f>Hyundai!$D$2:$D$6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0.186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Hyundai!$E$1</c:f>
              <c:strCache>
                <c:ptCount val="1"/>
                <c:pt idx="0">
                  <c:v>Pd (g)</c:v>
                </c:pt>
              </c:strCache>
            </c:strRef>
          </c:tx>
          <c:invertIfNegative val="0"/>
          <c:dLbls>
            <c:delete val="1"/>
          </c:dLbls>
          <c:cat>
            <c:numRef>
              <c:f>Hyundai!$A$2:$A$6</c:f>
              <c:numCache>
                <c:formatCode>General</c:formatCode>
                <c:ptCount val="5"/>
                <c:pt idx="0">
                  <c:v>530</c:v>
                </c:pt>
                <c:pt idx="1">
                  <c:v>600</c:v>
                </c:pt>
                <c:pt idx="2">
                  <c:v>680</c:v>
                </c:pt>
                <c:pt idx="3">
                  <c:v>880</c:v>
                </c:pt>
                <c:pt idx="4">
                  <c:v>1100</c:v>
                </c:pt>
              </c:numCache>
            </c:numRef>
          </c:cat>
          <c:val>
            <c:numRef>
              <c:f>Hyundai!$E$2:$E$6</c:f>
              <c:numCache>
                <c:formatCode>General</c:formatCode>
                <c:ptCount val="5"/>
                <c:pt idx="0">
                  <c:v>0.21</c:v>
                </c:pt>
                <c:pt idx="1">
                  <c:v>0.185</c:v>
                </c:pt>
                <c:pt idx="2">
                  <c:v>0.853</c:v>
                </c:pt>
                <c:pt idx="3">
                  <c:v>0</c:v>
                </c:pt>
                <c:pt idx="4">
                  <c:v>0.21</c:v>
                </c:pt>
              </c:numCache>
            </c:numRef>
          </c:val>
        </c:ser>
        <c:ser>
          <c:idx val="2"/>
          <c:order val="2"/>
          <c:tx>
            <c:strRef>
              <c:f>Hyundai!$F$1</c:f>
              <c:strCache>
                <c:ptCount val="1"/>
                <c:pt idx="0">
                  <c:v>Rh (g)</c:v>
                </c:pt>
              </c:strCache>
            </c:strRef>
          </c:tx>
          <c:invertIfNegative val="0"/>
          <c:dLbls>
            <c:delete val="1"/>
          </c:dLbls>
          <c:cat>
            <c:numRef>
              <c:f>Hyundai!$A$2:$A$6</c:f>
              <c:numCache>
                <c:formatCode>General</c:formatCode>
                <c:ptCount val="5"/>
                <c:pt idx="0">
                  <c:v>530</c:v>
                </c:pt>
                <c:pt idx="1">
                  <c:v>600</c:v>
                </c:pt>
                <c:pt idx="2">
                  <c:v>680</c:v>
                </c:pt>
                <c:pt idx="3">
                  <c:v>880</c:v>
                </c:pt>
                <c:pt idx="4">
                  <c:v>1100</c:v>
                </c:pt>
              </c:numCache>
            </c:numRef>
          </c:cat>
          <c:val>
            <c:numRef>
              <c:f>Hyundai!$F$2:$F$6</c:f>
              <c:numCache>
                <c:formatCode>General</c:formatCode>
                <c:ptCount val="5"/>
                <c:pt idx="0">
                  <c:v>0.039</c:v>
                </c:pt>
                <c:pt idx="1">
                  <c:v>0.029</c:v>
                </c:pt>
                <c:pt idx="2">
                  <c:v>0.003</c:v>
                </c:pt>
                <c:pt idx="3">
                  <c:v>0.035</c:v>
                </c:pt>
                <c:pt idx="4">
                  <c:v>0.035</c:v>
                </c:pt>
              </c:numCache>
            </c:numRef>
          </c:val>
        </c:ser>
        <c:ser>
          <c:idx val="3"/>
          <c:order val="3"/>
          <c:tx>
            <c:strRef>
              <c:f>Hyundai!$G$1</c:f>
              <c:strCache>
                <c:ptCount val="1"/>
                <c:pt idx="0">
                  <c:v>PGM wt. (in grams)</c:v>
                </c:pt>
              </c:strCache>
            </c:strRef>
          </c:tx>
          <c:invertIfNegative val="0"/>
          <c:dLbls>
            <c:delete val="1"/>
          </c:dLbls>
          <c:cat>
            <c:numRef>
              <c:f>Hyundai!$A$2:$A$6</c:f>
              <c:numCache>
                <c:formatCode>General</c:formatCode>
                <c:ptCount val="5"/>
                <c:pt idx="0">
                  <c:v>530</c:v>
                </c:pt>
                <c:pt idx="1">
                  <c:v>600</c:v>
                </c:pt>
                <c:pt idx="2">
                  <c:v>680</c:v>
                </c:pt>
                <c:pt idx="3">
                  <c:v>880</c:v>
                </c:pt>
                <c:pt idx="4">
                  <c:v>1100</c:v>
                </c:pt>
              </c:numCache>
            </c:numRef>
          </c:cat>
          <c:val>
            <c:numRef>
              <c:f>Hyundai!$G$2:$G$6</c:f>
              <c:numCache>
                <c:formatCode>General</c:formatCode>
                <c:ptCount val="5"/>
                <c:pt idx="0">
                  <c:v>0.249</c:v>
                </c:pt>
                <c:pt idx="1" c:formatCode="###0.#########">
                  <c:v>0.214</c:v>
                </c:pt>
                <c:pt idx="2" c:formatCode="###0.#########">
                  <c:v>0.856</c:v>
                </c:pt>
                <c:pt idx="3" c:formatCode="###0.#########">
                  <c:v>0.221</c:v>
                </c:pt>
                <c:pt idx="4" c:formatCode="###0.#########">
                  <c:v>0.245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6267793"/>
        <c:axId val="927714518"/>
      </c:barChart>
      <c:catAx>
        <c:axId val="166267793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927714518"/>
        <c:crosses val="autoZero"/>
        <c:auto val="1"/>
        <c:lblAlgn val="ctr"/>
        <c:lblOffset val="100"/>
        <c:noMultiLvlLbl val="0"/>
      </c:catAx>
      <c:valAx>
        <c:axId val="927714518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chemeClr val="tx1">
                  <a:tint val="50000"/>
                </a:schemeClr>
              </a:solidFill>
              <a:prstDash val="solid"/>
              <a:round/>
            </a:ln>
          </c:spPr>
        </c:minorGridlines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66267793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t>KIA</a:t>
            </a: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KIA!$D$1</c:f>
              <c:strCache>
                <c:ptCount val="1"/>
                <c:pt idx="0">
                  <c:v>Pt (g)</c:v>
                </c:pt>
              </c:strCache>
            </c:strRef>
          </c:tx>
          <c:invertIfNegative val="0"/>
          <c:dLbls>
            <c:delete val="1"/>
          </c:dLbls>
          <c:cat>
            <c:numRef>
              <c:f>KIA!$A$2:$A$3</c:f>
              <c:numCache>
                <c:formatCode>General</c:formatCode>
                <c:ptCount val="2"/>
                <c:pt idx="0">
                  <c:v>250</c:v>
                </c:pt>
                <c:pt idx="1">
                  <c:v>1000</c:v>
                </c:pt>
              </c:numCache>
            </c:numRef>
          </c:cat>
          <c:val>
            <c:numRef>
              <c:f>KIA!$D$2:$D$3</c:f>
              <c:numCache>
                <c:formatCode>General</c:formatCode>
                <c:ptCount val="2"/>
                <c:pt idx="0">
                  <c:v>0.168</c:v>
                </c:pt>
                <c:pt idx="1">
                  <c:v>0</c:v>
                </c:pt>
              </c:numCache>
            </c:numRef>
          </c:val>
        </c:ser>
        <c:ser>
          <c:idx val="1"/>
          <c:order val="1"/>
          <c:tx>
            <c:strRef>
              <c:f>KIA!$E$1</c:f>
              <c:strCache>
                <c:ptCount val="1"/>
                <c:pt idx="0">
                  <c:v>Pd (g)</c:v>
                </c:pt>
              </c:strCache>
            </c:strRef>
          </c:tx>
          <c:invertIfNegative val="0"/>
          <c:dLbls>
            <c:delete val="1"/>
          </c:dLbls>
          <c:cat>
            <c:numRef>
              <c:f>KIA!$A$2:$A$3</c:f>
              <c:numCache>
                <c:formatCode>General</c:formatCode>
                <c:ptCount val="2"/>
                <c:pt idx="0">
                  <c:v>250</c:v>
                </c:pt>
                <c:pt idx="1">
                  <c:v>1000</c:v>
                </c:pt>
              </c:numCache>
            </c:numRef>
          </c:cat>
          <c:val>
            <c:numRef>
              <c:f>KIA!$E$2:$E$3</c:f>
              <c:numCache>
                <c:formatCode>General</c:formatCode>
                <c:ptCount val="2"/>
                <c:pt idx="0">
                  <c:v>0</c:v>
                </c:pt>
                <c:pt idx="1">
                  <c:v>0.242</c:v>
                </c:pt>
              </c:numCache>
            </c:numRef>
          </c:val>
        </c:ser>
        <c:ser>
          <c:idx val="2"/>
          <c:order val="2"/>
          <c:tx>
            <c:strRef>
              <c:f>KIA!$F$1</c:f>
              <c:strCache>
                <c:ptCount val="1"/>
                <c:pt idx="0">
                  <c:v>Rh (g)</c:v>
                </c:pt>
              </c:strCache>
            </c:strRef>
          </c:tx>
          <c:invertIfNegative val="0"/>
          <c:dLbls>
            <c:delete val="1"/>
          </c:dLbls>
          <c:cat>
            <c:numRef>
              <c:f>KIA!$A$2:$A$3</c:f>
              <c:numCache>
                <c:formatCode>General</c:formatCode>
                <c:ptCount val="2"/>
                <c:pt idx="0">
                  <c:v>250</c:v>
                </c:pt>
                <c:pt idx="1">
                  <c:v>1000</c:v>
                </c:pt>
              </c:numCache>
            </c:numRef>
          </c:cat>
          <c:val>
            <c:numRef>
              <c:f>KIA!$F$2:$F$3</c:f>
              <c:numCache>
                <c:formatCode>General</c:formatCode>
                <c:ptCount val="2"/>
                <c:pt idx="0">
                  <c:v>0</c:v>
                </c:pt>
                <c:pt idx="1">
                  <c:v>0.043</c:v>
                </c:pt>
              </c:numCache>
            </c:numRef>
          </c:val>
        </c:ser>
        <c:ser>
          <c:idx val="3"/>
          <c:order val="3"/>
          <c:tx>
            <c:strRef>
              <c:f>KIA!$G$1</c:f>
              <c:strCache>
                <c:ptCount val="1"/>
                <c:pt idx="0">
                  <c:v>PGM wt. (in grams)</c:v>
                </c:pt>
              </c:strCache>
            </c:strRef>
          </c:tx>
          <c:invertIfNegative val="0"/>
          <c:dLbls>
            <c:delete val="1"/>
          </c:dLbls>
          <c:cat>
            <c:numRef>
              <c:f>KIA!$A$2:$A$3</c:f>
              <c:numCache>
                <c:formatCode>General</c:formatCode>
                <c:ptCount val="2"/>
                <c:pt idx="0">
                  <c:v>250</c:v>
                </c:pt>
                <c:pt idx="1">
                  <c:v>1000</c:v>
                </c:pt>
              </c:numCache>
            </c:numRef>
          </c:cat>
          <c:val>
            <c:numRef>
              <c:f>KIA!$G$2:$G$3</c:f>
              <c:numCache>
                <c:formatCode>#0.#########</c:formatCode>
                <c:ptCount val="2"/>
                <c:pt idx="0">
                  <c:v>0.168</c:v>
                </c:pt>
                <c:pt idx="1" c:formatCode="General">
                  <c:v>0.285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0585300"/>
        <c:axId val="253781643"/>
      </c:barChart>
      <c:catAx>
        <c:axId val="66058530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53781643"/>
        <c:crosses val="autoZero"/>
        <c:auto val="1"/>
        <c:lblAlgn val="ctr"/>
        <c:lblOffset val="100"/>
        <c:noMultiLvlLbl val="0"/>
      </c:catAx>
      <c:valAx>
        <c:axId val="25378164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chemeClr val="tx1">
                  <a:tint val="50000"/>
                </a:schemeClr>
              </a:solidFill>
              <a:prstDash val="solid"/>
              <a:round/>
            </a:ln>
          </c:spPr>
        </c:minorGridlines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66058530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t>Hyundai &amp; KIA</a:t>
            </a: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Hyundai_KIA!$D$1</c:f>
              <c:strCache>
                <c:ptCount val="1"/>
                <c:pt idx="0">
                  <c:v>Pt (g)</c:v>
                </c:pt>
              </c:strCache>
            </c:strRef>
          </c:tx>
          <c:invertIfNegative val="0"/>
          <c:dLbls>
            <c:delete val="1"/>
          </c:dLbls>
          <c:cat>
            <c:numRef>
              <c:f>Hyundai_KIA!$A$2:$A$4</c:f>
              <c:numCache>
                <c:formatCode>General</c:formatCode>
                <c:ptCount val="3"/>
                <c:pt idx="0">
                  <c:v>700</c:v>
                </c:pt>
                <c:pt idx="1">
                  <c:v>1290</c:v>
                </c:pt>
                <c:pt idx="2">
                  <c:v>1400</c:v>
                </c:pt>
              </c:numCache>
            </c:numRef>
          </c:cat>
          <c:val>
            <c:numRef>
              <c:f>Hyundai_KIA!$D$2:$D$4</c:f>
              <c:numCache>
                <c:formatCode>General</c:formatCode>
                <c:ptCount val="3"/>
                <c:pt idx="0">
                  <c:v>0.51</c:v>
                </c:pt>
                <c:pt idx="1">
                  <c:v>0</c:v>
                </c:pt>
                <c:pt idx="2">
                  <c:v>0.29</c:v>
                </c:pt>
              </c:numCache>
            </c:numRef>
          </c:val>
        </c:ser>
        <c:ser>
          <c:idx val="1"/>
          <c:order val="1"/>
          <c:tx>
            <c:strRef>
              <c:f>Hyundai_KIA!$E$1</c:f>
              <c:strCache>
                <c:ptCount val="1"/>
                <c:pt idx="0">
                  <c:v>Pd (g)</c:v>
                </c:pt>
              </c:strCache>
            </c:strRef>
          </c:tx>
          <c:invertIfNegative val="0"/>
          <c:dLbls>
            <c:delete val="1"/>
          </c:dLbls>
          <c:cat>
            <c:numRef>
              <c:f>Hyundai_KIA!$A$2:$A$4</c:f>
              <c:numCache>
                <c:formatCode>General</c:formatCode>
                <c:ptCount val="3"/>
                <c:pt idx="0">
                  <c:v>700</c:v>
                </c:pt>
                <c:pt idx="1">
                  <c:v>1290</c:v>
                </c:pt>
                <c:pt idx="2">
                  <c:v>1400</c:v>
                </c:pt>
              </c:numCache>
            </c:numRef>
          </c:cat>
          <c:val>
            <c:numRef>
              <c:f>Hyundai_KIA!$E$2:$E$4</c:f>
              <c:numCache>
                <c:formatCode>General</c:formatCode>
                <c:ptCount val="3"/>
                <c:pt idx="0">
                  <c:v>0</c:v>
                </c:pt>
                <c:pt idx="1">
                  <c:v>0.355</c:v>
                </c:pt>
                <c:pt idx="2">
                  <c:v>0</c:v>
                </c:pt>
              </c:numCache>
            </c:numRef>
          </c:val>
        </c:ser>
        <c:ser>
          <c:idx val="2"/>
          <c:order val="2"/>
          <c:tx>
            <c:strRef>
              <c:f>Hyundai_KIA!$F$1</c:f>
              <c:strCache>
                <c:ptCount val="1"/>
                <c:pt idx="0">
                  <c:v>Rh (g)</c:v>
                </c:pt>
              </c:strCache>
            </c:strRef>
          </c:tx>
          <c:invertIfNegative val="0"/>
          <c:dLbls>
            <c:delete val="1"/>
          </c:dLbls>
          <c:cat>
            <c:numRef>
              <c:f>Hyundai_KIA!$A$2:$A$4</c:f>
              <c:numCache>
                <c:formatCode>General</c:formatCode>
                <c:ptCount val="3"/>
                <c:pt idx="0">
                  <c:v>700</c:v>
                </c:pt>
                <c:pt idx="1">
                  <c:v>1290</c:v>
                </c:pt>
                <c:pt idx="2">
                  <c:v>1400</c:v>
                </c:pt>
              </c:numCache>
            </c:numRef>
          </c:cat>
          <c:val>
            <c:numRef>
              <c:f>Hyundai_KIA!$F$2:$F$4</c:f>
              <c:numCache>
                <c:formatCode>General</c:formatCode>
                <c:ptCount val="3"/>
                <c:pt idx="0">
                  <c:v>0</c:v>
                </c:pt>
                <c:pt idx="1">
                  <c:v>0.064</c:v>
                </c:pt>
                <c:pt idx="2">
                  <c:v>0</c:v>
                </c:pt>
              </c:numCache>
            </c:numRef>
          </c:val>
        </c:ser>
        <c:ser>
          <c:idx val="3"/>
          <c:order val="3"/>
          <c:tx>
            <c:strRef>
              <c:f>Hyundai_KIA!$G$1</c:f>
              <c:strCache>
                <c:ptCount val="1"/>
                <c:pt idx="0">
                  <c:v>PGM wt. (in grams)</c:v>
                </c:pt>
              </c:strCache>
            </c:strRef>
          </c:tx>
          <c:invertIfNegative val="0"/>
          <c:dLbls>
            <c:delete val="1"/>
          </c:dLbls>
          <c:cat>
            <c:numRef>
              <c:f>Hyundai_KIA!$A$2:$A$4</c:f>
              <c:numCache>
                <c:formatCode>General</c:formatCode>
                <c:ptCount val="3"/>
                <c:pt idx="0">
                  <c:v>700</c:v>
                </c:pt>
                <c:pt idx="1">
                  <c:v>1290</c:v>
                </c:pt>
                <c:pt idx="2">
                  <c:v>1400</c:v>
                </c:pt>
              </c:numCache>
            </c:numRef>
          </c:cat>
          <c:val>
            <c:numRef>
              <c:f>Hyundai_KIA!$G$2:$G$4</c:f>
              <c:numCache>
                <c:formatCode>#0.#########</c:formatCode>
                <c:ptCount val="3"/>
                <c:pt idx="0">
                  <c:v>0.51</c:v>
                </c:pt>
                <c:pt idx="1">
                  <c:v>0.419</c:v>
                </c:pt>
                <c:pt idx="2">
                  <c:v>0.29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9240544"/>
        <c:axId val="791104108"/>
      </c:barChart>
      <c:catAx>
        <c:axId val="599240544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91104108"/>
        <c:crosses val="autoZero"/>
        <c:auto val="1"/>
        <c:lblAlgn val="ctr"/>
        <c:lblOffset val="100"/>
        <c:noMultiLvlLbl val="0"/>
      </c:catAx>
      <c:valAx>
        <c:axId val="791104108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chemeClr val="tx1">
                  <a:tint val="50000"/>
                </a:schemeClr>
              </a:solidFill>
              <a:prstDash val="solid"/>
              <a:round/>
            </a:ln>
          </c:spPr>
        </c:minorGridlines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9240544"/>
        <c:crosses val="autoZero"/>
        <c:crossBetween val="between"/>
      </c:valAx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t>Jeep (HDV)</a:t>
            </a: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Jeep!$D$1</c:f>
              <c:strCache>
                <c:ptCount val="1"/>
                <c:pt idx="0">
                  <c:v>Pt (g)</c:v>
                </c:pt>
              </c:strCache>
            </c:strRef>
          </c:tx>
          <c:invertIfNegative val="0"/>
          <c:dLbls>
            <c:delete val="1"/>
          </c:dLbls>
          <c:cat>
            <c:numRef>
              <c:f>Jeep!$A$2:$A$3</c:f>
              <c:numCache>
                <c:formatCode>General</c:formatCode>
                <c:ptCount val="2"/>
                <c:pt idx="0">
                  <c:v>2050</c:v>
                </c:pt>
                <c:pt idx="1">
                  <c:v>2350</c:v>
                </c:pt>
              </c:numCache>
            </c:numRef>
          </c:cat>
          <c:val>
            <c:numRef>
              <c:f>Jeep!$D$2:$D$3</c:f>
              <c:numCache>
                <c:formatCode>General</c:formatCode>
                <c:ptCount val="2"/>
                <c:pt idx="0">
                  <c:v>0.013</c:v>
                </c:pt>
                <c:pt idx="1">
                  <c:v>0.022</c:v>
                </c:pt>
              </c:numCache>
            </c:numRef>
          </c:val>
        </c:ser>
        <c:ser>
          <c:idx val="1"/>
          <c:order val="1"/>
          <c:tx>
            <c:strRef>
              <c:f>Jeep!$E$1</c:f>
              <c:strCache>
                <c:ptCount val="1"/>
                <c:pt idx="0">
                  <c:v>Pd (g)</c:v>
                </c:pt>
              </c:strCache>
            </c:strRef>
          </c:tx>
          <c:invertIfNegative val="0"/>
          <c:dLbls>
            <c:delete val="1"/>
          </c:dLbls>
          <c:cat>
            <c:numRef>
              <c:f>Jeep!$A$2:$A$3</c:f>
              <c:numCache>
                <c:formatCode>General</c:formatCode>
                <c:ptCount val="2"/>
                <c:pt idx="0">
                  <c:v>2050</c:v>
                </c:pt>
                <c:pt idx="1">
                  <c:v>2350</c:v>
                </c:pt>
              </c:numCache>
            </c:numRef>
          </c:cat>
          <c:val>
            <c:numRef>
              <c:f>Jeep!$E$2:$E$3</c:f>
              <c:numCache>
                <c:formatCode>General</c:formatCode>
                <c:ptCount val="2"/>
                <c:pt idx="0">
                  <c:v>0.072</c:v>
                </c:pt>
                <c:pt idx="1">
                  <c:v>0.115</c:v>
                </c:pt>
              </c:numCache>
            </c:numRef>
          </c:val>
        </c:ser>
        <c:ser>
          <c:idx val="2"/>
          <c:order val="2"/>
          <c:tx>
            <c:strRef>
              <c:f>Jeep!$F$1</c:f>
              <c:strCache>
                <c:ptCount val="1"/>
                <c:pt idx="0">
                  <c:v>Rh (g)</c:v>
                </c:pt>
              </c:strCache>
            </c:strRef>
          </c:tx>
          <c:invertIfNegative val="0"/>
          <c:dLbls>
            <c:delete val="1"/>
          </c:dLbls>
          <c:cat>
            <c:numRef>
              <c:f>Jeep!$A$2:$A$3</c:f>
              <c:numCache>
                <c:formatCode>General</c:formatCode>
                <c:ptCount val="2"/>
                <c:pt idx="0">
                  <c:v>2050</c:v>
                </c:pt>
                <c:pt idx="1">
                  <c:v>2350</c:v>
                </c:pt>
              </c:numCache>
            </c:numRef>
          </c:cat>
          <c:val>
            <c:numRef>
              <c:f>Jeep!$F$2:$F$3</c:f>
              <c:numCache>
                <c:formatCode>General</c:formatCode>
                <c:ptCount val="2"/>
                <c:pt idx="0">
                  <c:v>0.015</c:v>
                </c:pt>
                <c:pt idx="1">
                  <c:v>0.021</c:v>
                </c:pt>
              </c:numCache>
            </c:numRef>
          </c:val>
        </c:ser>
        <c:ser>
          <c:idx val="3"/>
          <c:order val="3"/>
          <c:tx>
            <c:strRef>
              <c:f>Jeep!$G$1</c:f>
              <c:strCache>
                <c:ptCount val="1"/>
                <c:pt idx="0">
                  <c:v>PGM wt. (in grams)</c:v>
                </c:pt>
              </c:strCache>
            </c:strRef>
          </c:tx>
          <c:invertIfNegative val="0"/>
          <c:dLbls>
            <c:delete val="1"/>
          </c:dLbls>
          <c:cat>
            <c:numRef>
              <c:f>Jeep!$A$2:$A$3</c:f>
              <c:numCache>
                <c:formatCode>General</c:formatCode>
                <c:ptCount val="2"/>
                <c:pt idx="0">
                  <c:v>2050</c:v>
                </c:pt>
                <c:pt idx="1">
                  <c:v>2350</c:v>
                </c:pt>
              </c:numCache>
            </c:numRef>
          </c:cat>
          <c:val>
            <c:numRef>
              <c:f>Jeep!$G$2:$G$3</c:f>
              <c:numCache>
                <c:formatCode>General</c:formatCode>
                <c:ptCount val="2"/>
                <c:pt idx="0">
                  <c:v>0.1</c:v>
                </c:pt>
                <c:pt idx="1" c:formatCode="###0.#########">
                  <c:v>0.158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4322452"/>
        <c:axId val="715224536"/>
      </c:barChart>
      <c:catAx>
        <c:axId val="454322452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15224536"/>
        <c:crosses val="autoZero"/>
        <c:auto val="1"/>
        <c:lblAlgn val="ctr"/>
        <c:lblOffset val="100"/>
        <c:noMultiLvlLbl val="0"/>
      </c:catAx>
      <c:valAx>
        <c:axId val="715224536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chemeClr val="tx1">
                  <a:tint val="50000"/>
                </a:schemeClr>
              </a:solidFill>
              <a:prstDash val="solid"/>
              <a:round/>
            </a:ln>
          </c:spPr>
        </c:minorGridlines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45432245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t>Ford</a:t>
            </a: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Ford!$D$1</c:f>
              <c:strCache>
                <c:ptCount val="1"/>
                <c:pt idx="0">
                  <c:v>Pt (g)</c:v>
                </c:pt>
              </c:strCache>
            </c:strRef>
          </c:tx>
          <c:invertIfNegative val="0"/>
          <c:dLbls>
            <c:delete val="1"/>
          </c:dLbls>
          <c:cat>
            <c:numRef>
              <c:f>Ford!$A$2:$A$40</c:f>
              <c:numCache>
                <c:formatCode>General</c:formatCode>
                <c:ptCount val="39"/>
                <c:pt idx="0">
                  <c:v>200</c:v>
                </c:pt>
                <c:pt idx="1">
                  <c:v>250</c:v>
                </c:pt>
                <c:pt idx="2">
                  <c:v>300</c:v>
                </c:pt>
                <c:pt idx="3">
                  <c:v>360</c:v>
                </c:pt>
                <c:pt idx="4">
                  <c:v>380</c:v>
                </c:pt>
                <c:pt idx="5">
                  <c:v>390</c:v>
                </c:pt>
                <c:pt idx="6">
                  <c:v>400</c:v>
                </c:pt>
                <c:pt idx="7">
                  <c:v>550</c:v>
                </c:pt>
                <c:pt idx="8">
                  <c:v>550</c:v>
                </c:pt>
                <c:pt idx="9">
                  <c:v>600</c:v>
                </c:pt>
                <c:pt idx="10">
                  <c:v>640</c:v>
                </c:pt>
                <c:pt idx="11">
                  <c:v>650</c:v>
                </c:pt>
                <c:pt idx="12">
                  <c:v>650</c:v>
                </c:pt>
                <c:pt idx="13">
                  <c:v>700</c:v>
                </c:pt>
                <c:pt idx="14">
                  <c:v>730</c:v>
                </c:pt>
                <c:pt idx="15">
                  <c:v>730</c:v>
                </c:pt>
                <c:pt idx="16">
                  <c:v>800</c:v>
                </c:pt>
                <c:pt idx="17">
                  <c:v>820</c:v>
                </c:pt>
                <c:pt idx="18">
                  <c:v>850</c:v>
                </c:pt>
                <c:pt idx="19">
                  <c:v>880</c:v>
                </c:pt>
                <c:pt idx="20">
                  <c:v>890</c:v>
                </c:pt>
                <c:pt idx="21">
                  <c:v>900</c:v>
                </c:pt>
                <c:pt idx="22">
                  <c:v>900</c:v>
                </c:pt>
                <c:pt idx="23">
                  <c:v>900</c:v>
                </c:pt>
                <c:pt idx="24">
                  <c:v>900</c:v>
                </c:pt>
                <c:pt idx="25">
                  <c:v>920</c:v>
                </c:pt>
                <c:pt idx="26">
                  <c:v>990</c:v>
                </c:pt>
                <c:pt idx="27">
                  <c:v>1050</c:v>
                </c:pt>
                <c:pt idx="28">
                  <c:v>1080</c:v>
                </c:pt>
                <c:pt idx="29">
                  <c:v>1100</c:v>
                </c:pt>
                <c:pt idx="30">
                  <c:v>1100</c:v>
                </c:pt>
                <c:pt idx="31">
                  <c:v>1100</c:v>
                </c:pt>
                <c:pt idx="32">
                  <c:v>1120</c:v>
                </c:pt>
                <c:pt idx="33">
                  <c:v>1200</c:v>
                </c:pt>
                <c:pt idx="34">
                  <c:v>1250</c:v>
                </c:pt>
                <c:pt idx="35">
                  <c:v>1320</c:v>
                </c:pt>
                <c:pt idx="36">
                  <c:v>1450</c:v>
                </c:pt>
                <c:pt idx="37">
                  <c:v>1650</c:v>
                </c:pt>
                <c:pt idx="38">
                  <c:v>1680</c:v>
                </c:pt>
              </c:numCache>
            </c:numRef>
          </c:cat>
          <c:val>
            <c:numRef>
              <c:f>Ford!$D$2:$D$40</c:f>
              <c:numCache>
                <c:formatCode>General</c:formatCode>
                <c:ptCount val="39"/>
                <c:pt idx="0">
                  <c:v>0.185</c:v>
                </c:pt>
                <c:pt idx="1">
                  <c:v>0.129</c:v>
                </c:pt>
                <c:pt idx="2">
                  <c:v>0</c:v>
                </c:pt>
                <c:pt idx="3">
                  <c:v>0.065</c:v>
                </c:pt>
                <c:pt idx="4">
                  <c:v>0.185</c:v>
                </c:pt>
                <c:pt idx="5">
                  <c:v>0.161</c:v>
                </c:pt>
                <c:pt idx="6">
                  <c:v>0.245</c:v>
                </c:pt>
                <c:pt idx="7">
                  <c:v>0</c:v>
                </c:pt>
                <c:pt idx="8">
                  <c:v>0.176</c:v>
                </c:pt>
                <c:pt idx="9">
                  <c:v>0.05</c:v>
                </c:pt>
                <c:pt idx="10">
                  <c:v>0.168</c:v>
                </c:pt>
                <c:pt idx="11">
                  <c:v>0.184</c:v>
                </c:pt>
                <c:pt idx="12">
                  <c:v>0.052</c:v>
                </c:pt>
                <c:pt idx="13">
                  <c:v>0.15</c:v>
                </c:pt>
                <c:pt idx="14">
                  <c:v>0.154</c:v>
                </c:pt>
                <c:pt idx="15">
                  <c:v>0.125</c:v>
                </c:pt>
                <c:pt idx="16">
                  <c:v>0</c:v>
                </c:pt>
                <c:pt idx="17">
                  <c:v>0.13</c:v>
                </c:pt>
                <c:pt idx="18">
                  <c:v>0.62</c:v>
                </c:pt>
                <c:pt idx="19">
                  <c:v>0</c:v>
                </c:pt>
                <c:pt idx="20">
                  <c:v>0.19</c:v>
                </c:pt>
                <c:pt idx="21">
                  <c:v>0.16</c:v>
                </c:pt>
                <c:pt idx="22">
                  <c:v>0.08</c:v>
                </c:pt>
                <c:pt idx="23">
                  <c:v>0.08</c:v>
                </c:pt>
                <c:pt idx="24">
                  <c:v>0</c:v>
                </c:pt>
                <c:pt idx="25">
                  <c:v>0</c:v>
                </c:pt>
                <c:pt idx="26">
                  <c:v>0.127</c:v>
                </c:pt>
                <c:pt idx="27">
                  <c:v>0.295</c:v>
                </c:pt>
                <c:pt idx="28">
                  <c:v>0.2</c:v>
                </c:pt>
                <c:pt idx="29">
                  <c:v>0.15</c:v>
                </c:pt>
                <c:pt idx="30">
                  <c:v>0.192</c:v>
                </c:pt>
                <c:pt idx="31">
                  <c:v>0.082</c:v>
                </c:pt>
                <c:pt idx="32">
                  <c:v>0.205</c:v>
                </c:pt>
                <c:pt idx="33">
                  <c:v>0.13</c:v>
                </c:pt>
                <c:pt idx="34">
                  <c:v>0</c:v>
                </c:pt>
                <c:pt idx="35">
                  <c:v>0.05</c:v>
                </c:pt>
                <c:pt idx="36">
                  <c:v>0.27</c:v>
                </c:pt>
                <c:pt idx="37">
                  <c:v>0.125</c:v>
                </c:pt>
                <c:pt idx="38">
                  <c:v>0.085</c:v>
                </c:pt>
              </c:numCache>
            </c:numRef>
          </c:val>
        </c:ser>
        <c:ser>
          <c:idx val="1"/>
          <c:order val="1"/>
          <c:tx>
            <c:strRef>
              <c:f>Ford!$E$1</c:f>
              <c:strCache>
                <c:ptCount val="1"/>
                <c:pt idx="0">
                  <c:v>Pd (g)</c:v>
                </c:pt>
              </c:strCache>
            </c:strRef>
          </c:tx>
          <c:invertIfNegative val="0"/>
          <c:dLbls>
            <c:delete val="1"/>
          </c:dLbls>
          <c:cat>
            <c:numRef>
              <c:f>Ford!$A$2:$A$40</c:f>
              <c:numCache>
                <c:formatCode>General</c:formatCode>
                <c:ptCount val="39"/>
                <c:pt idx="0">
                  <c:v>200</c:v>
                </c:pt>
                <c:pt idx="1">
                  <c:v>250</c:v>
                </c:pt>
                <c:pt idx="2">
                  <c:v>300</c:v>
                </c:pt>
                <c:pt idx="3">
                  <c:v>360</c:v>
                </c:pt>
                <c:pt idx="4">
                  <c:v>380</c:v>
                </c:pt>
                <c:pt idx="5">
                  <c:v>390</c:v>
                </c:pt>
                <c:pt idx="6">
                  <c:v>400</c:v>
                </c:pt>
                <c:pt idx="7">
                  <c:v>550</c:v>
                </c:pt>
                <c:pt idx="8">
                  <c:v>550</c:v>
                </c:pt>
                <c:pt idx="9">
                  <c:v>600</c:v>
                </c:pt>
                <c:pt idx="10">
                  <c:v>640</c:v>
                </c:pt>
                <c:pt idx="11">
                  <c:v>650</c:v>
                </c:pt>
                <c:pt idx="12">
                  <c:v>650</c:v>
                </c:pt>
                <c:pt idx="13">
                  <c:v>700</c:v>
                </c:pt>
                <c:pt idx="14">
                  <c:v>730</c:v>
                </c:pt>
                <c:pt idx="15">
                  <c:v>730</c:v>
                </c:pt>
                <c:pt idx="16">
                  <c:v>800</c:v>
                </c:pt>
                <c:pt idx="17">
                  <c:v>820</c:v>
                </c:pt>
                <c:pt idx="18">
                  <c:v>850</c:v>
                </c:pt>
                <c:pt idx="19">
                  <c:v>880</c:v>
                </c:pt>
                <c:pt idx="20">
                  <c:v>890</c:v>
                </c:pt>
                <c:pt idx="21">
                  <c:v>900</c:v>
                </c:pt>
                <c:pt idx="22">
                  <c:v>900</c:v>
                </c:pt>
                <c:pt idx="23">
                  <c:v>900</c:v>
                </c:pt>
                <c:pt idx="24">
                  <c:v>900</c:v>
                </c:pt>
                <c:pt idx="25">
                  <c:v>920</c:v>
                </c:pt>
                <c:pt idx="26">
                  <c:v>990</c:v>
                </c:pt>
                <c:pt idx="27">
                  <c:v>1050</c:v>
                </c:pt>
                <c:pt idx="28">
                  <c:v>1080</c:v>
                </c:pt>
                <c:pt idx="29">
                  <c:v>1100</c:v>
                </c:pt>
                <c:pt idx="30">
                  <c:v>1100</c:v>
                </c:pt>
                <c:pt idx="31">
                  <c:v>1100</c:v>
                </c:pt>
                <c:pt idx="32">
                  <c:v>1120</c:v>
                </c:pt>
                <c:pt idx="33">
                  <c:v>1200</c:v>
                </c:pt>
                <c:pt idx="34">
                  <c:v>1250</c:v>
                </c:pt>
                <c:pt idx="35">
                  <c:v>1320</c:v>
                </c:pt>
                <c:pt idx="36">
                  <c:v>1450</c:v>
                </c:pt>
                <c:pt idx="37">
                  <c:v>1650</c:v>
                </c:pt>
                <c:pt idx="38">
                  <c:v>1680</c:v>
                </c:pt>
              </c:numCache>
            </c:numRef>
          </c:cat>
          <c:val>
            <c:numRef>
              <c:f>Ford!$E$2:$E$40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0.145</c:v>
                </c:pt>
                <c:pt idx="3">
                  <c:v>0.046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0.09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0.015</c:v>
                </c:pt>
                <c:pt idx="14">
                  <c:v>0</c:v>
                </c:pt>
                <c:pt idx="15">
                  <c:v>0</c:v>
                </c:pt>
                <c:pt idx="16">
                  <c:v>0.23</c:v>
                </c:pt>
                <c:pt idx="17">
                  <c:v>0.13</c:v>
                </c:pt>
                <c:pt idx="18">
                  <c:v>0</c:v>
                </c:pt>
                <c:pt idx="19">
                  <c:v>0.084</c:v>
                </c:pt>
                <c:pt idx="20">
                  <c:v>0</c:v>
                </c:pt>
                <c:pt idx="21">
                  <c:v>0</c:v>
                </c:pt>
                <c:pt idx="22">
                  <c:v>0.14</c:v>
                </c:pt>
                <c:pt idx="23">
                  <c:v>0.13</c:v>
                </c:pt>
                <c:pt idx="24">
                  <c:v>0.224</c:v>
                </c:pt>
                <c:pt idx="25">
                  <c:v>0.262</c:v>
                </c:pt>
                <c:pt idx="26">
                  <c:v>0.02</c:v>
                </c:pt>
                <c:pt idx="27">
                  <c:v>0</c:v>
                </c:pt>
                <c:pt idx="28">
                  <c:v>0.099</c:v>
                </c:pt>
                <c:pt idx="29">
                  <c:v>0</c:v>
                </c:pt>
                <c:pt idx="30">
                  <c:v>0</c:v>
                </c:pt>
                <c:pt idx="31">
                  <c:v>0.02</c:v>
                </c:pt>
                <c:pt idx="32">
                  <c:v>0</c:v>
                </c:pt>
                <c:pt idx="33">
                  <c:v>0.1</c:v>
                </c:pt>
                <c:pt idx="34">
                  <c:v>0.425</c:v>
                </c:pt>
                <c:pt idx="35">
                  <c:v>0.048</c:v>
                </c:pt>
                <c:pt idx="36">
                  <c:v>0</c:v>
                </c:pt>
                <c:pt idx="37">
                  <c:v>0.043</c:v>
                </c:pt>
                <c:pt idx="38">
                  <c:v>0</c:v>
                </c:pt>
              </c:numCache>
            </c:numRef>
          </c:val>
        </c:ser>
        <c:ser>
          <c:idx val="2"/>
          <c:order val="2"/>
          <c:tx>
            <c:strRef>
              <c:f>Ford!$F$1</c:f>
              <c:strCache>
                <c:ptCount val="1"/>
                <c:pt idx="0">
                  <c:v>Rh (g)</c:v>
                </c:pt>
              </c:strCache>
            </c:strRef>
          </c:tx>
          <c:invertIfNegative val="0"/>
          <c:dLbls>
            <c:delete val="1"/>
          </c:dLbls>
          <c:cat>
            <c:numRef>
              <c:f>Ford!$A$2:$A$40</c:f>
              <c:numCache>
                <c:formatCode>General</c:formatCode>
                <c:ptCount val="39"/>
                <c:pt idx="0">
                  <c:v>200</c:v>
                </c:pt>
                <c:pt idx="1">
                  <c:v>250</c:v>
                </c:pt>
                <c:pt idx="2">
                  <c:v>300</c:v>
                </c:pt>
                <c:pt idx="3">
                  <c:v>360</c:v>
                </c:pt>
                <c:pt idx="4">
                  <c:v>380</c:v>
                </c:pt>
                <c:pt idx="5">
                  <c:v>390</c:v>
                </c:pt>
                <c:pt idx="6">
                  <c:v>400</c:v>
                </c:pt>
                <c:pt idx="7">
                  <c:v>550</c:v>
                </c:pt>
                <c:pt idx="8">
                  <c:v>550</c:v>
                </c:pt>
                <c:pt idx="9">
                  <c:v>600</c:v>
                </c:pt>
                <c:pt idx="10">
                  <c:v>640</c:v>
                </c:pt>
                <c:pt idx="11">
                  <c:v>650</c:v>
                </c:pt>
                <c:pt idx="12">
                  <c:v>650</c:v>
                </c:pt>
                <c:pt idx="13">
                  <c:v>700</c:v>
                </c:pt>
                <c:pt idx="14">
                  <c:v>730</c:v>
                </c:pt>
                <c:pt idx="15">
                  <c:v>730</c:v>
                </c:pt>
                <c:pt idx="16">
                  <c:v>800</c:v>
                </c:pt>
                <c:pt idx="17">
                  <c:v>820</c:v>
                </c:pt>
                <c:pt idx="18">
                  <c:v>850</c:v>
                </c:pt>
                <c:pt idx="19">
                  <c:v>880</c:v>
                </c:pt>
                <c:pt idx="20">
                  <c:v>890</c:v>
                </c:pt>
                <c:pt idx="21">
                  <c:v>900</c:v>
                </c:pt>
                <c:pt idx="22">
                  <c:v>900</c:v>
                </c:pt>
                <c:pt idx="23">
                  <c:v>900</c:v>
                </c:pt>
                <c:pt idx="24">
                  <c:v>900</c:v>
                </c:pt>
                <c:pt idx="25">
                  <c:v>920</c:v>
                </c:pt>
                <c:pt idx="26">
                  <c:v>990</c:v>
                </c:pt>
                <c:pt idx="27">
                  <c:v>1050</c:v>
                </c:pt>
                <c:pt idx="28">
                  <c:v>1080</c:v>
                </c:pt>
                <c:pt idx="29">
                  <c:v>1100</c:v>
                </c:pt>
                <c:pt idx="30">
                  <c:v>1100</c:v>
                </c:pt>
                <c:pt idx="31">
                  <c:v>1100</c:v>
                </c:pt>
                <c:pt idx="32">
                  <c:v>1120</c:v>
                </c:pt>
                <c:pt idx="33">
                  <c:v>1200</c:v>
                </c:pt>
                <c:pt idx="34">
                  <c:v>1250</c:v>
                </c:pt>
                <c:pt idx="35">
                  <c:v>1320</c:v>
                </c:pt>
                <c:pt idx="36">
                  <c:v>1450</c:v>
                </c:pt>
                <c:pt idx="37">
                  <c:v>1650</c:v>
                </c:pt>
                <c:pt idx="38">
                  <c:v>1680</c:v>
                </c:pt>
              </c:numCache>
            </c:numRef>
          </c:cat>
          <c:val>
            <c:numRef>
              <c:f>Ford!$F$2:$F$40</c:f>
              <c:numCache>
                <c:formatCode>General</c:formatCode>
                <c:ptCount val="39"/>
                <c:pt idx="0">
                  <c:v>0.037</c:v>
                </c:pt>
                <c:pt idx="1">
                  <c:v>0.025</c:v>
                </c:pt>
                <c:pt idx="2">
                  <c:v>0.03</c:v>
                </c:pt>
                <c:pt idx="3">
                  <c:v>0</c:v>
                </c:pt>
                <c:pt idx="4">
                  <c:v>0.041</c:v>
                </c:pt>
                <c:pt idx="5">
                  <c:v>0.013</c:v>
                </c:pt>
                <c:pt idx="6">
                  <c:v>0</c:v>
                </c:pt>
                <c:pt idx="7">
                  <c:v>0.026</c:v>
                </c:pt>
                <c:pt idx="8">
                  <c:v>0.034</c:v>
                </c:pt>
                <c:pt idx="9">
                  <c:v>0</c:v>
                </c:pt>
                <c:pt idx="10">
                  <c:v>0.033</c:v>
                </c:pt>
                <c:pt idx="11">
                  <c:v>0.037</c:v>
                </c:pt>
                <c:pt idx="12">
                  <c:v>0</c:v>
                </c:pt>
                <c:pt idx="13">
                  <c:v>0.027</c:v>
                </c:pt>
                <c:pt idx="14">
                  <c:v>0.032</c:v>
                </c:pt>
                <c:pt idx="15">
                  <c:v>0.026</c:v>
                </c:pt>
                <c:pt idx="16">
                  <c:v>0.034</c:v>
                </c:pt>
                <c:pt idx="17">
                  <c:v>0.021</c:v>
                </c:pt>
                <c:pt idx="18">
                  <c:v>0</c:v>
                </c:pt>
                <c:pt idx="19">
                  <c:v>0.03</c:v>
                </c:pt>
                <c:pt idx="20">
                  <c:v>0</c:v>
                </c:pt>
                <c:pt idx="21">
                  <c:v>0.034</c:v>
                </c:pt>
                <c:pt idx="22">
                  <c:v>0.033</c:v>
                </c:pt>
                <c:pt idx="23">
                  <c:v>0.03</c:v>
                </c:pt>
                <c:pt idx="24">
                  <c:v>0.034</c:v>
                </c:pt>
                <c:pt idx="25">
                  <c:v>0.033</c:v>
                </c:pt>
                <c:pt idx="26">
                  <c:v>0.008</c:v>
                </c:pt>
                <c:pt idx="27">
                  <c:v>0</c:v>
                </c:pt>
                <c:pt idx="28">
                  <c:v>0.034</c:v>
                </c:pt>
                <c:pt idx="29">
                  <c:v>0</c:v>
                </c:pt>
                <c:pt idx="30">
                  <c:v>0.043</c:v>
                </c:pt>
                <c:pt idx="31">
                  <c:v>0.012</c:v>
                </c:pt>
                <c:pt idx="32">
                  <c:v>0.041</c:v>
                </c:pt>
                <c:pt idx="33">
                  <c:v>0.029</c:v>
                </c:pt>
                <c:pt idx="34">
                  <c:v>0.033</c:v>
                </c:pt>
                <c:pt idx="35">
                  <c:v>0</c:v>
                </c:pt>
                <c:pt idx="36">
                  <c:v>0</c:v>
                </c:pt>
                <c:pt idx="37">
                  <c:v>0.009</c:v>
                </c:pt>
                <c:pt idx="38">
                  <c:v>0.015</c:v>
                </c:pt>
              </c:numCache>
            </c:numRef>
          </c:val>
        </c:ser>
        <c:ser>
          <c:idx val="3"/>
          <c:order val="3"/>
          <c:tx>
            <c:strRef>
              <c:f>Ford!$G$1</c:f>
              <c:strCache>
                <c:ptCount val="1"/>
                <c:pt idx="0">
                  <c:v>PGM wt. (in grams)</c:v>
                </c:pt>
              </c:strCache>
            </c:strRef>
          </c:tx>
          <c:invertIfNegative val="0"/>
          <c:dLbls>
            <c:delete val="1"/>
          </c:dLbls>
          <c:cat>
            <c:numRef>
              <c:f>Ford!$A$2:$A$40</c:f>
              <c:numCache>
                <c:formatCode>General</c:formatCode>
                <c:ptCount val="39"/>
                <c:pt idx="0">
                  <c:v>200</c:v>
                </c:pt>
                <c:pt idx="1">
                  <c:v>250</c:v>
                </c:pt>
                <c:pt idx="2">
                  <c:v>300</c:v>
                </c:pt>
                <c:pt idx="3">
                  <c:v>360</c:v>
                </c:pt>
                <c:pt idx="4">
                  <c:v>380</c:v>
                </c:pt>
                <c:pt idx="5">
                  <c:v>390</c:v>
                </c:pt>
                <c:pt idx="6">
                  <c:v>400</c:v>
                </c:pt>
                <c:pt idx="7">
                  <c:v>550</c:v>
                </c:pt>
                <c:pt idx="8">
                  <c:v>550</c:v>
                </c:pt>
                <c:pt idx="9">
                  <c:v>600</c:v>
                </c:pt>
                <c:pt idx="10">
                  <c:v>640</c:v>
                </c:pt>
                <c:pt idx="11">
                  <c:v>650</c:v>
                </c:pt>
                <c:pt idx="12">
                  <c:v>650</c:v>
                </c:pt>
                <c:pt idx="13">
                  <c:v>700</c:v>
                </c:pt>
                <c:pt idx="14">
                  <c:v>730</c:v>
                </c:pt>
                <c:pt idx="15">
                  <c:v>730</c:v>
                </c:pt>
                <c:pt idx="16">
                  <c:v>800</c:v>
                </c:pt>
                <c:pt idx="17">
                  <c:v>820</c:v>
                </c:pt>
                <c:pt idx="18">
                  <c:v>850</c:v>
                </c:pt>
                <c:pt idx="19">
                  <c:v>880</c:v>
                </c:pt>
                <c:pt idx="20">
                  <c:v>890</c:v>
                </c:pt>
                <c:pt idx="21">
                  <c:v>900</c:v>
                </c:pt>
                <c:pt idx="22">
                  <c:v>900</c:v>
                </c:pt>
                <c:pt idx="23">
                  <c:v>900</c:v>
                </c:pt>
                <c:pt idx="24">
                  <c:v>900</c:v>
                </c:pt>
                <c:pt idx="25">
                  <c:v>920</c:v>
                </c:pt>
                <c:pt idx="26">
                  <c:v>990</c:v>
                </c:pt>
                <c:pt idx="27">
                  <c:v>1050</c:v>
                </c:pt>
                <c:pt idx="28">
                  <c:v>1080</c:v>
                </c:pt>
                <c:pt idx="29">
                  <c:v>1100</c:v>
                </c:pt>
                <c:pt idx="30">
                  <c:v>1100</c:v>
                </c:pt>
                <c:pt idx="31">
                  <c:v>1100</c:v>
                </c:pt>
                <c:pt idx="32">
                  <c:v>1120</c:v>
                </c:pt>
                <c:pt idx="33">
                  <c:v>1200</c:v>
                </c:pt>
                <c:pt idx="34">
                  <c:v>1250</c:v>
                </c:pt>
                <c:pt idx="35">
                  <c:v>1320</c:v>
                </c:pt>
                <c:pt idx="36">
                  <c:v>1450</c:v>
                </c:pt>
                <c:pt idx="37">
                  <c:v>1650</c:v>
                </c:pt>
                <c:pt idx="38">
                  <c:v>1680</c:v>
                </c:pt>
              </c:numCache>
            </c:numRef>
          </c:cat>
          <c:val>
            <c:numRef>
              <c:f>Ford!$G$2:$G$40</c:f>
              <c:numCache>
                <c:formatCode>General</c:formatCode>
                <c:ptCount val="39"/>
                <c:pt idx="0">
                  <c:v>0.222</c:v>
                </c:pt>
                <c:pt idx="1" c:formatCode="#0.#########">
                  <c:v>0.154</c:v>
                </c:pt>
                <c:pt idx="2" c:formatCode="#0.#########">
                  <c:v>0.175</c:v>
                </c:pt>
                <c:pt idx="3" c:formatCode="#0.#########">
                  <c:v>0.111</c:v>
                </c:pt>
                <c:pt idx="4" c:formatCode="#0.#########">
                  <c:v>0.226</c:v>
                </c:pt>
                <c:pt idx="5" c:formatCode="#0.#########">
                  <c:v>0.174</c:v>
                </c:pt>
                <c:pt idx="6" c:formatCode="#0.#########">
                  <c:v>0.245</c:v>
                </c:pt>
                <c:pt idx="7" c:formatCode="#0.#########">
                  <c:v>0.116</c:v>
                </c:pt>
                <c:pt idx="8" c:formatCode="#0.#########">
                  <c:v>0.21</c:v>
                </c:pt>
                <c:pt idx="9" c:formatCode="#0.#########">
                  <c:v>0.05</c:v>
                </c:pt>
                <c:pt idx="10" c:formatCode="#0.#########">
                  <c:v>0.201</c:v>
                </c:pt>
                <c:pt idx="11" c:formatCode="#0.#########">
                  <c:v>0.221</c:v>
                </c:pt>
                <c:pt idx="12" c:formatCode="#0.#########">
                  <c:v>0.052</c:v>
                </c:pt>
                <c:pt idx="13" c:formatCode="#0.#########">
                  <c:v>0.192</c:v>
                </c:pt>
                <c:pt idx="14" c:formatCode="#0.#########">
                  <c:v>0.186</c:v>
                </c:pt>
                <c:pt idx="15" c:formatCode="#0.#########">
                  <c:v>0.151</c:v>
                </c:pt>
                <c:pt idx="16" c:formatCode="#0.#########">
                  <c:v>0.264</c:v>
                </c:pt>
                <c:pt idx="17" c:formatCode="#0.#########">
                  <c:v>0.281</c:v>
                </c:pt>
                <c:pt idx="18" c:formatCode="#0.#########">
                  <c:v>0.62</c:v>
                </c:pt>
                <c:pt idx="19" c:formatCode="#0.#########">
                  <c:v>0.114</c:v>
                </c:pt>
                <c:pt idx="20" c:formatCode="#0.#########">
                  <c:v>0.19</c:v>
                </c:pt>
                <c:pt idx="21" c:formatCode="#0.#########">
                  <c:v>0.194</c:v>
                </c:pt>
                <c:pt idx="22" c:formatCode="#0.#########">
                  <c:v>0.253</c:v>
                </c:pt>
                <c:pt idx="23" c:formatCode="#0.#########">
                  <c:v>0.24</c:v>
                </c:pt>
                <c:pt idx="24" c:formatCode="#0.#########">
                  <c:v>0.258</c:v>
                </c:pt>
                <c:pt idx="25" c:formatCode="#0.#########">
                  <c:v>0.295</c:v>
                </c:pt>
                <c:pt idx="26" c:formatCode="#0.#########">
                  <c:v>0.155</c:v>
                </c:pt>
                <c:pt idx="27" c:formatCode="#0.#########">
                  <c:v>0.295</c:v>
                </c:pt>
                <c:pt idx="28" c:formatCode="#0.#########">
                  <c:v>0.333</c:v>
                </c:pt>
                <c:pt idx="29" c:formatCode="#0.#########">
                  <c:v>0.15</c:v>
                </c:pt>
                <c:pt idx="30" c:formatCode="#0.#########">
                  <c:v>0.235</c:v>
                </c:pt>
                <c:pt idx="31" c:formatCode="#0.#########">
                  <c:v>0.114</c:v>
                </c:pt>
                <c:pt idx="32" c:formatCode="#0.#########">
                  <c:v>0.246</c:v>
                </c:pt>
                <c:pt idx="33" c:formatCode="#0.#########">
                  <c:v>0.259</c:v>
                </c:pt>
                <c:pt idx="34" c:formatCode="#0.#########">
                  <c:v>0.458</c:v>
                </c:pt>
                <c:pt idx="35" c:formatCode="#0.#########">
                  <c:v>0.098</c:v>
                </c:pt>
                <c:pt idx="36" c:formatCode="#0.#########">
                  <c:v>0.27</c:v>
                </c:pt>
                <c:pt idx="37" c:formatCode="#0.#########">
                  <c:v>0.177</c:v>
                </c:pt>
                <c:pt idx="38" c:formatCode="#0.#########">
                  <c:v>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1302790"/>
        <c:axId val="41144118"/>
      </c:barChart>
      <c:catAx>
        <c:axId val="26130279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41144118"/>
        <c:crosses val="autoZero"/>
        <c:auto val="1"/>
        <c:lblAlgn val="ctr"/>
        <c:lblOffset val="100"/>
        <c:noMultiLvlLbl val="0"/>
      </c:catAx>
      <c:valAx>
        <c:axId val="41144118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chemeClr val="tx1">
                  <a:tint val="50000"/>
                </a:schemeClr>
              </a:solidFill>
              <a:prstDash val="solid"/>
              <a:round/>
            </a:ln>
          </c:spPr>
        </c:minorGridlines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61302790"/>
        <c:crosses val="autoZero"/>
        <c:crossBetween val="between"/>
      </c:valAx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t>Suzuki</a:t>
            </a: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Suzuki!$D$1</c:f>
              <c:strCache>
                <c:ptCount val="1"/>
                <c:pt idx="0">
                  <c:v>Pt (g)</c:v>
                </c:pt>
              </c:strCache>
            </c:strRef>
          </c:tx>
          <c:invertIfNegative val="0"/>
          <c:dLbls>
            <c:delete val="1"/>
          </c:dLbls>
          <c:cat>
            <c:numRef>
              <c:f>Suzuki!$A$2:$A$9</c:f>
              <c:numCache>
                <c:formatCode>General</c:formatCode>
                <c:ptCount val="8"/>
                <c:pt idx="0">
                  <c:v>600</c:v>
                </c:pt>
                <c:pt idx="1">
                  <c:v>600</c:v>
                </c:pt>
                <c:pt idx="2">
                  <c:v>640</c:v>
                </c:pt>
                <c:pt idx="3">
                  <c:v>670</c:v>
                </c:pt>
                <c:pt idx="4">
                  <c:v>850</c:v>
                </c:pt>
                <c:pt idx="5">
                  <c:v>850</c:v>
                </c:pt>
                <c:pt idx="6">
                  <c:v>1150</c:v>
                </c:pt>
                <c:pt idx="7">
                  <c:v>1430</c:v>
                </c:pt>
              </c:numCache>
            </c:numRef>
          </c:cat>
          <c:val>
            <c:numRef>
              <c:f>Suzuki!$D$2:$D$9</c:f>
              <c:numCache>
                <c:formatCode>General</c:formatCode>
                <c:ptCount val="8"/>
                <c:pt idx="0">
                  <c:v>0.368</c:v>
                </c:pt>
                <c:pt idx="1">
                  <c:v>0.024</c:v>
                </c:pt>
                <c:pt idx="2">
                  <c:v>0.272</c:v>
                </c:pt>
                <c:pt idx="3">
                  <c:v>0.19</c:v>
                </c:pt>
                <c:pt idx="4">
                  <c:v>0.142</c:v>
                </c:pt>
                <c:pt idx="5">
                  <c:v>0.0216</c:v>
                </c:pt>
                <c:pt idx="6">
                  <c:v>0.164</c:v>
                </c:pt>
                <c:pt idx="7">
                  <c:v>0</c:v>
                </c:pt>
              </c:numCache>
            </c:numRef>
          </c:val>
        </c:ser>
        <c:ser>
          <c:idx val="1"/>
          <c:order val="1"/>
          <c:tx>
            <c:strRef>
              <c:f>Suzuki!$E$1</c:f>
              <c:strCache>
                <c:ptCount val="1"/>
                <c:pt idx="0">
                  <c:v>Pd (g)</c:v>
                </c:pt>
              </c:strCache>
            </c:strRef>
          </c:tx>
          <c:invertIfNegative val="0"/>
          <c:dLbls>
            <c:delete val="1"/>
          </c:dLbls>
          <c:cat>
            <c:numRef>
              <c:f>Suzuki!$A$2:$A$9</c:f>
              <c:numCache>
                <c:formatCode>General</c:formatCode>
                <c:ptCount val="8"/>
                <c:pt idx="0">
                  <c:v>600</c:v>
                </c:pt>
                <c:pt idx="1">
                  <c:v>600</c:v>
                </c:pt>
                <c:pt idx="2">
                  <c:v>640</c:v>
                </c:pt>
                <c:pt idx="3">
                  <c:v>670</c:v>
                </c:pt>
                <c:pt idx="4">
                  <c:v>850</c:v>
                </c:pt>
                <c:pt idx="5">
                  <c:v>850</c:v>
                </c:pt>
                <c:pt idx="6">
                  <c:v>1150</c:v>
                </c:pt>
                <c:pt idx="7">
                  <c:v>1430</c:v>
                </c:pt>
              </c:numCache>
            </c:numRef>
          </c:cat>
          <c:val>
            <c:numRef>
              <c:f>Suzuki!$E$2:$E$9</c:f>
              <c:numCache>
                <c:formatCode>General</c:formatCode>
                <c:ptCount val="8"/>
                <c:pt idx="0">
                  <c:v>0.016</c:v>
                </c:pt>
                <c:pt idx="1">
                  <c:v>0.277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0.998</c:v>
                </c:pt>
              </c:numCache>
            </c:numRef>
          </c:val>
        </c:ser>
        <c:ser>
          <c:idx val="2"/>
          <c:order val="2"/>
          <c:tx>
            <c:strRef>
              <c:f>Suzuki!$F$1</c:f>
              <c:strCache>
                <c:ptCount val="1"/>
                <c:pt idx="0">
                  <c:v>Rh (g)</c:v>
                </c:pt>
              </c:strCache>
            </c:strRef>
          </c:tx>
          <c:invertIfNegative val="0"/>
          <c:dLbls>
            <c:delete val="1"/>
          </c:dLbls>
          <c:cat>
            <c:numRef>
              <c:f>Suzuki!$A$2:$A$9</c:f>
              <c:numCache>
                <c:formatCode>General</c:formatCode>
                <c:ptCount val="8"/>
                <c:pt idx="0">
                  <c:v>600</c:v>
                </c:pt>
                <c:pt idx="1">
                  <c:v>600</c:v>
                </c:pt>
                <c:pt idx="2">
                  <c:v>640</c:v>
                </c:pt>
                <c:pt idx="3">
                  <c:v>670</c:v>
                </c:pt>
                <c:pt idx="4">
                  <c:v>850</c:v>
                </c:pt>
                <c:pt idx="5">
                  <c:v>850</c:v>
                </c:pt>
                <c:pt idx="6">
                  <c:v>1150</c:v>
                </c:pt>
                <c:pt idx="7">
                  <c:v>1430</c:v>
                </c:pt>
              </c:numCache>
            </c:numRef>
          </c:cat>
          <c:val>
            <c:numRef>
              <c:f>Suzuki!$F$2:$F$9</c:f>
              <c:numCache>
                <c:formatCode>General</c:formatCode>
                <c:ptCount val="8"/>
                <c:pt idx="0">
                  <c:v>0.089</c:v>
                </c:pt>
                <c:pt idx="1">
                  <c:v>0.022</c:v>
                </c:pt>
                <c:pt idx="2">
                  <c:v>0.076</c:v>
                </c:pt>
                <c:pt idx="3">
                  <c:v>0.046</c:v>
                </c:pt>
                <c:pt idx="4">
                  <c:v>0.027</c:v>
                </c:pt>
                <c:pt idx="5">
                  <c:v>0.037</c:v>
                </c:pt>
                <c:pt idx="6">
                  <c:v>0.032</c:v>
                </c:pt>
                <c:pt idx="7">
                  <c:v>0.067</c:v>
                </c:pt>
              </c:numCache>
            </c:numRef>
          </c:val>
        </c:ser>
        <c:ser>
          <c:idx val="3"/>
          <c:order val="3"/>
          <c:tx>
            <c:strRef>
              <c:f>Suzuki!$G$1</c:f>
              <c:strCache>
                <c:ptCount val="1"/>
                <c:pt idx="0">
                  <c:v>PGM wt. (in grams)</c:v>
                </c:pt>
              </c:strCache>
            </c:strRef>
          </c:tx>
          <c:invertIfNegative val="0"/>
          <c:dLbls>
            <c:delete val="1"/>
          </c:dLbls>
          <c:cat>
            <c:numRef>
              <c:f>Suzuki!$A$2:$A$9</c:f>
              <c:numCache>
                <c:formatCode>General</c:formatCode>
                <c:ptCount val="8"/>
                <c:pt idx="0">
                  <c:v>600</c:v>
                </c:pt>
                <c:pt idx="1">
                  <c:v>600</c:v>
                </c:pt>
                <c:pt idx="2">
                  <c:v>640</c:v>
                </c:pt>
                <c:pt idx="3">
                  <c:v>670</c:v>
                </c:pt>
                <c:pt idx="4">
                  <c:v>850</c:v>
                </c:pt>
                <c:pt idx="5">
                  <c:v>850</c:v>
                </c:pt>
                <c:pt idx="6">
                  <c:v>1150</c:v>
                </c:pt>
                <c:pt idx="7">
                  <c:v>1430</c:v>
                </c:pt>
              </c:numCache>
            </c:numRef>
          </c:cat>
          <c:val>
            <c:numRef>
              <c:f>Suzuki!$G$2:$G$9</c:f>
              <c:numCache>
                <c:formatCode>General</c:formatCode>
                <c:ptCount val="8"/>
                <c:pt idx="0">
                  <c:v>0.473</c:v>
                </c:pt>
                <c:pt idx="1" c:formatCode="#0.#########">
                  <c:v>0.323</c:v>
                </c:pt>
                <c:pt idx="2" c:formatCode="#0.#########">
                  <c:v>0.348</c:v>
                </c:pt>
                <c:pt idx="3" c:formatCode="#0.#########">
                  <c:v>0.236</c:v>
                </c:pt>
                <c:pt idx="4" c:formatCode="#0.#########">
                  <c:v>0.169</c:v>
                </c:pt>
                <c:pt idx="5" c:formatCode="#0.#########">
                  <c:v>0.0586</c:v>
                </c:pt>
                <c:pt idx="6" c:formatCode="#0.#########">
                  <c:v>0.196</c:v>
                </c:pt>
                <c:pt idx="7" c:formatCode="#0.#########">
                  <c:v>1.065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1944135"/>
        <c:axId val="107244909"/>
      </c:barChart>
      <c:catAx>
        <c:axId val="761944135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7244909"/>
        <c:crosses val="autoZero"/>
        <c:auto val="1"/>
        <c:lblAlgn val="ctr"/>
        <c:lblOffset val="100"/>
        <c:noMultiLvlLbl val="0"/>
      </c:catAx>
      <c:valAx>
        <c:axId val="107244909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chemeClr val="tx1">
                  <a:tint val="50000"/>
                </a:schemeClr>
              </a:solidFill>
              <a:prstDash val="solid"/>
              <a:round/>
            </a:ln>
          </c:spPr>
        </c:minorGridlines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61944135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t>Toyota</a:t>
            </a: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Toyota!$D$1</c:f>
              <c:strCache>
                <c:ptCount val="1"/>
                <c:pt idx="0">
                  <c:v>Pt (g)</c:v>
                </c:pt>
              </c:strCache>
            </c:strRef>
          </c:tx>
          <c:invertIfNegative val="0"/>
          <c:dLbls>
            <c:delete val="1"/>
          </c:dLbls>
          <c:cat>
            <c:numRef>
              <c:f>Toyota!$A$2:$A$15</c:f>
              <c:numCache>
                <c:formatCode>General</c:formatCode>
                <c:ptCount val="14"/>
                <c:pt idx="0">
                  <c:v>380</c:v>
                </c:pt>
                <c:pt idx="1">
                  <c:v>400</c:v>
                </c:pt>
                <c:pt idx="2">
                  <c:v>500</c:v>
                </c:pt>
                <c:pt idx="3">
                  <c:v>550</c:v>
                </c:pt>
                <c:pt idx="4">
                  <c:v>600</c:v>
                </c:pt>
                <c:pt idx="5">
                  <c:v>650</c:v>
                </c:pt>
                <c:pt idx="6">
                  <c:v>660</c:v>
                </c:pt>
                <c:pt idx="7">
                  <c:v>700</c:v>
                </c:pt>
                <c:pt idx="8">
                  <c:v>780</c:v>
                </c:pt>
                <c:pt idx="9">
                  <c:v>800</c:v>
                </c:pt>
                <c:pt idx="10">
                  <c:v>1170</c:v>
                </c:pt>
                <c:pt idx="11">
                  <c:v>1300</c:v>
                </c:pt>
                <c:pt idx="12">
                  <c:v>1400</c:v>
                </c:pt>
                <c:pt idx="13">
                  <c:v>1550</c:v>
                </c:pt>
              </c:numCache>
            </c:numRef>
          </c:cat>
          <c:val>
            <c:numRef>
              <c:f>Toyota!$D$2:$D$15</c:f>
              <c:numCache>
                <c:formatCode>General</c:formatCode>
                <c:ptCount val="14"/>
                <c:pt idx="0">
                  <c:v>0</c:v>
                </c:pt>
                <c:pt idx="1">
                  <c:v>0.215</c:v>
                </c:pt>
                <c:pt idx="2">
                  <c:v>0.025</c:v>
                </c:pt>
                <c:pt idx="3">
                  <c:v>0.29</c:v>
                </c:pt>
                <c:pt idx="4">
                  <c:v>0.16</c:v>
                </c:pt>
                <c:pt idx="5">
                  <c:v>0.175</c:v>
                </c:pt>
                <c:pt idx="6">
                  <c:v>0.188</c:v>
                </c:pt>
                <c:pt idx="7">
                  <c:v>0.162</c:v>
                </c:pt>
                <c:pt idx="8">
                  <c:v>0.229</c:v>
                </c:pt>
                <c:pt idx="9">
                  <c:v>0.2</c:v>
                </c:pt>
                <c:pt idx="10">
                  <c:v>0.154</c:v>
                </c:pt>
                <c:pt idx="11">
                  <c:v>0.206</c:v>
                </c:pt>
                <c:pt idx="12">
                  <c:v>0.175</c:v>
                </c:pt>
                <c:pt idx="13">
                  <c:v>0.209</c:v>
                </c:pt>
              </c:numCache>
            </c:numRef>
          </c:val>
        </c:ser>
        <c:ser>
          <c:idx val="1"/>
          <c:order val="1"/>
          <c:tx>
            <c:strRef>
              <c:f>Toyota!$E$1</c:f>
              <c:strCache>
                <c:ptCount val="1"/>
                <c:pt idx="0">
                  <c:v>Pd (g)</c:v>
                </c:pt>
              </c:strCache>
            </c:strRef>
          </c:tx>
          <c:invertIfNegative val="0"/>
          <c:dLbls>
            <c:delete val="1"/>
          </c:dLbls>
          <c:cat>
            <c:numRef>
              <c:f>Toyota!$A$2:$A$15</c:f>
              <c:numCache>
                <c:formatCode>General</c:formatCode>
                <c:ptCount val="14"/>
                <c:pt idx="0">
                  <c:v>380</c:v>
                </c:pt>
                <c:pt idx="1">
                  <c:v>400</c:v>
                </c:pt>
                <c:pt idx="2">
                  <c:v>500</c:v>
                </c:pt>
                <c:pt idx="3">
                  <c:v>550</c:v>
                </c:pt>
                <c:pt idx="4">
                  <c:v>600</c:v>
                </c:pt>
                <c:pt idx="5">
                  <c:v>650</c:v>
                </c:pt>
                <c:pt idx="6">
                  <c:v>660</c:v>
                </c:pt>
                <c:pt idx="7">
                  <c:v>700</c:v>
                </c:pt>
                <c:pt idx="8">
                  <c:v>780</c:v>
                </c:pt>
                <c:pt idx="9">
                  <c:v>800</c:v>
                </c:pt>
                <c:pt idx="10">
                  <c:v>1170</c:v>
                </c:pt>
                <c:pt idx="11">
                  <c:v>1300</c:v>
                </c:pt>
                <c:pt idx="12">
                  <c:v>1400</c:v>
                </c:pt>
                <c:pt idx="13">
                  <c:v>1550</c:v>
                </c:pt>
              </c:numCache>
            </c:numRef>
          </c:cat>
          <c:val>
            <c:numRef>
              <c:f>Toyota!$E$2:$E$15</c:f>
              <c:numCache>
                <c:formatCode>General</c:formatCode>
                <c:ptCount val="14"/>
                <c:pt idx="0">
                  <c:v>0.054</c:v>
                </c:pt>
                <c:pt idx="1">
                  <c:v>0</c:v>
                </c:pt>
                <c:pt idx="2">
                  <c:v>0.275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0.096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2"/>
          <c:order val="2"/>
          <c:tx>
            <c:strRef>
              <c:f>Toyota!$F$1</c:f>
              <c:strCache>
                <c:ptCount val="1"/>
                <c:pt idx="0">
                  <c:v>Rh (g)</c:v>
                </c:pt>
              </c:strCache>
            </c:strRef>
          </c:tx>
          <c:invertIfNegative val="0"/>
          <c:dLbls>
            <c:delete val="1"/>
          </c:dLbls>
          <c:cat>
            <c:numRef>
              <c:f>Toyota!$A$2:$A$15</c:f>
              <c:numCache>
                <c:formatCode>General</c:formatCode>
                <c:ptCount val="14"/>
                <c:pt idx="0">
                  <c:v>380</c:v>
                </c:pt>
                <c:pt idx="1">
                  <c:v>400</c:v>
                </c:pt>
                <c:pt idx="2">
                  <c:v>500</c:v>
                </c:pt>
                <c:pt idx="3">
                  <c:v>550</c:v>
                </c:pt>
                <c:pt idx="4">
                  <c:v>600</c:v>
                </c:pt>
                <c:pt idx="5">
                  <c:v>650</c:v>
                </c:pt>
                <c:pt idx="6">
                  <c:v>660</c:v>
                </c:pt>
                <c:pt idx="7">
                  <c:v>700</c:v>
                </c:pt>
                <c:pt idx="8">
                  <c:v>780</c:v>
                </c:pt>
                <c:pt idx="9">
                  <c:v>800</c:v>
                </c:pt>
                <c:pt idx="10">
                  <c:v>1170</c:v>
                </c:pt>
                <c:pt idx="11">
                  <c:v>1300</c:v>
                </c:pt>
                <c:pt idx="12">
                  <c:v>1400</c:v>
                </c:pt>
                <c:pt idx="13">
                  <c:v>1550</c:v>
                </c:pt>
              </c:numCache>
            </c:numRef>
          </c:cat>
          <c:val>
            <c:numRef>
              <c:f>Toyota!$F$2:$F$15</c:f>
              <c:numCache>
                <c:formatCode>General</c:formatCode>
                <c:ptCount val="14"/>
                <c:pt idx="0">
                  <c:v>0.009</c:v>
                </c:pt>
                <c:pt idx="1">
                  <c:v>0.03</c:v>
                </c:pt>
                <c:pt idx="2">
                  <c:v>0.02</c:v>
                </c:pt>
                <c:pt idx="3">
                  <c:v>0.078</c:v>
                </c:pt>
                <c:pt idx="4">
                  <c:v>0.032</c:v>
                </c:pt>
                <c:pt idx="5">
                  <c:v>0.031</c:v>
                </c:pt>
                <c:pt idx="6">
                  <c:v>0.039</c:v>
                </c:pt>
                <c:pt idx="7">
                  <c:v>0.032</c:v>
                </c:pt>
                <c:pt idx="8">
                  <c:v>0.046</c:v>
                </c:pt>
                <c:pt idx="9">
                  <c:v>0.038</c:v>
                </c:pt>
                <c:pt idx="10">
                  <c:v>0.012</c:v>
                </c:pt>
                <c:pt idx="11">
                  <c:v>0.039</c:v>
                </c:pt>
                <c:pt idx="12">
                  <c:v>0.035</c:v>
                </c:pt>
                <c:pt idx="13">
                  <c:v>0.042</c:v>
                </c:pt>
              </c:numCache>
            </c:numRef>
          </c:val>
        </c:ser>
        <c:ser>
          <c:idx val="3"/>
          <c:order val="3"/>
          <c:tx>
            <c:strRef>
              <c:f>Toyota!$G$1</c:f>
              <c:strCache>
                <c:ptCount val="1"/>
                <c:pt idx="0">
                  <c:v>PGM wt. (in grams)</c:v>
                </c:pt>
              </c:strCache>
            </c:strRef>
          </c:tx>
          <c:invertIfNegative val="0"/>
          <c:dLbls>
            <c:delete val="1"/>
          </c:dLbls>
          <c:cat>
            <c:numRef>
              <c:f>Toyota!$A$2:$A$15</c:f>
              <c:numCache>
                <c:formatCode>General</c:formatCode>
                <c:ptCount val="14"/>
                <c:pt idx="0">
                  <c:v>380</c:v>
                </c:pt>
                <c:pt idx="1">
                  <c:v>400</c:v>
                </c:pt>
                <c:pt idx="2">
                  <c:v>500</c:v>
                </c:pt>
                <c:pt idx="3">
                  <c:v>550</c:v>
                </c:pt>
                <c:pt idx="4">
                  <c:v>600</c:v>
                </c:pt>
                <c:pt idx="5">
                  <c:v>650</c:v>
                </c:pt>
                <c:pt idx="6">
                  <c:v>660</c:v>
                </c:pt>
                <c:pt idx="7">
                  <c:v>700</c:v>
                </c:pt>
                <c:pt idx="8">
                  <c:v>780</c:v>
                </c:pt>
                <c:pt idx="9">
                  <c:v>800</c:v>
                </c:pt>
                <c:pt idx="10">
                  <c:v>1170</c:v>
                </c:pt>
                <c:pt idx="11">
                  <c:v>1300</c:v>
                </c:pt>
                <c:pt idx="12">
                  <c:v>1400</c:v>
                </c:pt>
                <c:pt idx="13">
                  <c:v>1550</c:v>
                </c:pt>
              </c:numCache>
            </c:numRef>
          </c:cat>
          <c:val>
            <c:numRef>
              <c:f>Toyota!$G$2:$G$15</c:f>
              <c:numCache>
                <c:formatCode>General</c:formatCode>
                <c:ptCount val="14"/>
                <c:pt idx="0">
                  <c:v>0.063</c:v>
                </c:pt>
                <c:pt idx="1" c:formatCode="#0.#########">
                  <c:v>0.245</c:v>
                </c:pt>
                <c:pt idx="2" c:formatCode="#0.#########">
                  <c:v>0.32</c:v>
                </c:pt>
                <c:pt idx="3" c:formatCode="#0.#########">
                  <c:v>0.368</c:v>
                </c:pt>
                <c:pt idx="4" c:formatCode="#0.#########">
                  <c:v>0.192</c:v>
                </c:pt>
                <c:pt idx="5" c:formatCode="#0.#########">
                  <c:v>0.206</c:v>
                </c:pt>
                <c:pt idx="6" c:formatCode="#0.#########">
                  <c:v>0.227</c:v>
                </c:pt>
                <c:pt idx="7" c:formatCode="#0.#########">
                  <c:v>0.194</c:v>
                </c:pt>
                <c:pt idx="8" c:formatCode="#0.#########">
                  <c:v>0.275</c:v>
                </c:pt>
                <c:pt idx="9" c:formatCode="#0.#########">
                  <c:v>0.238</c:v>
                </c:pt>
                <c:pt idx="10" c:formatCode="#0.#########">
                  <c:v>0.262</c:v>
                </c:pt>
                <c:pt idx="11" c:formatCode="#0.#########">
                  <c:v>0.245</c:v>
                </c:pt>
                <c:pt idx="12" c:formatCode="#0.#########">
                  <c:v>0.21</c:v>
                </c:pt>
                <c:pt idx="13" c:formatCode="#0.#########">
                  <c:v>0.251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90286028"/>
        <c:axId val="695313049"/>
      </c:barChart>
      <c:catAx>
        <c:axId val="890286028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695313049"/>
        <c:crosses val="autoZero"/>
        <c:auto val="1"/>
        <c:lblAlgn val="ctr"/>
        <c:lblOffset val="100"/>
        <c:noMultiLvlLbl val="0"/>
      </c:catAx>
      <c:valAx>
        <c:axId val="695313049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chemeClr val="tx1">
                  <a:tint val="50000"/>
                </a:schemeClr>
              </a:solidFill>
              <a:prstDash val="solid"/>
              <a:round/>
            </a:ln>
          </c:spPr>
        </c:minorGridlines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890286028"/>
        <c:crosses val="autoZero"/>
        <c:crossBetween val="between"/>
      </c:valAx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t>Mazda</a:t>
            </a: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Mazda!$D$1</c:f>
              <c:strCache>
                <c:ptCount val="1"/>
                <c:pt idx="0">
                  <c:v>Pt (g)</c:v>
                </c:pt>
              </c:strCache>
            </c:strRef>
          </c:tx>
          <c:invertIfNegative val="0"/>
          <c:dLbls>
            <c:delete val="1"/>
          </c:dLbls>
          <c:cat>
            <c:numRef>
              <c:f>Mazda!$A$2:$A$14</c:f>
              <c:numCache>
                <c:formatCode>General</c:formatCode>
                <c:ptCount val="13"/>
                <c:pt idx="0">
                  <c:v>400</c:v>
                </c:pt>
                <c:pt idx="1">
                  <c:v>420</c:v>
                </c:pt>
                <c:pt idx="2">
                  <c:v>420</c:v>
                </c:pt>
                <c:pt idx="3">
                  <c:v>880</c:v>
                </c:pt>
                <c:pt idx="4">
                  <c:v>900</c:v>
                </c:pt>
                <c:pt idx="5">
                  <c:v>900</c:v>
                </c:pt>
                <c:pt idx="6">
                  <c:v>900</c:v>
                </c:pt>
                <c:pt idx="7">
                  <c:v>900</c:v>
                </c:pt>
                <c:pt idx="8">
                  <c:v>950</c:v>
                </c:pt>
                <c:pt idx="9">
                  <c:v>1080</c:v>
                </c:pt>
                <c:pt idx="10">
                  <c:v>1080</c:v>
                </c:pt>
                <c:pt idx="11">
                  <c:v>1100</c:v>
                </c:pt>
                <c:pt idx="12">
                  <c:v>1380</c:v>
                </c:pt>
              </c:numCache>
            </c:numRef>
          </c:cat>
          <c:val>
            <c:numRef>
              <c:f>Mazda!$D$2:$D$14</c:f>
              <c:numCache>
                <c:formatCode>General</c:formatCode>
                <c:ptCount val="13"/>
                <c:pt idx="0">
                  <c:v>0.085</c:v>
                </c:pt>
                <c:pt idx="1">
                  <c:v>0.125</c:v>
                </c:pt>
                <c:pt idx="2">
                  <c:v>0</c:v>
                </c:pt>
                <c:pt idx="3">
                  <c:v>0.232</c:v>
                </c:pt>
                <c:pt idx="4">
                  <c:v>0.2</c:v>
                </c:pt>
                <c:pt idx="5">
                  <c:v>0.183</c:v>
                </c:pt>
                <c:pt idx="6">
                  <c:v>0.233</c:v>
                </c:pt>
                <c:pt idx="7">
                  <c:v>0.176</c:v>
                </c:pt>
                <c:pt idx="8">
                  <c:v>0.235</c:v>
                </c:pt>
                <c:pt idx="9">
                  <c:v>0</c:v>
                </c:pt>
                <c:pt idx="10">
                  <c:v>0.205</c:v>
                </c:pt>
                <c:pt idx="11">
                  <c:v>0.34</c:v>
                </c:pt>
                <c:pt idx="12">
                  <c:v>0.37</c:v>
                </c:pt>
              </c:numCache>
            </c:numRef>
          </c:val>
        </c:ser>
        <c:ser>
          <c:idx val="1"/>
          <c:order val="1"/>
          <c:tx>
            <c:strRef>
              <c:f>Mazda!$E$1</c:f>
              <c:strCache>
                <c:ptCount val="1"/>
                <c:pt idx="0">
                  <c:v>Pd (g)</c:v>
                </c:pt>
              </c:strCache>
            </c:strRef>
          </c:tx>
          <c:invertIfNegative val="0"/>
          <c:dLbls>
            <c:delete val="1"/>
          </c:dLbls>
          <c:cat>
            <c:numRef>
              <c:f>Mazda!$A$2:$A$14</c:f>
              <c:numCache>
                <c:formatCode>General</c:formatCode>
                <c:ptCount val="13"/>
                <c:pt idx="0">
                  <c:v>400</c:v>
                </c:pt>
                <c:pt idx="1">
                  <c:v>420</c:v>
                </c:pt>
                <c:pt idx="2">
                  <c:v>420</c:v>
                </c:pt>
                <c:pt idx="3">
                  <c:v>880</c:v>
                </c:pt>
                <c:pt idx="4">
                  <c:v>900</c:v>
                </c:pt>
                <c:pt idx="5">
                  <c:v>900</c:v>
                </c:pt>
                <c:pt idx="6">
                  <c:v>900</c:v>
                </c:pt>
                <c:pt idx="7">
                  <c:v>900</c:v>
                </c:pt>
                <c:pt idx="8">
                  <c:v>950</c:v>
                </c:pt>
                <c:pt idx="9">
                  <c:v>1080</c:v>
                </c:pt>
                <c:pt idx="10">
                  <c:v>1080</c:v>
                </c:pt>
                <c:pt idx="11">
                  <c:v>1100</c:v>
                </c:pt>
                <c:pt idx="12">
                  <c:v>1380</c:v>
                </c:pt>
              </c:numCache>
            </c:numRef>
          </c:cat>
          <c:val>
            <c:numRef>
              <c:f>Mazda!$E$2:$E$14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0.143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0.0169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strRef>
              <c:f>Mazda!$F$1</c:f>
              <c:strCache>
                <c:ptCount val="1"/>
                <c:pt idx="0">
                  <c:v>Rh (g)</c:v>
                </c:pt>
              </c:strCache>
            </c:strRef>
          </c:tx>
          <c:invertIfNegative val="0"/>
          <c:dLbls>
            <c:delete val="1"/>
          </c:dLbls>
          <c:cat>
            <c:numRef>
              <c:f>Mazda!$A$2:$A$14</c:f>
              <c:numCache>
                <c:formatCode>General</c:formatCode>
                <c:ptCount val="13"/>
                <c:pt idx="0">
                  <c:v>400</c:v>
                </c:pt>
                <c:pt idx="1">
                  <c:v>420</c:v>
                </c:pt>
                <c:pt idx="2">
                  <c:v>420</c:v>
                </c:pt>
                <c:pt idx="3">
                  <c:v>880</c:v>
                </c:pt>
                <c:pt idx="4">
                  <c:v>900</c:v>
                </c:pt>
                <c:pt idx="5">
                  <c:v>900</c:v>
                </c:pt>
                <c:pt idx="6">
                  <c:v>900</c:v>
                </c:pt>
                <c:pt idx="7">
                  <c:v>900</c:v>
                </c:pt>
                <c:pt idx="8">
                  <c:v>950</c:v>
                </c:pt>
                <c:pt idx="9">
                  <c:v>1080</c:v>
                </c:pt>
                <c:pt idx="10">
                  <c:v>1080</c:v>
                </c:pt>
                <c:pt idx="11">
                  <c:v>1100</c:v>
                </c:pt>
                <c:pt idx="12">
                  <c:v>1380</c:v>
                </c:pt>
              </c:numCache>
            </c:numRef>
          </c:cat>
          <c:val>
            <c:numRef>
              <c:f>Mazda!$F$2:$F$14</c:f>
              <c:numCache>
                <c:formatCode>General</c:formatCode>
                <c:ptCount val="13"/>
                <c:pt idx="0">
                  <c:v>0</c:v>
                </c:pt>
                <c:pt idx="1">
                  <c:v>0.022</c:v>
                </c:pt>
                <c:pt idx="2">
                  <c:v>0.046</c:v>
                </c:pt>
                <c:pt idx="3">
                  <c:v>0.049</c:v>
                </c:pt>
                <c:pt idx="4">
                  <c:v>0.054</c:v>
                </c:pt>
                <c:pt idx="5">
                  <c:v>0.046</c:v>
                </c:pt>
                <c:pt idx="6">
                  <c:v>0.049</c:v>
                </c:pt>
                <c:pt idx="7">
                  <c:v>0.038</c:v>
                </c:pt>
                <c:pt idx="8">
                  <c:v>0.047</c:v>
                </c:pt>
                <c:pt idx="9">
                  <c:v>0.039</c:v>
                </c:pt>
                <c:pt idx="10">
                  <c:v>0.034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3"/>
          <c:order val="3"/>
          <c:tx>
            <c:strRef>
              <c:f>Mazda!$G$1</c:f>
              <c:strCache>
                <c:ptCount val="1"/>
                <c:pt idx="0">
                  <c:v>PGM wt. (in grams)</c:v>
                </c:pt>
              </c:strCache>
            </c:strRef>
          </c:tx>
          <c:invertIfNegative val="0"/>
          <c:dLbls>
            <c:delete val="1"/>
          </c:dLbls>
          <c:cat>
            <c:numRef>
              <c:f>Mazda!$A$2:$A$14</c:f>
              <c:numCache>
                <c:formatCode>General</c:formatCode>
                <c:ptCount val="13"/>
                <c:pt idx="0">
                  <c:v>400</c:v>
                </c:pt>
                <c:pt idx="1">
                  <c:v>420</c:v>
                </c:pt>
                <c:pt idx="2">
                  <c:v>420</c:v>
                </c:pt>
                <c:pt idx="3">
                  <c:v>880</c:v>
                </c:pt>
                <c:pt idx="4">
                  <c:v>900</c:v>
                </c:pt>
                <c:pt idx="5">
                  <c:v>900</c:v>
                </c:pt>
                <c:pt idx="6">
                  <c:v>900</c:v>
                </c:pt>
                <c:pt idx="7">
                  <c:v>900</c:v>
                </c:pt>
                <c:pt idx="8">
                  <c:v>950</c:v>
                </c:pt>
                <c:pt idx="9">
                  <c:v>1080</c:v>
                </c:pt>
                <c:pt idx="10">
                  <c:v>1080</c:v>
                </c:pt>
                <c:pt idx="11">
                  <c:v>1100</c:v>
                </c:pt>
                <c:pt idx="12">
                  <c:v>1380</c:v>
                </c:pt>
              </c:numCache>
            </c:numRef>
          </c:cat>
          <c:val>
            <c:numRef>
              <c:f>Mazda!$G$2:$G$14</c:f>
              <c:numCache>
                <c:formatCode>General</c:formatCode>
                <c:ptCount val="13"/>
                <c:pt idx="0">
                  <c:v>0.085</c:v>
                </c:pt>
                <c:pt idx="1" c:formatCode="#0.#########">
                  <c:v>0.147</c:v>
                </c:pt>
                <c:pt idx="2" c:formatCode="#0.#########">
                  <c:v>0.189</c:v>
                </c:pt>
                <c:pt idx="3" c:formatCode="#0.#########">
                  <c:v>0.281</c:v>
                </c:pt>
                <c:pt idx="4" c:formatCode="#0.#########">
                  <c:v>0.254</c:v>
                </c:pt>
                <c:pt idx="5" c:formatCode="#0.#########">
                  <c:v>0.229</c:v>
                </c:pt>
                <c:pt idx="6" c:formatCode="#0.#########">
                  <c:v>0.282</c:v>
                </c:pt>
                <c:pt idx="7" c:formatCode="#0.#########">
                  <c:v>0.214</c:v>
                </c:pt>
                <c:pt idx="8" c:formatCode="#0.#########">
                  <c:v>0.282</c:v>
                </c:pt>
                <c:pt idx="9" c:formatCode="#0.#########">
                  <c:v>0.0559</c:v>
                </c:pt>
                <c:pt idx="10" c:formatCode="#0.#########">
                  <c:v>0.239</c:v>
                </c:pt>
                <c:pt idx="11" c:formatCode="#0.#########">
                  <c:v>0.34</c:v>
                </c:pt>
                <c:pt idx="12" c:formatCode="#0.#########">
                  <c:v>0.37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14878020"/>
        <c:axId val="24336987"/>
      </c:barChart>
      <c:catAx>
        <c:axId val="81487802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4336987"/>
        <c:crosses val="autoZero"/>
        <c:auto val="1"/>
        <c:lblAlgn val="ctr"/>
        <c:lblOffset val="100"/>
        <c:noMultiLvlLbl val="0"/>
      </c:catAx>
      <c:valAx>
        <c:axId val="24336987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chemeClr val="tx1">
                  <a:tint val="50000"/>
                </a:schemeClr>
              </a:solidFill>
              <a:prstDash val="solid"/>
              <a:round/>
            </a:ln>
          </c:spPr>
        </c:minorGridlines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814878020"/>
        <c:crosses val="autoZero"/>
        <c:crossBetween val="between"/>
      </c:valAx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t>Nissan</a:t>
            </a: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Nissan!$D$1</c:f>
              <c:strCache>
                <c:ptCount val="1"/>
                <c:pt idx="0">
                  <c:v>Pt (g)</c:v>
                </c:pt>
              </c:strCache>
            </c:strRef>
          </c:tx>
          <c:invertIfNegative val="0"/>
          <c:dLbls>
            <c:delete val="1"/>
          </c:dLbls>
          <c:cat>
            <c:numRef>
              <c:f>Nissan!$A$2:$A$6</c:f>
              <c:numCache>
                <c:formatCode>General</c:formatCode>
                <c:ptCount val="5"/>
                <c:pt idx="0">
                  <c:v>600</c:v>
                </c:pt>
                <c:pt idx="1">
                  <c:v>800</c:v>
                </c:pt>
                <c:pt idx="2">
                  <c:v>1050</c:v>
                </c:pt>
                <c:pt idx="3">
                  <c:v>1150</c:v>
                </c:pt>
                <c:pt idx="4">
                  <c:v>1200</c:v>
                </c:pt>
              </c:numCache>
            </c:numRef>
          </c:cat>
          <c:val>
            <c:numRef>
              <c:f>Nissan!$D$2:$D$6</c:f>
              <c:numCache>
                <c:formatCode>General</c:formatCode>
                <c:ptCount val="5"/>
                <c:pt idx="0">
                  <c:v>0.168</c:v>
                </c:pt>
                <c:pt idx="1">
                  <c:v>0.225</c:v>
                </c:pt>
                <c:pt idx="2">
                  <c:v>0.229</c:v>
                </c:pt>
                <c:pt idx="3">
                  <c:v>0.152</c:v>
                </c:pt>
                <c:pt idx="4">
                  <c:v>0.16</c:v>
                </c:pt>
              </c:numCache>
            </c:numRef>
          </c:val>
        </c:ser>
        <c:ser>
          <c:idx val="1"/>
          <c:order val="1"/>
          <c:tx>
            <c:strRef>
              <c:f>Nissan!$E$1</c:f>
              <c:strCache>
                <c:ptCount val="1"/>
                <c:pt idx="0">
                  <c:v>Pd (g)</c:v>
                </c:pt>
              </c:strCache>
            </c:strRef>
          </c:tx>
          <c:invertIfNegative val="0"/>
          <c:dLbls>
            <c:delete val="1"/>
          </c:dLbls>
          <c:cat>
            <c:numRef>
              <c:f>Nissan!$A$2:$A$6</c:f>
              <c:numCache>
                <c:formatCode>General</c:formatCode>
                <c:ptCount val="5"/>
                <c:pt idx="0">
                  <c:v>600</c:v>
                </c:pt>
                <c:pt idx="1">
                  <c:v>800</c:v>
                </c:pt>
                <c:pt idx="2">
                  <c:v>1050</c:v>
                </c:pt>
                <c:pt idx="3">
                  <c:v>1150</c:v>
                </c:pt>
                <c:pt idx="4">
                  <c:v>1200</c:v>
                </c:pt>
              </c:numCache>
            </c:numRef>
          </c:cat>
          <c:val>
            <c:numRef>
              <c:f>Nissan!$E$2:$E$6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0.023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strRef>
              <c:f>Nissan!$F$1</c:f>
              <c:strCache>
                <c:ptCount val="1"/>
                <c:pt idx="0">
                  <c:v>Rh (g)</c:v>
                </c:pt>
              </c:strCache>
            </c:strRef>
          </c:tx>
          <c:invertIfNegative val="0"/>
          <c:dLbls>
            <c:delete val="1"/>
          </c:dLbls>
          <c:cat>
            <c:numRef>
              <c:f>Nissan!$A$2:$A$6</c:f>
              <c:numCache>
                <c:formatCode>General</c:formatCode>
                <c:ptCount val="5"/>
                <c:pt idx="0">
                  <c:v>600</c:v>
                </c:pt>
                <c:pt idx="1">
                  <c:v>800</c:v>
                </c:pt>
                <c:pt idx="2">
                  <c:v>1050</c:v>
                </c:pt>
                <c:pt idx="3">
                  <c:v>1150</c:v>
                </c:pt>
                <c:pt idx="4">
                  <c:v>1200</c:v>
                </c:pt>
              </c:numCache>
            </c:numRef>
          </c:cat>
          <c:val>
            <c:numRef>
              <c:f>Nissan!$F$2:$F$6</c:f>
              <c:numCache>
                <c:formatCode>General</c:formatCode>
                <c:ptCount val="5"/>
                <c:pt idx="0">
                  <c:v>0.035</c:v>
                </c:pt>
                <c:pt idx="1">
                  <c:v>0.036</c:v>
                </c:pt>
                <c:pt idx="2">
                  <c:v>0.036</c:v>
                </c:pt>
                <c:pt idx="3">
                  <c:v>0.027</c:v>
                </c:pt>
                <c:pt idx="4">
                  <c:v>0.029</c:v>
                </c:pt>
              </c:numCache>
            </c:numRef>
          </c:val>
        </c:ser>
        <c:ser>
          <c:idx val="3"/>
          <c:order val="3"/>
          <c:tx>
            <c:strRef>
              <c:f>Nissan!$G$1</c:f>
              <c:strCache>
                <c:ptCount val="1"/>
                <c:pt idx="0">
                  <c:v>PGM wt. (in grams)</c:v>
                </c:pt>
              </c:strCache>
            </c:strRef>
          </c:tx>
          <c:invertIfNegative val="0"/>
          <c:dLbls>
            <c:delete val="1"/>
          </c:dLbls>
          <c:cat>
            <c:numRef>
              <c:f>Nissan!$A$2:$A$6</c:f>
              <c:numCache>
                <c:formatCode>General</c:formatCode>
                <c:ptCount val="5"/>
                <c:pt idx="0">
                  <c:v>600</c:v>
                </c:pt>
                <c:pt idx="1">
                  <c:v>800</c:v>
                </c:pt>
                <c:pt idx="2">
                  <c:v>1050</c:v>
                </c:pt>
                <c:pt idx="3">
                  <c:v>1150</c:v>
                </c:pt>
                <c:pt idx="4">
                  <c:v>1200</c:v>
                </c:pt>
              </c:numCache>
            </c:numRef>
          </c:cat>
          <c:val>
            <c:numRef>
              <c:f>Nissan!$G$2:$G$6</c:f>
              <c:numCache>
                <c:formatCode>General</c:formatCode>
                <c:ptCount val="5"/>
                <c:pt idx="0">
                  <c:v>0.203</c:v>
                </c:pt>
                <c:pt idx="1" c:formatCode="#0.#########">
                  <c:v>0.261</c:v>
                </c:pt>
                <c:pt idx="2" c:formatCode="#0.#########">
                  <c:v>0.288</c:v>
                </c:pt>
                <c:pt idx="3" c:formatCode="#0.#########">
                  <c:v>0.179</c:v>
                </c:pt>
                <c:pt idx="4" c:formatCode="#0.#########">
                  <c:v>0.189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81797916"/>
        <c:axId val="908577812"/>
      </c:barChart>
      <c:catAx>
        <c:axId val="981797916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908577812"/>
        <c:crosses val="autoZero"/>
        <c:auto val="1"/>
        <c:lblAlgn val="ctr"/>
        <c:lblOffset val="100"/>
        <c:noMultiLvlLbl val="0"/>
      </c:catAx>
      <c:valAx>
        <c:axId val="90857781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chemeClr val="tx1">
                  <a:tint val="50000"/>
                </a:schemeClr>
              </a:solidFill>
              <a:prstDash val="solid"/>
              <a:round/>
            </a:ln>
          </c:spPr>
        </c:minorGridlines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981797916"/>
        <c:crosses val="autoZero"/>
        <c:crossBetween val="between"/>
      </c:valAx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t>Mitsubish</a:t>
            </a: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Mitsubishi!$D$1</c:f>
              <c:strCache>
                <c:ptCount val="1"/>
                <c:pt idx="0">
                  <c:v>Pt (g)</c:v>
                </c:pt>
              </c:strCache>
            </c:strRef>
          </c:tx>
          <c:invertIfNegative val="0"/>
          <c:dLbls>
            <c:delete val="1"/>
          </c:dLbls>
          <c:cat>
            <c:numRef>
              <c:f>Mitsubishi!$A$2:$A$6</c:f>
              <c:numCache>
                <c:formatCode>General</c:formatCode>
                <c:ptCount val="5"/>
                <c:pt idx="0">
                  <c:v>850</c:v>
                </c:pt>
                <c:pt idx="1">
                  <c:v>950</c:v>
                </c:pt>
                <c:pt idx="2">
                  <c:v>1000</c:v>
                </c:pt>
                <c:pt idx="3">
                  <c:v>1050</c:v>
                </c:pt>
                <c:pt idx="4">
                  <c:v>1070</c:v>
                </c:pt>
              </c:numCache>
            </c:numRef>
          </c:cat>
          <c:val>
            <c:numRef>
              <c:f>Mitsubishi!$D$2:$D$6</c:f>
              <c:numCache>
                <c:formatCode>General</c:formatCode>
                <c:ptCount val="5"/>
                <c:pt idx="0">
                  <c:v>0.214</c:v>
                </c:pt>
                <c:pt idx="1">
                  <c:v>0.16</c:v>
                </c:pt>
                <c:pt idx="2">
                  <c:v>0.054</c:v>
                </c:pt>
                <c:pt idx="3">
                  <c:v>0.172</c:v>
                </c:pt>
                <c:pt idx="4">
                  <c:v>0.195</c:v>
                </c:pt>
              </c:numCache>
            </c:numRef>
          </c:val>
        </c:ser>
        <c:ser>
          <c:idx val="1"/>
          <c:order val="1"/>
          <c:tx>
            <c:strRef>
              <c:f>Mitsubishi!$E$1</c:f>
              <c:strCache>
                <c:ptCount val="1"/>
                <c:pt idx="0">
                  <c:v>Pd (g)</c:v>
                </c:pt>
              </c:strCache>
            </c:strRef>
          </c:tx>
          <c:invertIfNegative val="0"/>
          <c:dLbls>
            <c:delete val="1"/>
          </c:dLbls>
          <c:cat>
            <c:numRef>
              <c:f>Mitsubishi!$A$2:$A$6</c:f>
              <c:numCache>
                <c:formatCode>General</c:formatCode>
                <c:ptCount val="5"/>
                <c:pt idx="0">
                  <c:v>850</c:v>
                </c:pt>
                <c:pt idx="1">
                  <c:v>950</c:v>
                </c:pt>
                <c:pt idx="2">
                  <c:v>1000</c:v>
                </c:pt>
                <c:pt idx="3">
                  <c:v>1050</c:v>
                </c:pt>
                <c:pt idx="4">
                  <c:v>1070</c:v>
                </c:pt>
              </c:numCache>
            </c:numRef>
          </c:cat>
          <c:val>
            <c:numRef>
              <c:f>Mitsubishi!$E$2:$E$6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0.058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strRef>
              <c:f>Mitsubishi!$F$1</c:f>
              <c:strCache>
                <c:ptCount val="1"/>
                <c:pt idx="0">
                  <c:v>Rh (g)</c:v>
                </c:pt>
              </c:strCache>
            </c:strRef>
          </c:tx>
          <c:invertIfNegative val="0"/>
          <c:dLbls>
            <c:delete val="1"/>
          </c:dLbls>
          <c:cat>
            <c:numRef>
              <c:f>Mitsubishi!$A$2:$A$6</c:f>
              <c:numCache>
                <c:formatCode>General</c:formatCode>
                <c:ptCount val="5"/>
                <c:pt idx="0">
                  <c:v>850</c:v>
                </c:pt>
                <c:pt idx="1">
                  <c:v>950</c:v>
                </c:pt>
                <c:pt idx="2">
                  <c:v>1000</c:v>
                </c:pt>
                <c:pt idx="3">
                  <c:v>1050</c:v>
                </c:pt>
                <c:pt idx="4">
                  <c:v>1070</c:v>
                </c:pt>
              </c:numCache>
            </c:numRef>
          </c:cat>
          <c:val>
            <c:numRef>
              <c:f>Mitsubishi!$F$2:$F$6</c:f>
              <c:numCache>
                <c:formatCode>General</c:formatCode>
                <c:ptCount val="5"/>
                <c:pt idx="0">
                  <c:v>0.031</c:v>
                </c:pt>
                <c:pt idx="1">
                  <c:v>0.032</c:v>
                </c:pt>
                <c:pt idx="2">
                  <c:v>0.029</c:v>
                </c:pt>
                <c:pt idx="3">
                  <c:v>0.048</c:v>
                </c:pt>
                <c:pt idx="4">
                  <c:v>0.04</c:v>
                </c:pt>
              </c:numCache>
            </c:numRef>
          </c:val>
        </c:ser>
        <c:ser>
          <c:idx val="3"/>
          <c:order val="3"/>
          <c:tx>
            <c:strRef>
              <c:f>Mitsubishi!$G$1</c:f>
              <c:strCache>
                <c:ptCount val="1"/>
                <c:pt idx="0">
                  <c:v>PGM wt. (in grams)</c:v>
                </c:pt>
              </c:strCache>
            </c:strRef>
          </c:tx>
          <c:invertIfNegative val="0"/>
          <c:dLbls>
            <c:delete val="1"/>
          </c:dLbls>
          <c:cat>
            <c:numRef>
              <c:f>Mitsubishi!$A$2:$A$6</c:f>
              <c:numCache>
                <c:formatCode>General</c:formatCode>
                <c:ptCount val="5"/>
                <c:pt idx="0">
                  <c:v>850</c:v>
                </c:pt>
                <c:pt idx="1">
                  <c:v>950</c:v>
                </c:pt>
                <c:pt idx="2">
                  <c:v>1000</c:v>
                </c:pt>
                <c:pt idx="3">
                  <c:v>1050</c:v>
                </c:pt>
                <c:pt idx="4">
                  <c:v>1070</c:v>
                </c:pt>
              </c:numCache>
            </c:numRef>
          </c:cat>
          <c:val>
            <c:numRef>
              <c:f>Mitsubishi!$G$2:$G$6</c:f>
              <c:numCache>
                <c:formatCode>General</c:formatCode>
                <c:ptCount val="5"/>
                <c:pt idx="0">
                  <c:v>0.245</c:v>
                </c:pt>
                <c:pt idx="1" c:formatCode="#0.#########">
                  <c:v>0.192</c:v>
                </c:pt>
                <c:pt idx="2" c:formatCode="#0.#########">
                  <c:v>0.141</c:v>
                </c:pt>
                <c:pt idx="3" c:formatCode="#0.#########">
                  <c:v>0.22</c:v>
                </c:pt>
                <c:pt idx="4" c:formatCode="#0.#########">
                  <c:v>0.235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1470571"/>
        <c:axId val="831111198"/>
      </c:barChart>
      <c:catAx>
        <c:axId val="191470571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831111198"/>
        <c:crosses val="autoZero"/>
        <c:auto val="1"/>
        <c:lblAlgn val="ctr"/>
        <c:lblOffset val="100"/>
        <c:noMultiLvlLbl val="0"/>
      </c:catAx>
      <c:valAx>
        <c:axId val="831111198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chemeClr val="tx1">
                  <a:tint val="50000"/>
                </a:schemeClr>
              </a:solidFill>
              <a:prstDash val="solid"/>
              <a:round/>
            </a:ln>
          </c:spPr>
        </c:minorGridlines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91470571"/>
        <c:crosses val="autoZero"/>
        <c:crossBetween val="between"/>
      </c:valAx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t>Honda</a:t>
            </a: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Honda!$D$1</c:f>
              <c:strCache>
                <c:ptCount val="1"/>
                <c:pt idx="0">
                  <c:v>Pt (g)</c:v>
                </c:pt>
              </c:strCache>
            </c:strRef>
          </c:tx>
          <c:invertIfNegative val="0"/>
          <c:dLbls>
            <c:delete val="1"/>
          </c:dLbls>
          <c:cat>
            <c:numRef>
              <c:f>Honda!$A$2:$A$10</c:f>
              <c:numCache>
                <c:formatCode>General</c:formatCode>
                <c:ptCount val="9"/>
                <c:pt idx="0">
                  <c:v>500</c:v>
                </c:pt>
                <c:pt idx="1">
                  <c:v>800</c:v>
                </c:pt>
                <c:pt idx="2">
                  <c:v>850</c:v>
                </c:pt>
                <c:pt idx="3">
                  <c:v>900</c:v>
                </c:pt>
                <c:pt idx="4">
                  <c:v>900</c:v>
                </c:pt>
                <c:pt idx="5">
                  <c:v>950</c:v>
                </c:pt>
                <c:pt idx="6">
                  <c:v>950</c:v>
                </c:pt>
                <c:pt idx="7">
                  <c:v>1200</c:v>
                </c:pt>
                <c:pt idx="8">
                  <c:v>1250</c:v>
                </c:pt>
              </c:numCache>
            </c:numRef>
          </c:cat>
          <c:val>
            <c:numRef>
              <c:f>Honda!$D$2:$D$10</c:f>
              <c:numCache>
                <c:formatCode>General</c:formatCode>
                <c:ptCount val="9"/>
                <c:pt idx="0">
                  <c:v>0.15</c:v>
                </c:pt>
                <c:pt idx="1">
                  <c:v>0.154</c:v>
                </c:pt>
                <c:pt idx="2">
                  <c:v>0.125</c:v>
                </c:pt>
                <c:pt idx="3">
                  <c:v>0.165</c:v>
                </c:pt>
                <c:pt idx="4">
                  <c:v>0.085</c:v>
                </c:pt>
                <c:pt idx="5">
                  <c:v>0.144</c:v>
                </c:pt>
                <c:pt idx="6">
                  <c:v>0.175</c:v>
                </c:pt>
                <c:pt idx="7">
                  <c:v>0.13</c:v>
                </c:pt>
                <c:pt idx="8">
                  <c:v>0.155</c:v>
                </c:pt>
              </c:numCache>
            </c:numRef>
          </c:val>
        </c:ser>
        <c:ser>
          <c:idx val="1"/>
          <c:order val="1"/>
          <c:tx>
            <c:strRef>
              <c:f>Honda!$E$1</c:f>
              <c:strCache>
                <c:ptCount val="1"/>
                <c:pt idx="0">
                  <c:v>Pd (g)</c:v>
                </c:pt>
              </c:strCache>
            </c:strRef>
          </c:tx>
          <c:invertIfNegative val="0"/>
          <c:dLbls>
            <c:delete val="1"/>
          </c:dLbls>
          <c:cat>
            <c:numRef>
              <c:f>Honda!$A$2:$A$10</c:f>
              <c:numCache>
                <c:formatCode>General</c:formatCode>
                <c:ptCount val="9"/>
                <c:pt idx="0">
                  <c:v>500</c:v>
                </c:pt>
                <c:pt idx="1">
                  <c:v>800</c:v>
                </c:pt>
                <c:pt idx="2">
                  <c:v>850</c:v>
                </c:pt>
                <c:pt idx="3">
                  <c:v>900</c:v>
                </c:pt>
                <c:pt idx="4">
                  <c:v>900</c:v>
                </c:pt>
                <c:pt idx="5">
                  <c:v>950</c:v>
                </c:pt>
                <c:pt idx="6">
                  <c:v>950</c:v>
                </c:pt>
                <c:pt idx="7">
                  <c:v>1200</c:v>
                </c:pt>
                <c:pt idx="8">
                  <c:v>1250</c:v>
                </c:pt>
              </c:numCache>
            </c:numRef>
          </c:cat>
          <c:val>
            <c:numRef>
              <c:f>Honda!$E$2:$E$10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0.285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2"/>
          <c:order val="2"/>
          <c:tx>
            <c:strRef>
              <c:f>Honda!$F$1</c:f>
              <c:strCache>
                <c:ptCount val="1"/>
                <c:pt idx="0">
                  <c:v>Rh (g)</c:v>
                </c:pt>
              </c:strCache>
            </c:strRef>
          </c:tx>
          <c:invertIfNegative val="0"/>
          <c:dLbls>
            <c:delete val="1"/>
          </c:dLbls>
          <c:cat>
            <c:numRef>
              <c:f>Honda!$A$2:$A$10</c:f>
              <c:numCache>
                <c:formatCode>General</c:formatCode>
                <c:ptCount val="9"/>
                <c:pt idx="0">
                  <c:v>500</c:v>
                </c:pt>
                <c:pt idx="1">
                  <c:v>800</c:v>
                </c:pt>
                <c:pt idx="2">
                  <c:v>850</c:v>
                </c:pt>
                <c:pt idx="3">
                  <c:v>900</c:v>
                </c:pt>
                <c:pt idx="4">
                  <c:v>900</c:v>
                </c:pt>
                <c:pt idx="5">
                  <c:v>950</c:v>
                </c:pt>
                <c:pt idx="6">
                  <c:v>950</c:v>
                </c:pt>
                <c:pt idx="7">
                  <c:v>1200</c:v>
                </c:pt>
                <c:pt idx="8">
                  <c:v>1250</c:v>
                </c:pt>
              </c:numCache>
            </c:numRef>
          </c:cat>
          <c:val>
            <c:numRef>
              <c:f>Honda!$F$2:$F$10</c:f>
              <c:numCache>
                <c:formatCode>General</c:formatCode>
                <c:ptCount val="9"/>
                <c:pt idx="0">
                  <c:v>0.03</c:v>
                </c:pt>
                <c:pt idx="1">
                  <c:v>0.03</c:v>
                </c:pt>
                <c:pt idx="2">
                  <c:v>0.025</c:v>
                </c:pt>
                <c:pt idx="3">
                  <c:v>0.03</c:v>
                </c:pt>
                <c:pt idx="4">
                  <c:v>0.026</c:v>
                </c:pt>
                <c:pt idx="5">
                  <c:v>0.025</c:v>
                </c:pt>
                <c:pt idx="6">
                  <c:v>0.038</c:v>
                </c:pt>
                <c:pt idx="7">
                  <c:v>0.026</c:v>
                </c:pt>
                <c:pt idx="8">
                  <c:v>0.032</c:v>
                </c:pt>
              </c:numCache>
            </c:numRef>
          </c:val>
        </c:ser>
        <c:ser>
          <c:idx val="3"/>
          <c:order val="3"/>
          <c:tx>
            <c:strRef>
              <c:f>Honda!$G$1</c:f>
              <c:strCache>
                <c:ptCount val="1"/>
                <c:pt idx="0">
                  <c:v>PGM wt. (in grams)</c:v>
                </c:pt>
              </c:strCache>
            </c:strRef>
          </c:tx>
          <c:invertIfNegative val="0"/>
          <c:dLbls>
            <c:delete val="1"/>
          </c:dLbls>
          <c:cat>
            <c:numRef>
              <c:f>Honda!$A$2:$A$10</c:f>
              <c:numCache>
                <c:formatCode>General</c:formatCode>
                <c:ptCount val="9"/>
                <c:pt idx="0">
                  <c:v>500</c:v>
                </c:pt>
                <c:pt idx="1">
                  <c:v>800</c:v>
                </c:pt>
                <c:pt idx="2">
                  <c:v>850</c:v>
                </c:pt>
                <c:pt idx="3">
                  <c:v>900</c:v>
                </c:pt>
                <c:pt idx="4">
                  <c:v>900</c:v>
                </c:pt>
                <c:pt idx="5">
                  <c:v>950</c:v>
                </c:pt>
                <c:pt idx="6">
                  <c:v>950</c:v>
                </c:pt>
                <c:pt idx="7">
                  <c:v>1200</c:v>
                </c:pt>
                <c:pt idx="8">
                  <c:v>1250</c:v>
                </c:pt>
              </c:numCache>
            </c:numRef>
          </c:cat>
          <c:val>
            <c:numRef>
              <c:f>Honda!$G$2:$G$10</c:f>
              <c:numCache>
                <c:formatCode>General</c:formatCode>
                <c:ptCount val="9"/>
                <c:pt idx="0">
                  <c:v>0.18</c:v>
                </c:pt>
                <c:pt idx="1" c:formatCode="#0.#########">
                  <c:v>0.184</c:v>
                </c:pt>
                <c:pt idx="2" c:formatCode="#0.#########">
                  <c:v>0.15</c:v>
                </c:pt>
                <c:pt idx="3" c:formatCode="#0.#########">
                  <c:v>0.195</c:v>
                </c:pt>
                <c:pt idx="4" c:formatCode="#0.#########">
                  <c:v>0.396</c:v>
                </c:pt>
                <c:pt idx="5" c:formatCode="#0.#########">
                  <c:v>0.169</c:v>
                </c:pt>
                <c:pt idx="6" c:formatCode="#0.#########">
                  <c:v>0.213</c:v>
                </c:pt>
                <c:pt idx="7" c:formatCode="#0.#########">
                  <c:v>0.156</c:v>
                </c:pt>
                <c:pt idx="8" c:formatCode="#0.#########">
                  <c:v>0.187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77752184"/>
        <c:axId val="162864184"/>
      </c:barChart>
      <c:catAx>
        <c:axId val="877752184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62864184"/>
        <c:crosses val="autoZero"/>
        <c:auto val="1"/>
        <c:lblAlgn val="ctr"/>
        <c:lblOffset val="100"/>
        <c:noMultiLvlLbl val="0"/>
      </c:catAx>
      <c:valAx>
        <c:axId val="162864184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chemeClr val="tx1">
                  <a:tint val="50000"/>
                </a:schemeClr>
              </a:solidFill>
              <a:prstDash val="solid"/>
              <a:round/>
            </a:ln>
          </c:spPr>
        </c:minorGridlines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87775218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t>Skoda</a:t>
            </a: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Skoda!$D$1</c:f>
              <c:strCache>
                <c:ptCount val="1"/>
                <c:pt idx="0">
                  <c:v>Pt (g)</c:v>
                </c:pt>
              </c:strCache>
            </c:strRef>
          </c:tx>
          <c:invertIfNegative val="0"/>
          <c:dLbls>
            <c:delete val="1"/>
          </c:dLbls>
          <c:cat>
            <c:numRef>
              <c:f>Skoda!$A$2:$A$3</c:f>
              <c:numCache>
                <c:formatCode>General</c:formatCode>
                <c:ptCount val="2"/>
                <c:pt idx="0">
                  <c:v>790</c:v>
                </c:pt>
                <c:pt idx="1">
                  <c:v>820</c:v>
                </c:pt>
              </c:numCache>
            </c:numRef>
          </c:cat>
          <c:val>
            <c:numRef>
              <c:f>Skoda!$D$2:$D$3</c:f>
              <c:numCache>
                <c:formatCode>General</c:formatCode>
                <c:ptCount val="2"/>
                <c:pt idx="0">
                  <c:v>0.172</c:v>
                </c:pt>
                <c:pt idx="1">
                  <c:v>0</c:v>
                </c:pt>
              </c:numCache>
            </c:numRef>
          </c:val>
        </c:ser>
        <c:ser>
          <c:idx val="1"/>
          <c:order val="1"/>
          <c:tx>
            <c:strRef>
              <c:f>Skoda!$E$1</c:f>
              <c:strCache>
                <c:ptCount val="1"/>
                <c:pt idx="0">
                  <c:v>Pd (g)</c:v>
                </c:pt>
              </c:strCache>
            </c:strRef>
          </c:tx>
          <c:invertIfNegative val="0"/>
          <c:dLbls>
            <c:delete val="1"/>
          </c:dLbls>
          <c:cat>
            <c:numRef>
              <c:f>Skoda!$A$2:$A$3</c:f>
              <c:numCache>
                <c:formatCode>General</c:formatCode>
                <c:ptCount val="2"/>
                <c:pt idx="0">
                  <c:v>790</c:v>
                </c:pt>
                <c:pt idx="1">
                  <c:v>820</c:v>
                </c:pt>
              </c:numCache>
            </c:numRef>
          </c:cat>
          <c:val>
            <c:numRef>
              <c:f>Skoda!$E$2:$E$3</c:f>
              <c:numCache>
                <c:formatCode>General</c:formatCode>
                <c:ptCount val="2"/>
                <c:pt idx="0">
                  <c:v>0</c:v>
                </c:pt>
                <c:pt idx="1">
                  <c:v>0.135</c:v>
                </c:pt>
              </c:numCache>
            </c:numRef>
          </c:val>
        </c:ser>
        <c:ser>
          <c:idx val="2"/>
          <c:order val="2"/>
          <c:tx>
            <c:strRef>
              <c:f>Skoda!$F$1</c:f>
              <c:strCache>
                <c:ptCount val="1"/>
                <c:pt idx="0">
                  <c:v>Rh (g)</c:v>
                </c:pt>
              </c:strCache>
            </c:strRef>
          </c:tx>
          <c:invertIfNegative val="0"/>
          <c:dLbls>
            <c:delete val="1"/>
          </c:dLbls>
          <c:cat>
            <c:numRef>
              <c:f>Skoda!$A$2:$A$3</c:f>
              <c:numCache>
                <c:formatCode>General</c:formatCode>
                <c:ptCount val="2"/>
                <c:pt idx="0">
                  <c:v>790</c:v>
                </c:pt>
                <c:pt idx="1">
                  <c:v>820</c:v>
                </c:pt>
              </c:numCache>
            </c:numRef>
          </c:cat>
          <c:val>
            <c:numRef>
              <c:f>Skoda!$F$2:$F$3</c:f>
              <c:numCache>
                <c:formatCode>General</c:formatCode>
                <c:ptCount val="2"/>
                <c:pt idx="0">
                  <c:v>0.034</c:v>
                </c:pt>
                <c:pt idx="1">
                  <c:v>0.025</c:v>
                </c:pt>
              </c:numCache>
            </c:numRef>
          </c:val>
        </c:ser>
        <c:ser>
          <c:idx val="3"/>
          <c:order val="3"/>
          <c:tx>
            <c:strRef>
              <c:f>Skoda!$G$1</c:f>
              <c:strCache>
                <c:ptCount val="1"/>
                <c:pt idx="0">
                  <c:v>PGM wt. (in grams)</c:v>
                </c:pt>
              </c:strCache>
            </c:strRef>
          </c:tx>
          <c:invertIfNegative val="0"/>
          <c:dLbls>
            <c:delete val="1"/>
          </c:dLbls>
          <c:cat>
            <c:numRef>
              <c:f>Skoda!$A$2:$A$3</c:f>
              <c:numCache>
                <c:formatCode>General</c:formatCode>
                <c:ptCount val="2"/>
                <c:pt idx="0">
                  <c:v>790</c:v>
                </c:pt>
                <c:pt idx="1">
                  <c:v>820</c:v>
                </c:pt>
              </c:numCache>
            </c:numRef>
          </c:cat>
          <c:val>
            <c:numRef>
              <c:f>Skoda!$G$2:$G$3</c:f>
              <c:numCache>
                <c:formatCode>General</c:formatCode>
                <c:ptCount val="2"/>
                <c:pt idx="0">
                  <c:v>0.206</c:v>
                </c:pt>
                <c:pt idx="1" c:formatCode="#0.#########">
                  <c:v>0.16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8236957"/>
        <c:axId val="645633056"/>
      </c:barChart>
      <c:catAx>
        <c:axId val="838236957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645633056"/>
        <c:crosses val="autoZero"/>
        <c:auto val="1"/>
        <c:lblAlgn val="ctr"/>
        <c:lblOffset val="100"/>
        <c:noMultiLvlLbl val="0"/>
      </c:catAx>
      <c:valAx>
        <c:axId val="645633056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chemeClr val="tx1">
                  <a:tint val="50000"/>
                </a:schemeClr>
              </a:solidFill>
              <a:prstDash val="solid"/>
              <a:round/>
            </a:ln>
          </c:spPr>
        </c:minorGridlines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838236957"/>
        <c:crosses val="autoZero"/>
        <c:crossBetween val="between"/>
      </c:valAx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t>Mercedes Benz</a:t>
            </a: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Mercedes_Benz!$D$1</c:f>
              <c:strCache>
                <c:ptCount val="1"/>
                <c:pt idx="0">
                  <c:v>Pt (g)</c:v>
                </c:pt>
              </c:strCache>
            </c:strRef>
          </c:tx>
          <c:invertIfNegative val="0"/>
          <c:dLbls>
            <c:delete val="1"/>
          </c:dLbls>
          <c:cat>
            <c:numRef>
              <c:f>Mercedes_Benz!$A$2:$A$23</c:f>
              <c:numCache>
                <c:formatCode>General</c:formatCode>
                <c:ptCount val="22"/>
                <c:pt idx="0">
                  <c:v>380</c:v>
                </c:pt>
                <c:pt idx="1">
                  <c:v>580</c:v>
                </c:pt>
                <c:pt idx="2">
                  <c:v>650</c:v>
                </c:pt>
                <c:pt idx="3">
                  <c:v>650</c:v>
                </c:pt>
                <c:pt idx="4">
                  <c:v>650</c:v>
                </c:pt>
                <c:pt idx="5">
                  <c:v>900</c:v>
                </c:pt>
                <c:pt idx="6">
                  <c:v>900</c:v>
                </c:pt>
                <c:pt idx="7">
                  <c:v>980</c:v>
                </c:pt>
                <c:pt idx="8">
                  <c:v>950</c:v>
                </c:pt>
                <c:pt idx="9">
                  <c:v>1100</c:v>
                </c:pt>
                <c:pt idx="10">
                  <c:v>1140</c:v>
                </c:pt>
                <c:pt idx="11">
                  <c:v>1200</c:v>
                </c:pt>
                <c:pt idx="12">
                  <c:v>1200</c:v>
                </c:pt>
                <c:pt idx="13">
                  <c:v>1200</c:v>
                </c:pt>
                <c:pt idx="14">
                  <c:v>1320</c:v>
                </c:pt>
                <c:pt idx="15">
                  <c:v>1480</c:v>
                </c:pt>
                <c:pt idx="16">
                  <c:v>1500</c:v>
                </c:pt>
                <c:pt idx="17">
                  <c:v>1700</c:v>
                </c:pt>
                <c:pt idx="18">
                  <c:v>1800</c:v>
                </c:pt>
                <c:pt idx="19">
                  <c:v>1850</c:v>
                </c:pt>
                <c:pt idx="20">
                  <c:v>1900</c:v>
                </c:pt>
                <c:pt idx="21">
                  <c:v>2050</c:v>
                </c:pt>
              </c:numCache>
            </c:numRef>
          </c:cat>
          <c:val>
            <c:numRef>
              <c:f>Mercedes_Benz!$D$2:$D$23</c:f>
              <c:numCache>
                <c:formatCode>General</c:formatCode>
                <c:ptCount val="22"/>
                <c:pt idx="0">
                  <c:v>0.03</c:v>
                </c:pt>
                <c:pt idx="1">
                  <c:v>0.019</c:v>
                </c:pt>
                <c:pt idx="2">
                  <c:v>0.48</c:v>
                </c:pt>
                <c:pt idx="3">
                  <c:v>0</c:v>
                </c:pt>
                <c:pt idx="4">
                  <c:v>0.28</c:v>
                </c:pt>
                <c:pt idx="5">
                  <c:v>0.5</c:v>
                </c:pt>
                <c:pt idx="6">
                  <c:v>0.22</c:v>
                </c:pt>
                <c:pt idx="7">
                  <c:v>0.217</c:v>
                </c:pt>
                <c:pt idx="8">
                  <c:v>0.245</c:v>
                </c:pt>
                <c:pt idx="9">
                  <c:v>0.209</c:v>
                </c:pt>
                <c:pt idx="10">
                  <c:v>0.245</c:v>
                </c:pt>
                <c:pt idx="11">
                  <c:v>0.45</c:v>
                </c:pt>
                <c:pt idx="12">
                  <c:v>0.16</c:v>
                </c:pt>
                <c:pt idx="13">
                  <c:v>0.35</c:v>
                </c:pt>
                <c:pt idx="14">
                  <c:v>0.022</c:v>
                </c:pt>
                <c:pt idx="15">
                  <c:v>0</c:v>
                </c:pt>
                <c:pt idx="16">
                  <c:v>0.182</c:v>
                </c:pt>
                <c:pt idx="17">
                  <c:v>0</c:v>
                </c:pt>
                <c:pt idx="18">
                  <c:v>0.18</c:v>
                </c:pt>
                <c:pt idx="19">
                  <c:v>0</c:v>
                </c:pt>
                <c:pt idx="20">
                  <c:v>0.163</c:v>
                </c:pt>
                <c:pt idx="21">
                  <c:v>0.368</c:v>
                </c:pt>
              </c:numCache>
            </c:numRef>
          </c:val>
        </c:ser>
        <c:ser>
          <c:idx val="1"/>
          <c:order val="1"/>
          <c:tx>
            <c:strRef>
              <c:f>Mercedes_Benz!$E$1</c:f>
              <c:strCache>
                <c:ptCount val="1"/>
                <c:pt idx="0">
                  <c:v>Pd (g)</c:v>
                </c:pt>
              </c:strCache>
            </c:strRef>
          </c:tx>
          <c:invertIfNegative val="0"/>
          <c:dLbls>
            <c:delete val="1"/>
          </c:dLbls>
          <c:cat>
            <c:numRef>
              <c:f>Mercedes_Benz!$A$2:$A$23</c:f>
              <c:numCache>
                <c:formatCode>General</c:formatCode>
                <c:ptCount val="22"/>
                <c:pt idx="0">
                  <c:v>380</c:v>
                </c:pt>
                <c:pt idx="1">
                  <c:v>580</c:v>
                </c:pt>
                <c:pt idx="2">
                  <c:v>650</c:v>
                </c:pt>
                <c:pt idx="3">
                  <c:v>650</c:v>
                </c:pt>
                <c:pt idx="4">
                  <c:v>650</c:v>
                </c:pt>
                <c:pt idx="5">
                  <c:v>900</c:v>
                </c:pt>
                <c:pt idx="6">
                  <c:v>900</c:v>
                </c:pt>
                <c:pt idx="7">
                  <c:v>980</c:v>
                </c:pt>
                <c:pt idx="8">
                  <c:v>950</c:v>
                </c:pt>
                <c:pt idx="9">
                  <c:v>1100</c:v>
                </c:pt>
                <c:pt idx="10">
                  <c:v>1140</c:v>
                </c:pt>
                <c:pt idx="11">
                  <c:v>1200</c:v>
                </c:pt>
                <c:pt idx="12">
                  <c:v>1200</c:v>
                </c:pt>
                <c:pt idx="13">
                  <c:v>1200</c:v>
                </c:pt>
                <c:pt idx="14">
                  <c:v>1320</c:v>
                </c:pt>
                <c:pt idx="15">
                  <c:v>1480</c:v>
                </c:pt>
                <c:pt idx="16">
                  <c:v>1500</c:v>
                </c:pt>
                <c:pt idx="17">
                  <c:v>1700</c:v>
                </c:pt>
                <c:pt idx="18">
                  <c:v>1800</c:v>
                </c:pt>
                <c:pt idx="19">
                  <c:v>1850</c:v>
                </c:pt>
                <c:pt idx="20">
                  <c:v>1900</c:v>
                </c:pt>
                <c:pt idx="21">
                  <c:v>2050</c:v>
                </c:pt>
              </c:numCache>
            </c:numRef>
          </c:cat>
          <c:val>
            <c:numRef>
              <c:f>Mercedes_Benz!$E$2:$E$23</c:f>
              <c:numCache>
                <c:formatCode>General</c:formatCode>
                <c:ptCount val="22"/>
                <c:pt idx="0">
                  <c:v>0.96</c:v>
                </c:pt>
                <c:pt idx="1">
                  <c:v>0.235</c:v>
                </c:pt>
                <c:pt idx="2">
                  <c:v>0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0.415</c:v>
                </c:pt>
                <c:pt idx="15">
                  <c:v>0.183</c:v>
                </c:pt>
                <c:pt idx="16">
                  <c:v>0</c:v>
                </c:pt>
                <c:pt idx="17">
                  <c:v>0.19</c:v>
                </c:pt>
                <c:pt idx="18">
                  <c:v>0</c:v>
                </c:pt>
                <c:pt idx="19">
                  <c:v>0.316</c:v>
                </c:pt>
                <c:pt idx="20">
                  <c:v>0.289</c:v>
                </c:pt>
                <c:pt idx="21">
                  <c:v>0</c:v>
                </c:pt>
              </c:numCache>
            </c:numRef>
          </c:val>
        </c:ser>
        <c:ser>
          <c:idx val="2"/>
          <c:order val="2"/>
          <c:tx>
            <c:strRef>
              <c:f>Mercedes_Benz!$F$1</c:f>
              <c:strCache>
                <c:ptCount val="1"/>
                <c:pt idx="0">
                  <c:v>Rh (g)</c:v>
                </c:pt>
              </c:strCache>
            </c:strRef>
          </c:tx>
          <c:invertIfNegative val="0"/>
          <c:dLbls>
            <c:delete val="1"/>
          </c:dLbls>
          <c:cat>
            <c:numRef>
              <c:f>Mercedes_Benz!$A$2:$A$23</c:f>
              <c:numCache>
                <c:formatCode>General</c:formatCode>
                <c:ptCount val="22"/>
                <c:pt idx="0">
                  <c:v>380</c:v>
                </c:pt>
                <c:pt idx="1">
                  <c:v>580</c:v>
                </c:pt>
                <c:pt idx="2">
                  <c:v>650</c:v>
                </c:pt>
                <c:pt idx="3">
                  <c:v>650</c:v>
                </c:pt>
                <c:pt idx="4">
                  <c:v>650</c:v>
                </c:pt>
                <c:pt idx="5">
                  <c:v>900</c:v>
                </c:pt>
                <c:pt idx="6">
                  <c:v>900</c:v>
                </c:pt>
                <c:pt idx="7">
                  <c:v>980</c:v>
                </c:pt>
                <c:pt idx="8">
                  <c:v>950</c:v>
                </c:pt>
                <c:pt idx="9">
                  <c:v>1100</c:v>
                </c:pt>
                <c:pt idx="10">
                  <c:v>1140</c:v>
                </c:pt>
                <c:pt idx="11">
                  <c:v>1200</c:v>
                </c:pt>
                <c:pt idx="12">
                  <c:v>1200</c:v>
                </c:pt>
                <c:pt idx="13">
                  <c:v>1200</c:v>
                </c:pt>
                <c:pt idx="14">
                  <c:v>1320</c:v>
                </c:pt>
                <c:pt idx="15">
                  <c:v>1480</c:v>
                </c:pt>
                <c:pt idx="16">
                  <c:v>1500</c:v>
                </c:pt>
                <c:pt idx="17">
                  <c:v>1700</c:v>
                </c:pt>
                <c:pt idx="18">
                  <c:v>1800</c:v>
                </c:pt>
                <c:pt idx="19">
                  <c:v>1850</c:v>
                </c:pt>
                <c:pt idx="20">
                  <c:v>1900</c:v>
                </c:pt>
                <c:pt idx="21">
                  <c:v>2050</c:v>
                </c:pt>
              </c:numCache>
            </c:numRef>
          </c:cat>
          <c:val>
            <c:numRef>
              <c:f>Mercedes_Benz!$F$2:$F$23</c:f>
              <c:numCache>
                <c:formatCode>General</c:formatCode>
                <c:ptCount val="22"/>
                <c:pt idx="0">
                  <c:v>0.03</c:v>
                </c:pt>
                <c:pt idx="1">
                  <c:v>0.021</c:v>
                </c:pt>
                <c:pt idx="2">
                  <c:v>0</c:v>
                </c:pt>
                <c:pt idx="3">
                  <c:v>0.031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0.044</c:v>
                </c:pt>
                <c:pt idx="8">
                  <c:v>0</c:v>
                </c:pt>
                <c:pt idx="9">
                  <c:v>0</c:v>
                </c:pt>
                <c:pt idx="10">
                  <c:v>0.05</c:v>
                </c:pt>
                <c:pt idx="11">
                  <c:v>0</c:v>
                </c:pt>
                <c:pt idx="12">
                  <c:v>0.032</c:v>
                </c:pt>
                <c:pt idx="13">
                  <c:v>0</c:v>
                </c:pt>
                <c:pt idx="14">
                  <c:v>0.025</c:v>
                </c:pt>
                <c:pt idx="15">
                  <c:v>0.029</c:v>
                </c:pt>
                <c:pt idx="16">
                  <c:v>0.038</c:v>
                </c:pt>
                <c:pt idx="17">
                  <c:v>0.036</c:v>
                </c:pt>
                <c:pt idx="18">
                  <c:v>0.04</c:v>
                </c:pt>
                <c:pt idx="19">
                  <c:v>0.032</c:v>
                </c:pt>
                <c:pt idx="20">
                  <c:v>0.016</c:v>
                </c:pt>
                <c:pt idx="21">
                  <c:v>0</c:v>
                </c:pt>
              </c:numCache>
            </c:numRef>
          </c:val>
        </c:ser>
        <c:ser>
          <c:idx val="3"/>
          <c:order val="3"/>
          <c:tx>
            <c:strRef>
              <c:f>Mercedes_Benz!$G$1</c:f>
              <c:strCache>
                <c:ptCount val="1"/>
                <c:pt idx="0">
                  <c:v>PGM wt. (in grams)</c:v>
                </c:pt>
              </c:strCache>
            </c:strRef>
          </c:tx>
          <c:invertIfNegative val="0"/>
          <c:dLbls>
            <c:delete val="1"/>
          </c:dLbls>
          <c:cat>
            <c:numRef>
              <c:f>Mercedes_Benz!$A$2:$A$23</c:f>
              <c:numCache>
                <c:formatCode>General</c:formatCode>
                <c:ptCount val="22"/>
                <c:pt idx="0">
                  <c:v>380</c:v>
                </c:pt>
                <c:pt idx="1">
                  <c:v>580</c:v>
                </c:pt>
                <c:pt idx="2">
                  <c:v>650</c:v>
                </c:pt>
                <c:pt idx="3">
                  <c:v>650</c:v>
                </c:pt>
                <c:pt idx="4">
                  <c:v>650</c:v>
                </c:pt>
                <c:pt idx="5">
                  <c:v>900</c:v>
                </c:pt>
                <c:pt idx="6">
                  <c:v>900</c:v>
                </c:pt>
                <c:pt idx="7">
                  <c:v>980</c:v>
                </c:pt>
                <c:pt idx="8">
                  <c:v>950</c:v>
                </c:pt>
                <c:pt idx="9">
                  <c:v>1100</c:v>
                </c:pt>
                <c:pt idx="10">
                  <c:v>1140</c:v>
                </c:pt>
                <c:pt idx="11">
                  <c:v>1200</c:v>
                </c:pt>
                <c:pt idx="12">
                  <c:v>1200</c:v>
                </c:pt>
                <c:pt idx="13">
                  <c:v>1200</c:v>
                </c:pt>
                <c:pt idx="14">
                  <c:v>1320</c:v>
                </c:pt>
                <c:pt idx="15">
                  <c:v>1480</c:v>
                </c:pt>
                <c:pt idx="16">
                  <c:v>1500</c:v>
                </c:pt>
                <c:pt idx="17">
                  <c:v>1700</c:v>
                </c:pt>
                <c:pt idx="18">
                  <c:v>1800</c:v>
                </c:pt>
                <c:pt idx="19">
                  <c:v>1850</c:v>
                </c:pt>
                <c:pt idx="20">
                  <c:v>1900</c:v>
                </c:pt>
                <c:pt idx="21">
                  <c:v>2050</c:v>
                </c:pt>
              </c:numCache>
            </c:numRef>
          </c:cat>
          <c:val>
            <c:numRef>
              <c:f>Mercedes_Benz!$G$2:$G$23</c:f>
              <c:numCache>
                <c:formatCode>General</c:formatCode>
                <c:ptCount val="22"/>
                <c:pt idx="0">
                  <c:v>1.02</c:v>
                </c:pt>
                <c:pt idx="1" c:formatCode="#0.#########">
                  <c:v>0.275</c:v>
                </c:pt>
                <c:pt idx="2" c:formatCode="#0.#########">
                  <c:v>0.48</c:v>
                </c:pt>
                <c:pt idx="3" c:formatCode="#0.#########">
                  <c:v>0.231</c:v>
                </c:pt>
                <c:pt idx="4" c:formatCode="#0.#########">
                  <c:v>0.28</c:v>
                </c:pt>
                <c:pt idx="5" c:formatCode="#0.#########">
                  <c:v>0.5</c:v>
                </c:pt>
                <c:pt idx="6" c:formatCode="#0.#########">
                  <c:v>0.22</c:v>
                </c:pt>
                <c:pt idx="7" c:formatCode="#0.#########">
                  <c:v>0.261</c:v>
                </c:pt>
                <c:pt idx="8" c:formatCode="#0.#########">
                  <c:v>0.245</c:v>
                </c:pt>
                <c:pt idx="9" c:formatCode="#0.#########">
                  <c:v>0.209</c:v>
                </c:pt>
                <c:pt idx="10" c:formatCode="#0.#########">
                  <c:v>0.295</c:v>
                </c:pt>
                <c:pt idx="11" c:formatCode="#0.#########">
                  <c:v>0.45</c:v>
                </c:pt>
                <c:pt idx="12" c:formatCode="#0.#########">
                  <c:v>0.192</c:v>
                </c:pt>
                <c:pt idx="13" c:formatCode="#0.#########">
                  <c:v>0.35</c:v>
                </c:pt>
                <c:pt idx="14" c:formatCode="#0.#########">
                  <c:v>0.462</c:v>
                </c:pt>
                <c:pt idx="15" c:formatCode="#0.#########">
                  <c:v>0.212</c:v>
                </c:pt>
                <c:pt idx="16" c:formatCode="#0.#########">
                  <c:v>0.22</c:v>
                </c:pt>
                <c:pt idx="17" c:formatCode="#0.#########">
                  <c:v>0.226</c:v>
                </c:pt>
                <c:pt idx="18" c:formatCode="#0.#########">
                  <c:v>0.22</c:v>
                </c:pt>
                <c:pt idx="19" c:formatCode="#0.#########">
                  <c:v>0.348</c:v>
                </c:pt>
                <c:pt idx="20" c:formatCode="#0.#########">
                  <c:v>0.468</c:v>
                </c:pt>
                <c:pt idx="21" c:formatCode="#0.#########">
                  <c:v>0.368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4826420"/>
        <c:axId val="119021278"/>
      </c:barChart>
      <c:catAx>
        <c:axId val="85482642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9021278"/>
        <c:crosses val="autoZero"/>
        <c:auto val="1"/>
        <c:lblAlgn val="ctr"/>
        <c:lblOffset val="100"/>
        <c:noMultiLvlLbl val="0"/>
      </c:catAx>
      <c:valAx>
        <c:axId val="119021278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chemeClr val="tx1">
                  <a:tint val="50000"/>
                </a:schemeClr>
              </a:solidFill>
              <a:prstDash val="solid"/>
              <a:round/>
            </a:ln>
          </c:spPr>
        </c:minorGridlines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854826420"/>
        <c:crosses val="autoZero"/>
        <c:crossBetween val="between"/>
      </c:valAx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t>Renault</a:t>
            </a: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Renault!$D$1</c:f>
              <c:strCache>
                <c:ptCount val="1"/>
                <c:pt idx="0">
                  <c:v>Pt (g)</c:v>
                </c:pt>
              </c:strCache>
            </c:strRef>
          </c:tx>
          <c:invertIfNegative val="0"/>
          <c:dLbls>
            <c:delete val="1"/>
          </c:dLbls>
          <c:cat>
            <c:numRef>
              <c:f>Renault!$A$2:$A$10</c:f>
              <c:numCache>
                <c:formatCode>General</c:formatCode>
                <c:ptCount val="9"/>
                <c:pt idx="0">
                  <c:v>400</c:v>
                </c:pt>
                <c:pt idx="1">
                  <c:v>440</c:v>
                </c:pt>
                <c:pt idx="2">
                  <c:v>800</c:v>
                </c:pt>
                <c:pt idx="3">
                  <c:v>950</c:v>
                </c:pt>
                <c:pt idx="4">
                  <c:v>1000</c:v>
                </c:pt>
                <c:pt idx="5">
                  <c:v>1000</c:v>
                </c:pt>
                <c:pt idx="6">
                  <c:v>1100</c:v>
                </c:pt>
                <c:pt idx="7">
                  <c:v>1100</c:v>
                </c:pt>
                <c:pt idx="8">
                  <c:v>1850</c:v>
                </c:pt>
              </c:numCache>
            </c:numRef>
          </c:cat>
          <c:val>
            <c:numRef>
              <c:f>Renault!$D$2:$D$10</c:f>
              <c:numCache>
                <c:formatCode>General</c:formatCode>
                <c:ptCount val="9"/>
                <c:pt idx="0">
                  <c:v>0.57</c:v>
                </c:pt>
                <c:pt idx="1">
                  <c:v>0.973</c:v>
                </c:pt>
                <c:pt idx="2">
                  <c:v>0.065</c:v>
                </c:pt>
                <c:pt idx="3">
                  <c:v>0.065</c:v>
                </c:pt>
                <c:pt idx="4">
                  <c:v>0.27</c:v>
                </c:pt>
                <c:pt idx="5">
                  <c:v>0</c:v>
                </c:pt>
                <c:pt idx="6">
                  <c:v>0</c:v>
                </c:pt>
                <c:pt idx="7">
                  <c:v>0.045</c:v>
                </c:pt>
                <c:pt idx="8">
                  <c:v>0.225</c:v>
                </c:pt>
              </c:numCache>
            </c:numRef>
          </c:val>
        </c:ser>
        <c:ser>
          <c:idx val="1"/>
          <c:order val="1"/>
          <c:tx>
            <c:strRef>
              <c:f>Renault!$E$1</c:f>
              <c:strCache>
                <c:ptCount val="1"/>
                <c:pt idx="0">
                  <c:v>Pd (g)</c:v>
                </c:pt>
              </c:strCache>
            </c:strRef>
          </c:tx>
          <c:invertIfNegative val="0"/>
          <c:dLbls>
            <c:delete val="1"/>
          </c:dLbls>
          <c:cat>
            <c:numRef>
              <c:f>Renault!$A$2:$A$10</c:f>
              <c:numCache>
                <c:formatCode>General</c:formatCode>
                <c:ptCount val="9"/>
                <c:pt idx="0">
                  <c:v>400</c:v>
                </c:pt>
                <c:pt idx="1">
                  <c:v>440</c:v>
                </c:pt>
                <c:pt idx="2">
                  <c:v>800</c:v>
                </c:pt>
                <c:pt idx="3">
                  <c:v>950</c:v>
                </c:pt>
                <c:pt idx="4">
                  <c:v>1000</c:v>
                </c:pt>
                <c:pt idx="5">
                  <c:v>1000</c:v>
                </c:pt>
                <c:pt idx="6">
                  <c:v>1100</c:v>
                </c:pt>
                <c:pt idx="7">
                  <c:v>1100</c:v>
                </c:pt>
                <c:pt idx="8">
                  <c:v>1850</c:v>
                </c:pt>
              </c:numCache>
            </c:numRef>
          </c:cat>
          <c:val>
            <c:numRef>
              <c:f>Renault!$E$2:$E$10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0.205</c:v>
                </c:pt>
                <c:pt idx="6">
                  <c:v>0.21</c:v>
                </c:pt>
                <c:pt idx="7">
                  <c:v>0.173</c:v>
                </c:pt>
                <c:pt idx="8">
                  <c:v>0</c:v>
                </c:pt>
              </c:numCache>
            </c:numRef>
          </c:val>
        </c:ser>
        <c:ser>
          <c:idx val="2"/>
          <c:order val="2"/>
          <c:tx>
            <c:strRef>
              <c:f>Renault!$F$1</c:f>
              <c:strCache>
                <c:ptCount val="1"/>
                <c:pt idx="0">
                  <c:v>Rh (g)</c:v>
                </c:pt>
              </c:strCache>
            </c:strRef>
          </c:tx>
          <c:invertIfNegative val="0"/>
          <c:dLbls>
            <c:delete val="1"/>
          </c:dLbls>
          <c:cat>
            <c:numRef>
              <c:f>Renault!$A$2:$A$10</c:f>
              <c:numCache>
                <c:formatCode>General</c:formatCode>
                <c:ptCount val="9"/>
                <c:pt idx="0">
                  <c:v>400</c:v>
                </c:pt>
                <c:pt idx="1">
                  <c:v>440</c:v>
                </c:pt>
                <c:pt idx="2">
                  <c:v>800</c:v>
                </c:pt>
                <c:pt idx="3">
                  <c:v>950</c:v>
                </c:pt>
                <c:pt idx="4">
                  <c:v>1000</c:v>
                </c:pt>
                <c:pt idx="5">
                  <c:v>1000</c:v>
                </c:pt>
                <c:pt idx="6">
                  <c:v>1100</c:v>
                </c:pt>
                <c:pt idx="7">
                  <c:v>1100</c:v>
                </c:pt>
                <c:pt idx="8">
                  <c:v>1850</c:v>
                </c:pt>
              </c:numCache>
            </c:numRef>
          </c:cat>
          <c:val>
            <c:numRef>
              <c:f>Renault!$F$2:$F$10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0.038</c:v>
                </c:pt>
                <c:pt idx="6">
                  <c:v>0.04</c:v>
                </c:pt>
                <c:pt idx="7">
                  <c:v>0.037</c:v>
                </c:pt>
                <c:pt idx="8">
                  <c:v>0.025</c:v>
                </c:pt>
              </c:numCache>
            </c:numRef>
          </c:val>
        </c:ser>
        <c:ser>
          <c:idx val="3"/>
          <c:order val="3"/>
          <c:tx>
            <c:strRef>
              <c:f>Renault!$G$1</c:f>
              <c:strCache>
                <c:ptCount val="1"/>
                <c:pt idx="0">
                  <c:v>PGM wt. (in grams)</c:v>
                </c:pt>
              </c:strCache>
            </c:strRef>
          </c:tx>
          <c:invertIfNegative val="0"/>
          <c:dLbls>
            <c:delete val="1"/>
          </c:dLbls>
          <c:cat>
            <c:numRef>
              <c:f>Renault!$A$2:$A$10</c:f>
              <c:numCache>
                <c:formatCode>General</c:formatCode>
                <c:ptCount val="9"/>
                <c:pt idx="0">
                  <c:v>400</c:v>
                </c:pt>
                <c:pt idx="1">
                  <c:v>440</c:v>
                </c:pt>
                <c:pt idx="2">
                  <c:v>800</c:v>
                </c:pt>
                <c:pt idx="3">
                  <c:v>950</c:v>
                </c:pt>
                <c:pt idx="4">
                  <c:v>1000</c:v>
                </c:pt>
                <c:pt idx="5">
                  <c:v>1000</c:v>
                </c:pt>
                <c:pt idx="6">
                  <c:v>1100</c:v>
                </c:pt>
                <c:pt idx="7">
                  <c:v>1100</c:v>
                </c:pt>
                <c:pt idx="8">
                  <c:v>1850</c:v>
                </c:pt>
              </c:numCache>
            </c:numRef>
          </c:cat>
          <c:val>
            <c:numRef>
              <c:f>Renault!$G$2:$G$10</c:f>
              <c:numCache>
                <c:formatCode>General</c:formatCode>
                <c:ptCount val="9"/>
                <c:pt idx="0">
                  <c:v>0.57</c:v>
                </c:pt>
                <c:pt idx="1" c:formatCode="#0.#########">
                  <c:v>0.973</c:v>
                </c:pt>
                <c:pt idx="2" c:formatCode="#0.#########">
                  <c:v>0.065</c:v>
                </c:pt>
                <c:pt idx="3" c:formatCode="#0.#########">
                  <c:v>0.065</c:v>
                </c:pt>
                <c:pt idx="4" c:formatCode="#0.#########">
                  <c:v>0.27</c:v>
                </c:pt>
                <c:pt idx="5" c:formatCode="#0.#########">
                  <c:v>0.243</c:v>
                </c:pt>
                <c:pt idx="6" c:formatCode="#0.#########">
                  <c:v>0.25</c:v>
                </c:pt>
                <c:pt idx="7" c:formatCode="#0.#########">
                  <c:v>0.255</c:v>
                </c:pt>
                <c:pt idx="8" c:formatCode="#0.#########">
                  <c:v>0.25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1438888"/>
        <c:axId val="865650041"/>
      </c:barChart>
      <c:catAx>
        <c:axId val="561438888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865650041"/>
        <c:crosses val="autoZero"/>
        <c:auto val="1"/>
        <c:lblAlgn val="ctr"/>
        <c:lblOffset val="100"/>
        <c:noMultiLvlLbl val="0"/>
      </c:catAx>
      <c:valAx>
        <c:axId val="865650041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chemeClr val="tx1">
                  <a:tint val="50000"/>
                </a:schemeClr>
              </a:solidFill>
              <a:prstDash val="solid"/>
              <a:round/>
            </a:ln>
          </c:spPr>
        </c:minorGridlines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61438888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t>Volkswagen</a:t>
            </a: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Volkswagen!$D$1</c:f>
              <c:strCache>
                <c:ptCount val="1"/>
                <c:pt idx="0">
                  <c:v>Pt (g)</c:v>
                </c:pt>
              </c:strCache>
            </c:strRef>
          </c:tx>
          <c:invertIfNegative val="0"/>
          <c:dLbls>
            <c:delete val="1"/>
          </c:dLbls>
          <c:cat>
            <c:numRef>
              <c:f>Volkswagen!$A$2:$A$8</c:f>
              <c:numCache>
                <c:formatCode>General</c:formatCode>
                <c:ptCount val="7"/>
                <c:pt idx="0">
                  <c:v>250</c:v>
                </c:pt>
                <c:pt idx="1">
                  <c:v>450</c:v>
                </c:pt>
                <c:pt idx="2">
                  <c:v>550</c:v>
                </c:pt>
                <c:pt idx="3">
                  <c:v>730</c:v>
                </c:pt>
                <c:pt idx="4">
                  <c:v>800</c:v>
                </c:pt>
                <c:pt idx="5">
                  <c:v>860</c:v>
                </c:pt>
                <c:pt idx="6">
                  <c:v>1400</c:v>
                </c:pt>
              </c:numCache>
            </c:numRef>
          </c:cat>
          <c:val>
            <c:numRef>
              <c:f>Volkswagen!$D$2:$D$8</c:f>
              <c:numCache>
                <c:formatCode>General</c:formatCode>
                <c:ptCount val="7"/>
                <c:pt idx="0">
                  <c:v>0.042</c:v>
                </c:pt>
                <c:pt idx="1">
                  <c:v>0.35</c:v>
                </c:pt>
                <c:pt idx="2">
                  <c:v>0.245</c:v>
                </c:pt>
                <c:pt idx="3">
                  <c:v>0.193</c:v>
                </c:pt>
                <c:pt idx="4">
                  <c:v>0.155</c:v>
                </c:pt>
                <c:pt idx="5">
                  <c:v>0.193</c:v>
                </c:pt>
                <c:pt idx="6">
                  <c:v>0.285</c:v>
                </c:pt>
              </c:numCache>
            </c:numRef>
          </c:val>
        </c:ser>
        <c:ser>
          <c:idx val="1"/>
          <c:order val="1"/>
          <c:tx>
            <c:strRef>
              <c:f>Volkswagen!$E$1</c:f>
              <c:strCache>
                <c:ptCount val="1"/>
                <c:pt idx="0">
                  <c:v>Pd (g)</c:v>
                </c:pt>
              </c:strCache>
            </c:strRef>
          </c:tx>
          <c:invertIfNegative val="0"/>
          <c:dLbls>
            <c:delete val="1"/>
          </c:dLbls>
          <c:cat>
            <c:numRef>
              <c:f>Volkswagen!$A$2:$A$8</c:f>
              <c:numCache>
                <c:formatCode>General</c:formatCode>
                <c:ptCount val="7"/>
                <c:pt idx="0">
                  <c:v>250</c:v>
                </c:pt>
                <c:pt idx="1">
                  <c:v>450</c:v>
                </c:pt>
                <c:pt idx="2">
                  <c:v>550</c:v>
                </c:pt>
                <c:pt idx="3">
                  <c:v>730</c:v>
                </c:pt>
                <c:pt idx="4">
                  <c:v>800</c:v>
                </c:pt>
                <c:pt idx="5">
                  <c:v>860</c:v>
                </c:pt>
                <c:pt idx="6">
                  <c:v>1400</c:v>
                </c:pt>
              </c:numCache>
            </c:numRef>
          </c:cat>
          <c:val>
            <c:numRef>
              <c:f>Volkswagen!$E$2:$E$8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0.35</c:v>
                </c:pt>
              </c:numCache>
            </c:numRef>
          </c:val>
        </c:ser>
        <c:ser>
          <c:idx val="2"/>
          <c:order val="2"/>
          <c:tx>
            <c:strRef>
              <c:f>Volkswagen!$F$1</c:f>
              <c:strCache>
                <c:ptCount val="1"/>
                <c:pt idx="0">
                  <c:v>Rh (g)</c:v>
                </c:pt>
              </c:strCache>
            </c:strRef>
          </c:tx>
          <c:invertIfNegative val="0"/>
          <c:dLbls>
            <c:delete val="1"/>
          </c:dLbls>
          <c:cat>
            <c:numRef>
              <c:f>Volkswagen!$A$2:$A$8</c:f>
              <c:numCache>
                <c:formatCode>General</c:formatCode>
                <c:ptCount val="7"/>
                <c:pt idx="0">
                  <c:v>250</c:v>
                </c:pt>
                <c:pt idx="1">
                  <c:v>450</c:v>
                </c:pt>
                <c:pt idx="2">
                  <c:v>550</c:v>
                </c:pt>
                <c:pt idx="3">
                  <c:v>730</c:v>
                </c:pt>
                <c:pt idx="4">
                  <c:v>800</c:v>
                </c:pt>
                <c:pt idx="5">
                  <c:v>860</c:v>
                </c:pt>
                <c:pt idx="6">
                  <c:v>1400</c:v>
                </c:pt>
              </c:numCache>
            </c:numRef>
          </c:cat>
          <c:val>
            <c:numRef>
              <c:f>Volkswagen!$F$2:$F$8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0.041</c:v>
                </c:pt>
                <c:pt idx="4">
                  <c:v>0.021</c:v>
                </c:pt>
                <c:pt idx="5">
                  <c:v>0.031</c:v>
                </c:pt>
                <c:pt idx="6">
                  <c:v>0.028</c:v>
                </c:pt>
              </c:numCache>
            </c:numRef>
          </c:val>
        </c:ser>
        <c:ser>
          <c:idx val="3"/>
          <c:order val="3"/>
          <c:tx>
            <c:strRef>
              <c:f>Volkswagen!$G$1</c:f>
              <c:strCache>
                <c:ptCount val="1"/>
                <c:pt idx="0">
                  <c:v>PGM wt. (in grams)</c:v>
                </c:pt>
              </c:strCache>
            </c:strRef>
          </c:tx>
          <c:invertIfNegative val="0"/>
          <c:dLbls>
            <c:delete val="1"/>
          </c:dLbls>
          <c:cat>
            <c:numRef>
              <c:f>Volkswagen!$A$2:$A$8</c:f>
              <c:numCache>
                <c:formatCode>General</c:formatCode>
                <c:ptCount val="7"/>
                <c:pt idx="0">
                  <c:v>250</c:v>
                </c:pt>
                <c:pt idx="1">
                  <c:v>450</c:v>
                </c:pt>
                <c:pt idx="2">
                  <c:v>550</c:v>
                </c:pt>
                <c:pt idx="3">
                  <c:v>730</c:v>
                </c:pt>
                <c:pt idx="4">
                  <c:v>800</c:v>
                </c:pt>
                <c:pt idx="5">
                  <c:v>860</c:v>
                </c:pt>
                <c:pt idx="6">
                  <c:v>1400</c:v>
                </c:pt>
              </c:numCache>
            </c:numRef>
          </c:cat>
          <c:val>
            <c:numRef>
              <c:f>Volkswagen!$G$2:$G$8</c:f>
              <c:numCache>
                <c:formatCode>General</c:formatCode>
                <c:ptCount val="7"/>
                <c:pt idx="0">
                  <c:v>0.042</c:v>
                </c:pt>
                <c:pt idx="1" c:formatCode="#0.#########">
                  <c:v>0.35</c:v>
                </c:pt>
                <c:pt idx="2" c:formatCode="#0.#########">
                  <c:v>0.245</c:v>
                </c:pt>
                <c:pt idx="3" c:formatCode="#0.#########">
                  <c:v>0.234</c:v>
                </c:pt>
                <c:pt idx="4" c:formatCode="#0.#########">
                  <c:v>0.176</c:v>
                </c:pt>
                <c:pt idx="5" c:formatCode="#0.#########">
                  <c:v>0.224</c:v>
                </c:pt>
                <c:pt idx="6" c:formatCode="#0.#########">
                  <c:v>0.663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412748"/>
        <c:axId val="652600444"/>
      </c:barChart>
      <c:catAx>
        <c:axId val="205412748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652600444"/>
        <c:crosses val="autoZero"/>
        <c:auto val="1"/>
        <c:lblAlgn val="ctr"/>
        <c:lblOffset val="100"/>
        <c:noMultiLvlLbl val="0"/>
      </c:catAx>
      <c:valAx>
        <c:axId val="652600444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chemeClr val="tx1">
                  <a:tint val="50000"/>
                </a:schemeClr>
              </a:solidFill>
              <a:prstDash val="solid"/>
              <a:round/>
            </a:ln>
          </c:spPr>
        </c:minorGridlines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5412748"/>
        <c:crosses val="autoZero"/>
        <c:crossBetween val="between"/>
      </c:valAx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t>Volkswagen &amp; Audi</a:t>
            </a: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Volkswagen_Audi!$D$1</c:f>
              <c:strCache>
                <c:ptCount val="1"/>
                <c:pt idx="0">
                  <c:v>Pt (g)</c:v>
                </c:pt>
              </c:strCache>
            </c:strRef>
          </c:tx>
          <c:invertIfNegative val="0"/>
          <c:dLbls>
            <c:delete val="1"/>
          </c:dLbls>
          <c:cat>
            <c:numRef>
              <c:f>Volkswagen_Audi!$A$2:$A$7</c:f>
              <c:numCache>
                <c:formatCode>General</c:formatCode>
                <c:ptCount val="6"/>
                <c:pt idx="0">
                  <c:v>350</c:v>
                </c:pt>
                <c:pt idx="1">
                  <c:v>500</c:v>
                </c:pt>
                <c:pt idx="2">
                  <c:v>550</c:v>
                </c:pt>
                <c:pt idx="3">
                  <c:v>580</c:v>
                </c:pt>
                <c:pt idx="4">
                  <c:v>850</c:v>
                </c:pt>
                <c:pt idx="5">
                  <c:v>890</c:v>
                </c:pt>
              </c:numCache>
            </c:numRef>
          </c:cat>
          <c:val>
            <c:numRef>
              <c:f>Volkswagen_Audi!$D$2:$D$7</c:f>
              <c:numCache>
                <c:formatCode>General</c:formatCode>
                <c:ptCount val="6"/>
                <c:pt idx="0">
                  <c:v>0.164</c:v>
                </c:pt>
                <c:pt idx="1">
                  <c:v>0.2</c:v>
                </c:pt>
                <c:pt idx="2">
                  <c:v>0.52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1"/>
          <c:order val="1"/>
          <c:tx>
            <c:strRef>
              <c:f>Volkswagen_Audi!$E$1</c:f>
              <c:strCache>
                <c:ptCount val="1"/>
                <c:pt idx="0">
                  <c:v>Pd (g)</c:v>
                </c:pt>
              </c:strCache>
            </c:strRef>
          </c:tx>
          <c:invertIfNegative val="0"/>
          <c:dLbls>
            <c:delete val="1"/>
          </c:dLbls>
          <c:cat>
            <c:numRef>
              <c:f>Volkswagen_Audi!$A$2:$A$7</c:f>
              <c:numCache>
                <c:formatCode>General</c:formatCode>
                <c:ptCount val="6"/>
                <c:pt idx="0">
                  <c:v>350</c:v>
                </c:pt>
                <c:pt idx="1">
                  <c:v>500</c:v>
                </c:pt>
                <c:pt idx="2">
                  <c:v>550</c:v>
                </c:pt>
                <c:pt idx="3">
                  <c:v>580</c:v>
                </c:pt>
                <c:pt idx="4">
                  <c:v>850</c:v>
                </c:pt>
                <c:pt idx="5">
                  <c:v>890</c:v>
                </c:pt>
              </c:numCache>
            </c:numRef>
          </c:cat>
          <c:val>
            <c:numRef>
              <c:f>Volkswagen_Audi!$E$2:$E$7</c:f>
              <c:numCache>
                <c:formatCode>General</c:formatCode>
                <c:ptCount val="6"/>
                <c:pt idx="0">
                  <c:v>0.024</c:v>
                </c:pt>
                <c:pt idx="1">
                  <c:v>0</c:v>
                </c:pt>
                <c:pt idx="2">
                  <c:v>0</c:v>
                </c:pt>
                <c:pt idx="3">
                  <c:v>0.43</c:v>
                </c:pt>
                <c:pt idx="4">
                  <c:v>0.235</c:v>
                </c:pt>
                <c:pt idx="5">
                  <c:v>0.445</c:v>
                </c:pt>
              </c:numCache>
            </c:numRef>
          </c:val>
        </c:ser>
        <c:ser>
          <c:idx val="2"/>
          <c:order val="2"/>
          <c:tx>
            <c:strRef>
              <c:f>Volkswagen_Audi!$F$1</c:f>
              <c:strCache>
                <c:ptCount val="1"/>
                <c:pt idx="0">
                  <c:v>Rh (g)</c:v>
                </c:pt>
              </c:strCache>
            </c:strRef>
          </c:tx>
          <c:invertIfNegative val="0"/>
          <c:dLbls>
            <c:delete val="1"/>
          </c:dLbls>
          <c:cat>
            <c:numRef>
              <c:f>Volkswagen_Audi!$A$2:$A$7</c:f>
              <c:numCache>
                <c:formatCode>General</c:formatCode>
                <c:ptCount val="6"/>
                <c:pt idx="0">
                  <c:v>350</c:v>
                </c:pt>
                <c:pt idx="1">
                  <c:v>500</c:v>
                </c:pt>
                <c:pt idx="2">
                  <c:v>550</c:v>
                </c:pt>
                <c:pt idx="3">
                  <c:v>580</c:v>
                </c:pt>
                <c:pt idx="4">
                  <c:v>850</c:v>
                </c:pt>
                <c:pt idx="5">
                  <c:v>890</c:v>
                </c:pt>
              </c:numCache>
            </c:numRef>
          </c:cat>
          <c:val>
            <c:numRef>
              <c:f>Volkswagen_Audi!$F$2:$F$7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0.03</c:v>
                </c:pt>
                <c:pt idx="4">
                  <c:v>0.022</c:v>
                </c:pt>
                <c:pt idx="5">
                  <c:v>0.03</c:v>
                </c:pt>
              </c:numCache>
            </c:numRef>
          </c:val>
        </c:ser>
        <c:ser>
          <c:idx val="3"/>
          <c:order val="3"/>
          <c:tx>
            <c:strRef>
              <c:f>Volkswagen_Audi!$G$1</c:f>
              <c:strCache>
                <c:ptCount val="1"/>
                <c:pt idx="0">
                  <c:v>PGM wt. (in grams)</c:v>
                </c:pt>
              </c:strCache>
            </c:strRef>
          </c:tx>
          <c:invertIfNegative val="0"/>
          <c:dLbls>
            <c:delete val="1"/>
          </c:dLbls>
          <c:cat>
            <c:numRef>
              <c:f>Volkswagen_Audi!$A$2:$A$7</c:f>
              <c:numCache>
                <c:formatCode>General</c:formatCode>
                <c:ptCount val="6"/>
                <c:pt idx="0">
                  <c:v>350</c:v>
                </c:pt>
                <c:pt idx="1">
                  <c:v>500</c:v>
                </c:pt>
                <c:pt idx="2">
                  <c:v>550</c:v>
                </c:pt>
                <c:pt idx="3">
                  <c:v>580</c:v>
                </c:pt>
                <c:pt idx="4">
                  <c:v>850</c:v>
                </c:pt>
                <c:pt idx="5">
                  <c:v>890</c:v>
                </c:pt>
              </c:numCache>
            </c:numRef>
          </c:cat>
          <c:val>
            <c:numRef>
              <c:f>Volkswagen_Audi!$G$2:$G$7</c:f>
              <c:numCache>
                <c:formatCode>###0.#########</c:formatCode>
                <c:ptCount val="6"/>
                <c:pt idx="0">
                  <c:v>0.188</c:v>
                </c:pt>
                <c:pt idx="1" c:formatCode="#0.#########">
                  <c:v>0.2</c:v>
                </c:pt>
                <c:pt idx="2" c:formatCode="#0.#########">
                  <c:v>0.52</c:v>
                </c:pt>
                <c:pt idx="3" c:formatCode="#0.#########">
                  <c:v>0.46</c:v>
                </c:pt>
                <c:pt idx="4" c:formatCode="#0.#########">
                  <c:v>0.257</c:v>
                </c:pt>
                <c:pt idx="5" c:formatCode="#0.#########">
                  <c:v>0.475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82345826"/>
        <c:axId val="710320334"/>
      </c:barChart>
      <c:catAx>
        <c:axId val="782345826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10320334"/>
        <c:crosses val="autoZero"/>
        <c:auto val="1"/>
        <c:lblAlgn val="ctr"/>
        <c:lblOffset val="100"/>
        <c:noMultiLvlLbl val="0"/>
      </c:catAx>
      <c:valAx>
        <c:axId val="710320334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chemeClr val="tx1">
                  <a:tint val="50000"/>
                </a:schemeClr>
              </a:solidFill>
              <a:prstDash val="solid"/>
              <a:round/>
            </a:ln>
          </c:spPr>
        </c:minorGridlines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82345826"/>
        <c:crosses val="autoZero"/>
        <c:crossBetween val="between"/>
      </c:valAx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t>Audi</a:t>
            </a: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Audi!$D$1</c:f>
              <c:strCache>
                <c:ptCount val="1"/>
                <c:pt idx="0">
                  <c:v>Pt (g)</c:v>
                </c:pt>
              </c:strCache>
            </c:strRef>
          </c:tx>
          <c:invertIfNegative val="0"/>
          <c:dLbls>
            <c:delete val="1"/>
          </c:dLbls>
          <c:cat>
            <c:numRef>
              <c:f>Audi!$A$2:$A$6</c:f>
              <c:numCache>
                <c:formatCode>General</c:formatCode>
                <c:ptCount val="5"/>
                <c:pt idx="0">
                  <c:v>850</c:v>
                </c:pt>
                <c:pt idx="1">
                  <c:v>950</c:v>
                </c:pt>
                <c:pt idx="2">
                  <c:v>1100</c:v>
                </c:pt>
                <c:pt idx="3">
                  <c:v>1100</c:v>
                </c:pt>
                <c:pt idx="4">
                  <c:v>1300</c:v>
                </c:pt>
              </c:numCache>
            </c:numRef>
          </c:cat>
          <c:val>
            <c:numRef>
              <c:f>Audi!$D$2:$D$6</c:f>
              <c:numCache>
                <c:formatCode>General</c:formatCode>
                <c:ptCount val="5"/>
                <c:pt idx="0">
                  <c:v>0.4</c:v>
                </c:pt>
                <c:pt idx="1">
                  <c:v>0.14</c:v>
                </c:pt>
                <c:pt idx="2">
                  <c:v>0.142</c:v>
                </c:pt>
                <c:pt idx="3">
                  <c:v>0.023</c:v>
                </c:pt>
                <c:pt idx="4">
                  <c:v>0.021</c:v>
                </c:pt>
              </c:numCache>
            </c:numRef>
          </c:val>
        </c:ser>
        <c:ser>
          <c:idx val="1"/>
          <c:order val="1"/>
          <c:tx>
            <c:strRef>
              <c:f>Audi!$E$1</c:f>
              <c:strCache>
                <c:ptCount val="1"/>
                <c:pt idx="0">
                  <c:v>Pd (g)</c:v>
                </c:pt>
              </c:strCache>
            </c:strRef>
          </c:tx>
          <c:invertIfNegative val="0"/>
          <c:dLbls>
            <c:delete val="1"/>
          </c:dLbls>
          <c:cat>
            <c:numRef>
              <c:f>Audi!$A$2:$A$6</c:f>
              <c:numCache>
                <c:formatCode>General</c:formatCode>
                <c:ptCount val="5"/>
                <c:pt idx="0">
                  <c:v>850</c:v>
                </c:pt>
                <c:pt idx="1">
                  <c:v>950</c:v>
                </c:pt>
                <c:pt idx="2">
                  <c:v>1100</c:v>
                </c:pt>
                <c:pt idx="3">
                  <c:v>1100</c:v>
                </c:pt>
                <c:pt idx="4">
                  <c:v>1300</c:v>
                </c:pt>
              </c:numCache>
            </c:numRef>
          </c:cat>
          <c:val>
            <c:numRef>
              <c:f>Audi!$E$2:$E$6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0.398</c:v>
                </c:pt>
                <c:pt idx="4">
                  <c:v>0.406</c:v>
                </c:pt>
              </c:numCache>
            </c:numRef>
          </c:val>
        </c:ser>
        <c:ser>
          <c:idx val="2"/>
          <c:order val="2"/>
          <c:tx>
            <c:strRef>
              <c:f>Audi!$F$1</c:f>
              <c:strCache>
                <c:ptCount val="1"/>
                <c:pt idx="0">
                  <c:v>Rh (g)</c:v>
                </c:pt>
              </c:strCache>
            </c:strRef>
          </c:tx>
          <c:invertIfNegative val="0"/>
          <c:dLbls>
            <c:delete val="1"/>
          </c:dLbls>
          <c:cat>
            <c:numRef>
              <c:f>Audi!$A$2:$A$6</c:f>
              <c:numCache>
                <c:formatCode>General</c:formatCode>
                <c:ptCount val="5"/>
                <c:pt idx="0">
                  <c:v>850</c:v>
                </c:pt>
                <c:pt idx="1">
                  <c:v>950</c:v>
                </c:pt>
                <c:pt idx="2">
                  <c:v>1100</c:v>
                </c:pt>
                <c:pt idx="3">
                  <c:v>1100</c:v>
                </c:pt>
                <c:pt idx="4">
                  <c:v>1300</c:v>
                </c:pt>
              </c:numCache>
            </c:numRef>
          </c:cat>
          <c:val>
            <c:numRef>
              <c:f>Audi!$F$2:$F$6</c:f>
              <c:numCache>
                <c:formatCode>General</c:formatCode>
                <c:ptCount val="5"/>
                <c:pt idx="0">
                  <c:v>0</c:v>
                </c:pt>
                <c:pt idx="1">
                  <c:v>0.021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</c:numCache>
            </c:numRef>
          </c:val>
        </c:ser>
        <c:ser>
          <c:idx val="3"/>
          <c:order val="3"/>
          <c:tx>
            <c:strRef>
              <c:f>Audi!$G$1</c:f>
              <c:strCache>
                <c:ptCount val="1"/>
                <c:pt idx="0">
                  <c:v>PGM wt. (in grams)</c:v>
                </c:pt>
              </c:strCache>
            </c:strRef>
          </c:tx>
          <c:invertIfNegative val="0"/>
          <c:dLbls>
            <c:delete val="1"/>
          </c:dLbls>
          <c:cat>
            <c:numRef>
              <c:f>Audi!$A$2:$A$6</c:f>
              <c:numCache>
                <c:formatCode>General</c:formatCode>
                <c:ptCount val="5"/>
                <c:pt idx="0">
                  <c:v>850</c:v>
                </c:pt>
                <c:pt idx="1">
                  <c:v>950</c:v>
                </c:pt>
                <c:pt idx="2">
                  <c:v>1100</c:v>
                </c:pt>
                <c:pt idx="3">
                  <c:v>1100</c:v>
                </c:pt>
                <c:pt idx="4">
                  <c:v>1300</c:v>
                </c:pt>
              </c:numCache>
            </c:numRef>
          </c:cat>
          <c:val>
            <c:numRef>
              <c:f>Audi!$G$2:$G$6</c:f>
              <c:numCache>
                <c:formatCode>###0.#########</c:formatCode>
                <c:ptCount val="5"/>
                <c:pt idx="0">
                  <c:v>0.4</c:v>
                </c:pt>
                <c:pt idx="1" c:formatCode="#0.#########">
                  <c:v>0.161</c:v>
                </c:pt>
                <c:pt idx="2" c:formatCode="#0.#########">
                  <c:v>0.162</c:v>
                </c:pt>
                <c:pt idx="3" c:formatCode="#0.#########">
                  <c:v>0.441</c:v>
                </c:pt>
                <c:pt idx="4" c:formatCode="#0.#########">
                  <c:v>0.447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0674556"/>
        <c:axId val="515418722"/>
      </c:barChart>
      <c:catAx>
        <c:axId val="110674556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15418722"/>
        <c:crosses val="autoZero"/>
        <c:auto val="1"/>
        <c:lblAlgn val="ctr"/>
        <c:lblOffset val="100"/>
        <c:noMultiLvlLbl val="0"/>
      </c:catAx>
      <c:valAx>
        <c:axId val="51541872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chemeClr val="tx1">
                  <a:tint val="50000"/>
                </a:schemeClr>
              </a:solidFill>
              <a:prstDash val="solid"/>
              <a:round/>
            </a:ln>
          </c:spPr>
        </c:minorGridlines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0674556"/>
        <c:crosses val="autoZero"/>
        <c:crossBetween val="between"/>
      </c:valAx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t>BMW</a:t>
            </a: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BMW!$D$1</c:f>
              <c:strCache>
                <c:ptCount val="1"/>
                <c:pt idx="0">
                  <c:v>Pt (g)</c:v>
                </c:pt>
              </c:strCache>
            </c:strRef>
          </c:tx>
          <c:invertIfNegative val="0"/>
          <c:dLbls>
            <c:delete val="1"/>
          </c:dLbls>
          <c:cat>
            <c:numRef>
              <c:f>BMW!$A$2:$A$20</c:f>
              <c:numCache>
                <c:formatCode>General</c:formatCode>
                <c:ptCount val="19"/>
                <c:pt idx="0">
                  <c:v>500</c:v>
                </c:pt>
                <c:pt idx="1">
                  <c:v>650</c:v>
                </c:pt>
                <c:pt idx="2">
                  <c:v>740</c:v>
                </c:pt>
                <c:pt idx="3">
                  <c:v>800</c:v>
                </c:pt>
                <c:pt idx="4">
                  <c:v>920</c:v>
                </c:pt>
                <c:pt idx="5">
                  <c:v>950</c:v>
                </c:pt>
                <c:pt idx="6">
                  <c:v>1300</c:v>
                </c:pt>
                <c:pt idx="7">
                  <c:v>1500</c:v>
                </c:pt>
                <c:pt idx="8">
                  <c:v>1560</c:v>
                </c:pt>
                <c:pt idx="9">
                  <c:v>1600</c:v>
                </c:pt>
                <c:pt idx="10">
                  <c:v>1640</c:v>
                </c:pt>
                <c:pt idx="11">
                  <c:v>1650</c:v>
                </c:pt>
                <c:pt idx="12">
                  <c:v>1700</c:v>
                </c:pt>
                <c:pt idx="13">
                  <c:v>1700</c:v>
                </c:pt>
                <c:pt idx="14">
                  <c:v>1800</c:v>
                </c:pt>
                <c:pt idx="15">
                  <c:v>1800</c:v>
                </c:pt>
                <c:pt idx="16">
                  <c:v>1720</c:v>
                </c:pt>
                <c:pt idx="17">
                  <c:v>1980</c:v>
                </c:pt>
                <c:pt idx="18">
                  <c:v>2000</c:v>
                </c:pt>
              </c:numCache>
            </c:numRef>
          </c:cat>
          <c:val>
            <c:numRef>
              <c:f>BMW!$D$2:$D$20</c:f>
              <c:numCache>
                <c:formatCode>General</c:formatCode>
                <c:ptCount val="19"/>
                <c:pt idx="0">
                  <c:v>0.2</c:v>
                </c:pt>
                <c:pt idx="1">
                  <c:v>0.23</c:v>
                </c:pt>
                <c:pt idx="2">
                  <c:v>0.2</c:v>
                </c:pt>
                <c:pt idx="3">
                  <c:v>0.2</c:v>
                </c:pt>
                <c:pt idx="4">
                  <c:v>0.24</c:v>
                </c:pt>
                <c:pt idx="5">
                  <c:v>0.325</c:v>
                </c:pt>
                <c:pt idx="6">
                  <c:v>0.25</c:v>
                </c:pt>
                <c:pt idx="7">
                  <c:v>0.018</c:v>
                </c:pt>
                <c:pt idx="8">
                  <c:v>0.197</c:v>
                </c:pt>
                <c:pt idx="9">
                  <c:v>0.24</c:v>
                </c:pt>
                <c:pt idx="10">
                  <c:v>0.235</c:v>
                </c:pt>
                <c:pt idx="11">
                  <c:v>0.23</c:v>
                </c:pt>
                <c:pt idx="12">
                  <c:v>0.021</c:v>
                </c:pt>
                <c:pt idx="13">
                  <c:v>0.245</c:v>
                </c:pt>
                <c:pt idx="14">
                  <c:v>0.022</c:v>
                </c:pt>
                <c:pt idx="15">
                  <c:v>0.305</c:v>
                </c:pt>
                <c:pt idx="16">
                  <c:v>0</c:v>
                </c:pt>
                <c:pt idx="17">
                  <c:v>0.24</c:v>
                </c:pt>
                <c:pt idx="18">
                  <c:v>0.02</c:v>
                </c:pt>
              </c:numCache>
            </c:numRef>
          </c:val>
        </c:ser>
        <c:ser>
          <c:idx val="1"/>
          <c:order val="1"/>
          <c:tx>
            <c:strRef>
              <c:f>BMW!$E$1</c:f>
              <c:strCache>
                <c:ptCount val="1"/>
                <c:pt idx="0">
                  <c:v>Pd (g)</c:v>
                </c:pt>
              </c:strCache>
            </c:strRef>
          </c:tx>
          <c:invertIfNegative val="0"/>
          <c:dLbls>
            <c:delete val="1"/>
          </c:dLbls>
          <c:cat>
            <c:numRef>
              <c:f>BMW!$A$2:$A$20</c:f>
              <c:numCache>
                <c:formatCode>General</c:formatCode>
                <c:ptCount val="19"/>
                <c:pt idx="0">
                  <c:v>500</c:v>
                </c:pt>
                <c:pt idx="1">
                  <c:v>650</c:v>
                </c:pt>
                <c:pt idx="2">
                  <c:v>740</c:v>
                </c:pt>
                <c:pt idx="3">
                  <c:v>800</c:v>
                </c:pt>
                <c:pt idx="4">
                  <c:v>920</c:v>
                </c:pt>
                <c:pt idx="5">
                  <c:v>950</c:v>
                </c:pt>
                <c:pt idx="6">
                  <c:v>1300</c:v>
                </c:pt>
                <c:pt idx="7">
                  <c:v>1500</c:v>
                </c:pt>
                <c:pt idx="8">
                  <c:v>1560</c:v>
                </c:pt>
                <c:pt idx="9">
                  <c:v>1600</c:v>
                </c:pt>
                <c:pt idx="10">
                  <c:v>1640</c:v>
                </c:pt>
                <c:pt idx="11">
                  <c:v>1650</c:v>
                </c:pt>
                <c:pt idx="12">
                  <c:v>1700</c:v>
                </c:pt>
                <c:pt idx="13">
                  <c:v>1700</c:v>
                </c:pt>
                <c:pt idx="14">
                  <c:v>1800</c:v>
                </c:pt>
                <c:pt idx="15">
                  <c:v>1800</c:v>
                </c:pt>
                <c:pt idx="16">
                  <c:v>1720</c:v>
                </c:pt>
                <c:pt idx="17">
                  <c:v>1980</c:v>
                </c:pt>
                <c:pt idx="18">
                  <c:v>2000</c:v>
                </c:pt>
              </c:numCache>
            </c:numRef>
          </c:cat>
          <c:val>
            <c:numRef>
              <c:f>BMW!$E$2:$E$20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0.42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</c:v>
                </c:pt>
                <c:pt idx="13">
                  <c:v>0</c:v>
                </c:pt>
                <c:pt idx="14">
                  <c:v>0.453</c:v>
                </c:pt>
                <c:pt idx="15">
                  <c:v>0</c:v>
                </c:pt>
                <c:pt idx="16">
                  <c:v>0.634</c:v>
                </c:pt>
                <c:pt idx="17">
                  <c:v>0</c:v>
                </c:pt>
                <c:pt idx="18">
                  <c:v>0.37</c:v>
                </c:pt>
              </c:numCache>
            </c:numRef>
          </c:val>
        </c:ser>
        <c:ser>
          <c:idx val="2"/>
          <c:order val="2"/>
          <c:tx>
            <c:strRef>
              <c:f>BMW!$F$1</c:f>
              <c:strCache>
                <c:ptCount val="1"/>
                <c:pt idx="0">
                  <c:v>Rh (g)</c:v>
                </c:pt>
              </c:strCache>
            </c:strRef>
          </c:tx>
          <c:invertIfNegative val="0"/>
          <c:dLbls>
            <c:delete val="1"/>
          </c:dLbls>
          <c:cat>
            <c:numRef>
              <c:f>BMW!$A$2:$A$20</c:f>
              <c:numCache>
                <c:formatCode>General</c:formatCode>
                <c:ptCount val="19"/>
                <c:pt idx="0">
                  <c:v>500</c:v>
                </c:pt>
                <c:pt idx="1">
                  <c:v>650</c:v>
                </c:pt>
                <c:pt idx="2">
                  <c:v>740</c:v>
                </c:pt>
                <c:pt idx="3">
                  <c:v>800</c:v>
                </c:pt>
                <c:pt idx="4">
                  <c:v>920</c:v>
                </c:pt>
                <c:pt idx="5">
                  <c:v>950</c:v>
                </c:pt>
                <c:pt idx="6">
                  <c:v>1300</c:v>
                </c:pt>
                <c:pt idx="7">
                  <c:v>1500</c:v>
                </c:pt>
                <c:pt idx="8">
                  <c:v>1560</c:v>
                </c:pt>
                <c:pt idx="9">
                  <c:v>1600</c:v>
                </c:pt>
                <c:pt idx="10">
                  <c:v>1640</c:v>
                </c:pt>
                <c:pt idx="11">
                  <c:v>1650</c:v>
                </c:pt>
                <c:pt idx="12">
                  <c:v>1700</c:v>
                </c:pt>
                <c:pt idx="13">
                  <c:v>1700</c:v>
                </c:pt>
                <c:pt idx="14">
                  <c:v>1800</c:v>
                </c:pt>
                <c:pt idx="15">
                  <c:v>1800</c:v>
                </c:pt>
                <c:pt idx="16">
                  <c:v>1720</c:v>
                </c:pt>
                <c:pt idx="17">
                  <c:v>1980</c:v>
                </c:pt>
                <c:pt idx="18">
                  <c:v>2000</c:v>
                </c:pt>
              </c:numCache>
            </c:numRef>
          </c:cat>
          <c:val>
            <c:numRef>
              <c:f>BMW!$F$2:$F$20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0.04</c:v>
                </c:pt>
                <c:pt idx="4">
                  <c:v>0.045</c:v>
                </c:pt>
                <c:pt idx="5">
                  <c:v>0</c:v>
                </c:pt>
                <c:pt idx="6">
                  <c:v>0.045</c:v>
                </c:pt>
                <c:pt idx="7">
                  <c:v>0.015</c:v>
                </c:pt>
                <c:pt idx="8">
                  <c:v>0.041</c:v>
                </c:pt>
                <c:pt idx="9">
                  <c:v>0.05</c:v>
                </c:pt>
                <c:pt idx="10">
                  <c:v>0.065</c:v>
                </c:pt>
                <c:pt idx="11">
                  <c:v>0.042</c:v>
                </c:pt>
                <c:pt idx="12">
                  <c:v>0.019</c:v>
                </c:pt>
                <c:pt idx="13">
                  <c:v>0.055</c:v>
                </c:pt>
                <c:pt idx="14">
                  <c:v>0.021</c:v>
                </c:pt>
                <c:pt idx="15">
                  <c:v>0</c:v>
                </c:pt>
                <c:pt idx="16">
                  <c:v>0.04</c:v>
                </c:pt>
                <c:pt idx="17">
                  <c:v>0.049</c:v>
                </c:pt>
                <c:pt idx="18">
                  <c:v>0.019</c:v>
                </c:pt>
              </c:numCache>
            </c:numRef>
          </c:val>
        </c:ser>
        <c:ser>
          <c:idx val="3"/>
          <c:order val="3"/>
          <c:tx>
            <c:strRef>
              <c:f>BMW!$G$1</c:f>
              <c:strCache>
                <c:ptCount val="1"/>
                <c:pt idx="0">
                  <c:v>PGM wt. (in grams)</c:v>
                </c:pt>
              </c:strCache>
            </c:strRef>
          </c:tx>
          <c:invertIfNegative val="0"/>
          <c:dLbls>
            <c:delete val="1"/>
          </c:dLbls>
          <c:cat>
            <c:numRef>
              <c:f>BMW!$A$2:$A$20</c:f>
              <c:numCache>
                <c:formatCode>General</c:formatCode>
                <c:ptCount val="19"/>
                <c:pt idx="0">
                  <c:v>500</c:v>
                </c:pt>
                <c:pt idx="1">
                  <c:v>650</c:v>
                </c:pt>
                <c:pt idx="2">
                  <c:v>740</c:v>
                </c:pt>
                <c:pt idx="3">
                  <c:v>800</c:v>
                </c:pt>
                <c:pt idx="4">
                  <c:v>920</c:v>
                </c:pt>
                <c:pt idx="5">
                  <c:v>950</c:v>
                </c:pt>
                <c:pt idx="6">
                  <c:v>1300</c:v>
                </c:pt>
                <c:pt idx="7">
                  <c:v>1500</c:v>
                </c:pt>
                <c:pt idx="8">
                  <c:v>1560</c:v>
                </c:pt>
                <c:pt idx="9">
                  <c:v>1600</c:v>
                </c:pt>
                <c:pt idx="10">
                  <c:v>1640</c:v>
                </c:pt>
                <c:pt idx="11">
                  <c:v>1650</c:v>
                </c:pt>
                <c:pt idx="12">
                  <c:v>1700</c:v>
                </c:pt>
                <c:pt idx="13">
                  <c:v>1700</c:v>
                </c:pt>
                <c:pt idx="14">
                  <c:v>1800</c:v>
                </c:pt>
                <c:pt idx="15">
                  <c:v>1800</c:v>
                </c:pt>
                <c:pt idx="16">
                  <c:v>1720</c:v>
                </c:pt>
                <c:pt idx="17">
                  <c:v>1980</c:v>
                </c:pt>
                <c:pt idx="18">
                  <c:v>2000</c:v>
                </c:pt>
              </c:numCache>
            </c:numRef>
          </c:cat>
          <c:val>
            <c:numRef>
              <c:f>BMW!$G$2:$G$20</c:f>
              <c:numCache>
                <c:formatCode>General</c:formatCode>
                <c:ptCount val="19"/>
                <c:pt idx="0">
                  <c:v>0.2</c:v>
                </c:pt>
                <c:pt idx="1" c:formatCode="#0.#########">
                  <c:v>0.23</c:v>
                </c:pt>
                <c:pt idx="2" c:formatCode="#0.#########">
                  <c:v>0.2</c:v>
                </c:pt>
                <c:pt idx="3" c:formatCode="#0.#########">
                  <c:v>0.24</c:v>
                </c:pt>
                <c:pt idx="4" c:formatCode="#0.#########">
                  <c:v>0.285</c:v>
                </c:pt>
                <c:pt idx="5" c:formatCode="#0.#########">
                  <c:v>0.325</c:v>
                </c:pt>
                <c:pt idx="6" c:formatCode="#0.#########">
                  <c:v>0.295</c:v>
                </c:pt>
                <c:pt idx="7" c:formatCode="#0.#########">
                  <c:v>0.453</c:v>
                </c:pt>
                <c:pt idx="8" c:formatCode="#0.#########">
                  <c:v>0.238</c:v>
                </c:pt>
                <c:pt idx="9" c:formatCode="#0.#########">
                  <c:v>0.29</c:v>
                </c:pt>
                <c:pt idx="10" c:formatCode="#0.#########">
                  <c:v>0.3</c:v>
                </c:pt>
                <c:pt idx="11" c:formatCode="#0.#########">
                  <c:v>0.272</c:v>
                </c:pt>
                <c:pt idx="12" c:formatCode="#0.#########">
                  <c:v>0.74</c:v>
                </c:pt>
                <c:pt idx="13" c:formatCode="#0.#########">
                  <c:v>0.3</c:v>
                </c:pt>
                <c:pt idx="14" c:formatCode="#0.#########">
                  <c:v>0.496</c:v>
                </c:pt>
                <c:pt idx="15" c:formatCode="#0.#########">
                  <c:v>0.305</c:v>
                </c:pt>
                <c:pt idx="16" c:formatCode="#0.#########">
                  <c:v>0.674</c:v>
                </c:pt>
                <c:pt idx="17" c:formatCode="#0.#########">
                  <c:v>0.289</c:v>
                </c:pt>
                <c:pt idx="18" c:formatCode="#0.#########">
                  <c:v>0.409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11865265"/>
        <c:axId val="177495571"/>
      </c:barChart>
      <c:catAx>
        <c:axId val="711865265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77495571"/>
        <c:crosses val="autoZero"/>
        <c:auto val="1"/>
        <c:lblAlgn val="ctr"/>
        <c:lblOffset val="100"/>
        <c:noMultiLvlLbl val="0"/>
      </c:catAx>
      <c:valAx>
        <c:axId val="177495571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chemeClr val="tx1">
                  <a:tint val="50000"/>
                </a:schemeClr>
              </a:solidFill>
              <a:prstDash val="solid"/>
              <a:round/>
            </a:ln>
          </c:spPr>
        </c:minorGridlines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11865265"/>
        <c:crosses val="autoZero"/>
        <c:crossBetween val="between"/>
      </c:valAx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t>Fiat</a:t>
            </a: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Fiat!$D$1</c:f>
              <c:strCache>
                <c:ptCount val="1"/>
                <c:pt idx="0">
                  <c:v>Pt (g)</c:v>
                </c:pt>
              </c:strCache>
            </c:strRef>
          </c:tx>
          <c:invertIfNegative val="0"/>
          <c:dLbls>
            <c:delete val="1"/>
          </c:dLbls>
          <c:cat>
            <c:numRef>
              <c:f>Fiat!$A$2:$A$38</c:f>
              <c:numCache>
                <c:formatCode>General</c:formatCode>
                <c:ptCount val="37"/>
                <c:pt idx="0">
                  <c:v>250</c:v>
                </c:pt>
                <c:pt idx="1">
                  <c:v>250</c:v>
                </c:pt>
                <c:pt idx="2">
                  <c:v>320</c:v>
                </c:pt>
                <c:pt idx="3">
                  <c:v>600</c:v>
                </c:pt>
                <c:pt idx="4">
                  <c:v>600</c:v>
                </c:pt>
                <c:pt idx="5">
                  <c:v>620</c:v>
                </c:pt>
                <c:pt idx="6">
                  <c:v>640</c:v>
                </c:pt>
                <c:pt idx="7">
                  <c:v>640</c:v>
                </c:pt>
                <c:pt idx="8">
                  <c:v>700</c:v>
                </c:pt>
                <c:pt idx="9">
                  <c:v>740</c:v>
                </c:pt>
                <c:pt idx="10">
                  <c:v>800</c:v>
                </c:pt>
                <c:pt idx="11">
                  <c:v>800</c:v>
                </c:pt>
                <c:pt idx="12">
                  <c:v>800</c:v>
                </c:pt>
                <c:pt idx="13">
                  <c:v>850</c:v>
                </c:pt>
                <c:pt idx="14">
                  <c:v>850</c:v>
                </c:pt>
                <c:pt idx="15">
                  <c:v>870</c:v>
                </c:pt>
                <c:pt idx="16">
                  <c:v>900</c:v>
                </c:pt>
                <c:pt idx="17">
                  <c:v>900</c:v>
                </c:pt>
                <c:pt idx="18">
                  <c:v>900</c:v>
                </c:pt>
                <c:pt idx="19">
                  <c:v>940</c:v>
                </c:pt>
                <c:pt idx="20">
                  <c:v>950</c:v>
                </c:pt>
                <c:pt idx="21">
                  <c:v>980</c:v>
                </c:pt>
                <c:pt idx="22">
                  <c:v>990</c:v>
                </c:pt>
                <c:pt idx="23">
                  <c:v>1000</c:v>
                </c:pt>
                <c:pt idx="24">
                  <c:v>1000</c:v>
                </c:pt>
                <c:pt idx="25">
                  <c:v>1050</c:v>
                </c:pt>
                <c:pt idx="26">
                  <c:v>1050</c:v>
                </c:pt>
                <c:pt idx="27">
                  <c:v>1100</c:v>
                </c:pt>
                <c:pt idx="28">
                  <c:v>1100</c:v>
                </c:pt>
                <c:pt idx="29">
                  <c:v>1200</c:v>
                </c:pt>
                <c:pt idx="30">
                  <c:v>1200</c:v>
                </c:pt>
                <c:pt idx="31">
                  <c:v>1300</c:v>
                </c:pt>
                <c:pt idx="32">
                  <c:v>1300</c:v>
                </c:pt>
                <c:pt idx="33">
                  <c:v>1300</c:v>
                </c:pt>
                <c:pt idx="34">
                  <c:v>1500</c:v>
                </c:pt>
                <c:pt idx="35">
                  <c:v>1550</c:v>
                </c:pt>
                <c:pt idx="36">
                  <c:v>1600</c:v>
                </c:pt>
              </c:numCache>
            </c:numRef>
          </c:cat>
          <c:val>
            <c:numRef>
              <c:f>Fiat!$D$2:$D$38</c:f>
              <c:numCache>
                <c:formatCode>General</c:formatCode>
                <c:ptCount val="37"/>
                <c:pt idx="0">
                  <c:v>0.27</c:v>
                </c:pt>
                <c:pt idx="1">
                  <c:v>0.198</c:v>
                </c:pt>
                <c:pt idx="2">
                  <c:v>0.2</c:v>
                </c:pt>
                <c:pt idx="3">
                  <c:v>0.191</c:v>
                </c:pt>
                <c:pt idx="4">
                  <c:v>0</c:v>
                </c:pt>
                <c:pt idx="5">
                  <c:v>0.21</c:v>
                </c:pt>
                <c:pt idx="6">
                  <c:v>0</c:v>
                </c:pt>
                <c:pt idx="7">
                  <c:v>0.39</c:v>
                </c:pt>
                <c:pt idx="8">
                  <c:v>0.049</c:v>
                </c:pt>
                <c:pt idx="9">
                  <c:v>0.24</c:v>
                </c:pt>
                <c:pt idx="10">
                  <c:v>0.175</c:v>
                </c:pt>
                <c:pt idx="11">
                  <c:v>0.165</c:v>
                </c:pt>
                <c:pt idx="12">
                  <c:v>0.243</c:v>
                </c:pt>
                <c:pt idx="13">
                  <c:v>0.175</c:v>
                </c:pt>
                <c:pt idx="14">
                  <c:v>0</c:v>
                </c:pt>
                <c:pt idx="15">
                  <c:v>0.22</c:v>
                </c:pt>
                <c:pt idx="16">
                  <c:v>0.18</c:v>
                </c:pt>
                <c:pt idx="17">
                  <c:v>0</c:v>
                </c:pt>
                <c:pt idx="18">
                  <c:v>0.115</c:v>
                </c:pt>
                <c:pt idx="19">
                  <c:v>0</c:v>
                </c:pt>
                <c:pt idx="20">
                  <c:v>0</c:v>
                </c:pt>
                <c:pt idx="21">
                  <c:v>0.2</c:v>
                </c:pt>
                <c:pt idx="22">
                  <c:v>0.165</c:v>
                </c:pt>
                <c:pt idx="23">
                  <c:v>0.24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0.245</c:v>
                </c:pt>
                <c:pt idx="30">
                  <c:v>0.21</c:v>
                </c:pt>
                <c:pt idx="31">
                  <c:v>0.175</c:v>
                </c:pt>
                <c:pt idx="32">
                  <c:v>0.17</c:v>
                </c:pt>
                <c:pt idx="33">
                  <c:v>0.15</c:v>
                </c:pt>
                <c:pt idx="34">
                  <c:v>0</c:v>
                </c:pt>
                <c:pt idx="35">
                  <c:v>0</c:v>
                </c:pt>
                <c:pt idx="36">
                  <c:v>0.61</c:v>
                </c:pt>
              </c:numCache>
            </c:numRef>
          </c:val>
        </c:ser>
        <c:ser>
          <c:idx val="1"/>
          <c:order val="1"/>
          <c:tx>
            <c:strRef>
              <c:f>Fiat!$E$1</c:f>
              <c:strCache>
                <c:ptCount val="1"/>
                <c:pt idx="0">
                  <c:v>Pd (g)</c:v>
                </c:pt>
              </c:strCache>
            </c:strRef>
          </c:tx>
          <c:invertIfNegative val="0"/>
          <c:dLbls>
            <c:delete val="1"/>
          </c:dLbls>
          <c:cat>
            <c:numRef>
              <c:f>Fiat!$A$2:$A$38</c:f>
              <c:numCache>
                <c:formatCode>General</c:formatCode>
                <c:ptCount val="37"/>
                <c:pt idx="0">
                  <c:v>250</c:v>
                </c:pt>
                <c:pt idx="1">
                  <c:v>250</c:v>
                </c:pt>
                <c:pt idx="2">
                  <c:v>320</c:v>
                </c:pt>
                <c:pt idx="3">
                  <c:v>600</c:v>
                </c:pt>
                <c:pt idx="4">
                  <c:v>600</c:v>
                </c:pt>
                <c:pt idx="5">
                  <c:v>620</c:v>
                </c:pt>
                <c:pt idx="6">
                  <c:v>640</c:v>
                </c:pt>
                <c:pt idx="7">
                  <c:v>640</c:v>
                </c:pt>
                <c:pt idx="8">
                  <c:v>700</c:v>
                </c:pt>
                <c:pt idx="9">
                  <c:v>740</c:v>
                </c:pt>
                <c:pt idx="10">
                  <c:v>800</c:v>
                </c:pt>
                <c:pt idx="11">
                  <c:v>800</c:v>
                </c:pt>
                <c:pt idx="12">
                  <c:v>800</c:v>
                </c:pt>
                <c:pt idx="13">
                  <c:v>850</c:v>
                </c:pt>
                <c:pt idx="14">
                  <c:v>850</c:v>
                </c:pt>
                <c:pt idx="15">
                  <c:v>870</c:v>
                </c:pt>
                <c:pt idx="16">
                  <c:v>900</c:v>
                </c:pt>
                <c:pt idx="17">
                  <c:v>900</c:v>
                </c:pt>
                <c:pt idx="18">
                  <c:v>900</c:v>
                </c:pt>
                <c:pt idx="19">
                  <c:v>940</c:v>
                </c:pt>
                <c:pt idx="20">
                  <c:v>950</c:v>
                </c:pt>
                <c:pt idx="21">
                  <c:v>980</c:v>
                </c:pt>
                <c:pt idx="22">
                  <c:v>990</c:v>
                </c:pt>
                <c:pt idx="23">
                  <c:v>1000</c:v>
                </c:pt>
                <c:pt idx="24">
                  <c:v>1000</c:v>
                </c:pt>
                <c:pt idx="25">
                  <c:v>1050</c:v>
                </c:pt>
                <c:pt idx="26">
                  <c:v>1050</c:v>
                </c:pt>
                <c:pt idx="27">
                  <c:v>1100</c:v>
                </c:pt>
                <c:pt idx="28">
                  <c:v>1100</c:v>
                </c:pt>
                <c:pt idx="29">
                  <c:v>1200</c:v>
                </c:pt>
                <c:pt idx="30">
                  <c:v>1200</c:v>
                </c:pt>
                <c:pt idx="31">
                  <c:v>1300</c:v>
                </c:pt>
                <c:pt idx="32">
                  <c:v>1300</c:v>
                </c:pt>
                <c:pt idx="33">
                  <c:v>1300</c:v>
                </c:pt>
                <c:pt idx="34">
                  <c:v>1500</c:v>
                </c:pt>
                <c:pt idx="35">
                  <c:v>1550</c:v>
                </c:pt>
                <c:pt idx="36">
                  <c:v>1600</c:v>
                </c:pt>
              </c:numCache>
            </c:numRef>
          </c:cat>
          <c:val>
            <c:numRef>
              <c:f>Fiat!$E$2:$E$38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0.165</c:v>
                </c:pt>
                <c:pt idx="5">
                  <c:v>0</c:v>
                </c:pt>
                <c:pt idx="6">
                  <c:v>0.169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0.235</c:v>
                </c:pt>
                <c:pt idx="15">
                  <c:v>0</c:v>
                </c:pt>
                <c:pt idx="16">
                  <c:v>0</c:v>
                </c:pt>
                <c:pt idx="17">
                  <c:v>0.17</c:v>
                </c:pt>
                <c:pt idx="18">
                  <c:v>0.345</c:v>
                </c:pt>
                <c:pt idx="19">
                  <c:v>0.185</c:v>
                </c:pt>
                <c:pt idx="20">
                  <c:v>0.189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0.2</c:v>
                </c:pt>
                <c:pt idx="25">
                  <c:v>0.17</c:v>
                </c:pt>
                <c:pt idx="26">
                  <c:v>0.13</c:v>
                </c:pt>
                <c:pt idx="27">
                  <c:v>0.225</c:v>
                </c:pt>
                <c:pt idx="28">
                  <c:v>0.35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0.23</c:v>
                </c:pt>
                <c:pt idx="35">
                  <c:v>0.234</c:v>
                </c:pt>
                <c:pt idx="36">
                  <c:v>0</c:v>
                </c:pt>
              </c:numCache>
            </c:numRef>
          </c:val>
        </c:ser>
        <c:ser>
          <c:idx val="2"/>
          <c:order val="2"/>
          <c:tx>
            <c:strRef>
              <c:f>Fiat!$F$1</c:f>
              <c:strCache>
                <c:ptCount val="1"/>
                <c:pt idx="0">
                  <c:v>Rh (g)</c:v>
                </c:pt>
              </c:strCache>
            </c:strRef>
          </c:tx>
          <c:invertIfNegative val="0"/>
          <c:dLbls>
            <c:delete val="1"/>
          </c:dLbls>
          <c:cat>
            <c:numRef>
              <c:f>Fiat!$A$2:$A$38</c:f>
              <c:numCache>
                <c:formatCode>General</c:formatCode>
                <c:ptCount val="37"/>
                <c:pt idx="0">
                  <c:v>250</c:v>
                </c:pt>
                <c:pt idx="1">
                  <c:v>250</c:v>
                </c:pt>
                <c:pt idx="2">
                  <c:v>320</c:v>
                </c:pt>
                <c:pt idx="3">
                  <c:v>600</c:v>
                </c:pt>
                <c:pt idx="4">
                  <c:v>600</c:v>
                </c:pt>
                <c:pt idx="5">
                  <c:v>620</c:v>
                </c:pt>
                <c:pt idx="6">
                  <c:v>640</c:v>
                </c:pt>
                <c:pt idx="7">
                  <c:v>640</c:v>
                </c:pt>
                <c:pt idx="8">
                  <c:v>700</c:v>
                </c:pt>
                <c:pt idx="9">
                  <c:v>740</c:v>
                </c:pt>
                <c:pt idx="10">
                  <c:v>800</c:v>
                </c:pt>
                <c:pt idx="11">
                  <c:v>800</c:v>
                </c:pt>
                <c:pt idx="12">
                  <c:v>800</c:v>
                </c:pt>
                <c:pt idx="13">
                  <c:v>850</c:v>
                </c:pt>
                <c:pt idx="14">
                  <c:v>850</c:v>
                </c:pt>
                <c:pt idx="15">
                  <c:v>870</c:v>
                </c:pt>
                <c:pt idx="16">
                  <c:v>900</c:v>
                </c:pt>
                <c:pt idx="17">
                  <c:v>900</c:v>
                </c:pt>
                <c:pt idx="18">
                  <c:v>900</c:v>
                </c:pt>
                <c:pt idx="19">
                  <c:v>940</c:v>
                </c:pt>
                <c:pt idx="20">
                  <c:v>950</c:v>
                </c:pt>
                <c:pt idx="21">
                  <c:v>980</c:v>
                </c:pt>
                <c:pt idx="22">
                  <c:v>990</c:v>
                </c:pt>
                <c:pt idx="23">
                  <c:v>1000</c:v>
                </c:pt>
                <c:pt idx="24">
                  <c:v>1000</c:v>
                </c:pt>
                <c:pt idx="25">
                  <c:v>1050</c:v>
                </c:pt>
                <c:pt idx="26">
                  <c:v>1050</c:v>
                </c:pt>
                <c:pt idx="27">
                  <c:v>1100</c:v>
                </c:pt>
                <c:pt idx="28">
                  <c:v>1100</c:v>
                </c:pt>
                <c:pt idx="29">
                  <c:v>1200</c:v>
                </c:pt>
                <c:pt idx="30">
                  <c:v>1200</c:v>
                </c:pt>
                <c:pt idx="31">
                  <c:v>1300</c:v>
                </c:pt>
                <c:pt idx="32">
                  <c:v>1300</c:v>
                </c:pt>
                <c:pt idx="33">
                  <c:v>1300</c:v>
                </c:pt>
                <c:pt idx="34">
                  <c:v>1500</c:v>
                </c:pt>
                <c:pt idx="35">
                  <c:v>1550</c:v>
                </c:pt>
                <c:pt idx="36">
                  <c:v>1600</c:v>
                </c:pt>
              </c:numCache>
            </c:numRef>
          </c:cat>
          <c:val>
            <c:numRef>
              <c:f>Fiat!$F$2:$F$38</c:f>
              <c:numCache>
                <c:formatCode>General</c:formatCode>
                <c:ptCount val="37"/>
                <c:pt idx="0">
                  <c:v>0</c:v>
                </c:pt>
                <c:pt idx="1">
                  <c:v>0.044</c:v>
                </c:pt>
                <c:pt idx="2">
                  <c:v>0.036</c:v>
                </c:pt>
                <c:pt idx="3">
                  <c:v>0.022</c:v>
                </c:pt>
                <c:pt idx="4">
                  <c:v>0.036</c:v>
                </c:pt>
                <c:pt idx="5">
                  <c:v>0.04</c:v>
                </c:pt>
                <c:pt idx="6">
                  <c:v>0.02</c:v>
                </c:pt>
                <c:pt idx="7">
                  <c:v>0</c:v>
                </c:pt>
                <c:pt idx="8">
                  <c:v>0</c:v>
                </c:pt>
                <c:pt idx="9">
                  <c:v>0.047</c:v>
                </c:pt>
                <c:pt idx="10">
                  <c:v>0</c:v>
                </c:pt>
                <c:pt idx="11">
                  <c:v>0.036</c:v>
                </c:pt>
                <c:pt idx="12">
                  <c:v>0.045</c:v>
                </c:pt>
                <c:pt idx="13">
                  <c:v>0.035</c:v>
                </c:pt>
                <c:pt idx="14">
                  <c:v>0.024</c:v>
                </c:pt>
                <c:pt idx="15">
                  <c:v>0.05</c:v>
                </c:pt>
                <c:pt idx="16">
                  <c:v>0</c:v>
                </c:pt>
                <c:pt idx="17">
                  <c:v>0.026</c:v>
                </c:pt>
                <c:pt idx="18">
                  <c:v>0.025</c:v>
                </c:pt>
                <c:pt idx="19">
                  <c:v>0.034</c:v>
                </c:pt>
                <c:pt idx="20">
                  <c:v>0.044</c:v>
                </c:pt>
                <c:pt idx="21">
                  <c:v>0.044</c:v>
                </c:pt>
                <c:pt idx="22">
                  <c:v>0.044</c:v>
                </c:pt>
                <c:pt idx="23">
                  <c:v>0.043</c:v>
                </c:pt>
                <c:pt idx="24">
                  <c:v>0.024</c:v>
                </c:pt>
                <c:pt idx="25">
                  <c:v>0.025</c:v>
                </c:pt>
                <c:pt idx="26">
                  <c:v>0.02</c:v>
                </c:pt>
                <c:pt idx="27">
                  <c:v>0.045</c:v>
                </c:pt>
                <c:pt idx="28">
                  <c:v>0.028</c:v>
                </c:pt>
                <c:pt idx="29">
                  <c:v>0</c:v>
                </c:pt>
                <c:pt idx="30">
                  <c:v>0.045</c:v>
                </c:pt>
                <c:pt idx="31">
                  <c:v>0.039</c:v>
                </c:pt>
                <c:pt idx="32">
                  <c:v>0.04</c:v>
                </c:pt>
                <c:pt idx="33">
                  <c:v>0.035</c:v>
                </c:pt>
                <c:pt idx="34">
                  <c:v>0.037</c:v>
                </c:pt>
                <c:pt idx="35">
                  <c:v>0.021</c:v>
                </c:pt>
                <c:pt idx="36">
                  <c:v>0</c:v>
                </c:pt>
              </c:numCache>
            </c:numRef>
          </c:val>
        </c:ser>
        <c:ser>
          <c:idx val="3"/>
          <c:order val="3"/>
          <c:tx>
            <c:strRef>
              <c:f>Fiat!$G$1</c:f>
              <c:strCache>
                <c:ptCount val="1"/>
                <c:pt idx="0">
                  <c:v>PGM wt. (in grams)</c:v>
                </c:pt>
              </c:strCache>
            </c:strRef>
          </c:tx>
          <c:invertIfNegative val="0"/>
          <c:dLbls>
            <c:delete val="1"/>
          </c:dLbls>
          <c:cat>
            <c:numRef>
              <c:f>Fiat!$A$2:$A$38</c:f>
              <c:numCache>
                <c:formatCode>General</c:formatCode>
                <c:ptCount val="37"/>
                <c:pt idx="0">
                  <c:v>250</c:v>
                </c:pt>
                <c:pt idx="1">
                  <c:v>250</c:v>
                </c:pt>
                <c:pt idx="2">
                  <c:v>320</c:v>
                </c:pt>
                <c:pt idx="3">
                  <c:v>600</c:v>
                </c:pt>
                <c:pt idx="4">
                  <c:v>600</c:v>
                </c:pt>
                <c:pt idx="5">
                  <c:v>620</c:v>
                </c:pt>
                <c:pt idx="6">
                  <c:v>640</c:v>
                </c:pt>
                <c:pt idx="7">
                  <c:v>640</c:v>
                </c:pt>
                <c:pt idx="8">
                  <c:v>700</c:v>
                </c:pt>
                <c:pt idx="9">
                  <c:v>740</c:v>
                </c:pt>
                <c:pt idx="10">
                  <c:v>800</c:v>
                </c:pt>
                <c:pt idx="11">
                  <c:v>800</c:v>
                </c:pt>
                <c:pt idx="12">
                  <c:v>800</c:v>
                </c:pt>
                <c:pt idx="13">
                  <c:v>850</c:v>
                </c:pt>
                <c:pt idx="14">
                  <c:v>850</c:v>
                </c:pt>
                <c:pt idx="15">
                  <c:v>870</c:v>
                </c:pt>
                <c:pt idx="16">
                  <c:v>900</c:v>
                </c:pt>
                <c:pt idx="17">
                  <c:v>900</c:v>
                </c:pt>
                <c:pt idx="18">
                  <c:v>900</c:v>
                </c:pt>
                <c:pt idx="19">
                  <c:v>940</c:v>
                </c:pt>
                <c:pt idx="20">
                  <c:v>950</c:v>
                </c:pt>
                <c:pt idx="21">
                  <c:v>980</c:v>
                </c:pt>
                <c:pt idx="22">
                  <c:v>990</c:v>
                </c:pt>
                <c:pt idx="23">
                  <c:v>1000</c:v>
                </c:pt>
                <c:pt idx="24">
                  <c:v>1000</c:v>
                </c:pt>
                <c:pt idx="25">
                  <c:v>1050</c:v>
                </c:pt>
                <c:pt idx="26">
                  <c:v>1050</c:v>
                </c:pt>
                <c:pt idx="27">
                  <c:v>1100</c:v>
                </c:pt>
                <c:pt idx="28">
                  <c:v>1100</c:v>
                </c:pt>
                <c:pt idx="29">
                  <c:v>1200</c:v>
                </c:pt>
                <c:pt idx="30">
                  <c:v>1200</c:v>
                </c:pt>
                <c:pt idx="31">
                  <c:v>1300</c:v>
                </c:pt>
                <c:pt idx="32">
                  <c:v>1300</c:v>
                </c:pt>
                <c:pt idx="33">
                  <c:v>1300</c:v>
                </c:pt>
                <c:pt idx="34">
                  <c:v>1500</c:v>
                </c:pt>
                <c:pt idx="35">
                  <c:v>1550</c:v>
                </c:pt>
                <c:pt idx="36">
                  <c:v>1600</c:v>
                </c:pt>
              </c:numCache>
            </c:numRef>
          </c:cat>
          <c:val>
            <c:numRef>
              <c:f>Fiat!$G$2:$G$38</c:f>
              <c:numCache>
                <c:formatCode>General</c:formatCode>
                <c:ptCount val="37"/>
                <c:pt idx="0">
                  <c:v>0.27</c:v>
                </c:pt>
                <c:pt idx="1" c:formatCode="#0.#########">
                  <c:v>0.242</c:v>
                </c:pt>
                <c:pt idx="2" c:formatCode="#0.#########">
                  <c:v>0.236</c:v>
                </c:pt>
                <c:pt idx="3" c:formatCode="#0.#########">
                  <c:v>0.213</c:v>
                </c:pt>
                <c:pt idx="4" c:formatCode="#0.#########">
                  <c:v>0.201</c:v>
                </c:pt>
                <c:pt idx="5" c:formatCode="#0.#########">
                  <c:v>0.25</c:v>
                </c:pt>
                <c:pt idx="6" c:formatCode="#0.#########">
                  <c:v>0.189</c:v>
                </c:pt>
                <c:pt idx="7" c:formatCode="#0.#########">
                  <c:v>0.39</c:v>
                </c:pt>
                <c:pt idx="8" c:formatCode="#0.#########">
                  <c:v>0.049</c:v>
                </c:pt>
                <c:pt idx="9" c:formatCode="#0.#########">
                  <c:v>0.287</c:v>
                </c:pt>
                <c:pt idx="10" c:formatCode="#0.#########">
                  <c:v>0.175</c:v>
                </c:pt>
                <c:pt idx="11" c:formatCode="#0.#########">
                  <c:v>0.201</c:v>
                </c:pt>
                <c:pt idx="12" c:formatCode="#0.#########">
                  <c:v>0.288</c:v>
                </c:pt>
                <c:pt idx="13" c:formatCode="#0.#########">
                  <c:v>0.21</c:v>
                </c:pt>
                <c:pt idx="14" c:formatCode="#0.#########">
                  <c:v>0.259</c:v>
                </c:pt>
                <c:pt idx="15" c:formatCode="#0.#########">
                  <c:v>0.27</c:v>
                </c:pt>
                <c:pt idx="16" c:formatCode="#0.#########">
                  <c:v>0.18</c:v>
                </c:pt>
                <c:pt idx="17" c:formatCode="#0.#########">
                  <c:v>0.196</c:v>
                </c:pt>
                <c:pt idx="18" c:formatCode="#0.#########">
                  <c:v>0.485</c:v>
                </c:pt>
                <c:pt idx="19" c:formatCode="#0.#########">
                  <c:v>0.219</c:v>
                </c:pt>
                <c:pt idx="20" c:formatCode="#0.#########">
                  <c:v>0.233</c:v>
                </c:pt>
                <c:pt idx="21" c:formatCode="#0.#########">
                  <c:v>0.244</c:v>
                </c:pt>
                <c:pt idx="22" c:formatCode="#0.#########">
                  <c:v>0.209</c:v>
                </c:pt>
                <c:pt idx="23" c:formatCode="#0.#########">
                  <c:v>0.283</c:v>
                </c:pt>
                <c:pt idx="24" c:formatCode="#0.#########">
                  <c:v>0.224</c:v>
                </c:pt>
                <c:pt idx="25" c:formatCode="#0.#########">
                  <c:v>0.195</c:v>
                </c:pt>
                <c:pt idx="26" c:formatCode="#0.#########">
                  <c:v>0.15</c:v>
                </c:pt>
                <c:pt idx="27" c:formatCode="#0.#########">
                  <c:v>0.27</c:v>
                </c:pt>
                <c:pt idx="28" c:formatCode="#0.#########">
                  <c:v>0.378</c:v>
                </c:pt>
                <c:pt idx="29" c:formatCode="#0.#########">
                  <c:v>0.245</c:v>
                </c:pt>
                <c:pt idx="30" c:formatCode="#0.#########">
                  <c:v>0.255</c:v>
                </c:pt>
                <c:pt idx="31" c:formatCode="#0.#########">
                  <c:v>0.214</c:v>
                </c:pt>
                <c:pt idx="32" c:formatCode="#0.#########">
                  <c:v>0.21</c:v>
                </c:pt>
                <c:pt idx="33" c:formatCode="#0.#########">
                  <c:v>0.185</c:v>
                </c:pt>
                <c:pt idx="34" c:formatCode="#0.#########">
                  <c:v>0.267</c:v>
                </c:pt>
                <c:pt idx="35" c:formatCode="#0.#########">
                  <c:v>0.255</c:v>
                </c:pt>
                <c:pt idx="36" c:formatCode="#0.#########">
                  <c:v>0.61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7894377"/>
        <c:axId val="295625957"/>
      </c:barChart>
      <c:catAx>
        <c:axId val="607894377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95625957"/>
        <c:crosses val="autoZero"/>
        <c:auto val="1"/>
        <c:lblAlgn val="ctr"/>
        <c:lblOffset val="100"/>
        <c:noMultiLvlLbl val="0"/>
      </c:catAx>
      <c:valAx>
        <c:axId val="295625957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chemeClr val="tx1">
                  <a:tint val="50000"/>
                </a:schemeClr>
              </a:solidFill>
              <a:prstDash val="solid"/>
              <a:round/>
            </a:ln>
          </c:spPr>
        </c:minorGridlines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607894377"/>
        <c:crosses val="autoZero"/>
        <c:crossBetween val="between"/>
      </c:valAx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t>Volvo</a:t>
            </a: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volvo!$D$1</c:f>
              <c:strCache>
                <c:ptCount val="1"/>
                <c:pt idx="0">
                  <c:v>Pt (g)</c:v>
                </c:pt>
              </c:strCache>
            </c:strRef>
          </c:tx>
          <c:invertIfNegative val="0"/>
          <c:dLbls>
            <c:delete val="1"/>
          </c:dLbls>
          <c:cat>
            <c:numRef>
              <c:f>volvo!$A$2:$A$8</c:f>
              <c:numCache>
                <c:formatCode>General</c:formatCode>
                <c:ptCount val="7"/>
                <c:pt idx="0">
                  <c:v>600</c:v>
                </c:pt>
                <c:pt idx="1">
                  <c:v>700</c:v>
                </c:pt>
                <c:pt idx="2">
                  <c:v>900</c:v>
                </c:pt>
                <c:pt idx="3">
                  <c:v>950</c:v>
                </c:pt>
                <c:pt idx="4">
                  <c:v>1160</c:v>
                </c:pt>
                <c:pt idx="5">
                  <c:v>1300</c:v>
                </c:pt>
                <c:pt idx="6">
                  <c:v>1400</c:v>
                </c:pt>
              </c:numCache>
            </c:numRef>
          </c:cat>
          <c:val>
            <c:numRef>
              <c:f>volvo!$D$2:$D$8</c:f>
              <c:numCache>
                <c:formatCode>General</c:formatCode>
                <c:ptCount val="7"/>
                <c:pt idx="0">
                  <c:v>0.016</c:v>
                </c:pt>
                <c:pt idx="1">
                  <c:v>0.187</c:v>
                </c:pt>
                <c:pt idx="2">
                  <c:v>0.1</c:v>
                </c:pt>
                <c:pt idx="3">
                  <c:v>0</c:v>
                </c:pt>
                <c:pt idx="4">
                  <c:v>0.162</c:v>
                </c:pt>
                <c:pt idx="5">
                  <c:v>0.206</c:v>
                </c:pt>
                <c:pt idx="6">
                  <c:v>0.175</c:v>
                </c:pt>
              </c:numCache>
            </c:numRef>
          </c:val>
        </c:ser>
        <c:ser>
          <c:idx val="1"/>
          <c:order val="1"/>
          <c:tx>
            <c:strRef>
              <c:f>volvo!$E$1</c:f>
              <c:strCache>
                <c:ptCount val="1"/>
                <c:pt idx="0">
                  <c:v>Pd (g)</c:v>
                </c:pt>
              </c:strCache>
            </c:strRef>
          </c:tx>
          <c:invertIfNegative val="0"/>
          <c:dLbls>
            <c:delete val="1"/>
          </c:dLbls>
          <c:cat>
            <c:numRef>
              <c:f>volvo!$A$2:$A$8</c:f>
              <c:numCache>
                <c:formatCode>General</c:formatCode>
                <c:ptCount val="7"/>
                <c:pt idx="0">
                  <c:v>600</c:v>
                </c:pt>
                <c:pt idx="1">
                  <c:v>700</c:v>
                </c:pt>
                <c:pt idx="2">
                  <c:v>900</c:v>
                </c:pt>
                <c:pt idx="3">
                  <c:v>950</c:v>
                </c:pt>
                <c:pt idx="4">
                  <c:v>1160</c:v>
                </c:pt>
                <c:pt idx="5">
                  <c:v>1300</c:v>
                </c:pt>
                <c:pt idx="6">
                  <c:v>1400</c:v>
                </c:pt>
              </c:numCache>
            </c:numRef>
          </c:cat>
          <c:val>
            <c:numRef>
              <c:f>volvo!$E$2:$E$8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0.125</c:v>
                </c:pt>
                <c:pt idx="3">
                  <c:v>0.217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2"/>
          <c:order val="2"/>
          <c:tx>
            <c:strRef>
              <c:f>volvo!$F$1</c:f>
              <c:strCache>
                <c:ptCount val="1"/>
                <c:pt idx="0">
                  <c:v>Rh (g)</c:v>
                </c:pt>
              </c:strCache>
            </c:strRef>
          </c:tx>
          <c:invertIfNegative val="0"/>
          <c:dLbls>
            <c:delete val="1"/>
          </c:dLbls>
          <c:cat>
            <c:numRef>
              <c:f>volvo!$A$2:$A$8</c:f>
              <c:numCache>
                <c:formatCode>General</c:formatCode>
                <c:ptCount val="7"/>
                <c:pt idx="0">
                  <c:v>600</c:v>
                </c:pt>
                <c:pt idx="1">
                  <c:v>700</c:v>
                </c:pt>
                <c:pt idx="2">
                  <c:v>900</c:v>
                </c:pt>
                <c:pt idx="3">
                  <c:v>950</c:v>
                </c:pt>
                <c:pt idx="4">
                  <c:v>1160</c:v>
                </c:pt>
                <c:pt idx="5">
                  <c:v>1300</c:v>
                </c:pt>
                <c:pt idx="6">
                  <c:v>1400</c:v>
                </c:pt>
              </c:numCache>
            </c:numRef>
          </c:cat>
          <c:val>
            <c:numRef>
              <c:f>volvo!$F$2:$F$8</c:f>
              <c:numCache>
                <c:formatCode>General</c:formatCode>
                <c:ptCount val="7"/>
                <c:pt idx="0">
                  <c:v>0.032</c:v>
                </c:pt>
                <c:pt idx="1">
                  <c:v>0.044</c:v>
                </c:pt>
                <c:pt idx="2">
                  <c:v>0.036</c:v>
                </c:pt>
                <c:pt idx="3">
                  <c:v>0.043</c:v>
                </c:pt>
                <c:pt idx="4">
                  <c:v>0.032</c:v>
                </c:pt>
                <c:pt idx="5">
                  <c:v>0.039</c:v>
                </c:pt>
                <c:pt idx="6">
                  <c:v>0.035</c:v>
                </c:pt>
              </c:numCache>
            </c:numRef>
          </c:val>
        </c:ser>
        <c:ser>
          <c:idx val="3"/>
          <c:order val="3"/>
          <c:tx>
            <c:strRef>
              <c:f>volvo!$G$1</c:f>
              <c:strCache>
                <c:ptCount val="1"/>
                <c:pt idx="0">
                  <c:v>PGM wt. (in grams)</c:v>
                </c:pt>
              </c:strCache>
            </c:strRef>
          </c:tx>
          <c:invertIfNegative val="0"/>
          <c:dLbls>
            <c:delete val="1"/>
          </c:dLbls>
          <c:cat>
            <c:numRef>
              <c:f>volvo!$A$2:$A$8</c:f>
              <c:numCache>
                <c:formatCode>General</c:formatCode>
                <c:ptCount val="7"/>
                <c:pt idx="0">
                  <c:v>600</c:v>
                </c:pt>
                <c:pt idx="1">
                  <c:v>700</c:v>
                </c:pt>
                <c:pt idx="2">
                  <c:v>900</c:v>
                </c:pt>
                <c:pt idx="3">
                  <c:v>950</c:v>
                </c:pt>
                <c:pt idx="4">
                  <c:v>1160</c:v>
                </c:pt>
                <c:pt idx="5">
                  <c:v>1300</c:v>
                </c:pt>
                <c:pt idx="6">
                  <c:v>1400</c:v>
                </c:pt>
              </c:numCache>
            </c:numRef>
          </c:cat>
          <c:val>
            <c:numRef>
              <c:f>volvo!$G$2:$G$8</c:f>
              <c:numCache>
                <c:formatCode>General</c:formatCode>
                <c:ptCount val="7"/>
                <c:pt idx="0">
                  <c:v>0.048</c:v>
                </c:pt>
                <c:pt idx="1" c:formatCode="#0.#########">
                  <c:v>0.231</c:v>
                </c:pt>
                <c:pt idx="2" c:formatCode="#0.#########">
                  <c:v>0.261</c:v>
                </c:pt>
                <c:pt idx="3" c:formatCode="#0.#########">
                  <c:v>0.26</c:v>
                </c:pt>
                <c:pt idx="4" c:formatCode="#0.#########">
                  <c:v>0.194</c:v>
                </c:pt>
                <c:pt idx="5" c:formatCode="#0.#########">
                  <c:v>0.245</c:v>
                </c:pt>
                <c:pt idx="6" c:formatCode="#0.#########">
                  <c:v>0.21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4093974"/>
        <c:axId val="344872721"/>
      </c:barChart>
      <c:catAx>
        <c:axId val="384093974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344872721"/>
        <c:crosses val="autoZero"/>
        <c:auto val="1"/>
        <c:lblAlgn val="ctr"/>
        <c:lblOffset val="100"/>
        <c:noMultiLvlLbl val="0"/>
      </c:catAx>
      <c:valAx>
        <c:axId val="344872721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chemeClr val="tx1">
                  <a:tint val="50000"/>
                </a:schemeClr>
              </a:solidFill>
              <a:prstDash val="solid"/>
              <a:round/>
            </a:ln>
          </c:spPr>
        </c:minorGridlines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384093974"/>
        <c:crosses val="autoZero"/>
        <c:crossBetween val="between"/>
      </c:valAx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t>Opel</a:t>
            </a: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Opel!$D$1</c:f>
              <c:strCache>
                <c:ptCount val="1"/>
                <c:pt idx="0">
                  <c:v>Pt (g)</c:v>
                </c:pt>
              </c:strCache>
            </c:strRef>
          </c:tx>
          <c:invertIfNegative val="0"/>
          <c:dLbls>
            <c:delete val="1"/>
          </c:dLbls>
          <c:cat>
            <c:numRef>
              <c:f>Opel!$A$2:$A$21</c:f>
              <c:numCache>
                <c:formatCode>General</c:formatCode>
                <c:ptCount val="20"/>
                <c:pt idx="0">
                  <c:v>730</c:v>
                </c:pt>
                <c:pt idx="1">
                  <c:v>750</c:v>
                </c:pt>
                <c:pt idx="2">
                  <c:v>750</c:v>
                </c:pt>
                <c:pt idx="3">
                  <c:v>770</c:v>
                </c:pt>
                <c:pt idx="4">
                  <c:v>830</c:v>
                </c:pt>
                <c:pt idx="5">
                  <c:v>850</c:v>
                </c:pt>
                <c:pt idx="6">
                  <c:v>900</c:v>
                </c:pt>
                <c:pt idx="7">
                  <c:v>900</c:v>
                </c:pt>
                <c:pt idx="8">
                  <c:v>920</c:v>
                </c:pt>
                <c:pt idx="9">
                  <c:v>1000</c:v>
                </c:pt>
                <c:pt idx="10">
                  <c:v>1000</c:v>
                </c:pt>
                <c:pt idx="11">
                  <c:v>1060</c:v>
                </c:pt>
                <c:pt idx="12">
                  <c:v>1220</c:v>
                </c:pt>
                <c:pt idx="13">
                  <c:v>1260</c:v>
                </c:pt>
                <c:pt idx="14">
                  <c:v>1270</c:v>
                </c:pt>
                <c:pt idx="15">
                  <c:v>1500</c:v>
                </c:pt>
                <c:pt idx="16">
                  <c:v>1600</c:v>
                </c:pt>
                <c:pt idx="17">
                  <c:v>1600</c:v>
                </c:pt>
                <c:pt idx="18">
                  <c:v>1600</c:v>
                </c:pt>
                <c:pt idx="19">
                  <c:v>1380</c:v>
                </c:pt>
              </c:numCache>
            </c:numRef>
          </c:cat>
          <c:val>
            <c:numRef>
              <c:f>Opel!$D$2:$D$21</c:f>
              <c:numCache>
                <c:formatCode>General</c:formatCode>
                <c:ptCount val="20"/>
                <c:pt idx="0">
                  <c:v>0.235</c:v>
                </c:pt>
                <c:pt idx="1">
                  <c:v>0.14</c:v>
                </c:pt>
                <c:pt idx="2">
                  <c:v>0.24</c:v>
                </c:pt>
                <c:pt idx="3">
                  <c:v>0.255</c:v>
                </c:pt>
                <c:pt idx="4">
                  <c:v>0.24</c:v>
                </c:pt>
                <c:pt idx="5">
                  <c:v>0.163</c:v>
                </c:pt>
                <c:pt idx="6">
                  <c:v>0</c:v>
                </c:pt>
                <c:pt idx="7">
                  <c:v>0.159</c:v>
                </c:pt>
                <c:pt idx="8">
                  <c:v>0</c:v>
                </c:pt>
                <c:pt idx="9">
                  <c:v>0.155</c:v>
                </c:pt>
                <c:pt idx="10">
                  <c:v>0.11</c:v>
                </c:pt>
                <c:pt idx="11">
                  <c:v>0.13</c:v>
                </c:pt>
                <c:pt idx="12">
                  <c:v>0.118</c:v>
                </c:pt>
                <c:pt idx="13">
                  <c:v>0.118</c:v>
                </c:pt>
                <c:pt idx="14">
                  <c:v>0.183</c:v>
                </c:pt>
                <c:pt idx="15">
                  <c:v>0.096</c:v>
                </c:pt>
                <c:pt idx="16">
                  <c:v>0.015</c:v>
                </c:pt>
                <c:pt idx="17">
                  <c:v>0.138</c:v>
                </c:pt>
                <c:pt idx="18">
                  <c:v>0.25</c:v>
                </c:pt>
                <c:pt idx="19">
                  <c:v>0.186</c:v>
                </c:pt>
              </c:numCache>
            </c:numRef>
          </c:val>
        </c:ser>
        <c:ser>
          <c:idx val="1"/>
          <c:order val="1"/>
          <c:tx>
            <c:strRef>
              <c:f>Opel!$E$1</c:f>
              <c:strCache>
                <c:ptCount val="1"/>
                <c:pt idx="0">
                  <c:v>Pd (g)</c:v>
                </c:pt>
              </c:strCache>
            </c:strRef>
          </c:tx>
          <c:invertIfNegative val="0"/>
          <c:dLbls>
            <c:delete val="1"/>
          </c:dLbls>
          <c:cat>
            <c:numRef>
              <c:f>Opel!$A$2:$A$21</c:f>
              <c:numCache>
                <c:formatCode>General</c:formatCode>
                <c:ptCount val="20"/>
                <c:pt idx="0">
                  <c:v>730</c:v>
                </c:pt>
                <c:pt idx="1">
                  <c:v>750</c:v>
                </c:pt>
                <c:pt idx="2">
                  <c:v>750</c:v>
                </c:pt>
                <c:pt idx="3">
                  <c:v>770</c:v>
                </c:pt>
                <c:pt idx="4">
                  <c:v>830</c:v>
                </c:pt>
                <c:pt idx="5">
                  <c:v>850</c:v>
                </c:pt>
                <c:pt idx="6">
                  <c:v>900</c:v>
                </c:pt>
                <c:pt idx="7">
                  <c:v>900</c:v>
                </c:pt>
                <c:pt idx="8">
                  <c:v>920</c:v>
                </c:pt>
                <c:pt idx="9">
                  <c:v>1000</c:v>
                </c:pt>
                <c:pt idx="10">
                  <c:v>1000</c:v>
                </c:pt>
                <c:pt idx="11">
                  <c:v>1060</c:v>
                </c:pt>
                <c:pt idx="12">
                  <c:v>1220</c:v>
                </c:pt>
                <c:pt idx="13">
                  <c:v>1260</c:v>
                </c:pt>
                <c:pt idx="14">
                  <c:v>1270</c:v>
                </c:pt>
                <c:pt idx="15">
                  <c:v>1500</c:v>
                </c:pt>
                <c:pt idx="16">
                  <c:v>1600</c:v>
                </c:pt>
                <c:pt idx="17">
                  <c:v>1600</c:v>
                </c:pt>
                <c:pt idx="18">
                  <c:v>1600</c:v>
                </c:pt>
                <c:pt idx="19">
                  <c:v>1380</c:v>
                </c:pt>
              </c:numCache>
            </c:numRef>
          </c:cat>
          <c:val>
            <c:numRef>
              <c:f>Opel!$E$2:$E$21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0.185</c:v>
                </c:pt>
                <c:pt idx="7">
                  <c:v>0</c:v>
                </c:pt>
                <c:pt idx="8">
                  <c:v>0.445</c:v>
                </c:pt>
                <c:pt idx="9">
                  <c:v>0</c:v>
                </c:pt>
                <c:pt idx="10">
                  <c:v>0.25</c:v>
                </c:pt>
                <c:pt idx="11">
                  <c:v>0</c:v>
                </c:pt>
                <c:pt idx="12">
                  <c:v>0.297</c:v>
                </c:pt>
                <c:pt idx="13">
                  <c:v>0.233</c:v>
                </c:pt>
                <c:pt idx="14">
                  <c:v>0</c:v>
                </c:pt>
                <c:pt idx="15">
                  <c:v>0</c:v>
                </c:pt>
                <c:pt idx="16">
                  <c:v>0.325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2"/>
          <c:order val="2"/>
          <c:tx>
            <c:strRef>
              <c:f>Opel!$F$1</c:f>
              <c:strCache>
                <c:ptCount val="1"/>
                <c:pt idx="0">
                  <c:v>Rh (g)</c:v>
                </c:pt>
              </c:strCache>
            </c:strRef>
          </c:tx>
          <c:invertIfNegative val="0"/>
          <c:dLbls>
            <c:delete val="1"/>
          </c:dLbls>
          <c:cat>
            <c:numRef>
              <c:f>Opel!$A$2:$A$21</c:f>
              <c:numCache>
                <c:formatCode>General</c:formatCode>
                <c:ptCount val="20"/>
                <c:pt idx="0">
                  <c:v>730</c:v>
                </c:pt>
                <c:pt idx="1">
                  <c:v>750</c:v>
                </c:pt>
                <c:pt idx="2">
                  <c:v>750</c:v>
                </c:pt>
                <c:pt idx="3">
                  <c:v>770</c:v>
                </c:pt>
                <c:pt idx="4">
                  <c:v>830</c:v>
                </c:pt>
                <c:pt idx="5">
                  <c:v>850</c:v>
                </c:pt>
                <c:pt idx="6">
                  <c:v>900</c:v>
                </c:pt>
                <c:pt idx="7">
                  <c:v>900</c:v>
                </c:pt>
                <c:pt idx="8">
                  <c:v>920</c:v>
                </c:pt>
                <c:pt idx="9">
                  <c:v>1000</c:v>
                </c:pt>
                <c:pt idx="10">
                  <c:v>1000</c:v>
                </c:pt>
                <c:pt idx="11">
                  <c:v>1060</c:v>
                </c:pt>
                <c:pt idx="12">
                  <c:v>1220</c:v>
                </c:pt>
                <c:pt idx="13">
                  <c:v>1260</c:v>
                </c:pt>
                <c:pt idx="14">
                  <c:v>1270</c:v>
                </c:pt>
                <c:pt idx="15">
                  <c:v>1500</c:v>
                </c:pt>
                <c:pt idx="16">
                  <c:v>1600</c:v>
                </c:pt>
                <c:pt idx="17">
                  <c:v>1600</c:v>
                </c:pt>
                <c:pt idx="18">
                  <c:v>1600</c:v>
                </c:pt>
                <c:pt idx="19">
                  <c:v>1380</c:v>
                </c:pt>
              </c:numCache>
            </c:numRef>
          </c:cat>
          <c:val>
            <c:numRef>
              <c:f>Opel!$F$2:$F$21</c:f>
              <c:numCache>
                <c:formatCode>General</c:formatCode>
                <c:ptCount val="20"/>
                <c:pt idx="0">
                  <c:v>0.035</c:v>
                </c:pt>
                <c:pt idx="1">
                  <c:v>0.026</c:v>
                </c:pt>
                <c:pt idx="2">
                  <c:v>0.035</c:v>
                </c:pt>
                <c:pt idx="3">
                  <c:v>0.04</c:v>
                </c:pt>
                <c:pt idx="4">
                  <c:v>0.036</c:v>
                </c:pt>
                <c:pt idx="5">
                  <c:v>0.033</c:v>
                </c:pt>
                <c:pt idx="6">
                  <c:v>0.04</c:v>
                </c:pt>
                <c:pt idx="7">
                  <c:v>0.034</c:v>
                </c:pt>
                <c:pt idx="8">
                  <c:v>0.048</c:v>
                </c:pt>
                <c:pt idx="9">
                  <c:v>0</c:v>
                </c:pt>
                <c:pt idx="10">
                  <c:v>0.018</c:v>
                </c:pt>
                <c:pt idx="11">
                  <c:v>0.028</c:v>
                </c:pt>
                <c:pt idx="12">
                  <c:v>0.025</c:v>
                </c:pt>
                <c:pt idx="13">
                  <c:v>0.026</c:v>
                </c:pt>
                <c:pt idx="14">
                  <c:v>0.035</c:v>
                </c:pt>
                <c:pt idx="15">
                  <c:v>0.024</c:v>
                </c:pt>
                <c:pt idx="16">
                  <c:v>0.025</c:v>
                </c:pt>
                <c:pt idx="17">
                  <c:v>0.016</c:v>
                </c:pt>
                <c:pt idx="18">
                  <c:v>0</c:v>
                </c:pt>
                <c:pt idx="19">
                  <c:v>0.035</c:v>
                </c:pt>
              </c:numCache>
            </c:numRef>
          </c:val>
        </c:ser>
        <c:ser>
          <c:idx val="3"/>
          <c:order val="3"/>
          <c:tx>
            <c:strRef>
              <c:f>Opel!$G$1</c:f>
              <c:strCache>
                <c:ptCount val="1"/>
                <c:pt idx="0">
                  <c:v>PGM wt. (in grams)</c:v>
                </c:pt>
              </c:strCache>
            </c:strRef>
          </c:tx>
          <c:invertIfNegative val="0"/>
          <c:dLbls>
            <c:delete val="1"/>
          </c:dLbls>
          <c:cat>
            <c:numRef>
              <c:f>Opel!$A$2:$A$21</c:f>
              <c:numCache>
                <c:formatCode>General</c:formatCode>
                <c:ptCount val="20"/>
                <c:pt idx="0">
                  <c:v>730</c:v>
                </c:pt>
                <c:pt idx="1">
                  <c:v>750</c:v>
                </c:pt>
                <c:pt idx="2">
                  <c:v>750</c:v>
                </c:pt>
                <c:pt idx="3">
                  <c:v>770</c:v>
                </c:pt>
                <c:pt idx="4">
                  <c:v>830</c:v>
                </c:pt>
                <c:pt idx="5">
                  <c:v>850</c:v>
                </c:pt>
                <c:pt idx="6">
                  <c:v>900</c:v>
                </c:pt>
                <c:pt idx="7">
                  <c:v>900</c:v>
                </c:pt>
                <c:pt idx="8">
                  <c:v>920</c:v>
                </c:pt>
                <c:pt idx="9">
                  <c:v>1000</c:v>
                </c:pt>
                <c:pt idx="10">
                  <c:v>1000</c:v>
                </c:pt>
                <c:pt idx="11">
                  <c:v>1060</c:v>
                </c:pt>
                <c:pt idx="12">
                  <c:v>1220</c:v>
                </c:pt>
                <c:pt idx="13">
                  <c:v>1260</c:v>
                </c:pt>
                <c:pt idx="14">
                  <c:v>1270</c:v>
                </c:pt>
                <c:pt idx="15">
                  <c:v>1500</c:v>
                </c:pt>
                <c:pt idx="16">
                  <c:v>1600</c:v>
                </c:pt>
                <c:pt idx="17">
                  <c:v>1600</c:v>
                </c:pt>
                <c:pt idx="18">
                  <c:v>1600</c:v>
                </c:pt>
                <c:pt idx="19">
                  <c:v>1380</c:v>
                </c:pt>
              </c:numCache>
            </c:numRef>
          </c:cat>
          <c:val>
            <c:numRef>
              <c:f>Opel!$G$2:$G$21</c:f>
              <c:numCache>
                <c:formatCode>General</c:formatCode>
                <c:ptCount val="20"/>
                <c:pt idx="0">
                  <c:v>0.27</c:v>
                </c:pt>
                <c:pt idx="1" c:formatCode="#0.#########">
                  <c:v>0.166</c:v>
                </c:pt>
                <c:pt idx="2" c:formatCode="#0.#########">
                  <c:v>0.275</c:v>
                </c:pt>
                <c:pt idx="3" c:formatCode="#0.#########">
                  <c:v>0.295</c:v>
                </c:pt>
                <c:pt idx="4" c:formatCode="#0.#########">
                  <c:v>0.276</c:v>
                </c:pt>
                <c:pt idx="5" c:formatCode="#0.#########">
                  <c:v>0.196</c:v>
                </c:pt>
                <c:pt idx="6" c:formatCode="#0.#########">
                  <c:v>0.225</c:v>
                </c:pt>
                <c:pt idx="7" c:formatCode="#0.#########">
                  <c:v>0.193</c:v>
                </c:pt>
                <c:pt idx="8" c:formatCode="#0.#########">
                  <c:v>0.493</c:v>
                </c:pt>
                <c:pt idx="9" c:formatCode="#0.#########">
                  <c:v>0.155</c:v>
                </c:pt>
                <c:pt idx="10" c:formatCode="#0.#########">
                  <c:v>0.378</c:v>
                </c:pt>
                <c:pt idx="11" c:formatCode="#0.#########">
                  <c:v>0.158</c:v>
                </c:pt>
                <c:pt idx="12" c:formatCode="#0.#########">
                  <c:v>0.44</c:v>
                </c:pt>
                <c:pt idx="13" c:formatCode="#0.#########">
                  <c:v>0.377</c:v>
                </c:pt>
                <c:pt idx="14" c:formatCode="#0.#########">
                  <c:v>0.218</c:v>
                </c:pt>
                <c:pt idx="15" c:formatCode="#0.#########">
                  <c:v>0.12</c:v>
                </c:pt>
                <c:pt idx="16" c:formatCode="#0.#########">
                  <c:v>0.365</c:v>
                </c:pt>
                <c:pt idx="17" c:formatCode="#0.#########">
                  <c:v>0.154</c:v>
                </c:pt>
                <c:pt idx="18" c:formatCode="#0.#########">
                  <c:v>0.25</c:v>
                </c:pt>
                <c:pt idx="19" c:formatCode="#0.#########">
                  <c:v>0.221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9262288"/>
        <c:axId val="741452793"/>
      </c:barChart>
      <c:catAx>
        <c:axId val="379262288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41452793"/>
        <c:crosses val="autoZero"/>
        <c:auto val="1"/>
        <c:lblAlgn val="ctr"/>
        <c:lblOffset val="100"/>
        <c:noMultiLvlLbl val="0"/>
      </c:catAx>
      <c:valAx>
        <c:axId val="74145279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chemeClr val="tx1">
                  <a:tint val="50000"/>
                </a:schemeClr>
              </a:solidFill>
              <a:prstDash val="solid"/>
              <a:round/>
            </a:ln>
          </c:spPr>
        </c:minorGridlines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379262288"/>
        <c:crosses val="autoZero"/>
        <c:crossBetween val="between"/>
      </c:valAx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t>PSA</a:t>
            </a: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PSA!$D$1</c:f>
              <c:strCache>
                <c:ptCount val="1"/>
                <c:pt idx="0">
                  <c:v>Pt (g)</c:v>
                </c:pt>
              </c:strCache>
            </c:strRef>
          </c:tx>
          <c:invertIfNegative val="0"/>
          <c:dLbls>
            <c:delete val="1"/>
          </c:dLbls>
          <c:cat>
            <c:numRef>
              <c:f>PSA!$A$2:$A$21</c:f>
              <c:numCache>
                <c:formatCode>General</c:formatCode>
                <c:ptCount val="20"/>
                <c:pt idx="0">
                  <c:v>430</c:v>
                </c:pt>
                <c:pt idx="1">
                  <c:v>580</c:v>
                </c:pt>
                <c:pt idx="2">
                  <c:v>600</c:v>
                </c:pt>
                <c:pt idx="3">
                  <c:v>630</c:v>
                </c:pt>
                <c:pt idx="4">
                  <c:v>700</c:v>
                </c:pt>
                <c:pt idx="5">
                  <c:v>740</c:v>
                </c:pt>
                <c:pt idx="6">
                  <c:v>750</c:v>
                </c:pt>
                <c:pt idx="7">
                  <c:v>770</c:v>
                </c:pt>
                <c:pt idx="8">
                  <c:v>770</c:v>
                </c:pt>
                <c:pt idx="9">
                  <c:v>800</c:v>
                </c:pt>
                <c:pt idx="10">
                  <c:v>820</c:v>
                </c:pt>
                <c:pt idx="11">
                  <c:v>830</c:v>
                </c:pt>
                <c:pt idx="12">
                  <c:v>850</c:v>
                </c:pt>
                <c:pt idx="13">
                  <c:v>890</c:v>
                </c:pt>
                <c:pt idx="14">
                  <c:v>900</c:v>
                </c:pt>
                <c:pt idx="15">
                  <c:v>940</c:v>
                </c:pt>
                <c:pt idx="16">
                  <c:v>950</c:v>
                </c:pt>
                <c:pt idx="17">
                  <c:v>1350</c:v>
                </c:pt>
                <c:pt idx="18">
                  <c:v>1400</c:v>
                </c:pt>
                <c:pt idx="19">
                  <c:v>1500</c:v>
                </c:pt>
              </c:numCache>
            </c:numRef>
          </c:cat>
          <c:val>
            <c:numRef>
              <c:f>PSA!$D$2:$D$21</c:f>
              <c:numCache>
                <c:formatCode>General</c:formatCode>
                <c:ptCount val="20"/>
                <c:pt idx="0">
                  <c:v>0</c:v>
                </c:pt>
                <c:pt idx="1">
                  <c:v>0.204</c:v>
                </c:pt>
                <c:pt idx="2">
                  <c:v>0</c:v>
                </c:pt>
                <c:pt idx="3">
                  <c:v>0</c:v>
                </c:pt>
                <c:pt idx="4">
                  <c:v>0.15</c:v>
                </c:pt>
                <c:pt idx="5">
                  <c:v>0</c:v>
                </c:pt>
                <c:pt idx="6">
                  <c:v>0</c:v>
                </c:pt>
                <c:pt idx="7">
                  <c:v>0.185</c:v>
                </c:pt>
                <c:pt idx="8">
                  <c:v>0</c:v>
                </c:pt>
                <c:pt idx="9">
                  <c:v>0.16</c:v>
                </c:pt>
                <c:pt idx="10">
                  <c:v>0.19</c:v>
                </c:pt>
                <c:pt idx="11">
                  <c:v>0.17</c:v>
                </c:pt>
                <c:pt idx="12">
                  <c:v>0.19</c:v>
                </c:pt>
                <c:pt idx="13">
                  <c:v>0.3</c:v>
                </c:pt>
                <c:pt idx="14">
                  <c:v>0</c:v>
                </c:pt>
                <c:pt idx="15">
                  <c:v>0.093</c:v>
                </c:pt>
                <c:pt idx="16">
                  <c:v>0.14</c:v>
                </c:pt>
                <c:pt idx="17">
                  <c:v>0.13</c:v>
                </c:pt>
                <c:pt idx="18">
                  <c:v>0.425</c:v>
                </c:pt>
                <c:pt idx="19">
                  <c:v>0.52</c:v>
                </c:pt>
              </c:numCache>
            </c:numRef>
          </c:val>
        </c:ser>
        <c:ser>
          <c:idx val="1"/>
          <c:order val="1"/>
          <c:tx>
            <c:strRef>
              <c:f>PSA!$E$1</c:f>
              <c:strCache>
                <c:ptCount val="1"/>
                <c:pt idx="0">
                  <c:v>Pd (g)</c:v>
                </c:pt>
              </c:strCache>
            </c:strRef>
          </c:tx>
          <c:invertIfNegative val="0"/>
          <c:dLbls>
            <c:delete val="1"/>
          </c:dLbls>
          <c:cat>
            <c:numRef>
              <c:f>PSA!$A$2:$A$21</c:f>
              <c:numCache>
                <c:formatCode>General</c:formatCode>
                <c:ptCount val="20"/>
                <c:pt idx="0">
                  <c:v>430</c:v>
                </c:pt>
                <c:pt idx="1">
                  <c:v>580</c:v>
                </c:pt>
                <c:pt idx="2">
                  <c:v>600</c:v>
                </c:pt>
                <c:pt idx="3">
                  <c:v>630</c:v>
                </c:pt>
                <c:pt idx="4">
                  <c:v>700</c:v>
                </c:pt>
                <c:pt idx="5">
                  <c:v>740</c:v>
                </c:pt>
                <c:pt idx="6">
                  <c:v>750</c:v>
                </c:pt>
                <c:pt idx="7">
                  <c:v>770</c:v>
                </c:pt>
                <c:pt idx="8">
                  <c:v>770</c:v>
                </c:pt>
                <c:pt idx="9">
                  <c:v>800</c:v>
                </c:pt>
                <c:pt idx="10">
                  <c:v>820</c:v>
                </c:pt>
                <c:pt idx="11">
                  <c:v>830</c:v>
                </c:pt>
                <c:pt idx="12">
                  <c:v>850</c:v>
                </c:pt>
                <c:pt idx="13">
                  <c:v>890</c:v>
                </c:pt>
                <c:pt idx="14">
                  <c:v>900</c:v>
                </c:pt>
                <c:pt idx="15">
                  <c:v>940</c:v>
                </c:pt>
                <c:pt idx="16">
                  <c:v>950</c:v>
                </c:pt>
                <c:pt idx="17">
                  <c:v>1350</c:v>
                </c:pt>
                <c:pt idx="18">
                  <c:v>1400</c:v>
                </c:pt>
                <c:pt idx="19">
                  <c:v>1500</c:v>
                </c:pt>
              </c:numCache>
            </c:numRef>
          </c:cat>
          <c:val>
            <c:numRef>
              <c:f>PSA!$E$2:$E$21</c:f>
              <c:numCache>
                <c:formatCode>General</c:formatCode>
                <c:ptCount val="20"/>
                <c:pt idx="0">
                  <c:v>0.149</c:v>
                </c:pt>
                <c:pt idx="1">
                  <c:v>0</c:v>
                </c:pt>
                <c:pt idx="2">
                  <c:v>0.22</c:v>
                </c:pt>
                <c:pt idx="3">
                  <c:v>0.085</c:v>
                </c:pt>
                <c:pt idx="4">
                  <c:v>0</c:v>
                </c:pt>
                <c:pt idx="5">
                  <c:v>0.155</c:v>
                </c:pt>
                <c:pt idx="6">
                  <c:v>0.2</c:v>
                </c:pt>
                <c:pt idx="7">
                  <c:v>0</c:v>
                </c:pt>
                <c:pt idx="8">
                  <c:v>0.023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0.0155</c:v>
                </c:pt>
                <c:pt idx="15">
                  <c:v>0.072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2"/>
          <c:order val="2"/>
          <c:tx>
            <c:strRef>
              <c:f>PSA!$F$1</c:f>
              <c:strCache>
                <c:ptCount val="1"/>
                <c:pt idx="0">
                  <c:v>Rh (g)</c:v>
                </c:pt>
              </c:strCache>
            </c:strRef>
          </c:tx>
          <c:invertIfNegative val="0"/>
          <c:dLbls>
            <c:delete val="1"/>
          </c:dLbls>
          <c:cat>
            <c:numRef>
              <c:f>PSA!$A$2:$A$21</c:f>
              <c:numCache>
                <c:formatCode>General</c:formatCode>
                <c:ptCount val="20"/>
                <c:pt idx="0">
                  <c:v>430</c:v>
                </c:pt>
                <c:pt idx="1">
                  <c:v>580</c:v>
                </c:pt>
                <c:pt idx="2">
                  <c:v>600</c:v>
                </c:pt>
                <c:pt idx="3">
                  <c:v>630</c:v>
                </c:pt>
                <c:pt idx="4">
                  <c:v>700</c:v>
                </c:pt>
                <c:pt idx="5">
                  <c:v>740</c:v>
                </c:pt>
                <c:pt idx="6">
                  <c:v>750</c:v>
                </c:pt>
                <c:pt idx="7">
                  <c:v>770</c:v>
                </c:pt>
                <c:pt idx="8">
                  <c:v>770</c:v>
                </c:pt>
                <c:pt idx="9">
                  <c:v>800</c:v>
                </c:pt>
                <c:pt idx="10">
                  <c:v>820</c:v>
                </c:pt>
                <c:pt idx="11">
                  <c:v>830</c:v>
                </c:pt>
                <c:pt idx="12">
                  <c:v>850</c:v>
                </c:pt>
                <c:pt idx="13">
                  <c:v>890</c:v>
                </c:pt>
                <c:pt idx="14">
                  <c:v>900</c:v>
                </c:pt>
                <c:pt idx="15">
                  <c:v>940</c:v>
                </c:pt>
                <c:pt idx="16">
                  <c:v>950</c:v>
                </c:pt>
                <c:pt idx="17">
                  <c:v>1350</c:v>
                </c:pt>
                <c:pt idx="18">
                  <c:v>1400</c:v>
                </c:pt>
                <c:pt idx="19">
                  <c:v>1500</c:v>
                </c:pt>
              </c:numCache>
            </c:numRef>
          </c:cat>
          <c:val>
            <c:numRef>
              <c:f>PSA!$F$2:$F$21</c:f>
              <c:numCache>
                <c:formatCode>General</c:formatCode>
                <c:ptCount val="20"/>
                <c:pt idx="0">
                  <c:v>0.065</c:v>
                </c:pt>
                <c:pt idx="1">
                  <c:v>0.043</c:v>
                </c:pt>
                <c:pt idx="2">
                  <c:v>0.035</c:v>
                </c:pt>
                <c:pt idx="3">
                  <c:v>0.016</c:v>
                </c:pt>
                <c:pt idx="4">
                  <c:v>0.02</c:v>
                </c:pt>
                <c:pt idx="5">
                  <c:v>0.017</c:v>
                </c:pt>
                <c:pt idx="6">
                  <c:v>0.03</c:v>
                </c:pt>
                <c:pt idx="7">
                  <c:v>0.032</c:v>
                </c:pt>
                <c:pt idx="8">
                  <c:v>0.046</c:v>
                </c:pt>
                <c:pt idx="9">
                  <c:v>0.032</c:v>
                </c:pt>
                <c:pt idx="10">
                  <c:v>0.039</c:v>
                </c:pt>
                <c:pt idx="11">
                  <c:v>0.032</c:v>
                </c:pt>
                <c:pt idx="12">
                  <c:v>0.038</c:v>
                </c:pt>
                <c:pt idx="13">
                  <c:v>0</c:v>
                </c:pt>
                <c:pt idx="14">
                  <c:v>0.03</c:v>
                </c:pt>
                <c:pt idx="15">
                  <c:v>0.034</c:v>
                </c:pt>
                <c:pt idx="16">
                  <c:v>0.028</c:v>
                </c:pt>
                <c:pt idx="17">
                  <c:v>0.028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3"/>
          <c:order val="3"/>
          <c:tx>
            <c:strRef>
              <c:f>PSA!$G$1</c:f>
              <c:strCache>
                <c:ptCount val="1"/>
                <c:pt idx="0">
                  <c:v>PGM wt. (in grams)</c:v>
                </c:pt>
              </c:strCache>
            </c:strRef>
          </c:tx>
          <c:invertIfNegative val="0"/>
          <c:dLbls>
            <c:delete val="1"/>
          </c:dLbls>
          <c:cat>
            <c:numRef>
              <c:f>PSA!$A$2:$A$21</c:f>
              <c:numCache>
                <c:formatCode>General</c:formatCode>
                <c:ptCount val="20"/>
                <c:pt idx="0">
                  <c:v>430</c:v>
                </c:pt>
                <c:pt idx="1">
                  <c:v>580</c:v>
                </c:pt>
                <c:pt idx="2">
                  <c:v>600</c:v>
                </c:pt>
                <c:pt idx="3">
                  <c:v>630</c:v>
                </c:pt>
                <c:pt idx="4">
                  <c:v>700</c:v>
                </c:pt>
                <c:pt idx="5">
                  <c:v>740</c:v>
                </c:pt>
                <c:pt idx="6">
                  <c:v>750</c:v>
                </c:pt>
                <c:pt idx="7">
                  <c:v>770</c:v>
                </c:pt>
                <c:pt idx="8">
                  <c:v>770</c:v>
                </c:pt>
                <c:pt idx="9">
                  <c:v>800</c:v>
                </c:pt>
                <c:pt idx="10">
                  <c:v>820</c:v>
                </c:pt>
                <c:pt idx="11">
                  <c:v>830</c:v>
                </c:pt>
                <c:pt idx="12">
                  <c:v>850</c:v>
                </c:pt>
                <c:pt idx="13">
                  <c:v>890</c:v>
                </c:pt>
                <c:pt idx="14">
                  <c:v>900</c:v>
                </c:pt>
                <c:pt idx="15">
                  <c:v>940</c:v>
                </c:pt>
                <c:pt idx="16">
                  <c:v>950</c:v>
                </c:pt>
                <c:pt idx="17">
                  <c:v>1350</c:v>
                </c:pt>
                <c:pt idx="18">
                  <c:v>1400</c:v>
                </c:pt>
                <c:pt idx="19">
                  <c:v>1500</c:v>
                </c:pt>
              </c:numCache>
            </c:numRef>
          </c:cat>
          <c:val>
            <c:numRef>
              <c:f>PSA!$G$2:$G$21</c:f>
              <c:numCache>
                <c:formatCode>General</c:formatCode>
                <c:ptCount val="20"/>
                <c:pt idx="0">
                  <c:v>0.214</c:v>
                </c:pt>
                <c:pt idx="1" c:formatCode="#0.#########">
                  <c:v>0.247</c:v>
                </c:pt>
                <c:pt idx="2" c:formatCode="#0.#########">
                  <c:v>0.255</c:v>
                </c:pt>
                <c:pt idx="3" c:formatCode="#0.#########">
                  <c:v>0.101</c:v>
                </c:pt>
                <c:pt idx="4" c:formatCode="#0.#########">
                  <c:v>0.17</c:v>
                </c:pt>
                <c:pt idx="5" c:formatCode="#0.#########">
                  <c:v>0.172</c:v>
                </c:pt>
                <c:pt idx="6" c:formatCode="#0.#########">
                  <c:v>0.23</c:v>
                </c:pt>
                <c:pt idx="7" c:formatCode="#0.#########">
                  <c:v>0.217</c:v>
                </c:pt>
                <c:pt idx="8" c:formatCode="#0.#########">
                  <c:v>0.069</c:v>
                </c:pt>
                <c:pt idx="9" c:formatCode="#0.#########">
                  <c:v>0.192</c:v>
                </c:pt>
                <c:pt idx="10" c:formatCode="#0.#########">
                  <c:v>0.229</c:v>
                </c:pt>
                <c:pt idx="11" c:formatCode="#0.#########">
                  <c:v>0.202</c:v>
                </c:pt>
                <c:pt idx="12" c:formatCode="#0.#########">
                  <c:v>0.228</c:v>
                </c:pt>
                <c:pt idx="13" c:formatCode="#0.#########">
                  <c:v>0.3</c:v>
                </c:pt>
                <c:pt idx="14" c:formatCode="#0.#########">
                  <c:v>0.0455</c:v>
                </c:pt>
                <c:pt idx="15" c:formatCode="#0.#########">
                  <c:v>0.199</c:v>
                </c:pt>
                <c:pt idx="16" c:formatCode="#0.#########">
                  <c:v>0.168</c:v>
                </c:pt>
                <c:pt idx="17" c:formatCode="#0.#########">
                  <c:v>0.158</c:v>
                </c:pt>
                <c:pt idx="18" c:formatCode="#0.#########">
                  <c:v>0.425</c:v>
                </c:pt>
                <c:pt idx="19" c:formatCode="#0.#########">
                  <c:v>0.52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070089"/>
        <c:axId val="313504065"/>
      </c:barChart>
      <c:catAx>
        <c:axId val="121070089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313504065"/>
        <c:crosses val="autoZero"/>
        <c:auto val="1"/>
        <c:lblAlgn val="ctr"/>
        <c:lblOffset val="100"/>
        <c:noMultiLvlLbl val="0"/>
      </c:catAx>
      <c:valAx>
        <c:axId val="313504065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chemeClr val="tx1">
                  <a:tint val="50000"/>
                </a:schemeClr>
              </a:solidFill>
              <a:prstDash val="solid"/>
              <a:round/>
            </a:ln>
          </c:spPr>
        </c:minorGridlines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21070089"/>
        <c:crosses val="autoZero"/>
        <c:crossBetween val="between"/>
      </c:valAx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t>Overall PGMs brand-based comparison</a:t>
            </a: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Pt (g)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Sheet1!$A$2:$A$24</c:f>
              <c:strCache>
                <c:ptCount val="23"/>
                <c:pt idx="0">
                  <c:v>General</c:v>
                </c:pt>
                <c:pt idx="1">
                  <c:v>Hyundai</c:v>
                </c:pt>
                <c:pt idx="2">
                  <c:v>KIA</c:v>
                </c:pt>
                <c:pt idx="3">
                  <c:v>Hyundai &amp; KIA</c:v>
                </c:pt>
                <c:pt idx="4">
                  <c:v>Jeep</c:v>
                </c:pt>
                <c:pt idx="5">
                  <c:v>Ford</c:v>
                </c:pt>
                <c:pt idx="6">
                  <c:v>Suzuki </c:v>
                </c:pt>
                <c:pt idx="7">
                  <c:v>Toyota</c:v>
                </c:pt>
                <c:pt idx="8">
                  <c:v>Mazda</c:v>
                </c:pt>
                <c:pt idx="9">
                  <c:v>Nissan</c:v>
                </c:pt>
                <c:pt idx="10">
                  <c:v>Mitsubishi</c:v>
                </c:pt>
                <c:pt idx="11">
                  <c:v>Honda</c:v>
                </c:pt>
                <c:pt idx="12">
                  <c:v>Skoda</c:v>
                </c:pt>
                <c:pt idx="13">
                  <c:v>Mercedes Benz</c:v>
                </c:pt>
                <c:pt idx="14">
                  <c:v>Renault</c:v>
                </c:pt>
                <c:pt idx="15">
                  <c:v>Volkswagen</c:v>
                </c:pt>
                <c:pt idx="16">
                  <c:v>Volkswagen &amp; Audi</c:v>
                </c:pt>
                <c:pt idx="17">
                  <c:v>Audi</c:v>
                </c:pt>
                <c:pt idx="18">
                  <c:v>BMW</c:v>
                </c:pt>
                <c:pt idx="19">
                  <c:v>Fiat</c:v>
                </c:pt>
                <c:pt idx="20">
                  <c:v>Volvo</c:v>
                </c:pt>
                <c:pt idx="21">
                  <c:v>Opel</c:v>
                </c:pt>
                <c:pt idx="22">
                  <c:v>PSA</c:v>
                </c:pt>
              </c:strCache>
            </c:strRef>
          </c:cat>
          <c:val>
            <c:numRef>
              <c:f>Sheet1!$E$2:$E$24</c:f>
              <c:numCache>
                <c:formatCode>#0.#########</c:formatCode>
                <c:ptCount val="23"/>
                <c:pt idx="0">
                  <c:v>0.1898</c:v>
                </c:pt>
                <c:pt idx="1">
                  <c:v>0.0372</c:v>
                </c:pt>
                <c:pt idx="2">
                  <c:v>0.084</c:v>
                </c:pt>
                <c:pt idx="3">
                  <c:v>0.266666666666667</c:v>
                </c:pt>
                <c:pt idx="4">
                  <c:v>0.0175</c:v>
                </c:pt>
                <c:pt idx="5">
                  <c:v>0.133333333333333</c:v>
                </c:pt>
                <c:pt idx="6">
                  <c:v>0.1477</c:v>
                </c:pt>
                <c:pt idx="7">
                  <c:v>0.170571428571429</c:v>
                </c:pt>
                <c:pt idx="8">
                  <c:v>0.183384615384615</c:v>
                </c:pt>
                <c:pt idx="9">
                  <c:v>0.1868</c:v>
                </c:pt>
                <c:pt idx="10">
                  <c:v>0.159</c:v>
                </c:pt>
                <c:pt idx="11" c:formatCode="###0.#########">
                  <c:v>0.155</c:v>
                </c:pt>
                <c:pt idx="12">
                  <c:v>0.086</c:v>
                </c:pt>
                <c:pt idx="13">
                  <c:v>0.196363636363636</c:v>
                </c:pt>
                <c:pt idx="14">
                  <c:v>0.245888888888889</c:v>
                </c:pt>
                <c:pt idx="15">
                  <c:v>0.209</c:v>
                </c:pt>
                <c:pt idx="16">
                  <c:v>0.147333333333333</c:v>
                </c:pt>
                <c:pt idx="17">
                  <c:v>0.103714285714286</c:v>
                </c:pt>
                <c:pt idx="18">
                  <c:v>0.179894736842105</c:v>
                </c:pt>
                <c:pt idx="19">
                  <c:v>0.140162162162162</c:v>
                </c:pt>
                <c:pt idx="20">
                  <c:v>0.120857142857143</c:v>
                </c:pt>
                <c:pt idx="21">
                  <c:v>0.14655</c:v>
                </c:pt>
                <c:pt idx="22">
                  <c:v>0.14285</c:v>
                </c:pt>
              </c:numCache>
            </c:numRef>
          </c:val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Pd (g)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Sheet1!$A$2:$A$24</c:f>
              <c:strCache>
                <c:ptCount val="23"/>
                <c:pt idx="0">
                  <c:v>General</c:v>
                </c:pt>
                <c:pt idx="1">
                  <c:v>Hyundai</c:v>
                </c:pt>
                <c:pt idx="2">
                  <c:v>KIA</c:v>
                </c:pt>
                <c:pt idx="3">
                  <c:v>Hyundai &amp; KIA</c:v>
                </c:pt>
                <c:pt idx="4">
                  <c:v>Jeep</c:v>
                </c:pt>
                <c:pt idx="5">
                  <c:v>Ford</c:v>
                </c:pt>
                <c:pt idx="6">
                  <c:v>Suzuki </c:v>
                </c:pt>
                <c:pt idx="7">
                  <c:v>Toyota</c:v>
                </c:pt>
                <c:pt idx="8">
                  <c:v>Mazda</c:v>
                </c:pt>
                <c:pt idx="9">
                  <c:v>Nissan</c:v>
                </c:pt>
                <c:pt idx="10">
                  <c:v>Mitsubishi</c:v>
                </c:pt>
                <c:pt idx="11">
                  <c:v>Honda</c:v>
                </c:pt>
                <c:pt idx="12">
                  <c:v>Skoda</c:v>
                </c:pt>
                <c:pt idx="13">
                  <c:v>Mercedes Benz</c:v>
                </c:pt>
                <c:pt idx="14">
                  <c:v>Renault</c:v>
                </c:pt>
                <c:pt idx="15">
                  <c:v>Volkswagen</c:v>
                </c:pt>
                <c:pt idx="16">
                  <c:v>Volkswagen &amp; Audi</c:v>
                </c:pt>
                <c:pt idx="17">
                  <c:v>Audi</c:v>
                </c:pt>
                <c:pt idx="18">
                  <c:v>BMW</c:v>
                </c:pt>
                <c:pt idx="19">
                  <c:v>Fiat</c:v>
                </c:pt>
                <c:pt idx="20">
                  <c:v>Volvo</c:v>
                </c:pt>
                <c:pt idx="21">
                  <c:v>Opel</c:v>
                </c:pt>
                <c:pt idx="22">
                  <c:v>PSA</c:v>
                </c:pt>
              </c:strCache>
            </c:strRef>
          </c:cat>
          <c:val>
            <c:numRef>
              <c:f>Sheet1!$F$2:$F$24</c:f>
              <c:numCache>
                <c:formatCode>#0.#########</c:formatCode>
                <c:ptCount val="23"/>
                <c:pt idx="0">
                  <c:v>0.106466666666667</c:v>
                </c:pt>
                <c:pt idx="1">
                  <c:v>0.2916</c:v>
                </c:pt>
                <c:pt idx="2">
                  <c:v>0.121</c:v>
                </c:pt>
                <c:pt idx="3">
                  <c:v>0.118333333333333</c:v>
                </c:pt>
                <c:pt idx="4">
                  <c:v>0.0935</c:v>
                </c:pt>
                <c:pt idx="5">
                  <c:v>0.0577179487179487</c:v>
                </c:pt>
                <c:pt idx="6">
                  <c:v>0.161375</c:v>
                </c:pt>
                <c:pt idx="7">
                  <c:v>0.0303571428571429</c:v>
                </c:pt>
                <c:pt idx="8">
                  <c:v>0.0123</c:v>
                </c:pt>
                <c:pt idx="9">
                  <c:v>0.0046</c:v>
                </c:pt>
                <c:pt idx="10">
                  <c:v>0.0116</c:v>
                </c:pt>
                <c:pt idx="11" c:formatCode="###0.#########">
                  <c:v>0</c:v>
                </c:pt>
                <c:pt idx="12">
                  <c:v>0.0675</c:v>
                </c:pt>
                <c:pt idx="13">
                  <c:v>0.126727272727273</c:v>
                </c:pt>
                <c:pt idx="14">
                  <c:v>0.0653333333333333</c:v>
                </c:pt>
                <c:pt idx="15">
                  <c:v>0.05</c:v>
                </c:pt>
                <c:pt idx="16">
                  <c:v>0.189</c:v>
                </c:pt>
                <c:pt idx="17">
                  <c:v>0.114857142857143</c:v>
                </c:pt>
                <c:pt idx="18">
                  <c:v>0.135631578947368</c:v>
                </c:pt>
                <c:pt idx="19">
                  <c:v>0.081</c:v>
                </c:pt>
                <c:pt idx="20">
                  <c:v>0.0488571428571429</c:v>
                </c:pt>
                <c:pt idx="21">
                  <c:v>0.08675</c:v>
                </c:pt>
                <c:pt idx="22">
                  <c:v>0.045975</c:v>
                </c:pt>
              </c:numCache>
            </c:numRef>
          </c:val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Rh (g)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Sheet1!$A$2:$A$24</c:f>
              <c:strCache>
                <c:ptCount val="23"/>
                <c:pt idx="0">
                  <c:v>General</c:v>
                </c:pt>
                <c:pt idx="1">
                  <c:v>Hyundai</c:v>
                </c:pt>
                <c:pt idx="2">
                  <c:v>KIA</c:v>
                </c:pt>
                <c:pt idx="3">
                  <c:v>Hyundai &amp; KIA</c:v>
                </c:pt>
                <c:pt idx="4">
                  <c:v>Jeep</c:v>
                </c:pt>
                <c:pt idx="5">
                  <c:v>Ford</c:v>
                </c:pt>
                <c:pt idx="6">
                  <c:v>Suzuki </c:v>
                </c:pt>
                <c:pt idx="7">
                  <c:v>Toyota</c:v>
                </c:pt>
                <c:pt idx="8">
                  <c:v>Mazda</c:v>
                </c:pt>
                <c:pt idx="9">
                  <c:v>Nissan</c:v>
                </c:pt>
                <c:pt idx="10">
                  <c:v>Mitsubishi</c:v>
                </c:pt>
                <c:pt idx="11">
                  <c:v>Honda</c:v>
                </c:pt>
                <c:pt idx="12">
                  <c:v>Skoda</c:v>
                </c:pt>
                <c:pt idx="13">
                  <c:v>Mercedes Benz</c:v>
                </c:pt>
                <c:pt idx="14">
                  <c:v>Renault</c:v>
                </c:pt>
                <c:pt idx="15">
                  <c:v>Volkswagen</c:v>
                </c:pt>
                <c:pt idx="16">
                  <c:v>Volkswagen &amp; Audi</c:v>
                </c:pt>
                <c:pt idx="17">
                  <c:v>Audi</c:v>
                </c:pt>
                <c:pt idx="18">
                  <c:v>BMW</c:v>
                </c:pt>
                <c:pt idx="19">
                  <c:v>Fiat</c:v>
                </c:pt>
                <c:pt idx="20">
                  <c:v>Volvo</c:v>
                </c:pt>
                <c:pt idx="21">
                  <c:v>Opel</c:v>
                </c:pt>
                <c:pt idx="22">
                  <c:v>PSA</c:v>
                </c:pt>
              </c:strCache>
            </c:strRef>
          </c:cat>
          <c:val>
            <c:numRef>
              <c:f>Sheet1!$G$2:$G$24</c:f>
              <c:numCache>
                <c:formatCode>#0.#########</c:formatCode>
                <c:ptCount val="23"/>
                <c:pt idx="0">
                  <c:v>0.0246666666666667</c:v>
                </c:pt>
                <c:pt idx="1">
                  <c:v>0.0282</c:v>
                </c:pt>
                <c:pt idx="2">
                  <c:v>0.0215</c:v>
                </c:pt>
                <c:pt idx="3">
                  <c:v>0.0213333333333333</c:v>
                </c:pt>
                <c:pt idx="4">
                  <c:v>0.018</c:v>
                </c:pt>
                <c:pt idx="5">
                  <c:v>0.0213846153846154</c:v>
                </c:pt>
                <c:pt idx="6">
                  <c:v>0.0495</c:v>
                </c:pt>
                <c:pt idx="7">
                  <c:v>0.0345</c:v>
                </c:pt>
                <c:pt idx="8">
                  <c:v>0.0326153846153846</c:v>
                </c:pt>
                <c:pt idx="9">
                  <c:v>0.0326</c:v>
                </c:pt>
                <c:pt idx="10">
                  <c:v>0.036</c:v>
                </c:pt>
                <c:pt idx="11" c:formatCode="###0.#########">
                  <c:v>0.032</c:v>
                </c:pt>
                <c:pt idx="12">
                  <c:v>0.0295</c:v>
                </c:pt>
                <c:pt idx="13">
                  <c:v>0.0192727272727273</c:v>
                </c:pt>
                <c:pt idx="14">
                  <c:v>0.0155555555555556</c:v>
                </c:pt>
                <c:pt idx="15">
                  <c:v>0.0172857142857143</c:v>
                </c:pt>
                <c:pt idx="16">
                  <c:v>0.0136666666666667</c:v>
                </c:pt>
                <c:pt idx="17">
                  <c:v>0.0115714285714286</c:v>
                </c:pt>
                <c:pt idx="18">
                  <c:v>0.0287368421052632</c:v>
                </c:pt>
                <c:pt idx="19">
                  <c:v>0.0284864864864865</c:v>
                </c:pt>
                <c:pt idx="20">
                  <c:v>0.0372857142857143</c:v>
                </c:pt>
                <c:pt idx="21">
                  <c:v>0.02795</c:v>
                </c:pt>
                <c:pt idx="22">
                  <c:v>0.02825</c:v>
                </c:pt>
              </c:numCache>
            </c:numRef>
          </c:val>
        </c:ser>
        <c:ser>
          <c:idx val="3"/>
          <c:order val="3"/>
          <c:tx>
            <c:strRef>
              <c:f>Sheet1!$H$1</c:f>
              <c:strCache>
                <c:ptCount val="1"/>
                <c:pt idx="0">
                  <c:v>PGM Mass (in grams)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Sheet1!$A$2:$A$24</c:f>
              <c:strCache>
                <c:ptCount val="23"/>
                <c:pt idx="0">
                  <c:v>General</c:v>
                </c:pt>
                <c:pt idx="1">
                  <c:v>Hyundai</c:v>
                </c:pt>
                <c:pt idx="2">
                  <c:v>KIA</c:v>
                </c:pt>
                <c:pt idx="3">
                  <c:v>Hyundai &amp; KIA</c:v>
                </c:pt>
                <c:pt idx="4">
                  <c:v>Jeep</c:v>
                </c:pt>
                <c:pt idx="5">
                  <c:v>Ford</c:v>
                </c:pt>
                <c:pt idx="6">
                  <c:v>Suzuki </c:v>
                </c:pt>
                <c:pt idx="7">
                  <c:v>Toyota</c:v>
                </c:pt>
                <c:pt idx="8">
                  <c:v>Mazda</c:v>
                </c:pt>
                <c:pt idx="9">
                  <c:v>Nissan</c:v>
                </c:pt>
                <c:pt idx="10">
                  <c:v>Mitsubishi</c:v>
                </c:pt>
                <c:pt idx="11">
                  <c:v>Honda</c:v>
                </c:pt>
                <c:pt idx="12">
                  <c:v>Skoda</c:v>
                </c:pt>
                <c:pt idx="13">
                  <c:v>Mercedes Benz</c:v>
                </c:pt>
                <c:pt idx="14">
                  <c:v>Renault</c:v>
                </c:pt>
                <c:pt idx="15">
                  <c:v>Volkswagen</c:v>
                </c:pt>
                <c:pt idx="16">
                  <c:v>Volkswagen &amp; Audi</c:v>
                </c:pt>
                <c:pt idx="17">
                  <c:v>Audi</c:v>
                </c:pt>
                <c:pt idx="18">
                  <c:v>BMW</c:v>
                </c:pt>
                <c:pt idx="19">
                  <c:v>Fiat</c:v>
                </c:pt>
                <c:pt idx="20">
                  <c:v>Volvo</c:v>
                </c:pt>
                <c:pt idx="21">
                  <c:v>Opel</c:v>
                </c:pt>
                <c:pt idx="22">
                  <c:v>PSA</c:v>
                </c:pt>
              </c:strCache>
            </c:strRef>
          </c:cat>
          <c:val>
            <c:numRef>
              <c:f>Sheet1!$H$2:$H$24</c:f>
              <c:numCache>
                <c:formatCode>#0.#########</c:formatCode>
                <c:ptCount val="23"/>
                <c:pt idx="0">
                  <c:v>0.320933333333333</c:v>
                </c:pt>
                <c:pt idx="1">
                  <c:v>0.357</c:v>
                </c:pt>
                <c:pt idx="2">
                  <c:v>0.2265</c:v>
                </c:pt>
                <c:pt idx="3">
                  <c:v>0.406333333333333</c:v>
                </c:pt>
                <c:pt idx="4">
                  <c:v>0.129</c:v>
                </c:pt>
                <c:pt idx="5">
                  <c:v>0.212435897435897</c:v>
                </c:pt>
                <c:pt idx="6">
                  <c:v>0.358575</c:v>
                </c:pt>
                <c:pt idx="7">
                  <c:v>0.235428571428571</c:v>
                </c:pt>
                <c:pt idx="8">
                  <c:v>0.2283</c:v>
                </c:pt>
                <c:pt idx="9">
                  <c:v>0.224</c:v>
                </c:pt>
                <c:pt idx="10">
                  <c:v>0.2066</c:v>
                </c:pt>
                <c:pt idx="11">
                  <c:v>0.187</c:v>
                </c:pt>
                <c:pt idx="12">
                  <c:v>0.183</c:v>
                </c:pt>
                <c:pt idx="13">
                  <c:v>0.342363636363636</c:v>
                </c:pt>
                <c:pt idx="14">
                  <c:v>0.326777777777778</c:v>
                </c:pt>
                <c:pt idx="15">
                  <c:v>0.276285714285714</c:v>
                </c:pt>
                <c:pt idx="16">
                  <c:v>0.35</c:v>
                </c:pt>
                <c:pt idx="17">
                  <c:v>0.230142857142857</c:v>
                </c:pt>
                <c:pt idx="18">
                  <c:v>0.344263157894737</c:v>
                </c:pt>
                <c:pt idx="19">
                  <c:v>0.249648648648649</c:v>
                </c:pt>
                <c:pt idx="20">
                  <c:v>0.207</c:v>
                </c:pt>
                <c:pt idx="21">
                  <c:v>0.26125</c:v>
                </c:pt>
                <c:pt idx="22">
                  <c:v>0.217075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0"/>
          <c:showBubbleSize val="0"/>
        </c:dLbls>
        <c:gapWidth val="150"/>
        <c:axId val="600219806"/>
        <c:axId val="727317609"/>
      </c:barChart>
      <c:catAx>
        <c:axId val="600219806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27317609"/>
        <c:crosses val="autoZero"/>
        <c:auto val="1"/>
        <c:lblAlgn val="ctr"/>
        <c:lblOffset val="100"/>
        <c:noMultiLvlLbl val="0"/>
      </c:catAx>
      <c:valAx>
        <c:axId val="727317609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chemeClr val="tx1">
                  <a:tint val="50000"/>
                </a:schemeClr>
              </a:solidFill>
              <a:prstDash val="solid"/>
              <a:round/>
            </a:ln>
          </c:spPr>
        </c:minorGridlines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600219806"/>
        <c:crosses val="autoZero"/>
        <c:crossBetween val="between"/>
      </c:valAx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t>Overall PGMs wt. for different car brands</a:t>
            </a:r>
          </a:p>
        </c:rich>
      </c:tx>
      <c:layout/>
      <c:overlay val="0"/>
    </c:title>
    <c:autoTitleDeleted val="0"/>
    <c:plotArea>
      <c:layout/>
      <c:barChart>
        <c:barDir val="bar"/>
        <c:grouping val="none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Brand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Sheet1!$L$2:$L$24</c:f>
              <c:numCache>
                <c:formatCode>General</c:formatCode>
                <c:ptCount val="23"/>
              </c:numCache>
            </c:numRef>
          </c:cat>
          <c:val>
            <c:numRef>
              <c:f>Sheet1!$A$2:$A$24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PGM Mass (in grams)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Sheet1!$L$2:$L$24</c:f>
              <c:numCache>
                <c:formatCode>General</c:formatCode>
                <c:ptCount val="23"/>
              </c:numCache>
            </c:numRef>
          </c:cat>
          <c:val>
            <c:numRef>
              <c:f>Sheet1!$H$2:$H$24</c:f>
              <c:numCache>
                <c:formatCode>#0.#########</c:formatCode>
                <c:ptCount val="23"/>
                <c:pt idx="0">
                  <c:v>0.320933333333333</c:v>
                </c:pt>
                <c:pt idx="1">
                  <c:v>0.357</c:v>
                </c:pt>
                <c:pt idx="2">
                  <c:v>0.2265</c:v>
                </c:pt>
                <c:pt idx="3">
                  <c:v>0.406333333333333</c:v>
                </c:pt>
                <c:pt idx="4">
                  <c:v>0.129</c:v>
                </c:pt>
                <c:pt idx="5">
                  <c:v>0.212435897435897</c:v>
                </c:pt>
                <c:pt idx="6">
                  <c:v>0.358575</c:v>
                </c:pt>
                <c:pt idx="7">
                  <c:v>0.235428571428571</c:v>
                </c:pt>
                <c:pt idx="8">
                  <c:v>0.2283</c:v>
                </c:pt>
                <c:pt idx="9">
                  <c:v>0.224</c:v>
                </c:pt>
                <c:pt idx="10">
                  <c:v>0.2066</c:v>
                </c:pt>
                <c:pt idx="11">
                  <c:v>0.187</c:v>
                </c:pt>
                <c:pt idx="12">
                  <c:v>0.183</c:v>
                </c:pt>
                <c:pt idx="13">
                  <c:v>0.342363636363636</c:v>
                </c:pt>
                <c:pt idx="14">
                  <c:v>0.326777777777778</c:v>
                </c:pt>
                <c:pt idx="15">
                  <c:v>0.276285714285714</c:v>
                </c:pt>
                <c:pt idx="16">
                  <c:v>0.35</c:v>
                </c:pt>
                <c:pt idx="17">
                  <c:v>0.230142857142857</c:v>
                </c:pt>
                <c:pt idx="18">
                  <c:v>0.344263157894737</c:v>
                </c:pt>
                <c:pt idx="19">
                  <c:v>0.249648648648649</c:v>
                </c:pt>
                <c:pt idx="20">
                  <c:v>0.207</c:v>
                </c:pt>
                <c:pt idx="21">
                  <c:v>0.26125</c:v>
                </c:pt>
                <c:pt idx="22">
                  <c:v>0.217075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5279782"/>
        <c:axId val="79104804"/>
      </c:barChart>
      <c:catAx>
        <c:axId val="95279782"/>
        <c:scaling>
          <c:orientation val="minMax"/>
        </c:scaling>
        <c:delete val="0"/>
        <c:axPos val="l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9104804"/>
        <c:crosses val="autoZero"/>
        <c:auto val="1"/>
        <c:lblAlgn val="ctr"/>
        <c:lblOffset val="100"/>
        <c:noMultiLvlLbl val="0"/>
      </c:catAx>
      <c:valAx>
        <c:axId val="79104804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chemeClr val="tx1">
                  <a:tint val="50000"/>
                </a:schemeClr>
              </a:solidFill>
              <a:prstDash val="solid"/>
              <a:round/>
            </a:ln>
          </c:spPr>
        </c:minorGridlines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95279782"/>
        <c:crosses val="autoZero"/>
        <c:crossBetween val="between"/>
      </c:valAx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8</xdr:col>
      <xdr:colOff>680720</xdr:colOff>
      <xdr:row>3</xdr:row>
      <xdr:rowOff>164592</xdr:rowOff>
    </xdr:from>
    <xdr:ext cx="8531352" cy="5872480"/>
    <xdr:graphicFrame>
      <xdr:nvGraphicFramePr>
        <xdr:cNvPr id="2" name="image1"/>
        <xdr:cNvGraphicFramePr/>
      </xdr:nvGraphicFramePr>
      <xdr:xfrm>
        <a:off x="8129905" y="793115"/>
        <a:ext cx="8531225" cy="587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6</xdr:col>
      <xdr:colOff>802640</xdr:colOff>
      <xdr:row>7</xdr:row>
      <xdr:rowOff>164592</xdr:rowOff>
    </xdr:from>
    <xdr:ext cx="7351775" cy="5049520"/>
    <xdr:graphicFrame>
      <xdr:nvGraphicFramePr>
        <xdr:cNvPr id="2" name="image1"/>
        <xdr:cNvGraphicFramePr/>
      </xdr:nvGraphicFramePr>
      <xdr:xfrm>
        <a:off x="6708775" y="1631315"/>
        <a:ext cx="7351395" cy="5049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965200</xdr:colOff>
      <xdr:row>6</xdr:row>
      <xdr:rowOff>100584</xdr:rowOff>
    </xdr:from>
    <xdr:ext cx="6729984" cy="4612640"/>
    <xdr:graphicFrame>
      <xdr:nvGraphicFramePr>
        <xdr:cNvPr id="2" name="image1"/>
        <xdr:cNvGraphicFramePr/>
      </xdr:nvGraphicFramePr>
      <xdr:xfrm>
        <a:off x="4524375" y="1357630"/>
        <a:ext cx="6729730" cy="4612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0</xdr:colOff>
      <xdr:row>6</xdr:row>
      <xdr:rowOff>146304</xdr:rowOff>
    </xdr:from>
    <xdr:ext cx="7534656" cy="5171440"/>
    <xdr:graphicFrame>
      <xdr:nvGraphicFramePr>
        <xdr:cNvPr id="2" name="image1"/>
        <xdr:cNvGraphicFramePr/>
      </xdr:nvGraphicFramePr>
      <xdr:xfrm>
        <a:off x="4086225" y="1231900"/>
        <a:ext cx="7534275" cy="517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223520</xdr:colOff>
      <xdr:row>4</xdr:row>
      <xdr:rowOff>82296</xdr:rowOff>
    </xdr:from>
    <xdr:ext cx="6876288" cy="4724400"/>
    <xdr:graphicFrame>
      <xdr:nvGraphicFramePr>
        <xdr:cNvPr id="2" name="image1"/>
        <xdr:cNvGraphicFramePr/>
      </xdr:nvGraphicFramePr>
      <xdr:xfrm>
        <a:off x="1128395" y="920115"/>
        <a:ext cx="6875780" cy="4724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8</xdr:col>
      <xdr:colOff>369570</xdr:colOff>
      <xdr:row>3</xdr:row>
      <xdr:rowOff>118110</xdr:rowOff>
    </xdr:from>
    <xdr:ext cx="9052560" cy="6197600"/>
    <xdr:graphicFrame>
      <xdr:nvGraphicFramePr>
        <xdr:cNvPr id="2" name="image1"/>
        <xdr:cNvGraphicFramePr/>
      </xdr:nvGraphicFramePr>
      <xdr:xfrm>
        <a:off x="7208520" y="661035"/>
        <a:ext cx="9052560" cy="6197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8</xdr:col>
      <xdr:colOff>355600</xdr:colOff>
      <xdr:row>1</xdr:row>
      <xdr:rowOff>36576</xdr:rowOff>
    </xdr:from>
    <xdr:ext cx="8037575" cy="5527040"/>
    <xdr:graphicFrame>
      <xdr:nvGraphicFramePr>
        <xdr:cNvPr id="2" name="image1"/>
        <xdr:cNvGraphicFramePr/>
      </xdr:nvGraphicFramePr>
      <xdr:xfrm>
        <a:off x="7594600" y="245745"/>
        <a:ext cx="8037195" cy="5527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10</xdr:col>
      <xdr:colOff>203200</xdr:colOff>
      <xdr:row>1</xdr:row>
      <xdr:rowOff>0</xdr:rowOff>
    </xdr:from>
    <xdr:ext cx="8577072" cy="5882640"/>
    <xdr:graphicFrame>
      <xdr:nvGraphicFramePr>
        <xdr:cNvPr id="2" name="image1"/>
        <xdr:cNvGraphicFramePr/>
      </xdr:nvGraphicFramePr>
      <xdr:xfrm>
        <a:off x="8499475" y="180975"/>
        <a:ext cx="8576945" cy="5882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8</xdr:col>
      <xdr:colOff>833120</xdr:colOff>
      <xdr:row>4</xdr:row>
      <xdr:rowOff>137160</xdr:rowOff>
    </xdr:from>
    <xdr:ext cx="6821424" cy="4683760"/>
    <xdr:graphicFrame>
      <xdr:nvGraphicFramePr>
        <xdr:cNvPr id="2" name="image1"/>
        <xdr:cNvGraphicFramePr/>
      </xdr:nvGraphicFramePr>
      <xdr:xfrm>
        <a:off x="7372350" y="861060"/>
        <a:ext cx="6821170" cy="4683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20320</xdr:colOff>
      <xdr:row>6</xdr:row>
      <xdr:rowOff>192024</xdr:rowOff>
    </xdr:from>
    <xdr:ext cx="7242048" cy="4968240"/>
    <xdr:graphicFrame>
      <xdr:nvGraphicFramePr>
        <xdr:cNvPr id="2" name="image1"/>
        <xdr:cNvGraphicFramePr/>
      </xdr:nvGraphicFramePr>
      <xdr:xfrm>
        <a:off x="5354320" y="1266825"/>
        <a:ext cx="7241540" cy="4968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6</xdr:col>
      <xdr:colOff>670560</xdr:colOff>
      <xdr:row>8</xdr:row>
      <xdr:rowOff>100584</xdr:rowOff>
    </xdr:from>
    <xdr:ext cx="7927848" cy="5445760"/>
    <xdr:graphicFrame>
      <xdr:nvGraphicFramePr>
        <xdr:cNvPr id="2" name="image1"/>
        <xdr:cNvGraphicFramePr/>
      </xdr:nvGraphicFramePr>
      <xdr:xfrm>
        <a:off x="5242560" y="1548130"/>
        <a:ext cx="7927340" cy="5445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1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10</xdr:col>
      <xdr:colOff>10160</xdr:colOff>
      <xdr:row>1</xdr:row>
      <xdr:rowOff>210312</xdr:rowOff>
    </xdr:from>
    <xdr:ext cx="8138160" cy="5913120"/>
    <xdr:graphicFrame>
      <xdr:nvGraphicFramePr>
        <xdr:cNvPr id="2" name="image1"/>
        <xdr:cNvGraphicFramePr/>
      </xdr:nvGraphicFramePr>
      <xdr:xfrm>
        <a:off x="9058910" y="419100"/>
        <a:ext cx="8138160" cy="5913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1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294640</xdr:colOff>
      <xdr:row>4</xdr:row>
      <xdr:rowOff>36576</xdr:rowOff>
    </xdr:from>
    <xdr:ext cx="6135624" cy="4216400"/>
    <xdr:graphicFrame>
      <xdr:nvGraphicFramePr>
        <xdr:cNvPr id="2" name="image1"/>
        <xdr:cNvGraphicFramePr/>
      </xdr:nvGraphicFramePr>
      <xdr:xfrm>
        <a:off x="1818640" y="760095"/>
        <a:ext cx="6135370" cy="421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1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985520</xdr:colOff>
      <xdr:row>3</xdr:row>
      <xdr:rowOff>118872</xdr:rowOff>
    </xdr:from>
    <xdr:ext cx="8412480" cy="5781040"/>
    <xdr:graphicFrame>
      <xdr:nvGraphicFramePr>
        <xdr:cNvPr id="2" name="image1"/>
        <xdr:cNvGraphicFramePr/>
      </xdr:nvGraphicFramePr>
      <xdr:xfrm>
        <a:off x="7239000" y="747395"/>
        <a:ext cx="8412480" cy="578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1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6</xdr:col>
      <xdr:colOff>314960</xdr:colOff>
      <xdr:row>3</xdr:row>
      <xdr:rowOff>210312</xdr:rowOff>
    </xdr:from>
    <xdr:ext cx="7589520" cy="5222240"/>
    <xdr:graphicFrame>
      <xdr:nvGraphicFramePr>
        <xdr:cNvPr id="2" name="image1"/>
        <xdr:cNvGraphicFramePr/>
      </xdr:nvGraphicFramePr>
      <xdr:xfrm>
        <a:off x="5744210" y="838200"/>
        <a:ext cx="7589520" cy="5222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1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396240</xdr:colOff>
      <xdr:row>8</xdr:row>
      <xdr:rowOff>201168</xdr:rowOff>
    </xdr:from>
    <xdr:ext cx="7662672" cy="5262880"/>
    <xdr:graphicFrame>
      <xdr:nvGraphicFramePr>
        <xdr:cNvPr id="2" name="image1"/>
        <xdr:cNvGraphicFramePr/>
      </xdr:nvGraphicFramePr>
      <xdr:xfrm>
        <a:off x="6149340" y="1628775"/>
        <a:ext cx="7662545" cy="5262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1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8</xdr:col>
      <xdr:colOff>426720</xdr:colOff>
      <xdr:row>1</xdr:row>
      <xdr:rowOff>137160</xdr:rowOff>
    </xdr:from>
    <xdr:ext cx="7370064" cy="5059680"/>
    <xdr:graphicFrame>
      <xdr:nvGraphicFramePr>
        <xdr:cNvPr id="2" name="image1"/>
        <xdr:cNvGraphicFramePr/>
      </xdr:nvGraphicFramePr>
      <xdr:xfrm>
        <a:off x="7037070" y="318135"/>
        <a:ext cx="7369810" cy="5059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1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975360</xdr:colOff>
      <xdr:row>2</xdr:row>
      <xdr:rowOff>137160</xdr:rowOff>
    </xdr:from>
    <xdr:ext cx="7415783" cy="5100320"/>
    <xdr:graphicFrame>
      <xdr:nvGraphicFramePr>
        <xdr:cNvPr id="2" name="image1"/>
        <xdr:cNvGraphicFramePr/>
      </xdr:nvGraphicFramePr>
      <xdr:xfrm>
        <a:off x="7239000" y="556260"/>
        <a:ext cx="7415530" cy="5100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1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8</xdr:col>
      <xdr:colOff>396240</xdr:colOff>
      <xdr:row>1</xdr:row>
      <xdr:rowOff>100584</xdr:rowOff>
    </xdr:from>
    <xdr:ext cx="8796528" cy="6045200"/>
    <xdr:graphicFrame>
      <xdr:nvGraphicFramePr>
        <xdr:cNvPr id="2" name="image1"/>
        <xdr:cNvGraphicFramePr/>
      </xdr:nvGraphicFramePr>
      <xdr:xfrm>
        <a:off x="7092315" y="281305"/>
        <a:ext cx="8796020" cy="6045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2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1016000</xdr:colOff>
      <xdr:row>3</xdr:row>
      <xdr:rowOff>164592</xdr:rowOff>
    </xdr:from>
    <xdr:ext cx="8449056" cy="5811520"/>
    <xdr:graphicFrame>
      <xdr:nvGraphicFramePr>
        <xdr:cNvPr id="2" name="image1"/>
        <xdr:cNvGraphicFramePr/>
      </xdr:nvGraphicFramePr>
      <xdr:xfrm>
        <a:off x="7249160" y="793115"/>
        <a:ext cx="8448675" cy="5811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2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8</xdr:col>
      <xdr:colOff>233679</xdr:colOff>
      <xdr:row>4</xdr:row>
      <xdr:rowOff>27432</xdr:rowOff>
    </xdr:from>
    <xdr:ext cx="8055864" cy="5537200"/>
    <xdr:graphicFrame>
      <xdr:nvGraphicFramePr>
        <xdr:cNvPr id="2" name="image1"/>
        <xdr:cNvGraphicFramePr/>
      </xdr:nvGraphicFramePr>
      <xdr:xfrm>
        <a:off x="7005320" y="751205"/>
        <a:ext cx="8056245" cy="5537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2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8</xdr:col>
      <xdr:colOff>111760</xdr:colOff>
      <xdr:row>0</xdr:row>
      <xdr:rowOff>0</xdr:rowOff>
    </xdr:from>
    <xdr:ext cx="9198864" cy="6319520"/>
    <xdr:graphicFrame>
      <xdr:nvGraphicFramePr>
        <xdr:cNvPr id="2" name="image1"/>
        <xdr:cNvGraphicFramePr/>
      </xdr:nvGraphicFramePr>
      <xdr:xfrm>
        <a:off x="6303010" y="0"/>
        <a:ext cx="9198610" cy="6319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2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8</xdr:col>
      <xdr:colOff>142240</xdr:colOff>
      <xdr:row>0</xdr:row>
      <xdr:rowOff>82296</xdr:rowOff>
    </xdr:from>
    <xdr:ext cx="9418320" cy="6471920"/>
    <xdr:graphicFrame>
      <xdr:nvGraphicFramePr>
        <xdr:cNvPr id="2" name="image1"/>
        <xdr:cNvGraphicFramePr/>
      </xdr:nvGraphicFramePr>
      <xdr:xfrm>
        <a:off x="6333490" y="81915"/>
        <a:ext cx="9418320" cy="6471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2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0</xdr:row>
      <xdr:rowOff>0</xdr:rowOff>
    </xdr:from>
    <xdr:ext cx="8759952" cy="6024880"/>
    <xdr:graphicFrame>
      <xdr:nvGraphicFramePr>
        <xdr:cNvPr id="2" name="image1"/>
        <xdr:cNvGraphicFramePr/>
      </xdr:nvGraphicFramePr>
      <xdr:xfrm>
        <a:off x="0" y="0"/>
        <a:ext cx="8759825" cy="6024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2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0</xdr:row>
      <xdr:rowOff>0</xdr:rowOff>
    </xdr:from>
    <xdr:ext cx="8851392" cy="6299200"/>
    <xdr:graphicFrame>
      <xdr:nvGraphicFramePr>
        <xdr:cNvPr id="2" name="image1"/>
        <xdr:cNvGraphicFramePr/>
      </xdr:nvGraphicFramePr>
      <xdr:xfrm>
        <a:off x="0" y="0"/>
        <a:ext cx="8851265" cy="6299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ables/table1.xml><?xml version="1.0" encoding="utf-8"?>
<table xmlns="http://schemas.openxmlformats.org/spreadsheetml/2006/main" id="1" name="Table1" displayName="Table1" ref="A1:H17" totalsRowCount="1">
  <tableColumns count="8">
    <tableColumn id="1" name="CC mesh weight (g)" totalsRowFunction="custom">
      <totalsRowFormula>SUM(Table1[CC mesh weight (g)])/15</totalsRowFormula>
    </tableColumn>
    <tableColumn id="2" name="L (inch)" totalsRowFunction="custom">
      <totalsRowFormula>SUM(Table1[L (inch)])/15</totalsRowFormula>
    </tableColumn>
    <tableColumn id="3" name="B (inch)" totalsRowFunction="custom">
      <totalsRowFormula>SUM(Table1[B (inch)])/15</totalsRowFormula>
    </tableColumn>
    <tableColumn id="4" name="Pt (g)" totalsRowFunction="custom">
      <totalsRowFormula>SUM(Table1[Pt (g)])/15</totalsRowFormula>
    </tableColumn>
    <tableColumn id="5" name="Pd (g)" totalsRowFunction="custom">
      <totalsRowFormula>SUM(Table1[Pd (g)])/15</totalsRowFormula>
    </tableColumn>
    <tableColumn id="6" name="Rh (g)" totalsRowFunction="custom">
      <totalsRowFormula>SUM(Table1[Rh (g)])/15</totalsRowFormula>
    </tableColumn>
    <tableColumn id="7" name="PGM Mass (in grams)" totalsRowFunction="custom">
      <calculatedColumnFormula>SUM(Table1[PGM Mass (in grams)])/15</calculatedColumnFormula>
      <totalsRowFormula>SUM(Table1[PGM Mass (in grams)])/15</totalsRowFormula>
    </tableColumn>
    <tableColumn id="8" name="Percent PGM" totalsRowFunction="custom">
      <calculatedColumnFormula>(Table1[[#Totals],[PGM Mass (in grams)]]/Table1[[#Totals],[CC mesh weight (g)]])*100</calculatedColumnFormula>
      <totalsRowFormula>(Table1[[#Totals],[PGM Mass (in grams)]]/Table1[[#Totals],[CC mesh weight (g)]])*100</totalsRowFormula>
    </tableColumn>
  </tableColumns>
  <tableStyleInfo name="Table1 Style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table" Target="../tables/table1.xml"/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2.xml"/><Relationship Id="rId1" Type="http://schemas.openxmlformats.org/officeDocument/2006/relationships/comments" Target="../comments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5.xml"/><Relationship Id="rId1" Type="http://schemas.openxmlformats.org/officeDocument/2006/relationships/comments" Target="../comments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20.xml"/><Relationship Id="rId1" Type="http://schemas.openxmlformats.org/officeDocument/2006/relationships/comments" Target="../comments5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B20" sqref="B20"/>
    </sheetView>
  </sheetViews>
  <sheetFormatPr defaultColWidth="9" defaultRowHeight="16.5" customHeight="1" outlineLevelCol="7"/>
  <cols>
    <col min="1" max="6" width="13.5714285714286"/>
    <col min="7" max="7" width="16.7238095238095"/>
    <col min="8" max="1024" width="13.5714285714286"/>
  </cols>
  <sheetData>
    <row r="1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Height="1" spans="1:8">
      <c r="A2" s="11">
        <v>230</v>
      </c>
      <c r="B2" s="11">
        <v>7.5</v>
      </c>
      <c r="C2" s="11">
        <v>13</v>
      </c>
      <c r="D2" s="11">
        <v>0.01</v>
      </c>
      <c r="E2" s="11">
        <v>0.363</v>
      </c>
      <c r="F2" s="11">
        <v>0.003</v>
      </c>
      <c r="G2" s="12">
        <f>SUM(Table1[[#This Row],[Pt (g)]:[Rh (g)]])</f>
        <v>0.376</v>
      </c>
      <c r="H2" s="12">
        <f>(Table1[[#This Row],[PGM Mass (in grams)]]/Table1[[#This Row],[CC mesh weight (g)]])*100</f>
        <v>0.163478260869565</v>
      </c>
    </row>
    <row r="3" customHeight="1" spans="1:8">
      <c r="A3" s="11">
        <v>500</v>
      </c>
      <c r="B3" s="11">
        <v>10</v>
      </c>
      <c r="C3" s="11">
        <v>10.5</v>
      </c>
      <c r="D3" s="11">
        <v>0.175</v>
      </c>
      <c r="E3" s="11">
        <v>0</v>
      </c>
      <c r="F3" s="11">
        <v>0.039</v>
      </c>
      <c r="G3" s="12">
        <f>SUM(Table1[[#This Row],[Pt (g)]:[Rh (g)]])</f>
        <v>0.214</v>
      </c>
      <c r="H3" s="12">
        <f>(Table1[[#This Row],[PGM Mass (in grams)]]/Table1[[#This Row],[CC mesh weight (g)]])*100</f>
        <v>0.0428</v>
      </c>
    </row>
    <row r="4" customHeight="1" spans="1:8">
      <c r="A4" s="11">
        <v>550</v>
      </c>
      <c r="B4" s="11">
        <v>17</v>
      </c>
      <c r="C4" s="11">
        <v>8</v>
      </c>
      <c r="D4" s="11">
        <v>0.168</v>
      </c>
      <c r="E4" s="11">
        <v>0</v>
      </c>
      <c r="F4" s="11">
        <v>0.036</v>
      </c>
      <c r="G4" s="12">
        <f>SUM(Table1[[#This Row],[Pt (g)]:[Rh (g)]])</f>
        <v>0.204</v>
      </c>
      <c r="H4" s="12">
        <f>(Table1[[#This Row],[PGM Mass (in grams)]]/Table1[[#This Row],[CC mesh weight (g)]])*100</f>
        <v>0.0370909090909091</v>
      </c>
    </row>
    <row r="5" customHeight="1" spans="1:8">
      <c r="A5" s="11">
        <v>600</v>
      </c>
      <c r="B5" s="11">
        <v>16.5</v>
      </c>
      <c r="C5" s="11">
        <v>14.5</v>
      </c>
      <c r="D5" s="11">
        <v>0.09</v>
      </c>
      <c r="E5" s="11">
        <v>0.18</v>
      </c>
      <c r="F5" s="11">
        <v>0.015</v>
      </c>
      <c r="G5" s="12">
        <f>SUM(Table1[[#This Row],[Pt (g)]:[Rh (g)]])</f>
        <v>0.285</v>
      </c>
      <c r="H5" s="12">
        <f>(Table1[[#This Row],[PGM Mass (in grams)]]/Table1[[#This Row],[CC mesh weight (g)]])*100</f>
        <v>0.0475</v>
      </c>
    </row>
    <row r="6" customHeight="1" spans="1:8">
      <c r="A6" s="11">
        <v>600</v>
      </c>
      <c r="B6" s="11">
        <v>12.5</v>
      </c>
      <c r="C6" s="11">
        <v>12.5</v>
      </c>
      <c r="D6" s="11">
        <v>0.554</v>
      </c>
      <c r="E6" s="11">
        <v>0</v>
      </c>
      <c r="F6" s="11">
        <v>0</v>
      </c>
      <c r="G6" s="12">
        <f>SUM(Table1[[#This Row],[Pt (g)]:[Rh (g)]])</f>
        <v>0.554</v>
      </c>
      <c r="H6" s="12">
        <f>(Table1[[#This Row],[PGM Mass (in grams)]]/Table1[[#This Row],[CC mesh weight (g)]])*100</f>
        <v>0.0923333333333333</v>
      </c>
    </row>
    <row r="7" customHeight="1" spans="1:8">
      <c r="A7" s="11">
        <v>620</v>
      </c>
      <c r="B7" s="11">
        <v>10</v>
      </c>
      <c r="C7" s="11">
        <v>12</v>
      </c>
      <c r="D7" s="11">
        <v>0.128</v>
      </c>
      <c r="E7" s="11">
        <v>0</v>
      </c>
      <c r="F7" s="11">
        <v>0.038</v>
      </c>
      <c r="G7" s="12">
        <f>SUM(Table1[[#This Row],[Pt (g)]:[Rh (g)]])</f>
        <v>0.166</v>
      </c>
      <c r="H7" s="12">
        <f>(Table1[[#This Row],[PGM Mass (in grams)]]/Table1[[#This Row],[CC mesh weight (g)]])*100</f>
        <v>0.0267741935483871</v>
      </c>
    </row>
    <row r="8" customHeight="1" spans="1:8">
      <c r="A8" s="11">
        <v>620</v>
      </c>
      <c r="B8" s="11">
        <v>16.5</v>
      </c>
      <c r="C8" s="11">
        <v>12.5</v>
      </c>
      <c r="D8" s="11">
        <v>0.154</v>
      </c>
      <c r="E8" s="11">
        <v>0.388</v>
      </c>
      <c r="F8" s="11">
        <v>0.031</v>
      </c>
      <c r="G8" s="12">
        <f>SUM(Table1[[#This Row],[Pt (g)]:[Rh (g)]])</f>
        <v>0.573</v>
      </c>
      <c r="H8" s="12">
        <f>(Table1[[#This Row],[PGM Mass (in grams)]]/Table1[[#This Row],[CC mesh weight (g)]])*100</f>
        <v>0.0924193548387097</v>
      </c>
    </row>
    <row r="9" customHeight="1" spans="1:8">
      <c r="A9" s="11">
        <v>1000</v>
      </c>
      <c r="B9" s="11">
        <v>22</v>
      </c>
      <c r="C9" s="11">
        <v>10.5</v>
      </c>
      <c r="D9" s="11">
        <v>0.183</v>
      </c>
      <c r="E9" s="11">
        <v>0</v>
      </c>
      <c r="F9" s="11">
        <v>0.038</v>
      </c>
      <c r="G9" s="12">
        <f>SUM(Table1[[#This Row],[Pt (g)]:[Rh (g)]])</f>
        <v>0.221</v>
      </c>
      <c r="H9" s="12">
        <f>(Table1[[#This Row],[PGM Mass (in grams)]]/Table1[[#This Row],[CC mesh weight (g)]])*100</f>
        <v>0.0221</v>
      </c>
    </row>
    <row r="10" customHeight="1" spans="1:8">
      <c r="A10" s="11">
        <v>1020</v>
      </c>
      <c r="B10" s="11">
        <v>22.5</v>
      </c>
      <c r="C10" s="11">
        <v>10</v>
      </c>
      <c r="D10" s="11">
        <v>0.231</v>
      </c>
      <c r="E10" s="11">
        <v>0</v>
      </c>
      <c r="F10" s="11">
        <v>0.043</v>
      </c>
      <c r="G10" s="12">
        <f>SUM(Table1[[#This Row],[Pt (g)]:[Rh (g)]])</f>
        <v>0.274</v>
      </c>
      <c r="H10" s="12">
        <f>(Table1[[#This Row],[PGM Mass (in grams)]]/Table1[[#This Row],[CC mesh weight (g)]])*100</f>
        <v>0.0268627450980392</v>
      </c>
    </row>
    <row r="11" customHeight="1" spans="1:8">
      <c r="A11" s="11">
        <v>1100</v>
      </c>
      <c r="B11" s="11">
        <v>11.5</v>
      </c>
      <c r="C11" s="11">
        <v>17</v>
      </c>
      <c r="D11" s="11">
        <v>0.7</v>
      </c>
      <c r="E11" s="11">
        <v>0</v>
      </c>
      <c r="F11" s="11">
        <v>0</v>
      </c>
      <c r="G11" s="12">
        <f>SUM(Table1[[#This Row],[Pt (g)]:[Rh (g)]])</f>
        <v>0.7</v>
      </c>
      <c r="H11" s="12">
        <f>(Table1[[#This Row],[PGM Mass (in grams)]]/Table1[[#This Row],[CC mesh weight (g)]])*100</f>
        <v>0.0636363636363636</v>
      </c>
    </row>
    <row r="12" customHeight="1" spans="1:8">
      <c r="A12" s="11">
        <v>1200</v>
      </c>
      <c r="B12" s="11">
        <v>13</v>
      </c>
      <c r="C12" s="11">
        <v>17.5</v>
      </c>
      <c r="D12" s="11">
        <v>0.225</v>
      </c>
      <c r="E12" s="11">
        <v>0</v>
      </c>
      <c r="F12" s="11">
        <v>0</v>
      </c>
      <c r="G12" s="12">
        <f>SUM(Table1[[#This Row],[Pt (g)]:[Rh (g)]])</f>
        <v>0.225</v>
      </c>
      <c r="H12" s="12">
        <f>(Table1[[#This Row],[PGM Mass (in grams)]]/Table1[[#This Row],[CC mesh weight (g)]])*100</f>
        <v>0.01875</v>
      </c>
    </row>
    <row r="13" customHeight="1" spans="1:8">
      <c r="A13" s="11">
        <v>1200</v>
      </c>
      <c r="B13" s="11">
        <v>22</v>
      </c>
      <c r="C13" s="11">
        <v>14.5</v>
      </c>
      <c r="D13" s="11">
        <v>0.179</v>
      </c>
      <c r="E13" s="11">
        <v>0</v>
      </c>
      <c r="F13" s="11">
        <v>0.032</v>
      </c>
      <c r="G13" s="12">
        <f>SUM(Table1[[#This Row],[Pt (g)]:[Rh (g)]])</f>
        <v>0.211</v>
      </c>
      <c r="H13" s="12">
        <f>(Table1[[#This Row],[PGM Mass (in grams)]]/Table1[[#This Row],[CC mesh weight (g)]])*100</f>
        <v>0.0175833333333333</v>
      </c>
    </row>
    <row r="14" customHeight="1" spans="1:8">
      <c r="A14" s="11">
        <v>1250</v>
      </c>
      <c r="B14" s="11">
        <v>19.5</v>
      </c>
      <c r="C14" s="11">
        <v>12</v>
      </c>
      <c r="D14" s="11">
        <v>0.05</v>
      </c>
      <c r="E14" s="11">
        <v>0.14</v>
      </c>
      <c r="F14" s="11">
        <v>0.027</v>
      </c>
      <c r="G14" s="12">
        <f>SUM(Table1[[#This Row],[Pt (g)]:[Rh (g)]])</f>
        <v>0.217</v>
      </c>
      <c r="H14" s="12">
        <f>(Table1[[#This Row],[PGM Mass (in grams)]]/Table1[[#This Row],[CC mesh weight (g)]])*100</f>
        <v>0.01736</v>
      </c>
    </row>
    <row r="15" customHeight="1" spans="1:8">
      <c r="A15" s="11">
        <v>1500</v>
      </c>
      <c r="B15" s="11">
        <v>19</v>
      </c>
      <c r="C15" s="11">
        <v>12.5</v>
      </c>
      <c r="D15" s="11">
        <v>0</v>
      </c>
      <c r="E15" s="11">
        <v>0.254</v>
      </c>
      <c r="F15" s="11">
        <v>0.035</v>
      </c>
      <c r="G15" s="12">
        <f>SUM(Table1[[#This Row],[Pt (g)]:[Rh (g)]])</f>
        <v>0.289</v>
      </c>
      <c r="H15" s="12">
        <f>(Table1[[#This Row],[PGM Mass (in grams)]]/Table1[[#This Row],[CC mesh weight (g)]])*100</f>
        <v>0.0192666666666667</v>
      </c>
    </row>
    <row r="16" customHeight="1" spans="1:8">
      <c r="A16" s="11">
        <v>1900</v>
      </c>
      <c r="B16" s="11">
        <v>16.5</v>
      </c>
      <c r="C16" s="11">
        <v>14</v>
      </c>
      <c r="D16" s="11">
        <v>0</v>
      </c>
      <c r="E16" s="11">
        <v>0.272</v>
      </c>
      <c r="F16" s="11">
        <v>0.033</v>
      </c>
      <c r="G16" s="12">
        <f>SUM(Table1[[#This Row],[Pt (g)]:[Rh (g)]])</f>
        <v>0.305</v>
      </c>
      <c r="H16" s="12">
        <f>(Table1[[#This Row],[PGM Mass (in grams)]]/Table1[[#This Row],[CC mesh weight (g)]])*100</f>
        <v>0.0160526315789474</v>
      </c>
    </row>
    <row r="17" customHeight="1" spans="1:8">
      <c r="A17" s="11">
        <f>SUM(Table1[CC mesh weight (g)])/15</f>
        <v>926</v>
      </c>
      <c r="B17" s="13">
        <f>SUM(Table1[L (inch)])/15</f>
        <v>15.7333333333333</v>
      </c>
      <c r="C17" s="13">
        <f>SUM(Table1[B (inch)])/15</f>
        <v>12.7333333333333</v>
      </c>
      <c r="D17" s="13">
        <f>SUM(Table1[Pt (g)])/15</f>
        <v>0.1898</v>
      </c>
      <c r="E17" s="13">
        <f>SUM(Table1[Pd (g)])/15</f>
        <v>0.106466666666667</v>
      </c>
      <c r="F17" s="13">
        <f>SUM(Table1[Rh (g)])/15</f>
        <v>0.0246666666666667</v>
      </c>
      <c r="G17" s="13">
        <f>SUM(Table1[PGM Mass (in grams)])/15</f>
        <v>0.320933333333333</v>
      </c>
      <c r="H17" s="11">
        <f>(Table1[[#Totals],[PGM Mass (in grams)]]/Table1[[#Totals],[CC mesh weight (g)]])*100</f>
        <v>0.0346580273578114</v>
      </c>
    </row>
  </sheetData>
  <pageMargins left="0.75" right="0.75" top="1" bottom="1" header="0.5" footer="0.5"/>
  <headerFooter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7" sqref="$A7:$XFD7"/>
    </sheetView>
  </sheetViews>
  <sheetFormatPr defaultColWidth="9" defaultRowHeight="16.5" customHeight="1" outlineLevelRow="6" outlineLevelCol="7"/>
  <cols>
    <col min="1" max="1" width="20.7238095238095"/>
    <col min="2" max="1024" width="13.5714285714286"/>
  </cols>
  <sheetData>
    <row r="1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</row>
    <row r="2" customHeight="1" spans="1:8">
      <c r="A2">
        <v>530</v>
      </c>
      <c r="B2">
        <v>10</v>
      </c>
      <c r="C2">
        <v>12.5</v>
      </c>
      <c r="D2">
        <v>0</v>
      </c>
      <c r="E2">
        <v>0.21</v>
      </c>
      <c r="F2">
        <v>0.039</v>
      </c>
      <c r="G2">
        <f t="shared" ref="G2:G6" si="0">SUM(D2:F2)</f>
        <v>0.249</v>
      </c>
      <c r="H2">
        <f t="shared" ref="H2:H7" si="1">(G2/A2)*100</f>
        <v>0.0469811320754717</v>
      </c>
    </row>
    <row r="3" customHeight="1" spans="1:8">
      <c r="A3">
        <v>600</v>
      </c>
      <c r="B3">
        <v>13</v>
      </c>
      <c r="C3">
        <v>12.5</v>
      </c>
      <c r="D3">
        <v>0</v>
      </c>
      <c r="E3">
        <v>0.185</v>
      </c>
      <c r="F3">
        <v>0.029</v>
      </c>
      <c r="G3" s="10">
        <f t="shared" si="0"/>
        <v>0.214</v>
      </c>
      <c r="H3" s="7">
        <f t="shared" si="1"/>
        <v>0.0356666666666667</v>
      </c>
    </row>
    <row r="4" customHeight="1" spans="1:8">
      <c r="A4">
        <v>680</v>
      </c>
      <c r="B4">
        <v>12.5</v>
      </c>
      <c r="C4">
        <v>12.5</v>
      </c>
      <c r="D4">
        <v>0</v>
      </c>
      <c r="E4">
        <v>0.853</v>
      </c>
      <c r="F4">
        <v>0.003</v>
      </c>
      <c r="G4" s="10">
        <f t="shared" si="0"/>
        <v>0.856</v>
      </c>
      <c r="H4" s="7">
        <f t="shared" si="1"/>
        <v>0.125882352941176</v>
      </c>
    </row>
    <row r="5" customHeight="1" spans="1:8">
      <c r="A5">
        <v>880</v>
      </c>
      <c r="B5">
        <v>16</v>
      </c>
      <c r="C5">
        <v>11</v>
      </c>
      <c r="D5">
        <v>0.186</v>
      </c>
      <c r="E5">
        <v>0</v>
      </c>
      <c r="F5">
        <v>0.035</v>
      </c>
      <c r="G5" s="10">
        <f t="shared" si="0"/>
        <v>0.221</v>
      </c>
      <c r="H5" s="7">
        <f t="shared" si="1"/>
        <v>0.0251136363636364</v>
      </c>
    </row>
    <row r="6" customHeight="1" spans="1:8">
      <c r="A6">
        <v>1100</v>
      </c>
      <c r="B6">
        <v>15</v>
      </c>
      <c r="C6">
        <v>17</v>
      </c>
      <c r="D6">
        <v>0</v>
      </c>
      <c r="E6">
        <v>0.21</v>
      </c>
      <c r="F6">
        <v>0.035</v>
      </c>
      <c r="G6" s="10">
        <f t="shared" si="0"/>
        <v>0.245</v>
      </c>
      <c r="H6" s="7">
        <f t="shared" si="1"/>
        <v>0.0222727272727273</v>
      </c>
    </row>
    <row r="7" s="8" customFormat="1" customHeight="1" spans="1:8">
      <c r="A7" s="8">
        <f t="shared" ref="A7:G7" si="2">SUM(A2:A6)/5</f>
        <v>758</v>
      </c>
      <c r="B7" s="9">
        <f t="shared" si="2"/>
        <v>13.3</v>
      </c>
      <c r="C7" s="9">
        <f t="shared" si="2"/>
        <v>13.1</v>
      </c>
      <c r="D7" s="9">
        <f t="shared" si="2"/>
        <v>0.0372</v>
      </c>
      <c r="E7" s="9">
        <f t="shared" si="2"/>
        <v>0.2916</v>
      </c>
      <c r="F7" s="9">
        <f t="shared" si="2"/>
        <v>0.0282</v>
      </c>
      <c r="G7" s="9">
        <f t="shared" si="2"/>
        <v>0.357</v>
      </c>
      <c r="H7" s="8">
        <f t="shared" si="1"/>
        <v>0.0470976253298153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C10" sqref="C10"/>
    </sheetView>
  </sheetViews>
  <sheetFormatPr defaultColWidth="9" defaultRowHeight="16.5" customHeight="1" outlineLevelRow="3" outlineLevelCol="7"/>
  <cols>
    <col min="1" max="6" width="13.5714285714286"/>
    <col min="7" max="7" width="15.8571428571429"/>
    <col min="8" max="1024" width="13.5714285714286"/>
    <col min="1025" max="1025" width="11.4285714285714"/>
  </cols>
  <sheetData>
    <row r="1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</row>
    <row r="2" customFormat="1" customHeight="1" spans="1:8">
      <c r="A2">
        <v>250</v>
      </c>
      <c r="B2">
        <v>19</v>
      </c>
      <c r="C2">
        <v>15</v>
      </c>
      <c r="D2">
        <v>0.168</v>
      </c>
      <c r="E2">
        <v>0</v>
      </c>
      <c r="F2">
        <v>0</v>
      </c>
      <c r="G2" s="7">
        <f t="shared" ref="G2:G3" si="0">SUM(D2:F2)</f>
        <v>0.168</v>
      </c>
      <c r="H2" s="7">
        <f t="shared" ref="H2:H4" si="1">(G2/A2)*100</f>
        <v>0.0672</v>
      </c>
    </row>
    <row r="3" customHeight="1" spans="1:8">
      <c r="A3">
        <v>1000</v>
      </c>
      <c r="B3">
        <v>17</v>
      </c>
      <c r="C3">
        <v>14.5</v>
      </c>
      <c r="D3">
        <v>0</v>
      </c>
      <c r="E3">
        <v>0.242</v>
      </c>
      <c r="F3">
        <v>0.043</v>
      </c>
      <c r="G3">
        <f t="shared" si="0"/>
        <v>0.285</v>
      </c>
      <c r="H3" s="7">
        <f t="shared" si="1"/>
        <v>0.0285</v>
      </c>
    </row>
    <row r="4" s="8" customFormat="1" customHeight="1" spans="1:8">
      <c r="A4" s="8">
        <f t="shared" ref="A4:G4" si="2">SUM(A2:A3)/2</f>
        <v>625</v>
      </c>
      <c r="B4" s="9">
        <f t="shared" si="2"/>
        <v>18</v>
      </c>
      <c r="C4" s="9">
        <f t="shared" si="2"/>
        <v>14.75</v>
      </c>
      <c r="D4" s="9">
        <f t="shared" si="2"/>
        <v>0.084</v>
      </c>
      <c r="E4" s="9">
        <f t="shared" si="2"/>
        <v>0.121</v>
      </c>
      <c r="F4" s="9">
        <f t="shared" si="2"/>
        <v>0.0215</v>
      </c>
      <c r="G4" s="9">
        <f t="shared" si="2"/>
        <v>0.2265</v>
      </c>
      <c r="H4" s="8">
        <f t="shared" si="1"/>
        <v>0.03624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A5" sqref="$A5:$XFD5"/>
    </sheetView>
  </sheetViews>
  <sheetFormatPr defaultColWidth="9" defaultRowHeight="14.25" customHeight="1" outlineLevelRow="4" outlineLevelCol="7"/>
  <cols>
    <col min="1" max="1" width="11.4285714285714"/>
    <col min="2" max="2" width="13.5714285714286"/>
    <col min="3" max="3" width="11.4285714285714"/>
    <col min="4" max="7" width="12.4285714285714"/>
    <col min="8" max="8" width="12.8571428571429"/>
    <col min="9" max="9" width="11.4285714285714"/>
  </cols>
  <sheetData>
    <row r="1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</row>
    <row r="2" customHeight="1" spans="1:8">
      <c r="A2">
        <v>700</v>
      </c>
      <c r="B2">
        <v>16</v>
      </c>
      <c r="C2">
        <v>10</v>
      </c>
      <c r="D2">
        <v>0.51</v>
      </c>
      <c r="E2">
        <v>0</v>
      </c>
      <c r="F2">
        <v>0</v>
      </c>
      <c r="G2" s="7">
        <f t="shared" ref="G2:G4" si="0">SUM(D2:F2)</f>
        <v>0.51</v>
      </c>
      <c r="H2">
        <f t="shared" ref="H2:H5" si="1">(G2/A2)*100</f>
        <v>0.0728571428571429</v>
      </c>
    </row>
    <row r="3" customHeight="1" spans="1:8">
      <c r="A3">
        <v>1290</v>
      </c>
      <c r="B3">
        <v>19</v>
      </c>
      <c r="C3">
        <v>15</v>
      </c>
      <c r="D3">
        <v>0</v>
      </c>
      <c r="E3">
        <v>0.355</v>
      </c>
      <c r="F3">
        <v>0.064</v>
      </c>
      <c r="G3" s="7">
        <f t="shared" si="0"/>
        <v>0.419</v>
      </c>
      <c r="H3" s="7">
        <f t="shared" si="1"/>
        <v>0.0324806201550388</v>
      </c>
    </row>
    <row r="4" customHeight="1" spans="1:8">
      <c r="A4">
        <v>1400</v>
      </c>
      <c r="B4">
        <v>26</v>
      </c>
      <c r="C4">
        <v>11</v>
      </c>
      <c r="D4">
        <v>0.29</v>
      </c>
      <c r="E4">
        <v>0</v>
      </c>
      <c r="F4">
        <v>0</v>
      </c>
      <c r="G4" s="7">
        <f t="shared" si="0"/>
        <v>0.29</v>
      </c>
      <c r="H4" s="7">
        <f t="shared" si="1"/>
        <v>0.0207142857142857</v>
      </c>
    </row>
    <row r="5" s="8" customFormat="1" customHeight="1" spans="1:8">
      <c r="A5" s="8">
        <f t="shared" ref="A5:G5" si="2">SUM(A2:A4)/3</f>
        <v>1130</v>
      </c>
      <c r="B5" s="9">
        <f t="shared" si="2"/>
        <v>20.3333333333333</v>
      </c>
      <c r="C5" s="9">
        <f t="shared" si="2"/>
        <v>12</v>
      </c>
      <c r="D5" s="9">
        <f t="shared" si="2"/>
        <v>0.266666666666667</v>
      </c>
      <c r="E5" s="9">
        <f t="shared" si="2"/>
        <v>0.118333333333333</v>
      </c>
      <c r="F5" s="9">
        <f t="shared" si="2"/>
        <v>0.0213333333333333</v>
      </c>
      <c r="G5" s="9">
        <f t="shared" si="2"/>
        <v>0.406333333333333</v>
      </c>
      <c r="H5" s="8">
        <f t="shared" si="1"/>
        <v>0.0359587020648968</v>
      </c>
    </row>
  </sheetData>
  <pageMargins left="0.75" right="0.75" top="1" bottom="1" header="0.5" footer="0.5"/>
  <headerFooter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4" sqref="$A4:$XFD4"/>
    </sheetView>
  </sheetViews>
  <sheetFormatPr defaultColWidth="9" defaultRowHeight="16.5" customHeight="1" outlineLevelRow="3" outlineLevelCol="7"/>
  <cols>
    <col min="1" max="1024" width="13.5714285714286"/>
  </cols>
  <sheetData>
    <row r="1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</row>
    <row r="2" customHeight="1" spans="1:8">
      <c r="A2">
        <v>2050</v>
      </c>
      <c r="B2">
        <v>19.5</v>
      </c>
      <c r="C2">
        <v>17</v>
      </c>
      <c r="D2">
        <v>0.013</v>
      </c>
      <c r="E2">
        <v>0.072</v>
      </c>
      <c r="F2">
        <v>0.015</v>
      </c>
      <c r="G2">
        <f t="shared" ref="G2:G3" si="0">SUM(D2:F2)</f>
        <v>0.1</v>
      </c>
      <c r="H2">
        <f t="shared" ref="H2:H4" si="1">(G2/A2)*100</f>
        <v>0.0048780487804878</v>
      </c>
    </row>
    <row r="3" customHeight="1" spans="1:8">
      <c r="A3">
        <v>2350</v>
      </c>
      <c r="B3">
        <v>0.022</v>
      </c>
      <c r="C3">
        <v>0.115</v>
      </c>
      <c r="D3">
        <v>0.022</v>
      </c>
      <c r="E3">
        <v>0.115</v>
      </c>
      <c r="F3">
        <v>0.021</v>
      </c>
      <c r="G3" s="10">
        <f t="shared" si="0"/>
        <v>0.158</v>
      </c>
      <c r="H3" s="7">
        <f t="shared" si="1"/>
        <v>0.00672340425531915</v>
      </c>
    </row>
    <row r="4" s="8" customFormat="1" customHeight="1" spans="1:8">
      <c r="A4" s="8">
        <f t="shared" ref="A4:G4" si="2">SUM(A2:A3)/2</f>
        <v>2200</v>
      </c>
      <c r="B4" s="9">
        <f t="shared" si="2"/>
        <v>9.761</v>
      </c>
      <c r="C4" s="9">
        <f t="shared" si="2"/>
        <v>8.5575</v>
      </c>
      <c r="D4" s="9">
        <f t="shared" si="2"/>
        <v>0.0175</v>
      </c>
      <c r="E4" s="9">
        <f t="shared" si="2"/>
        <v>0.0935</v>
      </c>
      <c r="F4" s="9">
        <f t="shared" si="2"/>
        <v>0.018</v>
      </c>
      <c r="G4" s="9">
        <f t="shared" si="2"/>
        <v>0.129</v>
      </c>
      <c r="H4" s="8">
        <f t="shared" si="1"/>
        <v>0.00586363636363636</v>
      </c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opLeftCell="A19" workbookViewId="0">
      <selection activeCell="A41" sqref="$A41:$XFD41"/>
    </sheetView>
  </sheetViews>
  <sheetFormatPr defaultColWidth="9" defaultRowHeight="14.25" customHeight="1" outlineLevelCol="7"/>
  <cols>
    <col min="1" max="1" width="12.8571428571429"/>
    <col min="2" max="3" width="13.5714285714286"/>
    <col min="4" max="7" width="12.4285714285714"/>
    <col min="8" max="8" width="12.8571428571429"/>
    <col min="9" max="9" width="11.4285714285714"/>
  </cols>
  <sheetData>
    <row r="1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</row>
    <row r="2" customHeight="1" spans="1:8">
      <c r="A2">
        <v>200</v>
      </c>
      <c r="B2">
        <v>7</v>
      </c>
      <c r="C2">
        <v>10</v>
      </c>
      <c r="D2">
        <v>0.185</v>
      </c>
      <c r="E2">
        <v>0</v>
      </c>
      <c r="F2">
        <v>0.037</v>
      </c>
      <c r="G2">
        <f t="shared" ref="G2:G40" si="0">SUM(D2:F2)</f>
        <v>0.222</v>
      </c>
      <c r="H2">
        <f t="shared" ref="H2:H41" si="1">(G2/A2)*100</f>
        <v>0.111</v>
      </c>
    </row>
    <row r="3" customHeight="1" spans="1:8">
      <c r="A3">
        <v>250</v>
      </c>
      <c r="B3">
        <v>7</v>
      </c>
      <c r="C3">
        <v>10</v>
      </c>
      <c r="D3">
        <v>0.129</v>
      </c>
      <c r="E3">
        <v>0</v>
      </c>
      <c r="F3">
        <v>0.025</v>
      </c>
      <c r="G3" s="7">
        <f t="shared" si="0"/>
        <v>0.154</v>
      </c>
      <c r="H3" s="7">
        <f t="shared" si="1"/>
        <v>0.0616</v>
      </c>
    </row>
    <row r="4" customHeight="1" spans="1:8">
      <c r="A4">
        <v>300</v>
      </c>
      <c r="B4">
        <v>8.5</v>
      </c>
      <c r="C4">
        <v>9.5</v>
      </c>
      <c r="D4">
        <v>0</v>
      </c>
      <c r="E4">
        <v>0.145</v>
      </c>
      <c r="F4">
        <v>0.03</v>
      </c>
      <c r="G4" s="7">
        <f t="shared" si="0"/>
        <v>0.175</v>
      </c>
      <c r="H4" s="7">
        <f t="shared" si="1"/>
        <v>0.0583333333333333</v>
      </c>
    </row>
    <row r="5" customHeight="1" spans="1:8">
      <c r="A5">
        <v>360</v>
      </c>
      <c r="B5">
        <v>8</v>
      </c>
      <c r="C5">
        <v>12</v>
      </c>
      <c r="D5">
        <v>0.065</v>
      </c>
      <c r="E5">
        <v>0.046</v>
      </c>
      <c r="F5">
        <v>0</v>
      </c>
      <c r="G5" s="7">
        <f t="shared" si="0"/>
        <v>0.111</v>
      </c>
      <c r="H5" s="7">
        <f t="shared" si="1"/>
        <v>0.0308333333333333</v>
      </c>
    </row>
    <row r="6" customHeight="1" spans="1:8">
      <c r="A6">
        <v>380</v>
      </c>
      <c r="B6">
        <v>8.5</v>
      </c>
      <c r="C6">
        <v>12</v>
      </c>
      <c r="D6">
        <v>0.185</v>
      </c>
      <c r="E6">
        <v>0</v>
      </c>
      <c r="F6">
        <v>0.041</v>
      </c>
      <c r="G6" s="7">
        <f t="shared" si="0"/>
        <v>0.226</v>
      </c>
      <c r="H6" s="7">
        <f t="shared" si="1"/>
        <v>0.0594736842105263</v>
      </c>
    </row>
    <row r="7" customHeight="1" spans="1:8">
      <c r="A7">
        <v>390</v>
      </c>
      <c r="B7">
        <v>8.5</v>
      </c>
      <c r="C7">
        <v>12</v>
      </c>
      <c r="D7">
        <v>0.161</v>
      </c>
      <c r="E7">
        <v>0</v>
      </c>
      <c r="F7">
        <v>0.013</v>
      </c>
      <c r="G7" s="7">
        <f t="shared" si="0"/>
        <v>0.174</v>
      </c>
      <c r="H7" s="7">
        <f t="shared" si="1"/>
        <v>0.0446153846153846</v>
      </c>
    </row>
    <row r="8" customHeight="1" spans="1:8">
      <c r="A8">
        <v>400</v>
      </c>
      <c r="B8">
        <v>6.5</v>
      </c>
      <c r="C8">
        <v>17</v>
      </c>
      <c r="D8">
        <v>0.245</v>
      </c>
      <c r="E8">
        <v>0</v>
      </c>
      <c r="F8">
        <v>0</v>
      </c>
      <c r="G8" s="7">
        <f t="shared" si="0"/>
        <v>0.245</v>
      </c>
      <c r="H8" s="7">
        <f t="shared" si="1"/>
        <v>0.06125</v>
      </c>
    </row>
    <row r="9" customHeight="1" spans="1:8">
      <c r="A9">
        <v>550</v>
      </c>
      <c r="B9">
        <v>13</v>
      </c>
      <c r="C9">
        <v>10</v>
      </c>
      <c r="D9">
        <v>0</v>
      </c>
      <c r="E9">
        <v>0.09</v>
      </c>
      <c r="F9">
        <v>0.026</v>
      </c>
      <c r="G9" s="7">
        <f t="shared" si="0"/>
        <v>0.116</v>
      </c>
      <c r="H9" s="7">
        <f t="shared" si="1"/>
        <v>0.0210909090909091</v>
      </c>
    </row>
    <row r="10" customHeight="1" spans="1:8">
      <c r="A10">
        <v>550</v>
      </c>
      <c r="B10">
        <v>13.5</v>
      </c>
      <c r="C10">
        <v>10.5</v>
      </c>
      <c r="D10">
        <v>0.176</v>
      </c>
      <c r="E10">
        <v>0</v>
      </c>
      <c r="F10">
        <v>0.034</v>
      </c>
      <c r="G10" s="7">
        <f t="shared" si="0"/>
        <v>0.21</v>
      </c>
      <c r="H10" s="7">
        <f t="shared" si="1"/>
        <v>0.0381818181818182</v>
      </c>
    </row>
    <row r="11" customHeight="1" spans="1:8">
      <c r="A11">
        <v>600</v>
      </c>
      <c r="B11">
        <v>12.5</v>
      </c>
      <c r="C11">
        <v>10</v>
      </c>
      <c r="D11">
        <v>0.05</v>
      </c>
      <c r="E11">
        <v>0</v>
      </c>
      <c r="F11">
        <v>0</v>
      </c>
      <c r="G11" s="7">
        <f t="shared" si="0"/>
        <v>0.05</v>
      </c>
      <c r="H11" s="7">
        <f t="shared" si="1"/>
        <v>0.00833333333333333</v>
      </c>
    </row>
    <row r="12" customHeight="1" spans="1:8">
      <c r="A12">
        <v>640</v>
      </c>
      <c r="B12">
        <v>9</v>
      </c>
      <c r="C12">
        <v>17</v>
      </c>
      <c r="D12">
        <v>0.168</v>
      </c>
      <c r="E12">
        <v>0</v>
      </c>
      <c r="F12">
        <v>0.033</v>
      </c>
      <c r="G12" s="7">
        <f t="shared" si="0"/>
        <v>0.201</v>
      </c>
      <c r="H12" s="7">
        <f t="shared" si="1"/>
        <v>0.03140625</v>
      </c>
    </row>
    <row r="13" customHeight="1" spans="1:8">
      <c r="A13">
        <v>650</v>
      </c>
      <c r="B13">
        <v>18</v>
      </c>
      <c r="C13">
        <v>11</v>
      </c>
      <c r="D13">
        <v>0.184</v>
      </c>
      <c r="E13">
        <v>0</v>
      </c>
      <c r="F13">
        <v>0.037</v>
      </c>
      <c r="G13" s="7">
        <f t="shared" si="0"/>
        <v>0.221</v>
      </c>
      <c r="H13" s="7">
        <f t="shared" si="1"/>
        <v>0.034</v>
      </c>
    </row>
    <row r="14" customHeight="1" spans="1:8">
      <c r="A14">
        <v>650</v>
      </c>
      <c r="B14">
        <v>11.5</v>
      </c>
      <c r="C14">
        <v>10.5</v>
      </c>
      <c r="D14">
        <v>0.052</v>
      </c>
      <c r="E14">
        <v>0</v>
      </c>
      <c r="F14">
        <v>0</v>
      </c>
      <c r="G14" s="7">
        <f t="shared" si="0"/>
        <v>0.052</v>
      </c>
      <c r="H14" s="7">
        <f t="shared" si="1"/>
        <v>0.008</v>
      </c>
    </row>
    <row r="15" customHeight="1" spans="1:8">
      <c r="A15">
        <v>700</v>
      </c>
      <c r="B15">
        <v>13.5</v>
      </c>
      <c r="C15">
        <v>21</v>
      </c>
      <c r="D15">
        <v>0.15</v>
      </c>
      <c r="E15">
        <v>0.015</v>
      </c>
      <c r="F15">
        <v>0.027</v>
      </c>
      <c r="G15" s="7">
        <f t="shared" si="0"/>
        <v>0.192</v>
      </c>
      <c r="H15" s="7">
        <f t="shared" si="1"/>
        <v>0.0274285714285714</v>
      </c>
    </row>
    <row r="16" customHeight="1" spans="1:8">
      <c r="A16">
        <v>730</v>
      </c>
      <c r="B16">
        <v>10.5</v>
      </c>
      <c r="C16">
        <v>17</v>
      </c>
      <c r="D16">
        <v>0.154</v>
      </c>
      <c r="E16">
        <v>0</v>
      </c>
      <c r="F16">
        <v>0.032</v>
      </c>
      <c r="G16" s="7">
        <f t="shared" si="0"/>
        <v>0.186</v>
      </c>
      <c r="H16" s="7">
        <f t="shared" si="1"/>
        <v>0.0254794520547945</v>
      </c>
    </row>
    <row r="17" customHeight="1" spans="1:8">
      <c r="A17">
        <v>730</v>
      </c>
      <c r="B17">
        <v>10.5</v>
      </c>
      <c r="C17">
        <v>17</v>
      </c>
      <c r="D17">
        <v>0.125</v>
      </c>
      <c r="E17">
        <v>0</v>
      </c>
      <c r="F17">
        <v>0.026</v>
      </c>
      <c r="G17" s="7">
        <f t="shared" si="0"/>
        <v>0.151</v>
      </c>
      <c r="H17" s="7">
        <f t="shared" si="1"/>
        <v>0.0206849315068493</v>
      </c>
    </row>
    <row r="18" customHeight="1" spans="1:8">
      <c r="A18">
        <v>800</v>
      </c>
      <c r="B18">
        <v>20</v>
      </c>
      <c r="C18">
        <v>9.5</v>
      </c>
      <c r="D18">
        <v>0</v>
      </c>
      <c r="E18">
        <v>0.23</v>
      </c>
      <c r="F18">
        <v>0.034</v>
      </c>
      <c r="G18" s="7">
        <f t="shared" si="0"/>
        <v>0.264</v>
      </c>
      <c r="H18" s="7">
        <f t="shared" si="1"/>
        <v>0.033</v>
      </c>
    </row>
    <row r="19" customHeight="1" spans="1:8">
      <c r="A19">
        <v>820</v>
      </c>
      <c r="B19">
        <v>13</v>
      </c>
      <c r="C19">
        <v>12</v>
      </c>
      <c r="D19">
        <v>0.13</v>
      </c>
      <c r="E19">
        <v>0.13</v>
      </c>
      <c r="F19">
        <v>0.021</v>
      </c>
      <c r="G19" s="7">
        <f t="shared" si="0"/>
        <v>0.281</v>
      </c>
      <c r="H19" s="7">
        <f t="shared" si="1"/>
        <v>0.0342682926829268</v>
      </c>
    </row>
    <row r="20" customHeight="1" spans="1:8">
      <c r="A20">
        <v>850</v>
      </c>
      <c r="B20">
        <v>9</v>
      </c>
      <c r="C20">
        <v>14.5</v>
      </c>
      <c r="D20">
        <v>0.62</v>
      </c>
      <c r="E20">
        <v>0</v>
      </c>
      <c r="F20">
        <v>0</v>
      </c>
      <c r="G20" s="7">
        <f t="shared" si="0"/>
        <v>0.62</v>
      </c>
      <c r="H20" s="7">
        <f t="shared" si="1"/>
        <v>0.0729411764705882</v>
      </c>
    </row>
    <row r="21" customHeight="1" spans="1:8">
      <c r="A21">
        <v>880</v>
      </c>
      <c r="B21">
        <v>13</v>
      </c>
      <c r="C21">
        <v>12</v>
      </c>
      <c r="D21">
        <v>0</v>
      </c>
      <c r="E21">
        <v>0.084</v>
      </c>
      <c r="F21">
        <v>0.03</v>
      </c>
      <c r="G21" s="7">
        <f t="shared" si="0"/>
        <v>0.114</v>
      </c>
      <c r="H21" s="7">
        <f t="shared" si="1"/>
        <v>0.0129545454545455</v>
      </c>
    </row>
    <row r="22" customHeight="1" spans="1:8">
      <c r="A22">
        <v>890</v>
      </c>
      <c r="B22">
        <v>11</v>
      </c>
      <c r="C22">
        <v>13</v>
      </c>
      <c r="D22">
        <v>0.19</v>
      </c>
      <c r="E22">
        <v>0</v>
      </c>
      <c r="F22">
        <v>0</v>
      </c>
      <c r="G22" s="7">
        <f t="shared" si="0"/>
        <v>0.19</v>
      </c>
      <c r="H22" s="7">
        <f t="shared" si="1"/>
        <v>0.0213483146067416</v>
      </c>
    </row>
    <row r="23" customHeight="1" spans="1:8">
      <c r="A23">
        <v>900</v>
      </c>
      <c r="B23">
        <v>22</v>
      </c>
      <c r="C23">
        <v>13</v>
      </c>
      <c r="D23">
        <v>0.16</v>
      </c>
      <c r="E23">
        <v>0</v>
      </c>
      <c r="F23">
        <v>0.034</v>
      </c>
      <c r="G23" s="7">
        <f t="shared" si="0"/>
        <v>0.194</v>
      </c>
      <c r="H23" s="7">
        <f t="shared" si="1"/>
        <v>0.0215555555555556</v>
      </c>
    </row>
    <row r="24" customHeight="1" spans="1:8">
      <c r="A24">
        <v>900</v>
      </c>
      <c r="B24">
        <v>13</v>
      </c>
      <c r="C24">
        <v>17</v>
      </c>
      <c r="D24">
        <v>0.08</v>
      </c>
      <c r="E24">
        <v>0.14</v>
      </c>
      <c r="F24">
        <v>0.033</v>
      </c>
      <c r="G24" s="7">
        <f t="shared" si="0"/>
        <v>0.253</v>
      </c>
      <c r="H24" s="7">
        <f t="shared" si="1"/>
        <v>0.0281111111111111</v>
      </c>
    </row>
    <row r="25" customHeight="1" spans="1:8">
      <c r="A25">
        <v>900</v>
      </c>
      <c r="B25">
        <v>13</v>
      </c>
      <c r="C25">
        <v>17</v>
      </c>
      <c r="D25">
        <v>0.08</v>
      </c>
      <c r="E25">
        <v>0.13</v>
      </c>
      <c r="F25">
        <v>0.03</v>
      </c>
      <c r="G25" s="7">
        <f t="shared" si="0"/>
        <v>0.24</v>
      </c>
      <c r="H25" s="7">
        <f t="shared" si="1"/>
        <v>0.0266666666666667</v>
      </c>
    </row>
    <row r="26" customHeight="1" spans="1:8">
      <c r="A26">
        <v>900</v>
      </c>
      <c r="B26">
        <v>18</v>
      </c>
      <c r="C26">
        <v>10</v>
      </c>
      <c r="D26">
        <v>0</v>
      </c>
      <c r="E26">
        <v>0.224</v>
      </c>
      <c r="F26">
        <v>0.034</v>
      </c>
      <c r="G26" s="7">
        <f t="shared" si="0"/>
        <v>0.258</v>
      </c>
      <c r="H26" s="7">
        <f t="shared" si="1"/>
        <v>0.0286666666666667</v>
      </c>
    </row>
    <row r="27" customHeight="1" spans="1:8">
      <c r="A27">
        <v>920</v>
      </c>
      <c r="B27">
        <v>12.5</v>
      </c>
      <c r="C27">
        <v>17</v>
      </c>
      <c r="D27">
        <v>0</v>
      </c>
      <c r="E27">
        <v>0.262</v>
      </c>
      <c r="F27">
        <v>0.033</v>
      </c>
      <c r="G27" s="7">
        <f t="shared" si="0"/>
        <v>0.295</v>
      </c>
      <c r="H27" s="7">
        <f t="shared" si="1"/>
        <v>0.0320652173913044</v>
      </c>
    </row>
    <row r="28" customHeight="1" spans="1:8">
      <c r="A28">
        <v>990</v>
      </c>
      <c r="B28">
        <v>15</v>
      </c>
      <c r="C28">
        <v>17</v>
      </c>
      <c r="D28">
        <v>0.127</v>
      </c>
      <c r="E28">
        <v>0.02</v>
      </c>
      <c r="F28">
        <v>0.008</v>
      </c>
      <c r="G28" s="7">
        <f t="shared" si="0"/>
        <v>0.155</v>
      </c>
      <c r="H28" s="7">
        <f t="shared" si="1"/>
        <v>0.0156565656565657</v>
      </c>
    </row>
    <row r="29" customHeight="1" spans="1:8">
      <c r="A29">
        <v>1050</v>
      </c>
      <c r="B29">
        <v>12.5</v>
      </c>
      <c r="C29">
        <v>13</v>
      </c>
      <c r="D29">
        <v>0.295</v>
      </c>
      <c r="E29">
        <v>0</v>
      </c>
      <c r="F29">
        <v>0</v>
      </c>
      <c r="G29" s="7">
        <f t="shared" si="0"/>
        <v>0.295</v>
      </c>
      <c r="H29" s="7">
        <f t="shared" si="1"/>
        <v>0.0280952380952381</v>
      </c>
    </row>
    <row r="30" customHeight="1" spans="1:8">
      <c r="A30">
        <v>1080</v>
      </c>
      <c r="B30">
        <v>17</v>
      </c>
      <c r="C30">
        <v>13.5</v>
      </c>
      <c r="D30">
        <v>0.2</v>
      </c>
      <c r="E30">
        <v>0.099</v>
      </c>
      <c r="F30">
        <v>0.034</v>
      </c>
      <c r="G30" s="7">
        <f t="shared" si="0"/>
        <v>0.333</v>
      </c>
      <c r="H30" s="7">
        <f t="shared" si="1"/>
        <v>0.0308333333333333</v>
      </c>
    </row>
    <row r="31" customHeight="1" spans="1:8">
      <c r="A31">
        <v>1100</v>
      </c>
      <c r="B31">
        <v>13</v>
      </c>
      <c r="C31">
        <v>14.5</v>
      </c>
      <c r="D31">
        <v>0.15</v>
      </c>
      <c r="E31">
        <v>0</v>
      </c>
      <c r="F31">
        <v>0</v>
      </c>
      <c r="G31" s="7">
        <f t="shared" si="0"/>
        <v>0.15</v>
      </c>
      <c r="H31" s="7">
        <f t="shared" si="1"/>
        <v>0.0136363636363636</v>
      </c>
    </row>
    <row r="32" customHeight="1" spans="1:8">
      <c r="A32">
        <v>1100</v>
      </c>
      <c r="B32">
        <v>22</v>
      </c>
      <c r="C32">
        <v>12</v>
      </c>
      <c r="D32">
        <v>0.192</v>
      </c>
      <c r="E32">
        <v>0</v>
      </c>
      <c r="F32">
        <v>0.043</v>
      </c>
      <c r="G32" s="7">
        <f t="shared" si="0"/>
        <v>0.235</v>
      </c>
      <c r="H32" s="7">
        <f t="shared" si="1"/>
        <v>0.0213636363636364</v>
      </c>
    </row>
    <row r="33" customHeight="1" spans="1:8">
      <c r="A33">
        <v>1100</v>
      </c>
      <c r="B33">
        <v>22</v>
      </c>
      <c r="C33">
        <v>12</v>
      </c>
      <c r="D33">
        <v>0.082</v>
      </c>
      <c r="E33">
        <v>0.02</v>
      </c>
      <c r="F33">
        <v>0.012</v>
      </c>
      <c r="G33" s="7">
        <f t="shared" si="0"/>
        <v>0.114</v>
      </c>
      <c r="H33" s="7">
        <f t="shared" si="1"/>
        <v>0.0103636363636364</v>
      </c>
    </row>
    <row r="34" customHeight="1" spans="1:8">
      <c r="A34">
        <v>1120</v>
      </c>
      <c r="B34">
        <v>15.5</v>
      </c>
      <c r="C34">
        <v>17</v>
      </c>
      <c r="D34">
        <v>0.205</v>
      </c>
      <c r="E34">
        <v>0</v>
      </c>
      <c r="F34">
        <v>0.041</v>
      </c>
      <c r="G34" s="7">
        <f t="shared" si="0"/>
        <v>0.246</v>
      </c>
      <c r="H34" s="7">
        <f t="shared" si="1"/>
        <v>0.0219642857142857</v>
      </c>
    </row>
    <row r="35" customHeight="1" spans="1:8">
      <c r="A35">
        <v>1200</v>
      </c>
      <c r="B35">
        <v>16.5</v>
      </c>
      <c r="C35">
        <v>17</v>
      </c>
      <c r="D35">
        <v>0.13</v>
      </c>
      <c r="E35">
        <v>0.1</v>
      </c>
      <c r="F35">
        <v>0.029</v>
      </c>
      <c r="G35" s="7">
        <f t="shared" si="0"/>
        <v>0.259</v>
      </c>
      <c r="H35" s="7">
        <f t="shared" si="1"/>
        <v>0.0215833333333333</v>
      </c>
    </row>
    <row r="36" customHeight="1" spans="1:8">
      <c r="A36">
        <v>1250</v>
      </c>
      <c r="B36">
        <v>20</v>
      </c>
      <c r="C36">
        <v>14.5</v>
      </c>
      <c r="D36">
        <v>0</v>
      </c>
      <c r="E36">
        <v>0.425</v>
      </c>
      <c r="F36">
        <v>0.033</v>
      </c>
      <c r="G36" s="7">
        <f t="shared" si="0"/>
        <v>0.458</v>
      </c>
      <c r="H36" s="7">
        <f t="shared" si="1"/>
        <v>0.03664</v>
      </c>
    </row>
    <row r="37" customHeight="1" spans="1:8">
      <c r="A37">
        <v>1320</v>
      </c>
      <c r="B37">
        <v>18</v>
      </c>
      <c r="C37">
        <v>17</v>
      </c>
      <c r="D37">
        <v>0.05</v>
      </c>
      <c r="E37">
        <v>0.048</v>
      </c>
      <c r="F37">
        <v>0</v>
      </c>
      <c r="G37" s="7">
        <f t="shared" si="0"/>
        <v>0.098</v>
      </c>
      <c r="H37" s="7">
        <f t="shared" si="1"/>
        <v>0.00742424242424242</v>
      </c>
    </row>
    <row r="38" customHeight="1" spans="1:8">
      <c r="A38">
        <v>1450</v>
      </c>
      <c r="B38">
        <v>18</v>
      </c>
      <c r="C38">
        <v>11.5</v>
      </c>
      <c r="D38">
        <v>0.27</v>
      </c>
      <c r="E38">
        <v>0</v>
      </c>
      <c r="F38">
        <v>0</v>
      </c>
      <c r="G38" s="7">
        <f t="shared" si="0"/>
        <v>0.27</v>
      </c>
      <c r="H38" s="7">
        <f t="shared" si="1"/>
        <v>0.0186206896551724</v>
      </c>
    </row>
    <row r="39" customHeight="1" spans="1:8">
      <c r="A39">
        <v>1650</v>
      </c>
      <c r="B39">
        <v>27.5</v>
      </c>
      <c r="C39">
        <v>14.5</v>
      </c>
      <c r="D39">
        <v>0.125</v>
      </c>
      <c r="E39">
        <v>0.043</v>
      </c>
      <c r="F39">
        <v>0.009</v>
      </c>
      <c r="G39" s="7">
        <f t="shared" si="0"/>
        <v>0.177</v>
      </c>
      <c r="H39" s="7">
        <f t="shared" si="1"/>
        <v>0.0107272727272727</v>
      </c>
    </row>
    <row r="40" customHeight="1" spans="1:8">
      <c r="A40">
        <v>1680</v>
      </c>
      <c r="B40">
        <v>23.5</v>
      </c>
      <c r="C40">
        <v>12.5</v>
      </c>
      <c r="D40">
        <v>0.085</v>
      </c>
      <c r="E40">
        <v>0</v>
      </c>
      <c r="F40">
        <v>0.015</v>
      </c>
      <c r="G40" s="7">
        <f t="shared" si="0"/>
        <v>0.1</v>
      </c>
      <c r="H40" s="7">
        <f t="shared" si="1"/>
        <v>0.00595238095238095</v>
      </c>
    </row>
    <row r="41" s="8" customFormat="1" customHeight="1" spans="1:8">
      <c r="A41" s="8">
        <f t="shared" ref="A41:G41" si="2">SUM(A2:A40)/39</f>
        <v>844.358974358974</v>
      </c>
      <c r="B41" s="9">
        <f t="shared" si="2"/>
        <v>14.1282051282051</v>
      </c>
      <c r="C41" s="9">
        <f t="shared" si="2"/>
        <v>13.525641025641</v>
      </c>
      <c r="D41" s="9">
        <f t="shared" si="2"/>
        <v>0.133333333333333</v>
      </c>
      <c r="E41" s="9">
        <f t="shared" si="2"/>
        <v>0.0577179487179487</v>
      </c>
      <c r="F41" s="9">
        <f t="shared" si="2"/>
        <v>0.0213846153846154</v>
      </c>
      <c r="G41" s="9">
        <f t="shared" si="2"/>
        <v>0.212435897435897</v>
      </c>
      <c r="H41" s="8">
        <f t="shared" si="1"/>
        <v>0.0251594290920134</v>
      </c>
    </row>
  </sheetData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A10" sqref="$A10:$XFD10"/>
    </sheetView>
  </sheetViews>
  <sheetFormatPr defaultColWidth="9" defaultRowHeight="16.5" customHeight="1" outlineLevelCol="7"/>
  <cols>
    <col min="1" max="1024" width="13.5714285714286"/>
  </cols>
  <sheetData>
    <row r="1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</row>
    <row r="2" customHeight="1" spans="1:8">
      <c r="A2">
        <v>600</v>
      </c>
      <c r="B2">
        <v>12</v>
      </c>
      <c r="C2">
        <v>10</v>
      </c>
      <c r="D2">
        <v>0.368</v>
      </c>
      <c r="E2">
        <v>0.016</v>
      </c>
      <c r="F2">
        <v>0.089</v>
      </c>
      <c r="G2">
        <f t="shared" ref="G2:G9" si="0">SUM(D2:F2)</f>
        <v>0.473</v>
      </c>
      <c r="H2">
        <f t="shared" ref="H2:H10" si="1">(G2/A2)*100</f>
        <v>0.0788333333333333</v>
      </c>
    </row>
    <row r="3" customHeight="1" spans="1:8">
      <c r="A3">
        <v>600</v>
      </c>
      <c r="B3">
        <v>17</v>
      </c>
      <c r="C3">
        <v>8</v>
      </c>
      <c r="D3">
        <v>0.024</v>
      </c>
      <c r="E3">
        <v>0.277</v>
      </c>
      <c r="F3">
        <v>0.022</v>
      </c>
      <c r="G3" s="7">
        <f t="shared" si="0"/>
        <v>0.323</v>
      </c>
      <c r="H3" s="7">
        <f t="shared" si="1"/>
        <v>0.0538333333333334</v>
      </c>
    </row>
    <row r="4" customHeight="1" spans="1:8">
      <c r="A4">
        <v>640</v>
      </c>
      <c r="B4">
        <v>10</v>
      </c>
      <c r="C4">
        <v>13</v>
      </c>
      <c r="D4">
        <v>0.272</v>
      </c>
      <c r="E4">
        <v>0</v>
      </c>
      <c r="F4">
        <v>0.076</v>
      </c>
      <c r="G4" s="7">
        <f t="shared" si="0"/>
        <v>0.348</v>
      </c>
      <c r="H4" s="7">
        <f t="shared" si="1"/>
        <v>0.054375</v>
      </c>
    </row>
    <row r="5" customHeight="1" spans="1:8">
      <c r="A5">
        <v>670</v>
      </c>
      <c r="B5">
        <v>12.5</v>
      </c>
      <c r="C5">
        <v>15</v>
      </c>
      <c r="D5">
        <v>0.19</v>
      </c>
      <c r="E5">
        <v>0</v>
      </c>
      <c r="F5">
        <v>0.046</v>
      </c>
      <c r="G5" s="7">
        <f t="shared" si="0"/>
        <v>0.236</v>
      </c>
      <c r="H5" s="7">
        <f t="shared" si="1"/>
        <v>0.0352238805970149</v>
      </c>
    </row>
    <row r="6" customHeight="1" spans="1:8">
      <c r="A6">
        <v>850</v>
      </c>
      <c r="B6">
        <v>16</v>
      </c>
      <c r="C6">
        <v>14.5</v>
      </c>
      <c r="D6">
        <v>0.142</v>
      </c>
      <c r="E6">
        <v>0</v>
      </c>
      <c r="F6">
        <v>0.027</v>
      </c>
      <c r="G6" s="7">
        <f t="shared" si="0"/>
        <v>0.169</v>
      </c>
      <c r="H6" s="7">
        <f t="shared" si="1"/>
        <v>0.0198823529411765</v>
      </c>
    </row>
    <row r="7" customHeight="1" spans="1:8">
      <c r="A7">
        <v>850</v>
      </c>
      <c r="B7">
        <v>16</v>
      </c>
      <c r="C7">
        <v>14.5</v>
      </c>
      <c r="D7">
        <v>0.0216</v>
      </c>
      <c r="E7">
        <v>0</v>
      </c>
      <c r="F7">
        <v>0.037</v>
      </c>
      <c r="G7" s="7">
        <f t="shared" si="0"/>
        <v>0.0586</v>
      </c>
      <c r="H7" s="7">
        <f t="shared" si="1"/>
        <v>0.00689411764705882</v>
      </c>
    </row>
    <row r="8" customHeight="1" spans="1:8">
      <c r="A8">
        <v>1150</v>
      </c>
      <c r="B8">
        <v>22</v>
      </c>
      <c r="C8">
        <v>14.5</v>
      </c>
      <c r="D8">
        <v>0.164</v>
      </c>
      <c r="E8">
        <v>0</v>
      </c>
      <c r="F8">
        <v>0.032</v>
      </c>
      <c r="G8" s="7">
        <f t="shared" si="0"/>
        <v>0.196</v>
      </c>
      <c r="H8" s="7">
        <f t="shared" si="1"/>
        <v>0.0170434782608696</v>
      </c>
    </row>
    <row r="9" customHeight="1" spans="1:8">
      <c r="A9">
        <v>1430</v>
      </c>
      <c r="B9">
        <v>22.5</v>
      </c>
      <c r="C9">
        <v>13</v>
      </c>
      <c r="D9">
        <v>0</v>
      </c>
      <c r="E9">
        <v>0.998</v>
      </c>
      <c r="F9">
        <v>0.067</v>
      </c>
      <c r="G9" s="7">
        <f t="shared" si="0"/>
        <v>1.065</v>
      </c>
      <c r="H9" s="7">
        <f t="shared" si="1"/>
        <v>0.0744755244755245</v>
      </c>
    </row>
    <row r="10" s="8" customFormat="1" customHeight="1" spans="1:8">
      <c r="A10" s="8">
        <f t="shared" ref="A10:G10" si="2">SUM(A2:A9)/8</f>
        <v>848.75</v>
      </c>
      <c r="B10" s="9">
        <f t="shared" si="2"/>
        <v>16</v>
      </c>
      <c r="C10" s="9">
        <f t="shared" si="2"/>
        <v>12.8125</v>
      </c>
      <c r="D10" s="9">
        <f t="shared" si="2"/>
        <v>0.1477</v>
      </c>
      <c r="E10" s="9">
        <f t="shared" si="2"/>
        <v>0.161375</v>
      </c>
      <c r="F10" s="9">
        <f t="shared" si="2"/>
        <v>0.0495</v>
      </c>
      <c r="G10" s="9">
        <f t="shared" si="2"/>
        <v>0.358575</v>
      </c>
      <c r="H10" s="8">
        <f t="shared" si="1"/>
        <v>0.0422474226804124</v>
      </c>
    </row>
  </sheetData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A16" sqref="$A16:$XFD16"/>
    </sheetView>
  </sheetViews>
  <sheetFormatPr defaultColWidth="9" defaultRowHeight="14.25" customHeight="1" outlineLevelCol="7"/>
  <cols>
    <col min="1" max="1" width="12.8571428571429"/>
    <col min="2" max="3" width="13.5714285714286"/>
    <col min="4" max="5" width="12.4285714285714"/>
    <col min="6" max="6" width="11.4285714285714"/>
    <col min="7" max="7" width="12.4285714285714"/>
    <col min="8" max="8" width="12.8571428571429"/>
    <col min="9" max="1025" width="11.4285714285714"/>
  </cols>
  <sheetData>
    <row r="1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</row>
    <row r="2" customHeight="1" spans="1:8">
      <c r="A2">
        <v>380</v>
      </c>
      <c r="B2">
        <v>10</v>
      </c>
      <c r="C2">
        <v>9.5</v>
      </c>
      <c r="D2">
        <v>0</v>
      </c>
      <c r="E2">
        <v>0.054</v>
      </c>
      <c r="F2">
        <v>0.009</v>
      </c>
      <c r="G2">
        <f t="shared" ref="G2:G15" si="0">SUM(D2:F2)</f>
        <v>0.063</v>
      </c>
      <c r="H2">
        <f t="shared" ref="H2:H16" si="1">(G2/A2)*100</f>
        <v>0.0165789473684211</v>
      </c>
    </row>
    <row r="3" customHeight="1" spans="1:8">
      <c r="A3">
        <v>400</v>
      </c>
      <c r="B3">
        <v>10.5</v>
      </c>
      <c r="C3">
        <v>10.5</v>
      </c>
      <c r="D3">
        <v>0.215</v>
      </c>
      <c r="E3">
        <v>0</v>
      </c>
      <c r="F3">
        <v>0.03</v>
      </c>
      <c r="G3" s="7">
        <f t="shared" si="0"/>
        <v>0.245</v>
      </c>
      <c r="H3" s="7">
        <f t="shared" si="1"/>
        <v>0.06125</v>
      </c>
    </row>
    <row r="4" customHeight="1" spans="1:8">
      <c r="A4">
        <v>500</v>
      </c>
      <c r="B4">
        <v>17</v>
      </c>
      <c r="C4">
        <v>8</v>
      </c>
      <c r="D4">
        <v>0.025</v>
      </c>
      <c r="E4">
        <v>0.275</v>
      </c>
      <c r="F4">
        <v>0.02</v>
      </c>
      <c r="G4" s="7">
        <f t="shared" si="0"/>
        <v>0.32</v>
      </c>
      <c r="H4" s="7">
        <f t="shared" si="1"/>
        <v>0.064</v>
      </c>
    </row>
    <row r="5" customHeight="1" spans="1:8">
      <c r="A5">
        <v>550</v>
      </c>
      <c r="B5">
        <v>13</v>
      </c>
      <c r="C5">
        <v>10</v>
      </c>
      <c r="D5">
        <v>0.29</v>
      </c>
      <c r="E5">
        <v>0</v>
      </c>
      <c r="F5">
        <v>0.078</v>
      </c>
      <c r="G5" s="7">
        <f t="shared" si="0"/>
        <v>0.368</v>
      </c>
      <c r="H5" s="7">
        <f t="shared" si="1"/>
        <v>0.0669090909090909</v>
      </c>
    </row>
    <row r="6" customFormat="1" customHeight="1" spans="1:8">
      <c r="A6">
        <v>600</v>
      </c>
      <c r="B6">
        <v>8</v>
      </c>
      <c r="C6">
        <v>17</v>
      </c>
      <c r="D6">
        <v>0.16</v>
      </c>
      <c r="E6">
        <v>0</v>
      </c>
      <c r="F6">
        <v>0.032</v>
      </c>
      <c r="G6" s="7">
        <f t="shared" si="0"/>
        <v>0.192</v>
      </c>
      <c r="H6" s="7">
        <f t="shared" si="1"/>
        <v>0.032</v>
      </c>
    </row>
    <row r="7" customHeight="1" spans="1:8">
      <c r="A7">
        <v>650</v>
      </c>
      <c r="B7">
        <v>13</v>
      </c>
      <c r="C7">
        <v>10.5</v>
      </c>
      <c r="D7">
        <v>0.175</v>
      </c>
      <c r="E7">
        <v>0</v>
      </c>
      <c r="F7">
        <v>0.031</v>
      </c>
      <c r="G7" s="7">
        <f t="shared" si="0"/>
        <v>0.206</v>
      </c>
      <c r="H7" s="7">
        <f t="shared" si="1"/>
        <v>0.0316923076923077</v>
      </c>
    </row>
    <row r="8" customHeight="1" spans="1:8">
      <c r="A8">
        <v>660</v>
      </c>
      <c r="B8">
        <v>15.5</v>
      </c>
      <c r="C8">
        <v>10.5</v>
      </c>
      <c r="D8">
        <v>0.188</v>
      </c>
      <c r="E8">
        <v>0</v>
      </c>
      <c r="F8">
        <v>0.039</v>
      </c>
      <c r="G8" s="7">
        <f t="shared" si="0"/>
        <v>0.227</v>
      </c>
      <c r="H8" s="7">
        <f t="shared" si="1"/>
        <v>0.0343939393939394</v>
      </c>
    </row>
    <row r="9" customFormat="1" customHeight="1" spans="1:8">
      <c r="A9">
        <v>700</v>
      </c>
      <c r="B9">
        <v>16</v>
      </c>
      <c r="C9">
        <v>16.5</v>
      </c>
      <c r="D9">
        <v>0.162</v>
      </c>
      <c r="E9">
        <v>0</v>
      </c>
      <c r="F9">
        <v>0.032</v>
      </c>
      <c r="G9" s="7">
        <f t="shared" si="0"/>
        <v>0.194</v>
      </c>
      <c r="H9" s="7">
        <f t="shared" si="1"/>
        <v>0.0277142857142857</v>
      </c>
    </row>
    <row r="10" customHeight="1" spans="1:8">
      <c r="A10">
        <v>780</v>
      </c>
      <c r="B10">
        <v>11.5</v>
      </c>
      <c r="C10">
        <v>17</v>
      </c>
      <c r="D10">
        <v>0.229</v>
      </c>
      <c r="E10">
        <v>0</v>
      </c>
      <c r="F10">
        <v>0.046</v>
      </c>
      <c r="G10" s="7">
        <f t="shared" si="0"/>
        <v>0.275</v>
      </c>
      <c r="H10" s="7">
        <f t="shared" si="1"/>
        <v>0.0352564102564103</v>
      </c>
    </row>
    <row r="11" customHeight="1" spans="1:8">
      <c r="A11">
        <v>800</v>
      </c>
      <c r="B11">
        <v>14.5</v>
      </c>
      <c r="C11">
        <v>14.5</v>
      </c>
      <c r="D11">
        <v>0.2</v>
      </c>
      <c r="E11">
        <v>0</v>
      </c>
      <c r="F11">
        <v>0.038</v>
      </c>
      <c r="G11" s="7">
        <f t="shared" si="0"/>
        <v>0.238</v>
      </c>
      <c r="H11" s="7">
        <f t="shared" si="1"/>
        <v>0.02975</v>
      </c>
    </row>
    <row r="12" customHeight="1" spans="1:8">
      <c r="A12">
        <v>1170</v>
      </c>
      <c r="B12">
        <v>21.5</v>
      </c>
      <c r="C12">
        <v>14.5</v>
      </c>
      <c r="D12">
        <v>0.154</v>
      </c>
      <c r="E12">
        <v>0.096</v>
      </c>
      <c r="F12">
        <v>0.012</v>
      </c>
      <c r="G12" s="7">
        <f t="shared" si="0"/>
        <v>0.262</v>
      </c>
      <c r="H12" s="7">
        <f t="shared" si="1"/>
        <v>0.0223931623931624</v>
      </c>
    </row>
    <row r="13" customHeight="1" spans="1:8">
      <c r="A13">
        <v>1300</v>
      </c>
      <c r="B13">
        <v>19.5</v>
      </c>
      <c r="C13">
        <v>17</v>
      </c>
      <c r="D13">
        <v>0.206</v>
      </c>
      <c r="E13">
        <v>0</v>
      </c>
      <c r="F13">
        <v>0.039</v>
      </c>
      <c r="G13" s="7">
        <f t="shared" si="0"/>
        <v>0.245</v>
      </c>
      <c r="H13" s="7">
        <f t="shared" si="1"/>
        <v>0.0188461538461538</v>
      </c>
    </row>
    <row r="14" customHeight="1" spans="1:8">
      <c r="A14">
        <v>1400</v>
      </c>
      <c r="B14">
        <v>20</v>
      </c>
      <c r="C14">
        <v>15.5</v>
      </c>
      <c r="D14">
        <v>0.175</v>
      </c>
      <c r="E14">
        <v>0</v>
      </c>
      <c r="F14">
        <v>0.035</v>
      </c>
      <c r="G14" s="7">
        <f t="shared" si="0"/>
        <v>0.21</v>
      </c>
      <c r="H14" s="7">
        <f t="shared" si="1"/>
        <v>0.015</v>
      </c>
    </row>
    <row r="15" customFormat="1" customHeight="1" spans="1:8">
      <c r="A15">
        <v>1550</v>
      </c>
      <c r="B15">
        <v>23</v>
      </c>
      <c r="C15">
        <v>17</v>
      </c>
      <c r="D15">
        <v>0.209</v>
      </c>
      <c r="E15">
        <v>0</v>
      </c>
      <c r="F15">
        <v>0.042</v>
      </c>
      <c r="G15" s="7">
        <f t="shared" si="0"/>
        <v>0.251</v>
      </c>
      <c r="H15" s="7">
        <f t="shared" si="1"/>
        <v>0.0161935483870968</v>
      </c>
    </row>
    <row r="16" s="8" customFormat="1" customHeight="1" spans="1:8">
      <c r="A16" s="8">
        <f t="shared" ref="A16:G16" si="2">SUM(A2:A15)/14</f>
        <v>817.142857142857</v>
      </c>
      <c r="B16" s="9">
        <f t="shared" si="2"/>
        <v>15.2142857142857</v>
      </c>
      <c r="C16" s="9">
        <f t="shared" si="2"/>
        <v>13.4285714285714</v>
      </c>
      <c r="D16" s="9">
        <f t="shared" si="2"/>
        <v>0.170571428571429</v>
      </c>
      <c r="E16" s="9">
        <f t="shared" si="2"/>
        <v>0.0303571428571429</v>
      </c>
      <c r="F16" s="9">
        <f t="shared" si="2"/>
        <v>0.0345</v>
      </c>
      <c r="G16" s="9">
        <f t="shared" si="2"/>
        <v>0.235428571428571</v>
      </c>
      <c r="H16" s="8">
        <f t="shared" si="1"/>
        <v>0.0288111888111888</v>
      </c>
    </row>
  </sheetData>
  <pageMargins left="0.75" right="0.75" top="1" bottom="1" header="0.5" footer="0.5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A15" sqref="$A15:$XFD15"/>
    </sheetView>
  </sheetViews>
  <sheetFormatPr defaultColWidth="9" defaultRowHeight="14.25" customHeight="1" outlineLevelCol="7"/>
  <cols>
    <col min="1" max="1" width="11.4285714285714"/>
    <col min="2" max="3" width="13.5714285714286"/>
    <col min="4" max="4" width="12.4285714285714"/>
    <col min="5" max="5" width="11.4285714285714"/>
    <col min="6" max="6" width="12.4285714285714"/>
    <col min="7" max="7" width="11.4285714285714"/>
    <col min="8" max="8" width="12.8571428571429"/>
    <col min="9" max="14" width="11.4285714285714"/>
  </cols>
  <sheetData>
    <row r="1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</row>
    <row r="2" customHeight="1" spans="1:8">
      <c r="A2">
        <v>400</v>
      </c>
      <c r="B2">
        <v>12</v>
      </c>
      <c r="C2">
        <v>9.5</v>
      </c>
      <c r="D2">
        <v>0.085</v>
      </c>
      <c r="E2">
        <v>0</v>
      </c>
      <c r="F2">
        <v>0</v>
      </c>
      <c r="G2">
        <f t="shared" ref="G2:G14" si="0">SUM(D2:F2)</f>
        <v>0.085</v>
      </c>
      <c r="H2">
        <f t="shared" ref="H2:H15" si="1">(G2/A2)*100</f>
        <v>0.02125</v>
      </c>
    </row>
    <row r="3" customHeight="1" spans="1:8">
      <c r="A3">
        <v>420</v>
      </c>
      <c r="B3">
        <v>7.5</v>
      </c>
      <c r="C3">
        <v>9</v>
      </c>
      <c r="D3">
        <v>0.125</v>
      </c>
      <c r="E3">
        <v>0</v>
      </c>
      <c r="F3">
        <v>0.022</v>
      </c>
      <c r="G3" s="7">
        <f t="shared" si="0"/>
        <v>0.147</v>
      </c>
      <c r="H3" s="7">
        <f t="shared" si="1"/>
        <v>0.035</v>
      </c>
    </row>
    <row r="4" customHeight="1" spans="1:8">
      <c r="A4">
        <v>420</v>
      </c>
      <c r="B4">
        <v>12.5</v>
      </c>
      <c r="C4">
        <v>10</v>
      </c>
      <c r="D4">
        <v>0</v>
      </c>
      <c r="E4">
        <v>0.143</v>
      </c>
      <c r="F4">
        <v>0.046</v>
      </c>
      <c r="G4" s="7">
        <f t="shared" si="0"/>
        <v>0.189</v>
      </c>
      <c r="H4" s="7">
        <f t="shared" si="1"/>
        <v>0.045</v>
      </c>
    </row>
    <row r="5" customHeight="1" spans="1:8">
      <c r="A5">
        <v>880</v>
      </c>
      <c r="B5">
        <v>19</v>
      </c>
      <c r="C5">
        <v>14.5</v>
      </c>
      <c r="D5">
        <v>0.232</v>
      </c>
      <c r="E5">
        <v>0</v>
      </c>
      <c r="F5">
        <v>0.049</v>
      </c>
      <c r="G5" s="7">
        <f t="shared" si="0"/>
        <v>0.281</v>
      </c>
      <c r="H5" s="7">
        <f t="shared" si="1"/>
        <v>0.0319318181818182</v>
      </c>
    </row>
    <row r="6" customHeight="1" spans="1:8">
      <c r="A6">
        <v>900</v>
      </c>
      <c r="B6">
        <v>17</v>
      </c>
      <c r="C6">
        <v>14.5</v>
      </c>
      <c r="D6">
        <v>0.2</v>
      </c>
      <c r="E6">
        <v>0</v>
      </c>
      <c r="F6">
        <v>0.054</v>
      </c>
      <c r="G6" s="7">
        <f t="shared" si="0"/>
        <v>0.254</v>
      </c>
      <c r="H6" s="7">
        <f t="shared" si="1"/>
        <v>0.0282222222222222</v>
      </c>
    </row>
    <row r="7" customHeight="1" spans="1:8">
      <c r="A7">
        <v>900</v>
      </c>
      <c r="B7">
        <v>22.5</v>
      </c>
      <c r="C7">
        <v>9.5</v>
      </c>
      <c r="D7">
        <v>0.183</v>
      </c>
      <c r="E7">
        <v>0</v>
      </c>
      <c r="F7">
        <v>0.046</v>
      </c>
      <c r="G7" s="7">
        <f t="shared" si="0"/>
        <v>0.229</v>
      </c>
      <c r="H7" s="7">
        <f t="shared" si="1"/>
        <v>0.0254444444444444</v>
      </c>
    </row>
    <row r="8" customHeight="1" spans="1:8">
      <c r="A8">
        <v>900</v>
      </c>
      <c r="B8">
        <v>16</v>
      </c>
      <c r="C8">
        <v>14.5</v>
      </c>
      <c r="D8">
        <v>0.233</v>
      </c>
      <c r="E8">
        <v>0</v>
      </c>
      <c r="F8">
        <v>0.049</v>
      </c>
      <c r="G8" s="7">
        <f t="shared" si="0"/>
        <v>0.282</v>
      </c>
      <c r="H8" s="7">
        <f t="shared" si="1"/>
        <v>0.0313333333333333</v>
      </c>
    </row>
    <row r="9" customHeight="1" spans="1:8">
      <c r="A9">
        <v>900</v>
      </c>
      <c r="B9">
        <v>17</v>
      </c>
      <c r="C9">
        <v>14.5</v>
      </c>
      <c r="D9">
        <v>0.176</v>
      </c>
      <c r="E9">
        <v>0</v>
      </c>
      <c r="F9">
        <v>0.038</v>
      </c>
      <c r="G9" s="7">
        <f t="shared" si="0"/>
        <v>0.214</v>
      </c>
      <c r="H9" s="7">
        <f t="shared" si="1"/>
        <v>0.0237777777777778</v>
      </c>
    </row>
    <row r="10" customHeight="1" spans="1:8">
      <c r="A10">
        <v>950</v>
      </c>
      <c r="B10">
        <v>17</v>
      </c>
      <c r="C10">
        <v>14.5</v>
      </c>
      <c r="D10">
        <v>0.235</v>
      </c>
      <c r="E10">
        <v>0</v>
      </c>
      <c r="F10">
        <v>0.047</v>
      </c>
      <c r="G10" s="7">
        <f t="shared" si="0"/>
        <v>0.282</v>
      </c>
      <c r="H10" s="7">
        <f t="shared" si="1"/>
        <v>0.0296842105263158</v>
      </c>
    </row>
    <row r="11" customHeight="1" spans="1:8">
      <c r="A11">
        <v>1080</v>
      </c>
      <c r="B11">
        <v>19</v>
      </c>
      <c r="C11">
        <v>14.5</v>
      </c>
      <c r="D11">
        <v>0</v>
      </c>
      <c r="E11">
        <v>0.0169</v>
      </c>
      <c r="F11">
        <v>0.039</v>
      </c>
      <c r="G11" s="7">
        <f t="shared" si="0"/>
        <v>0.0559</v>
      </c>
      <c r="H11" s="7">
        <f t="shared" si="1"/>
        <v>0.00517592592592593</v>
      </c>
    </row>
    <row r="12" customHeight="1" spans="1:8">
      <c r="A12">
        <v>1080</v>
      </c>
      <c r="B12">
        <v>18.5</v>
      </c>
      <c r="C12">
        <v>14.5</v>
      </c>
      <c r="D12">
        <v>0.205</v>
      </c>
      <c r="E12">
        <v>0</v>
      </c>
      <c r="F12">
        <v>0.034</v>
      </c>
      <c r="G12" s="7">
        <f t="shared" si="0"/>
        <v>0.239</v>
      </c>
      <c r="H12" s="7">
        <f t="shared" si="1"/>
        <v>0.0221296296296296</v>
      </c>
    </row>
    <row r="13" customHeight="1" spans="1:8">
      <c r="A13">
        <v>1100</v>
      </c>
      <c r="B13">
        <v>22</v>
      </c>
      <c r="C13">
        <v>14.5</v>
      </c>
      <c r="D13">
        <v>0.34</v>
      </c>
      <c r="E13">
        <v>0</v>
      </c>
      <c r="F13">
        <v>0</v>
      </c>
      <c r="G13" s="7">
        <f t="shared" si="0"/>
        <v>0.34</v>
      </c>
      <c r="H13" s="7">
        <f t="shared" si="1"/>
        <v>0.0309090909090909</v>
      </c>
    </row>
    <row r="14" customHeight="1" spans="1:8">
      <c r="A14">
        <v>1380</v>
      </c>
      <c r="B14">
        <v>26</v>
      </c>
      <c r="C14">
        <v>14</v>
      </c>
      <c r="D14">
        <v>0.37</v>
      </c>
      <c r="E14">
        <v>0</v>
      </c>
      <c r="F14">
        <v>0</v>
      </c>
      <c r="G14" s="7">
        <f t="shared" si="0"/>
        <v>0.37</v>
      </c>
      <c r="H14" s="7">
        <f t="shared" si="1"/>
        <v>0.0268115942028985</v>
      </c>
    </row>
    <row r="15" s="8" customFormat="1" customHeight="1" spans="1:8">
      <c r="A15" s="8">
        <f t="shared" ref="A15:G15" si="2">SUM(A2:A14)/13</f>
        <v>870</v>
      </c>
      <c r="B15" s="9">
        <f t="shared" si="2"/>
        <v>17.3846153846154</v>
      </c>
      <c r="C15" s="9">
        <f t="shared" si="2"/>
        <v>12.9230769230769</v>
      </c>
      <c r="D15" s="9">
        <f t="shared" si="2"/>
        <v>0.183384615384615</v>
      </c>
      <c r="E15" s="9">
        <f t="shared" si="2"/>
        <v>0.0123</v>
      </c>
      <c r="F15" s="9">
        <f t="shared" si="2"/>
        <v>0.0326153846153846</v>
      </c>
      <c r="G15" s="9">
        <f t="shared" si="2"/>
        <v>0.2283</v>
      </c>
      <c r="H15" s="8">
        <f t="shared" si="1"/>
        <v>0.0262413793103448</v>
      </c>
    </row>
  </sheetData>
  <pageMargins left="0.75" right="0.75" top="1" bottom="1" header="0.5" footer="0.5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7" sqref="$A7:$XFD7"/>
    </sheetView>
  </sheetViews>
  <sheetFormatPr defaultColWidth="9" defaultRowHeight="14.25" customHeight="1" outlineLevelRow="6" outlineLevelCol="7"/>
  <cols>
    <col min="1" max="7" width="11.4285714285714"/>
    <col min="8" max="8" width="12.8571428571429"/>
    <col min="9" max="9" width="11.4285714285714"/>
  </cols>
  <sheetData>
    <row r="1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</row>
    <row r="2" customHeight="1" spans="1:8">
      <c r="A2">
        <v>600</v>
      </c>
      <c r="B2">
        <v>9</v>
      </c>
      <c r="C2">
        <v>14</v>
      </c>
      <c r="D2">
        <v>0.168</v>
      </c>
      <c r="E2">
        <v>0</v>
      </c>
      <c r="F2">
        <v>0.035</v>
      </c>
      <c r="G2">
        <f t="shared" ref="G2:G6" si="0">SUM(D2:F2)</f>
        <v>0.203</v>
      </c>
      <c r="H2">
        <f t="shared" ref="H2:H7" si="1">(G2/A2)*100</f>
        <v>0.0338333333333333</v>
      </c>
    </row>
    <row r="3" customHeight="1" spans="1:8">
      <c r="A3">
        <v>800</v>
      </c>
      <c r="B3">
        <v>15</v>
      </c>
      <c r="C3">
        <v>12</v>
      </c>
      <c r="D3">
        <v>0.225</v>
      </c>
      <c r="E3">
        <v>0</v>
      </c>
      <c r="F3">
        <v>0.036</v>
      </c>
      <c r="G3" s="7">
        <f t="shared" si="0"/>
        <v>0.261</v>
      </c>
      <c r="H3" s="7">
        <f t="shared" si="1"/>
        <v>0.032625</v>
      </c>
    </row>
    <row r="4" customHeight="1" spans="1:8">
      <c r="A4">
        <v>1050</v>
      </c>
      <c r="B4">
        <v>23</v>
      </c>
      <c r="C4">
        <v>12</v>
      </c>
      <c r="D4">
        <v>0.229</v>
      </c>
      <c r="E4">
        <v>0.023</v>
      </c>
      <c r="F4">
        <v>0.036</v>
      </c>
      <c r="G4" s="7">
        <f t="shared" si="0"/>
        <v>0.288</v>
      </c>
      <c r="H4" s="7">
        <f t="shared" si="1"/>
        <v>0.0274285714285714</v>
      </c>
    </row>
    <row r="5" customHeight="1" spans="1:8">
      <c r="A5">
        <v>1150</v>
      </c>
      <c r="B5">
        <v>12</v>
      </c>
      <c r="C5">
        <v>14</v>
      </c>
      <c r="D5">
        <v>0.152</v>
      </c>
      <c r="E5">
        <v>0</v>
      </c>
      <c r="F5">
        <v>0.027</v>
      </c>
      <c r="G5" s="7">
        <f t="shared" si="0"/>
        <v>0.179</v>
      </c>
      <c r="H5" s="7">
        <f t="shared" si="1"/>
        <v>0.0155652173913043</v>
      </c>
    </row>
    <row r="6" customHeight="1" spans="1:8">
      <c r="A6">
        <v>1200</v>
      </c>
      <c r="B6">
        <v>18</v>
      </c>
      <c r="C6">
        <v>14</v>
      </c>
      <c r="D6">
        <v>0.16</v>
      </c>
      <c r="E6">
        <v>0</v>
      </c>
      <c r="F6">
        <v>0.029</v>
      </c>
      <c r="G6" s="7">
        <f t="shared" si="0"/>
        <v>0.189</v>
      </c>
      <c r="H6" s="7">
        <f t="shared" si="1"/>
        <v>0.01575</v>
      </c>
    </row>
    <row r="7" s="8" customFormat="1" customHeight="1" spans="1:8">
      <c r="A7" s="8">
        <f t="shared" ref="A7:G7" si="2">SUM(A2:A6)/5</f>
        <v>960</v>
      </c>
      <c r="B7" s="9">
        <f t="shared" si="2"/>
        <v>15.4</v>
      </c>
      <c r="C7" s="9">
        <f t="shared" si="2"/>
        <v>13.2</v>
      </c>
      <c r="D7" s="9">
        <f t="shared" si="2"/>
        <v>0.1868</v>
      </c>
      <c r="E7" s="9">
        <f t="shared" si="2"/>
        <v>0.0046</v>
      </c>
      <c r="F7" s="9">
        <f t="shared" si="2"/>
        <v>0.0326</v>
      </c>
      <c r="G7" s="9">
        <f t="shared" si="2"/>
        <v>0.224</v>
      </c>
      <c r="H7" s="8">
        <f t="shared" si="1"/>
        <v>0.0233333333333333</v>
      </c>
    </row>
  </sheetData>
  <pageMargins left="0.75" right="0.75" top="1" bottom="1" header="0.5" footer="0.5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7" sqref="$A7:$XFD7"/>
    </sheetView>
  </sheetViews>
  <sheetFormatPr defaultColWidth="9" defaultRowHeight="14.25" customHeight="1" outlineLevelRow="6" outlineLevelCol="7"/>
  <cols>
    <col min="1" max="7" width="11.4285714285714"/>
    <col min="8" max="8" width="12.8571428571429"/>
    <col min="9" max="9" width="11.4285714285714"/>
  </cols>
  <sheetData>
    <row r="1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</row>
    <row r="2" customHeight="1" spans="1:8">
      <c r="A2">
        <v>850</v>
      </c>
      <c r="B2">
        <v>13</v>
      </c>
      <c r="C2">
        <v>15</v>
      </c>
      <c r="D2">
        <v>0.214</v>
      </c>
      <c r="E2">
        <v>0</v>
      </c>
      <c r="F2">
        <v>0.031</v>
      </c>
      <c r="G2">
        <f t="shared" ref="G2:G6" si="0">SUM(D2:F2)</f>
        <v>0.245</v>
      </c>
      <c r="H2">
        <f t="shared" ref="H2:H7" si="1">(G2/A2)*100</f>
        <v>0.0288235294117647</v>
      </c>
    </row>
    <row r="3" customHeight="1" spans="1:8">
      <c r="A3">
        <v>950</v>
      </c>
      <c r="B3">
        <v>16.5</v>
      </c>
      <c r="C3">
        <v>15</v>
      </c>
      <c r="D3">
        <v>0.16</v>
      </c>
      <c r="E3">
        <v>0</v>
      </c>
      <c r="F3">
        <v>0.032</v>
      </c>
      <c r="G3" s="7">
        <f t="shared" si="0"/>
        <v>0.192</v>
      </c>
      <c r="H3" s="7">
        <f t="shared" si="1"/>
        <v>0.0202105263157895</v>
      </c>
    </row>
    <row r="4" customHeight="1" spans="1:8">
      <c r="A4">
        <v>1000</v>
      </c>
      <c r="B4">
        <v>14</v>
      </c>
      <c r="C4">
        <v>15</v>
      </c>
      <c r="D4">
        <v>0.054</v>
      </c>
      <c r="E4">
        <v>0.058</v>
      </c>
      <c r="F4">
        <v>0.029</v>
      </c>
      <c r="G4" s="7">
        <f t="shared" si="0"/>
        <v>0.141</v>
      </c>
      <c r="H4" s="7">
        <f t="shared" si="1"/>
        <v>0.0141</v>
      </c>
    </row>
    <row r="5" customHeight="1" spans="1:8">
      <c r="A5">
        <v>1050</v>
      </c>
      <c r="B5">
        <v>16</v>
      </c>
      <c r="C5">
        <v>14.5</v>
      </c>
      <c r="D5">
        <v>0.172</v>
      </c>
      <c r="E5">
        <v>0</v>
      </c>
      <c r="F5">
        <v>0.048</v>
      </c>
      <c r="G5" s="7">
        <f t="shared" si="0"/>
        <v>0.22</v>
      </c>
      <c r="H5" s="7">
        <f t="shared" si="1"/>
        <v>0.020952380952381</v>
      </c>
    </row>
    <row r="6" customHeight="1" spans="1:8">
      <c r="A6">
        <v>1070</v>
      </c>
      <c r="B6">
        <v>16.5</v>
      </c>
      <c r="C6">
        <v>15</v>
      </c>
      <c r="D6">
        <v>0.195</v>
      </c>
      <c r="E6">
        <v>0</v>
      </c>
      <c r="F6">
        <v>0.04</v>
      </c>
      <c r="G6" s="7">
        <f t="shared" si="0"/>
        <v>0.235</v>
      </c>
      <c r="H6" s="7">
        <f t="shared" si="1"/>
        <v>0.0219626168224299</v>
      </c>
    </row>
    <row r="7" s="8" customFormat="1" customHeight="1" spans="1:8">
      <c r="A7" s="8">
        <f t="shared" ref="A7:G7" si="2">SUM(A2:A6)/5</f>
        <v>984</v>
      </c>
      <c r="B7" s="9">
        <f t="shared" si="2"/>
        <v>15.2</v>
      </c>
      <c r="C7" s="9">
        <f t="shared" si="2"/>
        <v>14.9</v>
      </c>
      <c r="D7" s="9">
        <f t="shared" si="2"/>
        <v>0.159</v>
      </c>
      <c r="E7" s="9">
        <f t="shared" si="2"/>
        <v>0.0116</v>
      </c>
      <c r="F7" s="9">
        <f t="shared" si="2"/>
        <v>0.036</v>
      </c>
      <c r="G7" s="9">
        <f t="shared" si="2"/>
        <v>0.2066</v>
      </c>
      <c r="H7" s="8">
        <f t="shared" si="1"/>
        <v>0.0209959349593496</v>
      </c>
    </row>
  </sheetData>
  <pageMargins left="0.75" right="0.75" top="1" bottom="1" header="0.5" footer="0.5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A11" sqref="$A11:$XFD11"/>
    </sheetView>
  </sheetViews>
  <sheetFormatPr defaultColWidth="9" defaultRowHeight="16.5" customHeight="1" outlineLevelCol="7"/>
  <cols>
    <col min="1" max="1024" width="13.5714285714286"/>
  </cols>
  <sheetData>
    <row r="1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</row>
    <row r="2" customHeight="1" spans="1:8">
      <c r="A2">
        <v>500</v>
      </c>
      <c r="B2">
        <v>18</v>
      </c>
      <c r="C2">
        <v>11</v>
      </c>
      <c r="D2">
        <v>0.15</v>
      </c>
      <c r="E2">
        <v>0</v>
      </c>
      <c r="F2">
        <v>0.03</v>
      </c>
      <c r="G2">
        <f t="shared" ref="G2:G10" si="0">SUM(D2:F2)</f>
        <v>0.18</v>
      </c>
      <c r="H2">
        <f t="shared" ref="H2:H11" si="1">(G2/A2)*100</f>
        <v>0.036</v>
      </c>
    </row>
    <row r="3" customHeight="1" spans="1:8">
      <c r="A3">
        <v>800</v>
      </c>
      <c r="B3">
        <v>19</v>
      </c>
      <c r="C3">
        <v>8.5</v>
      </c>
      <c r="D3">
        <v>0.154</v>
      </c>
      <c r="E3">
        <v>0</v>
      </c>
      <c r="F3">
        <v>0.03</v>
      </c>
      <c r="G3" s="7">
        <f t="shared" si="0"/>
        <v>0.184</v>
      </c>
      <c r="H3" s="7">
        <f t="shared" si="1"/>
        <v>0.023</v>
      </c>
    </row>
    <row r="4" customHeight="1" spans="1:8">
      <c r="A4">
        <v>850</v>
      </c>
      <c r="B4">
        <v>19</v>
      </c>
      <c r="C4">
        <v>11</v>
      </c>
      <c r="D4">
        <v>0.125</v>
      </c>
      <c r="E4">
        <v>0</v>
      </c>
      <c r="F4">
        <v>0.025</v>
      </c>
      <c r="G4" s="7">
        <f t="shared" si="0"/>
        <v>0.15</v>
      </c>
      <c r="H4" s="7">
        <f t="shared" si="1"/>
        <v>0.0176470588235294</v>
      </c>
    </row>
    <row r="5" customHeight="1" spans="1:8">
      <c r="A5">
        <v>900</v>
      </c>
      <c r="B5">
        <v>22</v>
      </c>
      <c r="C5">
        <v>12</v>
      </c>
      <c r="D5">
        <v>0.165</v>
      </c>
      <c r="E5">
        <v>0</v>
      </c>
      <c r="F5">
        <v>0.03</v>
      </c>
      <c r="G5" s="7">
        <f t="shared" si="0"/>
        <v>0.195</v>
      </c>
      <c r="H5" s="7">
        <f t="shared" si="1"/>
        <v>0.0216666666666667</v>
      </c>
    </row>
    <row r="6" customHeight="1" spans="1:8">
      <c r="A6">
        <v>900</v>
      </c>
      <c r="B6">
        <v>11</v>
      </c>
      <c r="C6">
        <v>12</v>
      </c>
      <c r="D6">
        <v>0.085</v>
      </c>
      <c r="E6">
        <v>0.285</v>
      </c>
      <c r="F6">
        <v>0.026</v>
      </c>
      <c r="G6" s="7">
        <f t="shared" si="0"/>
        <v>0.396</v>
      </c>
      <c r="H6" s="7">
        <f t="shared" si="1"/>
        <v>0.044</v>
      </c>
    </row>
    <row r="7" customHeight="1" spans="1:8">
      <c r="A7">
        <v>950</v>
      </c>
      <c r="B7">
        <v>21</v>
      </c>
      <c r="C7">
        <v>8.5</v>
      </c>
      <c r="D7">
        <v>0.144</v>
      </c>
      <c r="E7">
        <v>0</v>
      </c>
      <c r="F7">
        <v>0.025</v>
      </c>
      <c r="G7" s="7">
        <f t="shared" si="0"/>
        <v>0.169</v>
      </c>
      <c r="H7" s="7">
        <f t="shared" si="1"/>
        <v>0.0177894736842105</v>
      </c>
    </row>
    <row r="8" customHeight="1" spans="1:8">
      <c r="A8">
        <v>950</v>
      </c>
      <c r="B8">
        <v>16</v>
      </c>
      <c r="C8">
        <v>10.5</v>
      </c>
      <c r="D8">
        <v>0.175</v>
      </c>
      <c r="E8">
        <v>0</v>
      </c>
      <c r="F8">
        <v>0.038</v>
      </c>
      <c r="G8" s="7">
        <f t="shared" si="0"/>
        <v>0.213</v>
      </c>
      <c r="H8" s="7">
        <f t="shared" si="1"/>
        <v>0.0224210526315789</v>
      </c>
    </row>
    <row r="9" customHeight="1" spans="1:8">
      <c r="A9">
        <v>1200</v>
      </c>
      <c r="B9">
        <v>20</v>
      </c>
      <c r="C9">
        <v>10.5</v>
      </c>
      <c r="D9">
        <v>0.13</v>
      </c>
      <c r="E9">
        <v>0</v>
      </c>
      <c r="F9">
        <v>0.026</v>
      </c>
      <c r="G9" s="7">
        <f t="shared" si="0"/>
        <v>0.156</v>
      </c>
      <c r="H9" s="7">
        <f t="shared" si="1"/>
        <v>0.013</v>
      </c>
    </row>
    <row r="10" customHeight="1" spans="1:8">
      <c r="A10">
        <v>1250</v>
      </c>
      <c r="B10">
        <v>19</v>
      </c>
      <c r="C10">
        <v>10.5</v>
      </c>
      <c r="D10">
        <v>0.155</v>
      </c>
      <c r="E10">
        <v>0</v>
      </c>
      <c r="F10">
        <v>0.032</v>
      </c>
      <c r="G10" s="7">
        <f t="shared" si="0"/>
        <v>0.187</v>
      </c>
      <c r="H10" s="7">
        <f t="shared" si="1"/>
        <v>0.01496</v>
      </c>
    </row>
    <row r="11" s="8" customFormat="1" customHeight="1" spans="1:8">
      <c r="A11" s="8">
        <f t="shared" ref="A11:G11" si="2">SUM(A2:A10)/9</f>
        <v>922.222222222222</v>
      </c>
      <c r="B11" s="9">
        <f t="shared" si="2"/>
        <v>18.3333333333333</v>
      </c>
      <c r="C11" s="9">
        <f t="shared" si="2"/>
        <v>10.5</v>
      </c>
      <c r="D11" s="9">
        <f t="shared" si="2"/>
        <v>0.142555555555556</v>
      </c>
      <c r="E11" s="9">
        <f t="shared" si="2"/>
        <v>0.0316666666666667</v>
      </c>
      <c r="F11" s="9">
        <f t="shared" si="2"/>
        <v>0.0291111111111111</v>
      </c>
      <c r="G11" s="9">
        <f t="shared" si="2"/>
        <v>0.203333333333333</v>
      </c>
      <c r="H11" s="8">
        <f t="shared" si="1"/>
        <v>0.0220481927710843</v>
      </c>
    </row>
  </sheetData>
  <pageMargins left="0.75" right="0.75" top="1" bottom="1" header="0.5" footer="0.5"/>
  <headerFooter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4" sqref="$A4:$XFD4"/>
    </sheetView>
  </sheetViews>
  <sheetFormatPr defaultColWidth="9" defaultRowHeight="14.25" customHeight="1" outlineLevelRow="3" outlineLevelCol="7"/>
  <cols>
    <col min="1" max="7" width="11.4285714285714"/>
    <col min="8" max="8" width="12.8571428571429"/>
    <col min="9" max="1024" width="11.4285714285714"/>
  </cols>
  <sheetData>
    <row r="1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</row>
    <row r="2" customHeight="1" spans="1:8">
      <c r="A2">
        <v>790</v>
      </c>
      <c r="B2">
        <v>15.5</v>
      </c>
      <c r="C2">
        <v>10.5</v>
      </c>
      <c r="D2">
        <v>0.172</v>
      </c>
      <c r="E2">
        <v>0</v>
      </c>
      <c r="F2">
        <v>0.034</v>
      </c>
      <c r="G2">
        <f t="shared" ref="G2:G3" si="0">SUM(D2:F2)</f>
        <v>0.206</v>
      </c>
      <c r="H2">
        <f t="shared" ref="H2:H4" si="1">(G2/A2)*100</f>
        <v>0.0260759493670886</v>
      </c>
    </row>
    <row r="3" customHeight="1" spans="1:8">
      <c r="A3">
        <v>820</v>
      </c>
      <c r="B3">
        <v>15.5</v>
      </c>
      <c r="C3">
        <v>10.5</v>
      </c>
      <c r="D3">
        <v>0</v>
      </c>
      <c r="E3">
        <v>0.135</v>
      </c>
      <c r="F3">
        <v>0.025</v>
      </c>
      <c r="G3" s="7">
        <f t="shared" si="0"/>
        <v>0.16</v>
      </c>
      <c r="H3" s="7">
        <f t="shared" si="1"/>
        <v>0.0195121951219512</v>
      </c>
    </row>
    <row r="4" s="8" customFormat="1" customHeight="1" spans="1:8">
      <c r="A4" s="8">
        <f t="shared" ref="A4:G4" si="2">SUM(A2:A3)/2</f>
        <v>805</v>
      </c>
      <c r="B4" s="9">
        <f t="shared" si="2"/>
        <v>15.5</v>
      </c>
      <c r="C4" s="9">
        <f t="shared" si="2"/>
        <v>10.5</v>
      </c>
      <c r="D4" s="9">
        <f t="shared" si="2"/>
        <v>0.086</v>
      </c>
      <c r="E4" s="9">
        <f t="shared" si="2"/>
        <v>0.0675</v>
      </c>
      <c r="F4" s="9">
        <f t="shared" si="2"/>
        <v>0.0295</v>
      </c>
      <c r="G4" s="9">
        <f t="shared" si="2"/>
        <v>0.183</v>
      </c>
      <c r="H4" s="8">
        <f t="shared" si="1"/>
        <v>0.0227329192546584</v>
      </c>
    </row>
  </sheetData>
  <pageMargins left="0.75" right="0.75" top="1" bottom="1" header="0.5" footer="0.5"/>
  <headerFooter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A24" sqref="$A24:$XFD24"/>
    </sheetView>
  </sheetViews>
  <sheetFormatPr defaultColWidth="9" defaultRowHeight="16.5" customHeight="1" outlineLevelCol="7"/>
  <cols>
    <col min="1" max="1024" width="13.5714285714286"/>
  </cols>
  <sheetData>
    <row r="1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</row>
    <row r="2" customHeight="1" spans="1:8">
      <c r="A2">
        <v>380</v>
      </c>
      <c r="B2">
        <v>11.5</v>
      </c>
      <c r="C2">
        <v>9.5</v>
      </c>
      <c r="D2">
        <v>0.03</v>
      </c>
      <c r="E2">
        <v>0.96</v>
      </c>
      <c r="F2">
        <v>0.03</v>
      </c>
      <c r="G2">
        <f t="shared" ref="G2:G23" si="0">SUM(D2:F2)</f>
        <v>1.02</v>
      </c>
      <c r="H2">
        <f t="shared" ref="H2:H24" si="1">(G2/A2)*100</f>
        <v>0.268421052631579</v>
      </c>
    </row>
    <row r="3" customHeight="1" spans="1:8">
      <c r="A3">
        <v>580</v>
      </c>
      <c r="B3">
        <v>8.5</v>
      </c>
      <c r="C3">
        <v>11</v>
      </c>
      <c r="D3">
        <v>0.019</v>
      </c>
      <c r="E3">
        <v>0.235</v>
      </c>
      <c r="F3">
        <v>0.021</v>
      </c>
      <c r="G3" s="7">
        <f t="shared" si="0"/>
        <v>0.275</v>
      </c>
      <c r="H3" s="7">
        <f t="shared" si="1"/>
        <v>0.0474137931034483</v>
      </c>
    </row>
    <row r="4" customHeight="1" spans="1:8">
      <c r="A4">
        <v>650</v>
      </c>
      <c r="B4">
        <v>15.5</v>
      </c>
      <c r="C4">
        <v>11</v>
      </c>
      <c r="D4">
        <v>0.48</v>
      </c>
      <c r="E4">
        <v>0</v>
      </c>
      <c r="F4">
        <v>0</v>
      </c>
      <c r="G4" s="7">
        <f t="shared" si="0"/>
        <v>0.48</v>
      </c>
      <c r="H4" s="7">
        <f t="shared" si="1"/>
        <v>0.0738461538461538</v>
      </c>
    </row>
    <row r="5" customHeight="1" spans="1:8">
      <c r="A5">
        <v>650</v>
      </c>
      <c r="B5">
        <v>11.5</v>
      </c>
      <c r="C5">
        <v>12</v>
      </c>
      <c r="D5">
        <v>0</v>
      </c>
      <c r="E5">
        <v>0.2</v>
      </c>
      <c r="F5">
        <v>0.031</v>
      </c>
      <c r="G5" s="7">
        <f t="shared" si="0"/>
        <v>0.231</v>
      </c>
      <c r="H5" s="7">
        <f t="shared" si="1"/>
        <v>0.0355384615384615</v>
      </c>
    </row>
    <row r="6" customHeight="1" spans="1:8">
      <c r="A6">
        <v>650</v>
      </c>
      <c r="B6">
        <v>11.5</v>
      </c>
      <c r="C6">
        <v>14.5</v>
      </c>
      <c r="D6">
        <v>0.28</v>
      </c>
      <c r="E6">
        <v>0</v>
      </c>
      <c r="F6">
        <v>0</v>
      </c>
      <c r="G6" s="7">
        <f t="shared" si="0"/>
        <v>0.28</v>
      </c>
      <c r="H6" s="7">
        <f t="shared" si="1"/>
        <v>0.0430769230769231</v>
      </c>
    </row>
    <row r="7" customHeight="1" spans="1:8">
      <c r="A7">
        <v>900</v>
      </c>
      <c r="B7">
        <v>13</v>
      </c>
      <c r="C7">
        <v>14.5</v>
      </c>
      <c r="D7">
        <v>0.5</v>
      </c>
      <c r="E7">
        <v>0</v>
      </c>
      <c r="F7">
        <v>0</v>
      </c>
      <c r="G7" s="7">
        <f t="shared" si="0"/>
        <v>0.5</v>
      </c>
      <c r="H7" s="7">
        <f t="shared" si="1"/>
        <v>0.0555555555555556</v>
      </c>
    </row>
    <row r="8" customHeight="1" spans="1:8">
      <c r="A8">
        <v>900</v>
      </c>
      <c r="B8">
        <v>15</v>
      </c>
      <c r="C8">
        <v>17</v>
      </c>
      <c r="D8">
        <v>0.22</v>
      </c>
      <c r="E8">
        <v>0</v>
      </c>
      <c r="F8">
        <v>0</v>
      </c>
      <c r="G8" s="7">
        <f t="shared" si="0"/>
        <v>0.22</v>
      </c>
      <c r="H8" s="7">
        <f t="shared" si="1"/>
        <v>0.0244444444444444</v>
      </c>
    </row>
    <row r="9" customHeight="1" spans="1:8">
      <c r="A9">
        <v>980</v>
      </c>
      <c r="B9">
        <v>17</v>
      </c>
      <c r="C9">
        <v>13</v>
      </c>
      <c r="D9">
        <v>0.217</v>
      </c>
      <c r="E9">
        <v>0</v>
      </c>
      <c r="F9">
        <v>0.044</v>
      </c>
      <c r="G9" s="7">
        <f t="shared" si="0"/>
        <v>0.261</v>
      </c>
      <c r="H9" s="7">
        <f t="shared" si="1"/>
        <v>0.0266326530612245</v>
      </c>
    </row>
    <row r="10" customHeight="1" spans="1:8">
      <c r="A10">
        <v>950</v>
      </c>
      <c r="B10">
        <v>15.5</v>
      </c>
      <c r="C10">
        <v>14.5</v>
      </c>
      <c r="D10">
        <v>0.245</v>
      </c>
      <c r="E10">
        <v>0</v>
      </c>
      <c r="F10">
        <v>0</v>
      </c>
      <c r="G10" s="7">
        <f t="shared" si="0"/>
        <v>0.245</v>
      </c>
      <c r="H10" s="7">
        <f t="shared" si="1"/>
        <v>0.0257894736842105</v>
      </c>
    </row>
    <row r="11" customHeight="1" spans="1:8">
      <c r="A11">
        <v>1100</v>
      </c>
      <c r="B11">
        <v>15</v>
      </c>
      <c r="C11">
        <v>17</v>
      </c>
      <c r="D11">
        <v>0.209</v>
      </c>
      <c r="E11">
        <v>0</v>
      </c>
      <c r="F11">
        <v>0</v>
      </c>
      <c r="G11" s="7">
        <f t="shared" si="0"/>
        <v>0.209</v>
      </c>
      <c r="H11" s="7">
        <f t="shared" si="1"/>
        <v>0.019</v>
      </c>
    </row>
    <row r="12" customHeight="1" spans="1:8">
      <c r="A12">
        <v>1140</v>
      </c>
      <c r="B12">
        <v>19.5</v>
      </c>
      <c r="C12">
        <v>14.5</v>
      </c>
      <c r="D12">
        <v>0.245</v>
      </c>
      <c r="E12">
        <v>0</v>
      </c>
      <c r="F12">
        <v>0.05</v>
      </c>
      <c r="G12" s="7">
        <f t="shared" si="0"/>
        <v>0.295</v>
      </c>
      <c r="H12" s="7">
        <f t="shared" si="1"/>
        <v>0.0258771929824561</v>
      </c>
    </row>
    <row r="13" customHeight="1" spans="1:8">
      <c r="A13">
        <v>1200</v>
      </c>
      <c r="B13">
        <v>15.5</v>
      </c>
      <c r="C13">
        <v>14.5</v>
      </c>
      <c r="D13">
        <v>0.45</v>
      </c>
      <c r="E13">
        <v>0</v>
      </c>
      <c r="F13">
        <v>0</v>
      </c>
      <c r="G13" s="7">
        <f t="shared" si="0"/>
        <v>0.45</v>
      </c>
      <c r="H13" s="7">
        <f t="shared" si="1"/>
        <v>0.0375</v>
      </c>
    </row>
    <row r="14" customHeight="1" spans="1:8">
      <c r="A14">
        <v>1200</v>
      </c>
      <c r="B14">
        <v>20</v>
      </c>
      <c r="C14">
        <v>11</v>
      </c>
      <c r="D14">
        <v>0.16</v>
      </c>
      <c r="E14">
        <v>0</v>
      </c>
      <c r="F14">
        <v>0.032</v>
      </c>
      <c r="G14" s="7">
        <f t="shared" si="0"/>
        <v>0.192</v>
      </c>
      <c r="H14" s="7">
        <f t="shared" si="1"/>
        <v>0.016</v>
      </c>
    </row>
    <row r="15" customHeight="1" spans="1:8">
      <c r="A15">
        <v>1200</v>
      </c>
      <c r="B15">
        <v>15</v>
      </c>
      <c r="C15">
        <v>18.5</v>
      </c>
      <c r="D15">
        <v>0.35</v>
      </c>
      <c r="E15">
        <v>0</v>
      </c>
      <c r="F15">
        <v>0</v>
      </c>
      <c r="G15" s="7">
        <f t="shared" si="0"/>
        <v>0.35</v>
      </c>
      <c r="H15" s="7">
        <f t="shared" si="1"/>
        <v>0.0291666666666667</v>
      </c>
    </row>
    <row r="16" customHeight="1" spans="1:8">
      <c r="A16">
        <v>1320</v>
      </c>
      <c r="B16">
        <v>20</v>
      </c>
      <c r="C16">
        <v>12</v>
      </c>
      <c r="D16">
        <v>0.022</v>
      </c>
      <c r="E16">
        <v>0.415</v>
      </c>
      <c r="F16">
        <v>0.025</v>
      </c>
      <c r="G16" s="7">
        <f t="shared" si="0"/>
        <v>0.462</v>
      </c>
      <c r="H16" s="7">
        <f t="shared" si="1"/>
        <v>0.035</v>
      </c>
    </row>
    <row r="17" customHeight="1" spans="1:8">
      <c r="A17">
        <v>1480</v>
      </c>
      <c r="B17">
        <v>18.5</v>
      </c>
      <c r="C17">
        <v>18</v>
      </c>
      <c r="D17">
        <v>0</v>
      </c>
      <c r="E17">
        <v>0.183</v>
      </c>
      <c r="F17">
        <v>0.029</v>
      </c>
      <c r="G17" s="7">
        <f t="shared" si="0"/>
        <v>0.212</v>
      </c>
      <c r="H17" s="7">
        <f t="shared" si="1"/>
        <v>0.0143243243243243</v>
      </c>
    </row>
    <row r="18" customHeight="1" spans="1:8">
      <c r="A18">
        <v>1500</v>
      </c>
      <c r="B18">
        <v>27.5</v>
      </c>
      <c r="C18">
        <v>14.5</v>
      </c>
      <c r="D18">
        <v>0.182</v>
      </c>
      <c r="E18">
        <v>0</v>
      </c>
      <c r="F18">
        <v>0.038</v>
      </c>
      <c r="G18" s="7">
        <f t="shared" si="0"/>
        <v>0.22</v>
      </c>
      <c r="H18" s="7">
        <f t="shared" si="1"/>
        <v>0.0146666666666667</v>
      </c>
    </row>
    <row r="19" customHeight="1" spans="1:8">
      <c r="A19">
        <v>1700</v>
      </c>
      <c r="B19">
        <v>23</v>
      </c>
      <c r="C19">
        <v>17</v>
      </c>
      <c r="D19">
        <v>0</v>
      </c>
      <c r="E19">
        <v>0.19</v>
      </c>
      <c r="F19">
        <v>0.036</v>
      </c>
      <c r="G19" s="7">
        <f t="shared" si="0"/>
        <v>0.226</v>
      </c>
      <c r="H19" s="7">
        <f t="shared" si="1"/>
        <v>0.0132941176470588</v>
      </c>
    </row>
    <row r="20" customHeight="1" spans="1:8">
      <c r="A20">
        <v>1800</v>
      </c>
      <c r="B20">
        <v>26</v>
      </c>
      <c r="C20">
        <v>17</v>
      </c>
      <c r="D20">
        <v>0.18</v>
      </c>
      <c r="E20">
        <v>0</v>
      </c>
      <c r="F20">
        <v>0.04</v>
      </c>
      <c r="G20" s="7">
        <f t="shared" si="0"/>
        <v>0.22</v>
      </c>
      <c r="H20" s="7">
        <f t="shared" si="1"/>
        <v>0.0122222222222222</v>
      </c>
    </row>
    <row r="21" customHeight="1" spans="1:8">
      <c r="A21">
        <v>1850</v>
      </c>
      <c r="B21">
        <v>22.5</v>
      </c>
      <c r="C21">
        <v>18.5</v>
      </c>
      <c r="D21">
        <v>0</v>
      </c>
      <c r="E21">
        <v>0.316</v>
      </c>
      <c r="F21">
        <v>0.032</v>
      </c>
      <c r="G21" s="7">
        <f t="shared" si="0"/>
        <v>0.348</v>
      </c>
      <c r="H21" s="7">
        <f t="shared" si="1"/>
        <v>0.0188108108108108</v>
      </c>
    </row>
    <row r="22" customHeight="1" spans="1:8">
      <c r="A22">
        <v>1900</v>
      </c>
      <c r="B22">
        <v>28.5</v>
      </c>
      <c r="C22">
        <v>12</v>
      </c>
      <c r="D22">
        <v>0.163</v>
      </c>
      <c r="E22">
        <v>0.289</v>
      </c>
      <c r="F22">
        <v>0.016</v>
      </c>
      <c r="G22" s="7">
        <f t="shared" si="0"/>
        <v>0.468</v>
      </c>
      <c r="H22" s="7">
        <f t="shared" si="1"/>
        <v>0.0246315789473684</v>
      </c>
    </row>
    <row r="23" customHeight="1" spans="1:8">
      <c r="A23">
        <v>2050</v>
      </c>
      <c r="B23">
        <v>26</v>
      </c>
      <c r="C23">
        <v>14.5</v>
      </c>
      <c r="D23">
        <v>0.368</v>
      </c>
      <c r="E23">
        <v>0</v>
      </c>
      <c r="F23">
        <v>0</v>
      </c>
      <c r="G23" s="7">
        <f t="shared" si="0"/>
        <v>0.368</v>
      </c>
      <c r="H23" s="7">
        <f t="shared" si="1"/>
        <v>0.0179512195121951</v>
      </c>
    </row>
    <row r="24" s="8" customFormat="1" customHeight="1" spans="1:8">
      <c r="A24" s="8">
        <f t="shared" ref="A24:G24" si="2">SUM(A2:A23)/22</f>
        <v>1185.45454545455</v>
      </c>
      <c r="B24" s="9">
        <f t="shared" si="2"/>
        <v>18</v>
      </c>
      <c r="C24" s="9">
        <f t="shared" si="2"/>
        <v>14.3636363636364</v>
      </c>
      <c r="D24" s="9">
        <f t="shared" si="2"/>
        <v>0.196363636363636</v>
      </c>
      <c r="E24" s="9">
        <f t="shared" si="2"/>
        <v>0.126727272727273</v>
      </c>
      <c r="F24" s="9">
        <f t="shared" si="2"/>
        <v>0.0192727272727273</v>
      </c>
      <c r="G24" s="9">
        <f t="shared" si="2"/>
        <v>0.342363636363636</v>
      </c>
      <c r="H24" s="8">
        <f t="shared" si="1"/>
        <v>0.0288803680981595</v>
      </c>
    </row>
  </sheetData>
  <pageMargins left="0.75" right="0.75" top="1" bottom="1" header="0.5" footer="0.5"/>
  <headerFooter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A11" sqref="$A11:$XFD11"/>
    </sheetView>
  </sheetViews>
  <sheetFormatPr defaultColWidth="9" defaultRowHeight="16.5" customHeight="1" outlineLevelCol="7"/>
  <cols>
    <col min="1" max="1024" width="13.5714285714286"/>
  </cols>
  <sheetData>
    <row r="1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</row>
    <row r="2" customHeight="1" spans="1:8">
      <c r="A2">
        <v>400</v>
      </c>
      <c r="B2">
        <v>7.5</v>
      </c>
      <c r="C2">
        <v>17</v>
      </c>
      <c r="D2">
        <v>0.57</v>
      </c>
      <c r="E2">
        <v>0</v>
      </c>
      <c r="F2">
        <v>0</v>
      </c>
      <c r="G2">
        <f t="shared" ref="G2:G10" si="0">SUM(D2:F2)</f>
        <v>0.57</v>
      </c>
      <c r="H2">
        <f t="shared" ref="H2:H11" si="1">(G2/A2)*100</f>
        <v>0.1425</v>
      </c>
    </row>
    <row r="3" customHeight="1" spans="1:8">
      <c r="A3">
        <v>440</v>
      </c>
      <c r="B3">
        <v>11</v>
      </c>
      <c r="C3">
        <v>14.5</v>
      </c>
      <c r="D3">
        <v>0.973</v>
      </c>
      <c r="E3">
        <v>0</v>
      </c>
      <c r="F3">
        <v>0</v>
      </c>
      <c r="G3" s="7">
        <f t="shared" si="0"/>
        <v>0.973</v>
      </c>
      <c r="H3" s="7">
        <f t="shared" si="1"/>
        <v>0.221136363636364</v>
      </c>
    </row>
    <row r="4" customHeight="1" spans="1:8">
      <c r="A4">
        <v>800</v>
      </c>
      <c r="B4">
        <v>14.5</v>
      </c>
      <c r="C4">
        <v>17</v>
      </c>
      <c r="D4">
        <v>0.065</v>
      </c>
      <c r="E4">
        <v>0</v>
      </c>
      <c r="F4">
        <v>0</v>
      </c>
      <c r="G4" s="7">
        <f t="shared" si="0"/>
        <v>0.065</v>
      </c>
      <c r="H4" s="7">
        <f t="shared" si="1"/>
        <v>0.008125</v>
      </c>
    </row>
    <row r="5" customHeight="1" spans="1:8">
      <c r="A5">
        <v>950</v>
      </c>
      <c r="B5">
        <v>15</v>
      </c>
      <c r="C5">
        <v>17</v>
      </c>
      <c r="D5">
        <v>0.065</v>
      </c>
      <c r="E5">
        <v>0</v>
      </c>
      <c r="F5">
        <v>0</v>
      </c>
      <c r="G5" s="7">
        <f t="shared" si="0"/>
        <v>0.065</v>
      </c>
      <c r="H5" s="7">
        <f t="shared" si="1"/>
        <v>0.0068421052631579</v>
      </c>
    </row>
    <row r="6" customHeight="1" spans="1:8">
      <c r="A6">
        <v>1000</v>
      </c>
      <c r="B6">
        <v>14.5</v>
      </c>
      <c r="C6">
        <v>12</v>
      </c>
      <c r="D6">
        <v>0.27</v>
      </c>
      <c r="E6">
        <v>0</v>
      </c>
      <c r="F6">
        <v>0</v>
      </c>
      <c r="G6" s="7">
        <f t="shared" si="0"/>
        <v>0.27</v>
      </c>
      <c r="H6" s="7">
        <f t="shared" si="1"/>
        <v>0.027</v>
      </c>
    </row>
    <row r="7" customHeight="1" spans="1:8">
      <c r="A7">
        <v>1000</v>
      </c>
      <c r="B7">
        <v>19</v>
      </c>
      <c r="C7">
        <v>14.5</v>
      </c>
      <c r="D7">
        <v>0</v>
      </c>
      <c r="E7">
        <v>0.205</v>
      </c>
      <c r="F7">
        <v>0.038</v>
      </c>
      <c r="G7" s="7">
        <f t="shared" si="0"/>
        <v>0.243</v>
      </c>
      <c r="H7" s="7">
        <f t="shared" si="1"/>
        <v>0.0243</v>
      </c>
    </row>
    <row r="8" customHeight="1" spans="1:8">
      <c r="A8">
        <v>1100</v>
      </c>
      <c r="B8">
        <v>15</v>
      </c>
      <c r="C8">
        <v>17</v>
      </c>
      <c r="D8">
        <v>0</v>
      </c>
      <c r="E8">
        <v>0.21</v>
      </c>
      <c r="F8">
        <v>0.04</v>
      </c>
      <c r="G8" s="7">
        <f t="shared" si="0"/>
        <v>0.25</v>
      </c>
      <c r="H8" s="7">
        <f t="shared" si="1"/>
        <v>0.0227272727272727</v>
      </c>
    </row>
    <row r="9" customHeight="1" spans="1:8">
      <c r="A9">
        <v>1100</v>
      </c>
      <c r="B9">
        <v>15</v>
      </c>
      <c r="C9">
        <v>22.5</v>
      </c>
      <c r="D9">
        <v>0.045</v>
      </c>
      <c r="E9">
        <v>0.173</v>
      </c>
      <c r="F9">
        <v>0.037</v>
      </c>
      <c r="G9" s="7">
        <f t="shared" si="0"/>
        <v>0.255</v>
      </c>
      <c r="H9" s="7">
        <f t="shared" si="1"/>
        <v>0.0231818181818182</v>
      </c>
    </row>
    <row r="10" customHeight="1" spans="1:8">
      <c r="A10">
        <v>1850</v>
      </c>
      <c r="B10">
        <v>19</v>
      </c>
      <c r="C10">
        <v>18</v>
      </c>
      <c r="D10">
        <v>0.225</v>
      </c>
      <c r="E10">
        <v>0</v>
      </c>
      <c r="F10">
        <v>0.025</v>
      </c>
      <c r="G10" s="7">
        <f t="shared" si="0"/>
        <v>0.25</v>
      </c>
      <c r="H10" s="7">
        <f t="shared" si="1"/>
        <v>0.0135135135135135</v>
      </c>
    </row>
    <row r="11" customHeight="1" spans="1:8">
      <c r="A11">
        <f t="shared" ref="A11:G11" si="2">SUM(A2:A10)/9</f>
        <v>960</v>
      </c>
      <c r="B11" s="7">
        <f t="shared" si="2"/>
        <v>14.5</v>
      </c>
      <c r="C11" s="7">
        <f t="shared" si="2"/>
        <v>16.6111111111111</v>
      </c>
      <c r="D11" s="7">
        <f t="shared" si="2"/>
        <v>0.245888888888889</v>
      </c>
      <c r="E11" s="7">
        <f t="shared" si="2"/>
        <v>0.0653333333333333</v>
      </c>
      <c r="F11" s="7">
        <f t="shared" si="2"/>
        <v>0.0155555555555556</v>
      </c>
      <c r="G11" s="7">
        <f t="shared" si="2"/>
        <v>0.326777777777778</v>
      </c>
      <c r="H11">
        <f t="shared" si="1"/>
        <v>0.0340393518518518</v>
      </c>
    </row>
  </sheetData>
  <pageMargins left="0.75" right="0.75" top="1" bottom="1" header="0.5" footer="0.5"/>
  <headerFooter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A9" sqref="$A9:$XFD9"/>
    </sheetView>
  </sheetViews>
  <sheetFormatPr defaultColWidth="9" defaultRowHeight="14.25" customHeight="1" outlineLevelCol="7"/>
  <cols>
    <col min="1" max="1" width="11.4285714285714"/>
    <col min="2" max="3" width="13.5714285714286"/>
    <col min="4" max="5" width="11.4285714285714"/>
    <col min="6" max="7" width="12.4285714285714"/>
    <col min="8" max="8" width="12.8571428571429"/>
    <col min="9" max="10" width="11.4285714285714"/>
  </cols>
  <sheetData>
    <row r="1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</row>
    <row r="2" customHeight="1" spans="1:8">
      <c r="A2">
        <v>250</v>
      </c>
      <c r="B2">
        <v>7.5</v>
      </c>
      <c r="C2">
        <v>11</v>
      </c>
      <c r="D2">
        <v>0.042</v>
      </c>
      <c r="E2">
        <v>0</v>
      </c>
      <c r="F2">
        <v>0</v>
      </c>
      <c r="G2">
        <f t="shared" ref="G2:G8" si="0">SUM(D2:F2)</f>
        <v>0.042</v>
      </c>
      <c r="H2">
        <f t="shared" ref="H2:H9" si="1">(G2/A2)*100</f>
        <v>0.0168</v>
      </c>
    </row>
    <row r="3" customHeight="1" spans="1:8">
      <c r="A3">
        <v>450</v>
      </c>
      <c r="B3">
        <v>9</v>
      </c>
      <c r="C3">
        <v>10</v>
      </c>
      <c r="D3">
        <v>0.35</v>
      </c>
      <c r="E3">
        <v>0</v>
      </c>
      <c r="F3">
        <v>0</v>
      </c>
      <c r="G3" s="7">
        <f t="shared" si="0"/>
        <v>0.35</v>
      </c>
      <c r="H3" s="7">
        <f t="shared" si="1"/>
        <v>0.0777777777777778</v>
      </c>
    </row>
    <row r="4" customHeight="1" spans="1:8">
      <c r="A4">
        <v>550</v>
      </c>
      <c r="B4">
        <v>7.5</v>
      </c>
      <c r="C4">
        <v>12</v>
      </c>
      <c r="D4">
        <v>0.245</v>
      </c>
      <c r="E4">
        <v>0</v>
      </c>
      <c r="F4">
        <v>0</v>
      </c>
      <c r="G4" s="7">
        <f t="shared" si="0"/>
        <v>0.245</v>
      </c>
      <c r="H4" s="7">
        <f t="shared" si="1"/>
        <v>0.0445454545454545</v>
      </c>
    </row>
    <row r="5" customHeight="1" spans="1:8">
      <c r="A5">
        <v>730</v>
      </c>
      <c r="B5">
        <v>15.5</v>
      </c>
      <c r="C5">
        <v>10</v>
      </c>
      <c r="D5">
        <v>0.193</v>
      </c>
      <c r="E5">
        <v>0</v>
      </c>
      <c r="F5">
        <v>0.041</v>
      </c>
      <c r="G5" s="7">
        <f t="shared" si="0"/>
        <v>0.234</v>
      </c>
      <c r="H5" s="7">
        <f t="shared" si="1"/>
        <v>0.0320547945205479</v>
      </c>
    </row>
    <row r="6" customHeight="1" spans="1:8">
      <c r="A6">
        <v>800</v>
      </c>
      <c r="B6">
        <v>15.5</v>
      </c>
      <c r="C6">
        <v>10.5</v>
      </c>
      <c r="D6">
        <v>0.155</v>
      </c>
      <c r="E6">
        <v>0</v>
      </c>
      <c r="F6">
        <v>0.021</v>
      </c>
      <c r="G6" s="7">
        <f t="shared" si="0"/>
        <v>0.176</v>
      </c>
      <c r="H6" s="7">
        <f t="shared" si="1"/>
        <v>0.022</v>
      </c>
    </row>
    <row r="7" customHeight="1" spans="1:8">
      <c r="A7">
        <v>860</v>
      </c>
      <c r="B7">
        <v>15.5</v>
      </c>
      <c r="C7">
        <v>10.5</v>
      </c>
      <c r="D7">
        <v>0.193</v>
      </c>
      <c r="E7">
        <v>0</v>
      </c>
      <c r="F7">
        <v>0.031</v>
      </c>
      <c r="G7" s="7">
        <f t="shared" si="0"/>
        <v>0.224</v>
      </c>
      <c r="H7" s="7">
        <f t="shared" si="1"/>
        <v>0.026046511627907</v>
      </c>
    </row>
    <row r="8" customHeight="1" spans="1:8">
      <c r="A8">
        <v>1400</v>
      </c>
      <c r="B8">
        <v>15</v>
      </c>
      <c r="C8">
        <v>14.5</v>
      </c>
      <c r="D8">
        <v>0.285</v>
      </c>
      <c r="E8">
        <v>0.35</v>
      </c>
      <c r="F8">
        <v>0.028</v>
      </c>
      <c r="G8" s="7">
        <f t="shared" si="0"/>
        <v>0.663</v>
      </c>
      <c r="H8" s="7">
        <f t="shared" si="1"/>
        <v>0.0473571428571429</v>
      </c>
    </row>
    <row r="9" s="8" customFormat="1" customHeight="1" spans="1:8">
      <c r="A9" s="8">
        <f t="shared" ref="A9:G9" si="2">SUM(A2:A8)/7</f>
        <v>720</v>
      </c>
      <c r="B9" s="9">
        <f t="shared" si="2"/>
        <v>12.2142857142857</v>
      </c>
      <c r="C9" s="9">
        <f t="shared" si="2"/>
        <v>11.2142857142857</v>
      </c>
      <c r="D9" s="9">
        <f t="shared" si="2"/>
        <v>0.209</v>
      </c>
      <c r="E9" s="9">
        <f t="shared" si="2"/>
        <v>0.05</v>
      </c>
      <c r="F9" s="9">
        <f t="shared" si="2"/>
        <v>0.0172857142857143</v>
      </c>
      <c r="G9" s="9">
        <f t="shared" si="2"/>
        <v>0.276285714285714</v>
      </c>
      <c r="H9" s="8">
        <f t="shared" si="1"/>
        <v>0.0383730158730159</v>
      </c>
    </row>
  </sheetData>
  <pageMargins left="0.75" right="0.75" top="1" bottom="1" header="0.5" footer="0.5"/>
  <headerFooter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A8" sqref="$A8:$XFD8"/>
    </sheetView>
  </sheetViews>
  <sheetFormatPr defaultColWidth="9" defaultRowHeight="14.25" customHeight="1" outlineLevelRow="7" outlineLevelCol="7"/>
  <cols>
    <col min="1" max="1" width="11.4285714285714"/>
    <col min="2" max="3" width="13.5714285714286"/>
    <col min="4" max="4" width="12.4285714285714"/>
    <col min="5" max="5" width="11.4285714285714"/>
    <col min="6" max="6" width="12.4285714285714"/>
    <col min="7" max="7" width="11.4285714285714"/>
    <col min="8" max="8" width="12.8571428571429"/>
    <col min="9" max="1025" width="11.4285714285714"/>
  </cols>
  <sheetData>
    <row r="1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</row>
    <row r="2" customFormat="1" customHeight="1" spans="1:8">
      <c r="A2">
        <v>350</v>
      </c>
      <c r="B2">
        <v>7.5</v>
      </c>
      <c r="C2">
        <v>10</v>
      </c>
      <c r="D2">
        <v>0.164</v>
      </c>
      <c r="E2">
        <v>0.024</v>
      </c>
      <c r="F2">
        <v>0</v>
      </c>
      <c r="G2" s="10">
        <f t="shared" ref="G2:G7" si="0">SUM(D2:F2)</f>
        <v>0.188</v>
      </c>
      <c r="H2" s="10">
        <f t="shared" ref="H2:H8" si="1">(G2/A2)*100</f>
        <v>0.0537142857142857</v>
      </c>
    </row>
    <row r="3" customHeight="1" spans="1:8">
      <c r="A3">
        <v>500</v>
      </c>
      <c r="B3">
        <v>7.5</v>
      </c>
      <c r="C3">
        <v>12</v>
      </c>
      <c r="D3">
        <v>0.2</v>
      </c>
      <c r="E3">
        <v>0</v>
      </c>
      <c r="F3">
        <v>0</v>
      </c>
      <c r="G3" s="7">
        <f t="shared" si="0"/>
        <v>0.2</v>
      </c>
      <c r="H3" s="7">
        <f t="shared" si="1"/>
        <v>0.04</v>
      </c>
    </row>
    <row r="4" customHeight="1" spans="1:8">
      <c r="A4">
        <v>550</v>
      </c>
      <c r="B4">
        <v>7.5</v>
      </c>
      <c r="C4">
        <v>14.5</v>
      </c>
      <c r="D4">
        <v>0.52</v>
      </c>
      <c r="E4">
        <v>0</v>
      </c>
      <c r="F4">
        <v>0</v>
      </c>
      <c r="G4" s="7">
        <f t="shared" si="0"/>
        <v>0.52</v>
      </c>
      <c r="H4" s="7">
        <f t="shared" si="1"/>
        <v>0.0945454545454545</v>
      </c>
    </row>
    <row r="5" customHeight="1" spans="1:8">
      <c r="A5">
        <v>580</v>
      </c>
      <c r="B5">
        <v>7.5</v>
      </c>
      <c r="C5">
        <v>12</v>
      </c>
      <c r="D5">
        <v>0</v>
      </c>
      <c r="E5">
        <v>0.43</v>
      </c>
      <c r="F5">
        <v>0.03</v>
      </c>
      <c r="G5" s="7">
        <f t="shared" si="0"/>
        <v>0.46</v>
      </c>
      <c r="H5" s="7">
        <f t="shared" si="1"/>
        <v>0.0793103448275862</v>
      </c>
    </row>
    <row r="6" customHeight="1" spans="1:8">
      <c r="A6">
        <v>850</v>
      </c>
      <c r="B6">
        <v>21.5</v>
      </c>
      <c r="C6">
        <v>12.5</v>
      </c>
      <c r="D6">
        <v>0</v>
      </c>
      <c r="E6">
        <v>0.235</v>
      </c>
      <c r="F6">
        <v>0.022</v>
      </c>
      <c r="G6" s="7">
        <f t="shared" si="0"/>
        <v>0.257</v>
      </c>
      <c r="H6" s="7">
        <f t="shared" si="1"/>
        <v>0.0302352941176471</v>
      </c>
    </row>
    <row r="7" customHeight="1" spans="1:8">
      <c r="A7">
        <v>890</v>
      </c>
      <c r="B7">
        <v>15.5</v>
      </c>
      <c r="C7">
        <v>14.5</v>
      </c>
      <c r="D7">
        <v>0</v>
      </c>
      <c r="E7">
        <v>0.445</v>
      </c>
      <c r="F7">
        <v>0.03</v>
      </c>
      <c r="G7" s="7">
        <f t="shared" si="0"/>
        <v>0.475</v>
      </c>
      <c r="H7" s="7">
        <f t="shared" si="1"/>
        <v>0.0533707865168539</v>
      </c>
    </row>
    <row r="8" s="8" customFormat="1" customHeight="1" spans="1:8">
      <c r="A8" s="8">
        <f t="shared" ref="A8:G8" si="2">SUM(A2:A7)/6</f>
        <v>620</v>
      </c>
      <c r="B8" s="9">
        <f t="shared" si="2"/>
        <v>11.1666666666667</v>
      </c>
      <c r="C8" s="9">
        <f t="shared" si="2"/>
        <v>12.5833333333333</v>
      </c>
      <c r="D8" s="9">
        <f t="shared" si="2"/>
        <v>0.147333333333333</v>
      </c>
      <c r="E8" s="9">
        <f t="shared" si="2"/>
        <v>0.189</v>
      </c>
      <c r="F8" s="9">
        <f t="shared" si="2"/>
        <v>0.0136666666666667</v>
      </c>
      <c r="G8" s="9">
        <f t="shared" si="2"/>
        <v>0.35</v>
      </c>
      <c r="H8" s="8">
        <f t="shared" si="1"/>
        <v>0.0564516129032258</v>
      </c>
    </row>
  </sheetData>
  <pageMargins left="0.75" right="0.75" top="1" bottom="1" header="0.5" footer="0.5"/>
  <headerFooter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E8" sqref="E8"/>
    </sheetView>
  </sheetViews>
  <sheetFormatPr defaultColWidth="9" defaultRowHeight="16.5" customHeight="1" outlineLevelRow="6" outlineLevelCol="7"/>
  <cols>
    <col min="1" max="1024" width="13.5714285714286"/>
    <col min="1025" max="1025" width="11.4285714285714"/>
  </cols>
  <sheetData>
    <row r="1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</row>
    <row r="2" customFormat="1" customHeight="1" spans="1:8">
      <c r="A2">
        <v>850</v>
      </c>
      <c r="B2">
        <v>15.5</v>
      </c>
      <c r="C2">
        <v>14.5</v>
      </c>
      <c r="D2">
        <v>0.4</v>
      </c>
      <c r="E2">
        <v>0</v>
      </c>
      <c r="F2">
        <v>0</v>
      </c>
      <c r="G2" s="10">
        <f>SUM(D2:F2)</f>
        <v>0.4</v>
      </c>
      <c r="H2" s="10">
        <f>(G2/A2)*100</f>
        <v>0.0470588235294118</v>
      </c>
    </row>
    <row r="3" customFormat="1" customHeight="1" spans="1:8">
      <c r="A3">
        <v>950</v>
      </c>
      <c r="B3">
        <v>17</v>
      </c>
      <c r="C3">
        <v>13.5</v>
      </c>
      <c r="D3">
        <v>0.14</v>
      </c>
      <c r="E3">
        <v>0</v>
      </c>
      <c r="F3">
        <v>0.021</v>
      </c>
      <c r="G3" s="7">
        <f>SUM(D3:F3)</f>
        <v>0.161</v>
      </c>
      <c r="H3" s="7">
        <f>(G3/A3)*100</f>
        <v>0.0169473684210526</v>
      </c>
    </row>
    <row r="4" customHeight="1" spans="1:8">
      <c r="A4">
        <v>1100</v>
      </c>
      <c r="B4">
        <v>15</v>
      </c>
      <c r="C4">
        <v>11.5</v>
      </c>
      <c r="D4">
        <v>0.142</v>
      </c>
      <c r="E4">
        <v>0</v>
      </c>
      <c r="F4">
        <v>0.02</v>
      </c>
      <c r="G4" s="7">
        <f>SUM(D4:F4)</f>
        <v>0.162</v>
      </c>
      <c r="H4" s="7">
        <f>(G4/A4)*100</f>
        <v>0.0147272727272727</v>
      </c>
    </row>
    <row r="5" customHeight="1" spans="1:8">
      <c r="A5">
        <v>1100</v>
      </c>
      <c r="B5">
        <v>15.5</v>
      </c>
      <c r="C5">
        <v>17</v>
      </c>
      <c r="D5">
        <v>0.023</v>
      </c>
      <c r="E5">
        <v>0.398</v>
      </c>
      <c r="F5">
        <v>0.02</v>
      </c>
      <c r="G5" s="7">
        <f>SUM(D5:F5)</f>
        <v>0.441</v>
      </c>
      <c r="H5" s="7">
        <f>(G5/A5)*100</f>
        <v>0.0400909090909091</v>
      </c>
    </row>
    <row r="6" customHeight="1" spans="1:8">
      <c r="A6">
        <v>1300</v>
      </c>
      <c r="B6">
        <v>15.5</v>
      </c>
      <c r="C6">
        <v>15</v>
      </c>
      <c r="D6">
        <v>0.021</v>
      </c>
      <c r="E6">
        <v>0.406</v>
      </c>
      <c r="F6">
        <v>0.02</v>
      </c>
      <c r="G6" s="7">
        <f>SUM(D6:F6)</f>
        <v>0.447</v>
      </c>
      <c r="H6" s="7">
        <f>(G6/A6)*100</f>
        <v>0.0343846153846154</v>
      </c>
    </row>
    <row r="7" s="8" customFormat="1" customHeight="1" spans="1:8">
      <c r="A7" s="8">
        <f t="shared" ref="A7:G7" si="0">SUM(A2:A6)/7</f>
        <v>757.142857142857</v>
      </c>
      <c r="B7" s="9">
        <f t="shared" si="0"/>
        <v>11.2142857142857</v>
      </c>
      <c r="C7" s="9">
        <f t="shared" si="0"/>
        <v>10.2142857142857</v>
      </c>
      <c r="D7" s="9">
        <f t="shared" si="0"/>
        <v>0.103714285714286</v>
      </c>
      <c r="E7" s="9">
        <f t="shared" si="0"/>
        <v>0.114857142857143</v>
      </c>
      <c r="F7" s="9">
        <f t="shared" si="0"/>
        <v>0.0115714285714286</v>
      </c>
      <c r="G7" s="9">
        <f t="shared" si="0"/>
        <v>0.230142857142857</v>
      </c>
      <c r="H7" s="8">
        <f>(G7/A7)*100</f>
        <v>0.0303962264150943</v>
      </c>
    </row>
  </sheetData>
  <pageMargins left="0.75" right="0.75" top="1" bottom="1" header="0.5" footer="0.5"/>
  <headerFooter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A21" sqref="$A21:$XFD21"/>
    </sheetView>
  </sheetViews>
  <sheetFormatPr defaultColWidth="9" defaultRowHeight="14.25" customHeight="1" outlineLevelCol="7"/>
  <cols>
    <col min="1" max="1" width="12.8571428571429"/>
    <col min="2" max="2" width="11.4285714285714"/>
    <col min="3" max="3" width="13.5714285714286"/>
    <col min="4" max="7" width="12.4285714285714"/>
    <col min="8" max="8" width="12.8571428571429"/>
    <col min="9" max="9" width="11.4285714285714"/>
  </cols>
  <sheetData>
    <row r="1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</row>
    <row r="2" customHeight="1" spans="1:8">
      <c r="A2">
        <v>500</v>
      </c>
      <c r="B2">
        <v>8</v>
      </c>
      <c r="C2">
        <v>17</v>
      </c>
      <c r="D2">
        <v>0.2</v>
      </c>
      <c r="E2">
        <v>0</v>
      </c>
      <c r="F2">
        <v>0</v>
      </c>
      <c r="G2">
        <f t="shared" ref="G2:G20" si="0">SUM(D2:F2)</f>
        <v>0.2</v>
      </c>
      <c r="H2">
        <f t="shared" ref="H2:H21" si="1">(G2/A2)*100</f>
        <v>0.04</v>
      </c>
    </row>
    <row r="3" customHeight="1" spans="1:8">
      <c r="A3">
        <v>650</v>
      </c>
      <c r="B3">
        <v>11.5</v>
      </c>
      <c r="C3">
        <v>11</v>
      </c>
      <c r="D3">
        <v>0.23</v>
      </c>
      <c r="E3">
        <v>0</v>
      </c>
      <c r="F3">
        <v>0</v>
      </c>
      <c r="G3" s="7">
        <f t="shared" si="0"/>
        <v>0.23</v>
      </c>
      <c r="H3" s="7">
        <f t="shared" si="1"/>
        <v>0.0353846153846154</v>
      </c>
    </row>
    <row r="4" customHeight="1" spans="1:8">
      <c r="A4">
        <v>740</v>
      </c>
      <c r="B4">
        <v>13</v>
      </c>
      <c r="C4">
        <v>17</v>
      </c>
      <c r="D4">
        <v>0.2</v>
      </c>
      <c r="E4">
        <v>0</v>
      </c>
      <c r="F4">
        <v>0</v>
      </c>
      <c r="G4" s="7">
        <f t="shared" si="0"/>
        <v>0.2</v>
      </c>
      <c r="H4" s="7">
        <f t="shared" si="1"/>
        <v>0.027027027027027</v>
      </c>
    </row>
    <row r="5" customHeight="1" spans="1:8">
      <c r="A5">
        <v>800</v>
      </c>
      <c r="B5">
        <v>11.5</v>
      </c>
      <c r="C5">
        <v>17</v>
      </c>
      <c r="D5">
        <v>0.2</v>
      </c>
      <c r="E5">
        <v>0</v>
      </c>
      <c r="F5">
        <v>0.04</v>
      </c>
      <c r="G5" s="7">
        <f t="shared" si="0"/>
        <v>0.24</v>
      </c>
      <c r="H5" s="7">
        <f t="shared" si="1"/>
        <v>0.03</v>
      </c>
    </row>
    <row r="6" customHeight="1" spans="1:8">
      <c r="A6">
        <v>920</v>
      </c>
      <c r="B6">
        <v>19</v>
      </c>
      <c r="C6">
        <v>10</v>
      </c>
      <c r="D6">
        <v>0.24</v>
      </c>
      <c r="E6">
        <v>0</v>
      </c>
      <c r="F6">
        <v>0.045</v>
      </c>
      <c r="G6" s="7">
        <f t="shared" si="0"/>
        <v>0.285</v>
      </c>
      <c r="H6" s="7">
        <f t="shared" si="1"/>
        <v>0.0309782608695652</v>
      </c>
    </row>
    <row r="7" customHeight="1" spans="1:8">
      <c r="A7">
        <v>950</v>
      </c>
      <c r="B7">
        <v>10</v>
      </c>
      <c r="C7">
        <v>15.5</v>
      </c>
      <c r="D7">
        <v>0.325</v>
      </c>
      <c r="E7">
        <v>0</v>
      </c>
      <c r="F7">
        <v>0</v>
      </c>
      <c r="G7" s="7">
        <f t="shared" si="0"/>
        <v>0.325</v>
      </c>
      <c r="H7" s="7">
        <f t="shared" si="1"/>
        <v>0.0342105263157895</v>
      </c>
    </row>
    <row r="8" customHeight="1" spans="1:8">
      <c r="A8">
        <v>1300</v>
      </c>
      <c r="B8">
        <v>19.5</v>
      </c>
      <c r="C8">
        <v>16.5</v>
      </c>
      <c r="D8">
        <v>0.25</v>
      </c>
      <c r="E8">
        <v>0</v>
      </c>
      <c r="F8">
        <v>0.045</v>
      </c>
      <c r="G8" s="7">
        <f t="shared" si="0"/>
        <v>0.295</v>
      </c>
      <c r="H8" s="7">
        <f t="shared" si="1"/>
        <v>0.0226923076923077</v>
      </c>
    </row>
    <row r="9" customHeight="1" spans="1:8">
      <c r="A9">
        <v>1500</v>
      </c>
      <c r="B9">
        <v>21</v>
      </c>
      <c r="C9">
        <v>14</v>
      </c>
      <c r="D9">
        <v>0.018</v>
      </c>
      <c r="E9">
        <v>0.42</v>
      </c>
      <c r="F9">
        <v>0.015</v>
      </c>
      <c r="G9" s="7">
        <f t="shared" si="0"/>
        <v>0.453</v>
      </c>
      <c r="H9" s="7">
        <f t="shared" si="1"/>
        <v>0.0302</v>
      </c>
    </row>
    <row r="10" customHeight="1" spans="1:8">
      <c r="A10">
        <v>1560</v>
      </c>
      <c r="B10">
        <v>23</v>
      </c>
      <c r="C10">
        <v>17</v>
      </c>
      <c r="D10">
        <v>0.197</v>
      </c>
      <c r="E10">
        <v>0</v>
      </c>
      <c r="F10">
        <v>0.041</v>
      </c>
      <c r="G10" s="7">
        <f t="shared" si="0"/>
        <v>0.238</v>
      </c>
      <c r="H10" s="7">
        <f t="shared" si="1"/>
        <v>0.0152564102564103</v>
      </c>
    </row>
    <row r="11" customHeight="1" spans="1:8">
      <c r="A11">
        <v>1600</v>
      </c>
      <c r="B11">
        <v>23</v>
      </c>
      <c r="C11">
        <v>17</v>
      </c>
      <c r="D11">
        <v>0.24</v>
      </c>
      <c r="E11">
        <v>0</v>
      </c>
      <c r="F11">
        <v>0.05</v>
      </c>
      <c r="G11" s="7">
        <f t="shared" si="0"/>
        <v>0.29</v>
      </c>
      <c r="H11" s="7">
        <f t="shared" si="1"/>
        <v>0.018125</v>
      </c>
    </row>
    <row r="12" customHeight="1" spans="1:8">
      <c r="A12">
        <v>1640</v>
      </c>
      <c r="B12">
        <v>13</v>
      </c>
      <c r="C12">
        <v>17</v>
      </c>
      <c r="D12">
        <v>0.235</v>
      </c>
      <c r="E12">
        <v>0</v>
      </c>
      <c r="F12">
        <v>0.065</v>
      </c>
      <c r="G12" s="7">
        <f t="shared" si="0"/>
        <v>0.3</v>
      </c>
      <c r="H12" s="7">
        <f t="shared" si="1"/>
        <v>0.0182926829268293</v>
      </c>
    </row>
    <row r="13" customHeight="1" spans="1:8">
      <c r="A13">
        <v>1650</v>
      </c>
      <c r="B13">
        <v>23</v>
      </c>
      <c r="C13">
        <v>17</v>
      </c>
      <c r="D13">
        <v>0.23</v>
      </c>
      <c r="E13">
        <v>0</v>
      </c>
      <c r="F13">
        <v>0.042</v>
      </c>
      <c r="G13" s="7">
        <f t="shared" si="0"/>
        <v>0.272</v>
      </c>
      <c r="H13" s="7">
        <f t="shared" si="1"/>
        <v>0.0164848484848485</v>
      </c>
    </row>
    <row r="14" customHeight="1" spans="1:8">
      <c r="A14">
        <v>1700</v>
      </c>
      <c r="B14">
        <v>23</v>
      </c>
      <c r="C14">
        <v>17</v>
      </c>
      <c r="D14">
        <v>0.021</v>
      </c>
      <c r="E14">
        <v>0.7</v>
      </c>
      <c r="F14">
        <v>0.019</v>
      </c>
      <c r="G14" s="7">
        <f t="shared" si="0"/>
        <v>0.74</v>
      </c>
      <c r="H14" s="7">
        <f t="shared" si="1"/>
        <v>0.0435294117647059</v>
      </c>
    </row>
    <row r="15" customHeight="1" spans="1:8">
      <c r="A15">
        <v>1700</v>
      </c>
      <c r="B15">
        <v>23</v>
      </c>
      <c r="C15">
        <v>17</v>
      </c>
      <c r="D15">
        <v>0.245</v>
      </c>
      <c r="E15">
        <v>0</v>
      </c>
      <c r="F15">
        <v>0.055</v>
      </c>
      <c r="G15" s="7">
        <f t="shared" si="0"/>
        <v>0.3</v>
      </c>
      <c r="H15" s="7">
        <f t="shared" si="1"/>
        <v>0.0176470588235294</v>
      </c>
    </row>
    <row r="16" customHeight="1" spans="1:8">
      <c r="A16">
        <v>1800</v>
      </c>
      <c r="B16">
        <v>28</v>
      </c>
      <c r="C16">
        <v>13</v>
      </c>
      <c r="D16">
        <v>0.022</v>
      </c>
      <c r="E16">
        <v>0.453</v>
      </c>
      <c r="F16">
        <v>0.021</v>
      </c>
      <c r="G16" s="7">
        <f t="shared" si="0"/>
        <v>0.496</v>
      </c>
      <c r="H16" s="7">
        <f t="shared" si="1"/>
        <v>0.0275555555555556</v>
      </c>
    </row>
    <row r="17" customHeight="1" spans="1:8">
      <c r="A17">
        <v>1800</v>
      </c>
      <c r="B17">
        <v>23</v>
      </c>
      <c r="C17">
        <v>15</v>
      </c>
      <c r="D17">
        <v>0.305</v>
      </c>
      <c r="E17">
        <v>0</v>
      </c>
      <c r="F17">
        <v>0</v>
      </c>
      <c r="G17" s="7">
        <f t="shared" si="0"/>
        <v>0.305</v>
      </c>
      <c r="H17" s="7">
        <f t="shared" si="1"/>
        <v>0.0169444444444444</v>
      </c>
    </row>
    <row r="18" customHeight="1" spans="1:8">
      <c r="A18">
        <v>1720</v>
      </c>
      <c r="B18">
        <v>23.5</v>
      </c>
      <c r="C18">
        <v>15</v>
      </c>
      <c r="D18">
        <v>0</v>
      </c>
      <c r="E18">
        <v>0.634</v>
      </c>
      <c r="F18">
        <v>0.04</v>
      </c>
      <c r="G18" s="7">
        <f t="shared" si="0"/>
        <v>0.674</v>
      </c>
      <c r="H18" s="7">
        <f t="shared" si="1"/>
        <v>0.0391860465116279</v>
      </c>
    </row>
    <row r="19" customHeight="1" spans="1:8">
      <c r="A19">
        <v>1980</v>
      </c>
      <c r="B19">
        <v>17</v>
      </c>
      <c r="C19">
        <v>31</v>
      </c>
      <c r="D19">
        <v>0.24</v>
      </c>
      <c r="E19">
        <v>0</v>
      </c>
      <c r="F19">
        <v>0.049</v>
      </c>
      <c r="G19" s="7">
        <f t="shared" si="0"/>
        <v>0.289</v>
      </c>
      <c r="H19" s="7">
        <f t="shared" si="1"/>
        <v>0.0145959595959596</v>
      </c>
    </row>
    <row r="20" customHeight="1" spans="1:8">
      <c r="A20">
        <v>2000</v>
      </c>
      <c r="B20">
        <v>28</v>
      </c>
      <c r="C20">
        <v>11</v>
      </c>
      <c r="D20">
        <v>0.02</v>
      </c>
      <c r="E20">
        <v>0.37</v>
      </c>
      <c r="F20">
        <v>0.019</v>
      </c>
      <c r="G20" s="7">
        <f t="shared" si="0"/>
        <v>0.409</v>
      </c>
      <c r="H20" s="7">
        <f t="shared" si="1"/>
        <v>0.02045</v>
      </c>
    </row>
    <row r="21" s="8" customFormat="1" customHeight="1" spans="1:8">
      <c r="A21" s="8">
        <f t="shared" ref="A21:G21" si="2">SUM(A2:A20)/19</f>
        <v>1395.26315789474</v>
      </c>
      <c r="B21" s="9">
        <f t="shared" si="2"/>
        <v>19</v>
      </c>
      <c r="C21" s="9">
        <f t="shared" si="2"/>
        <v>16.0526315789474</v>
      </c>
      <c r="D21" s="9">
        <f t="shared" si="2"/>
        <v>0.179894736842105</v>
      </c>
      <c r="E21" s="9">
        <f t="shared" si="2"/>
        <v>0.135631578947368</v>
      </c>
      <c r="F21" s="9">
        <f t="shared" si="2"/>
        <v>0.0287368421052632</v>
      </c>
      <c r="G21" s="9">
        <f t="shared" si="2"/>
        <v>0.344263157894737</v>
      </c>
      <c r="H21" s="8">
        <f t="shared" si="1"/>
        <v>0.0246737080347039</v>
      </c>
    </row>
  </sheetData>
  <pageMargins left="0.75" right="0.75" top="1" bottom="1" header="0.5" footer="0.5"/>
  <headerFooter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topLeftCell="A18" workbookViewId="0">
      <selection activeCell="A39" sqref="$A39:$XFD39"/>
    </sheetView>
  </sheetViews>
  <sheetFormatPr defaultColWidth="9" defaultRowHeight="16.5" customHeight="1" outlineLevelCol="7"/>
  <cols>
    <col min="1" max="1" width="13.7238095238095"/>
    <col min="2" max="1024" width="13.5714285714286"/>
  </cols>
  <sheetData>
    <row r="1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</row>
    <row r="2" customHeight="1" spans="1:8">
      <c r="A2">
        <v>250</v>
      </c>
      <c r="B2">
        <v>7.5</v>
      </c>
      <c r="C2">
        <v>10</v>
      </c>
      <c r="D2">
        <v>0.27</v>
      </c>
      <c r="E2">
        <v>0</v>
      </c>
      <c r="F2">
        <v>0</v>
      </c>
      <c r="G2">
        <f t="shared" ref="G2:G38" si="0">SUM(D2:F2)</f>
        <v>0.27</v>
      </c>
      <c r="H2">
        <f t="shared" ref="H2:H39" si="1">(G2/A2)*100</f>
        <v>0.108</v>
      </c>
    </row>
    <row r="3" customHeight="1" spans="1:8">
      <c r="A3">
        <v>250</v>
      </c>
      <c r="B3">
        <v>6.5</v>
      </c>
      <c r="C3">
        <v>9</v>
      </c>
      <c r="D3">
        <v>0.198</v>
      </c>
      <c r="E3">
        <v>0</v>
      </c>
      <c r="F3">
        <v>0.044</v>
      </c>
      <c r="G3" s="7">
        <f t="shared" si="0"/>
        <v>0.242</v>
      </c>
      <c r="H3" s="7">
        <f t="shared" si="1"/>
        <v>0.0968</v>
      </c>
    </row>
    <row r="4" customHeight="1" spans="1:8">
      <c r="A4">
        <v>320</v>
      </c>
      <c r="B4">
        <v>8</v>
      </c>
      <c r="C4">
        <v>9.5</v>
      </c>
      <c r="D4">
        <v>0.2</v>
      </c>
      <c r="E4">
        <v>0</v>
      </c>
      <c r="F4">
        <v>0.036</v>
      </c>
      <c r="G4" s="7">
        <f t="shared" si="0"/>
        <v>0.236</v>
      </c>
      <c r="H4" s="7">
        <f t="shared" si="1"/>
        <v>0.07375</v>
      </c>
    </row>
    <row r="5" customHeight="1" spans="1:8">
      <c r="A5">
        <v>600</v>
      </c>
      <c r="B5">
        <v>15</v>
      </c>
      <c r="C5">
        <v>9.5</v>
      </c>
      <c r="D5">
        <v>0.191</v>
      </c>
      <c r="E5">
        <v>0</v>
      </c>
      <c r="F5">
        <v>0.022</v>
      </c>
      <c r="G5" s="7">
        <f t="shared" si="0"/>
        <v>0.213</v>
      </c>
      <c r="H5" s="7">
        <f t="shared" si="1"/>
        <v>0.0355</v>
      </c>
    </row>
    <row r="6" customHeight="1" spans="1:8">
      <c r="A6">
        <v>600</v>
      </c>
      <c r="B6">
        <v>9</v>
      </c>
      <c r="C6">
        <v>15</v>
      </c>
      <c r="D6">
        <v>0</v>
      </c>
      <c r="E6">
        <v>0.165</v>
      </c>
      <c r="F6">
        <v>0.036</v>
      </c>
      <c r="G6" s="7">
        <f t="shared" si="0"/>
        <v>0.201</v>
      </c>
      <c r="H6" s="7">
        <f t="shared" si="1"/>
        <v>0.0335</v>
      </c>
    </row>
    <row r="7" customHeight="1" spans="1:8">
      <c r="A7">
        <v>620</v>
      </c>
      <c r="B7">
        <v>15</v>
      </c>
      <c r="C7">
        <v>9.5</v>
      </c>
      <c r="D7">
        <v>0.21</v>
      </c>
      <c r="E7">
        <v>0</v>
      </c>
      <c r="F7">
        <v>0.04</v>
      </c>
      <c r="G7" s="7">
        <f t="shared" si="0"/>
        <v>0.25</v>
      </c>
      <c r="H7" s="7">
        <f t="shared" si="1"/>
        <v>0.0403225806451613</v>
      </c>
    </row>
    <row r="8" customHeight="1" spans="1:8">
      <c r="A8">
        <v>640</v>
      </c>
      <c r="B8">
        <v>12.5</v>
      </c>
      <c r="C8">
        <v>10</v>
      </c>
      <c r="D8">
        <v>0</v>
      </c>
      <c r="E8">
        <v>0.169</v>
      </c>
      <c r="F8">
        <v>0.02</v>
      </c>
      <c r="G8" s="7">
        <f t="shared" si="0"/>
        <v>0.189</v>
      </c>
      <c r="H8" s="7">
        <f t="shared" si="1"/>
        <v>0.02953125</v>
      </c>
    </row>
    <row r="9" customHeight="1" spans="1:8">
      <c r="A9">
        <v>640</v>
      </c>
      <c r="B9">
        <v>6.5</v>
      </c>
      <c r="C9">
        <v>15.5</v>
      </c>
      <c r="D9">
        <v>0.39</v>
      </c>
      <c r="E9">
        <v>0</v>
      </c>
      <c r="F9">
        <v>0</v>
      </c>
      <c r="G9" s="7">
        <f t="shared" si="0"/>
        <v>0.39</v>
      </c>
      <c r="H9" s="7">
        <f t="shared" si="1"/>
        <v>0.0609375</v>
      </c>
    </row>
    <row r="10" customHeight="1" spans="1:8">
      <c r="A10">
        <v>700</v>
      </c>
      <c r="B10">
        <v>11.5</v>
      </c>
      <c r="C10">
        <v>12</v>
      </c>
      <c r="D10">
        <v>0.049</v>
      </c>
      <c r="E10">
        <v>0</v>
      </c>
      <c r="F10">
        <v>0</v>
      </c>
      <c r="G10" s="7">
        <f t="shared" si="0"/>
        <v>0.049</v>
      </c>
      <c r="H10" s="7">
        <f t="shared" si="1"/>
        <v>0.007</v>
      </c>
    </row>
    <row r="11" customHeight="1" spans="1:8">
      <c r="A11">
        <v>740</v>
      </c>
      <c r="B11">
        <v>15.5</v>
      </c>
      <c r="C11">
        <v>14.5</v>
      </c>
      <c r="D11">
        <v>0.24</v>
      </c>
      <c r="E11">
        <v>0</v>
      </c>
      <c r="F11">
        <v>0.047</v>
      </c>
      <c r="G11" s="7">
        <f t="shared" si="0"/>
        <v>0.287</v>
      </c>
      <c r="H11" s="7">
        <f t="shared" si="1"/>
        <v>0.0387837837837838</v>
      </c>
    </row>
    <row r="12" customHeight="1" spans="1:8">
      <c r="A12">
        <v>800</v>
      </c>
      <c r="B12">
        <v>12.5</v>
      </c>
      <c r="C12">
        <v>17</v>
      </c>
      <c r="D12">
        <v>0.175</v>
      </c>
      <c r="E12">
        <v>0</v>
      </c>
      <c r="F12">
        <v>0</v>
      </c>
      <c r="G12" s="7">
        <f t="shared" si="0"/>
        <v>0.175</v>
      </c>
      <c r="H12" s="7">
        <f t="shared" si="1"/>
        <v>0.021875</v>
      </c>
    </row>
    <row r="13" customHeight="1" spans="1:8">
      <c r="A13">
        <v>800</v>
      </c>
      <c r="B13">
        <v>19.5</v>
      </c>
      <c r="C13">
        <v>10</v>
      </c>
      <c r="D13">
        <v>0.165</v>
      </c>
      <c r="E13">
        <v>0</v>
      </c>
      <c r="F13">
        <v>0.036</v>
      </c>
      <c r="G13" s="7">
        <f t="shared" si="0"/>
        <v>0.201</v>
      </c>
      <c r="H13" s="7">
        <f t="shared" si="1"/>
        <v>0.025125</v>
      </c>
    </row>
    <row r="14" customHeight="1" spans="1:8">
      <c r="A14">
        <v>800</v>
      </c>
      <c r="B14">
        <v>12.5</v>
      </c>
      <c r="C14">
        <v>17</v>
      </c>
      <c r="D14">
        <v>0.243</v>
      </c>
      <c r="E14">
        <v>0</v>
      </c>
      <c r="F14">
        <v>0.045</v>
      </c>
      <c r="G14" s="7">
        <f t="shared" si="0"/>
        <v>0.288</v>
      </c>
      <c r="H14" s="7">
        <f t="shared" si="1"/>
        <v>0.036</v>
      </c>
    </row>
    <row r="15" customHeight="1" spans="1:8">
      <c r="A15">
        <v>850</v>
      </c>
      <c r="B15">
        <v>19.5</v>
      </c>
      <c r="C15">
        <v>10</v>
      </c>
      <c r="D15">
        <v>0.175</v>
      </c>
      <c r="E15">
        <v>0</v>
      </c>
      <c r="F15">
        <v>0.035</v>
      </c>
      <c r="G15" s="7">
        <f t="shared" si="0"/>
        <v>0.21</v>
      </c>
      <c r="H15" s="7">
        <f t="shared" si="1"/>
        <v>0.0247058823529412</v>
      </c>
    </row>
    <row r="16" customHeight="1" spans="1:8">
      <c r="A16">
        <v>850</v>
      </c>
      <c r="B16">
        <v>14</v>
      </c>
      <c r="C16">
        <v>12</v>
      </c>
      <c r="D16">
        <v>0</v>
      </c>
      <c r="E16">
        <v>0.235</v>
      </c>
      <c r="F16">
        <v>0.024</v>
      </c>
      <c r="G16" s="7">
        <f t="shared" si="0"/>
        <v>0.259</v>
      </c>
      <c r="H16" s="7">
        <f t="shared" si="1"/>
        <v>0.0304705882352941</v>
      </c>
    </row>
    <row r="17" customHeight="1" spans="1:8">
      <c r="A17">
        <v>870</v>
      </c>
      <c r="B17">
        <v>19.5</v>
      </c>
      <c r="C17">
        <v>10</v>
      </c>
      <c r="D17">
        <v>0.22</v>
      </c>
      <c r="E17">
        <v>0</v>
      </c>
      <c r="F17">
        <v>0.05</v>
      </c>
      <c r="G17" s="7">
        <f t="shared" si="0"/>
        <v>0.27</v>
      </c>
      <c r="H17" s="7">
        <f t="shared" si="1"/>
        <v>0.0310344827586207</v>
      </c>
    </row>
    <row r="18" customHeight="1" spans="1:8">
      <c r="A18">
        <v>900</v>
      </c>
      <c r="B18">
        <v>12.5</v>
      </c>
      <c r="C18">
        <v>15.5</v>
      </c>
      <c r="D18">
        <v>0.18</v>
      </c>
      <c r="E18">
        <v>0</v>
      </c>
      <c r="F18">
        <v>0</v>
      </c>
      <c r="G18" s="7">
        <f t="shared" si="0"/>
        <v>0.18</v>
      </c>
      <c r="H18" s="7">
        <f t="shared" si="1"/>
        <v>0.02</v>
      </c>
    </row>
    <row r="19" customHeight="1" spans="1:8">
      <c r="A19">
        <v>900</v>
      </c>
      <c r="B19">
        <v>14</v>
      </c>
      <c r="C19">
        <v>12</v>
      </c>
      <c r="D19">
        <v>0</v>
      </c>
      <c r="E19">
        <v>0.17</v>
      </c>
      <c r="F19">
        <v>0.026</v>
      </c>
      <c r="G19" s="7">
        <f t="shared" si="0"/>
        <v>0.196</v>
      </c>
      <c r="H19" s="7">
        <f t="shared" si="1"/>
        <v>0.0217777777777778</v>
      </c>
    </row>
    <row r="20" customHeight="1" spans="1:8">
      <c r="A20">
        <v>900</v>
      </c>
      <c r="B20">
        <v>20</v>
      </c>
      <c r="C20">
        <v>10</v>
      </c>
      <c r="D20">
        <v>0.115</v>
      </c>
      <c r="E20">
        <v>0.345</v>
      </c>
      <c r="F20">
        <v>0.025</v>
      </c>
      <c r="G20" s="7">
        <f t="shared" si="0"/>
        <v>0.485</v>
      </c>
      <c r="H20" s="7">
        <f t="shared" si="1"/>
        <v>0.0538888888888889</v>
      </c>
    </row>
    <row r="21" customHeight="1" spans="1:8">
      <c r="A21">
        <v>940</v>
      </c>
      <c r="B21">
        <v>12.5</v>
      </c>
      <c r="C21">
        <v>17</v>
      </c>
      <c r="D21">
        <v>0</v>
      </c>
      <c r="E21">
        <v>0.185</v>
      </c>
      <c r="F21">
        <v>0.034</v>
      </c>
      <c r="G21" s="7">
        <f t="shared" si="0"/>
        <v>0.219</v>
      </c>
      <c r="H21" s="7">
        <f t="shared" si="1"/>
        <v>0.0232978723404255</v>
      </c>
    </row>
    <row r="22" customHeight="1" spans="1:8">
      <c r="A22">
        <v>950</v>
      </c>
      <c r="B22">
        <v>14</v>
      </c>
      <c r="C22">
        <v>12</v>
      </c>
      <c r="D22">
        <v>0</v>
      </c>
      <c r="E22">
        <v>0.189</v>
      </c>
      <c r="F22">
        <v>0.044</v>
      </c>
      <c r="G22" s="7">
        <f t="shared" si="0"/>
        <v>0.233</v>
      </c>
      <c r="H22" s="7">
        <f t="shared" si="1"/>
        <v>0.0245263157894737</v>
      </c>
    </row>
    <row r="23" customHeight="1" spans="1:8">
      <c r="A23">
        <v>980</v>
      </c>
      <c r="B23">
        <v>15.5</v>
      </c>
      <c r="C23">
        <v>17</v>
      </c>
      <c r="D23">
        <v>0.2</v>
      </c>
      <c r="E23">
        <v>0</v>
      </c>
      <c r="F23">
        <v>0.044</v>
      </c>
      <c r="G23" s="7">
        <f t="shared" si="0"/>
        <v>0.244</v>
      </c>
      <c r="H23" s="7">
        <f t="shared" si="1"/>
        <v>0.0248979591836735</v>
      </c>
    </row>
    <row r="24" customHeight="1" spans="1:8">
      <c r="A24">
        <v>990</v>
      </c>
      <c r="B24">
        <v>14</v>
      </c>
      <c r="C24">
        <v>12</v>
      </c>
      <c r="D24">
        <v>0.165</v>
      </c>
      <c r="E24">
        <v>0</v>
      </c>
      <c r="F24">
        <v>0.044</v>
      </c>
      <c r="G24" s="7">
        <f t="shared" si="0"/>
        <v>0.209</v>
      </c>
      <c r="H24" s="7">
        <f t="shared" si="1"/>
        <v>0.0211111111111111</v>
      </c>
    </row>
    <row r="25" customHeight="1" spans="1:8">
      <c r="A25">
        <v>1000</v>
      </c>
      <c r="B25">
        <v>15.5</v>
      </c>
      <c r="C25">
        <v>17</v>
      </c>
      <c r="D25">
        <v>0.24</v>
      </c>
      <c r="E25">
        <v>0</v>
      </c>
      <c r="F25">
        <v>0.043</v>
      </c>
      <c r="G25" s="7">
        <f t="shared" si="0"/>
        <v>0.283</v>
      </c>
      <c r="H25" s="7">
        <f t="shared" si="1"/>
        <v>0.0283</v>
      </c>
    </row>
    <row r="26" customHeight="1" spans="1:8">
      <c r="A26">
        <v>1000</v>
      </c>
      <c r="B26">
        <v>14</v>
      </c>
      <c r="C26">
        <v>11.5</v>
      </c>
      <c r="D26">
        <v>0</v>
      </c>
      <c r="E26">
        <v>0.2</v>
      </c>
      <c r="F26">
        <v>0.024</v>
      </c>
      <c r="G26" s="7">
        <f t="shared" si="0"/>
        <v>0.224</v>
      </c>
      <c r="H26" s="7">
        <f t="shared" si="1"/>
        <v>0.0224</v>
      </c>
    </row>
    <row r="27" customHeight="1" spans="1:8">
      <c r="A27">
        <v>1050</v>
      </c>
      <c r="B27">
        <v>14</v>
      </c>
      <c r="C27">
        <v>11.5</v>
      </c>
      <c r="D27">
        <v>0</v>
      </c>
      <c r="E27">
        <v>0.17</v>
      </c>
      <c r="F27">
        <v>0.025</v>
      </c>
      <c r="G27" s="7">
        <f t="shared" si="0"/>
        <v>0.195</v>
      </c>
      <c r="H27" s="7">
        <f t="shared" si="1"/>
        <v>0.0185714285714286</v>
      </c>
    </row>
    <row r="28" customHeight="1" spans="1:8">
      <c r="A28">
        <v>1050</v>
      </c>
      <c r="B28">
        <v>14</v>
      </c>
      <c r="C28">
        <v>12</v>
      </c>
      <c r="D28">
        <v>0</v>
      </c>
      <c r="E28">
        <v>0.13</v>
      </c>
      <c r="F28">
        <v>0.02</v>
      </c>
      <c r="G28" s="7">
        <f t="shared" si="0"/>
        <v>0.15</v>
      </c>
      <c r="H28" s="7">
        <f t="shared" si="1"/>
        <v>0.0142857142857143</v>
      </c>
    </row>
    <row r="29" customHeight="1" spans="1:8">
      <c r="A29">
        <v>1100</v>
      </c>
      <c r="B29">
        <v>15</v>
      </c>
      <c r="C29">
        <v>17</v>
      </c>
      <c r="D29">
        <v>0</v>
      </c>
      <c r="E29">
        <v>0.225</v>
      </c>
      <c r="F29">
        <v>0.045</v>
      </c>
      <c r="G29" s="7">
        <f t="shared" si="0"/>
        <v>0.27</v>
      </c>
      <c r="H29" s="7">
        <f t="shared" si="1"/>
        <v>0.0245454545454545</v>
      </c>
    </row>
    <row r="30" customHeight="1" spans="1:8">
      <c r="A30">
        <v>1100</v>
      </c>
      <c r="B30">
        <v>12</v>
      </c>
      <c r="C30">
        <v>14.5</v>
      </c>
      <c r="D30">
        <v>0</v>
      </c>
      <c r="E30">
        <v>0.35</v>
      </c>
      <c r="F30">
        <v>0.028</v>
      </c>
      <c r="G30" s="7">
        <f t="shared" si="0"/>
        <v>0.378</v>
      </c>
      <c r="H30" s="7">
        <f t="shared" si="1"/>
        <v>0.0343636363636364</v>
      </c>
    </row>
    <row r="31" customHeight="1" spans="1:8">
      <c r="A31">
        <v>1200</v>
      </c>
      <c r="B31">
        <v>17.5</v>
      </c>
      <c r="C31">
        <v>12</v>
      </c>
      <c r="D31">
        <v>0.245</v>
      </c>
      <c r="E31">
        <v>0</v>
      </c>
      <c r="F31">
        <v>0</v>
      </c>
      <c r="G31" s="7">
        <f t="shared" si="0"/>
        <v>0.245</v>
      </c>
      <c r="H31" s="7">
        <f t="shared" si="1"/>
        <v>0.0204166666666667</v>
      </c>
    </row>
    <row r="32" customHeight="1" spans="1:8">
      <c r="A32">
        <v>1200</v>
      </c>
      <c r="B32">
        <v>18</v>
      </c>
      <c r="C32">
        <v>17</v>
      </c>
      <c r="D32">
        <v>0.21</v>
      </c>
      <c r="E32">
        <v>0</v>
      </c>
      <c r="F32">
        <v>0.045</v>
      </c>
      <c r="G32" s="7">
        <f t="shared" si="0"/>
        <v>0.255</v>
      </c>
      <c r="H32" s="7">
        <f t="shared" si="1"/>
        <v>0.02125</v>
      </c>
    </row>
    <row r="33" customHeight="1" spans="1:8">
      <c r="A33">
        <v>1300</v>
      </c>
      <c r="B33">
        <v>20</v>
      </c>
      <c r="C33">
        <v>15.5</v>
      </c>
      <c r="D33">
        <v>0.175</v>
      </c>
      <c r="E33">
        <v>0</v>
      </c>
      <c r="F33">
        <v>0.039</v>
      </c>
      <c r="G33" s="7">
        <f t="shared" si="0"/>
        <v>0.214</v>
      </c>
      <c r="H33" s="7">
        <f t="shared" si="1"/>
        <v>0.0164615384615385</v>
      </c>
    </row>
    <row r="34" customHeight="1" spans="1:8">
      <c r="A34">
        <v>1300</v>
      </c>
      <c r="B34">
        <v>18</v>
      </c>
      <c r="C34">
        <v>17</v>
      </c>
      <c r="D34">
        <v>0.17</v>
      </c>
      <c r="E34">
        <v>0</v>
      </c>
      <c r="F34">
        <v>0.04</v>
      </c>
      <c r="G34" s="7">
        <f t="shared" si="0"/>
        <v>0.21</v>
      </c>
      <c r="H34" s="7">
        <f t="shared" si="1"/>
        <v>0.0161538461538462</v>
      </c>
    </row>
    <row r="35" customHeight="1" spans="1:8">
      <c r="A35">
        <v>1300</v>
      </c>
      <c r="B35">
        <v>18</v>
      </c>
      <c r="C35">
        <v>17</v>
      </c>
      <c r="D35">
        <v>0.15</v>
      </c>
      <c r="E35">
        <v>0</v>
      </c>
      <c r="F35">
        <v>0.035</v>
      </c>
      <c r="G35" s="7">
        <f t="shared" si="0"/>
        <v>0.185</v>
      </c>
      <c r="H35" s="7">
        <f t="shared" si="1"/>
        <v>0.0142307692307692</v>
      </c>
    </row>
    <row r="36" customHeight="1" spans="1:8">
      <c r="A36">
        <v>1500</v>
      </c>
      <c r="B36">
        <v>18</v>
      </c>
      <c r="C36">
        <v>17</v>
      </c>
      <c r="D36">
        <v>0</v>
      </c>
      <c r="E36">
        <v>0.23</v>
      </c>
      <c r="F36">
        <v>0.037</v>
      </c>
      <c r="G36" s="7">
        <f t="shared" si="0"/>
        <v>0.267</v>
      </c>
      <c r="H36" s="7">
        <f t="shared" si="1"/>
        <v>0.0178</v>
      </c>
    </row>
    <row r="37" customHeight="1" spans="1:8">
      <c r="A37">
        <v>1550</v>
      </c>
      <c r="B37">
        <v>12.5</v>
      </c>
      <c r="C37">
        <v>14.5</v>
      </c>
      <c r="D37">
        <v>0</v>
      </c>
      <c r="E37">
        <v>0.234</v>
      </c>
      <c r="F37">
        <v>0.021</v>
      </c>
      <c r="G37" s="7">
        <f t="shared" si="0"/>
        <v>0.255</v>
      </c>
      <c r="H37" s="7">
        <f t="shared" si="1"/>
        <v>0.0164516129032258</v>
      </c>
    </row>
    <row r="38" customHeight="1" spans="1:8">
      <c r="A38">
        <v>1600</v>
      </c>
      <c r="B38">
        <v>20</v>
      </c>
      <c r="C38">
        <v>15</v>
      </c>
      <c r="D38">
        <v>0.61</v>
      </c>
      <c r="E38">
        <v>0</v>
      </c>
      <c r="F38">
        <v>0</v>
      </c>
      <c r="G38" s="7">
        <f t="shared" si="0"/>
        <v>0.61</v>
      </c>
      <c r="H38" s="7">
        <f t="shared" si="1"/>
        <v>0.038125</v>
      </c>
    </row>
    <row r="39" s="8" customFormat="1" customHeight="1" spans="1:8">
      <c r="A39" s="8">
        <f t="shared" ref="A39:G39" si="2">SUM(A2:A38)/37</f>
        <v>922.702702702703</v>
      </c>
      <c r="B39" s="9">
        <f t="shared" si="2"/>
        <v>14.4189189189189</v>
      </c>
      <c r="C39" s="9">
        <f t="shared" si="2"/>
        <v>13.3648648648649</v>
      </c>
      <c r="D39" s="9">
        <f t="shared" si="2"/>
        <v>0.140162162162162</v>
      </c>
      <c r="E39" s="9">
        <f t="shared" si="2"/>
        <v>0.081</v>
      </c>
      <c r="F39" s="9">
        <f t="shared" si="2"/>
        <v>0.0284864864864865</v>
      </c>
      <c r="G39" s="9">
        <f t="shared" si="2"/>
        <v>0.249648648648649</v>
      </c>
      <c r="H39" s="8">
        <f t="shared" si="1"/>
        <v>0.0270562390158172</v>
      </c>
    </row>
  </sheetData>
  <pageMargins left="0.75" right="0.75" top="1" bottom="1" header="0.5" footer="0.5"/>
  <headerFooter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A9" sqref="$A9:$XFD9"/>
    </sheetView>
  </sheetViews>
  <sheetFormatPr defaultColWidth="9" defaultRowHeight="14.25" customHeight="1" outlineLevelCol="7"/>
  <cols>
    <col min="1" max="1" width="12.8571428571429"/>
    <col min="2" max="3" width="13.5714285714286"/>
    <col min="4" max="6" width="12.4285714285714"/>
    <col min="7" max="7" width="11.4285714285714"/>
    <col min="8" max="8" width="12.8571428571429"/>
    <col min="9" max="1025" width="11.4285714285714"/>
  </cols>
  <sheetData>
    <row r="1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</row>
    <row r="2" customHeight="1" spans="1:8">
      <c r="A2">
        <v>600</v>
      </c>
      <c r="B2">
        <v>8</v>
      </c>
      <c r="C2">
        <v>17</v>
      </c>
      <c r="D2">
        <v>0.016</v>
      </c>
      <c r="E2">
        <v>0</v>
      </c>
      <c r="F2">
        <v>0.032</v>
      </c>
      <c r="G2">
        <f t="shared" ref="G2:G8" si="0">SUM(D2:F2)</f>
        <v>0.048</v>
      </c>
      <c r="H2">
        <f t="shared" ref="H2:H9" si="1">(G2/A2)*100</f>
        <v>0.008</v>
      </c>
    </row>
    <row r="3" customHeight="1" spans="1:8">
      <c r="A3">
        <v>700</v>
      </c>
      <c r="B3">
        <v>8.5</v>
      </c>
      <c r="C3">
        <v>18.5</v>
      </c>
      <c r="D3">
        <v>0.187</v>
      </c>
      <c r="E3">
        <v>0</v>
      </c>
      <c r="F3">
        <v>0.044</v>
      </c>
      <c r="G3" s="7">
        <f t="shared" si="0"/>
        <v>0.231</v>
      </c>
      <c r="H3" s="7">
        <f t="shared" si="1"/>
        <v>0.033</v>
      </c>
    </row>
    <row r="4" customHeight="1" spans="1:8">
      <c r="A4">
        <v>900</v>
      </c>
      <c r="B4">
        <v>18</v>
      </c>
      <c r="C4">
        <v>10.5</v>
      </c>
      <c r="D4">
        <v>0.1</v>
      </c>
      <c r="E4">
        <v>0.125</v>
      </c>
      <c r="F4">
        <v>0.036</v>
      </c>
      <c r="G4" s="7">
        <f t="shared" si="0"/>
        <v>0.261</v>
      </c>
      <c r="H4" s="7">
        <f t="shared" si="1"/>
        <v>0.029</v>
      </c>
    </row>
    <row r="5" customHeight="1" spans="1:8">
      <c r="A5">
        <v>950</v>
      </c>
      <c r="B5">
        <v>15.5</v>
      </c>
      <c r="C5">
        <v>11.5</v>
      </c>
      <c r="D5">
        <v>0</v>
      </c>
      <c r="E5">
        <v>0.217</v>
      </c>
      <c r="F5">
        <v>0.043</v>
      </c>
      <c r="G5" s="7">
        <f t="shared" si="0"/>
        <v>0.26</v>
      </c>
      <c r="H5" s="7">
        <f t="shared" si="1"/>
        <v>0.0273684210526316</v>
      </c>
    </row>
    <row r="6" customHeight="1" spans="1:8">
      <c r="A6">
        <v>1160</v>
      </c>
      <c r="B6">
        <v>16</v>
      </c>
      <c r="C6">
        <v>16.5</v>
      </c>
      <c r="D6">
        <v>0.162</v>
      </c>
      <c r="E6">
        <v>0</v>
      </c>
      <c r="F6">
        <v>0.032</v>
      </c>
      <c r="G6" s="7">
        <f t="shared" si="0"/>
        <v>0.194</v>
      </c>
      <c r="H6" s="7">
        <f t="shared" si="1"/>
        <v>0.0167241379310345</v>
      </c>
    </row>
    <row r="7" customFormat="1" customHeight="1" spans="1:8">
      <c r="A7">
        <v>1300</v>
      </c>
      <c r="B7">
        <v>19.5</v>
      </c>
      <c r="C7">
        <v>17</v>
      </c>
      <c r="D7">
        <v>0.206</v>
      </c>
      <c r="E7">
        <v>0</v>
      </c>
      <c r="F7">
        <v>0.039</v>
      </c>
      <c r="G7" s="7">
        <f t="shared" si="0"/>
        <v>0.245</v>
      </c>
      <c r="H7" s="7">
        <f t="shared" si="1"/>
        <v>0.0188461538461538</v>
      </c>
    </row>
    <row r="8" customHeight="1" spans="1:8">
      <c r="A8">
        <v>1400</v>
      </c>
      <c r="B8">
        <v>20</v>
      </c>
      <c r="C8">
        <v>15.5</v>
      </c>
      <c r="D8">
        <v>0.175</v>
      </c>
      <c r="E8">
        <v>0</v>
      </c>
      <c r="F8">
        <v>0.035</v>
      </c>
      <c r="G8" s="7">
        <f t="shared" si="0"/>
        <v>0.21</v>
      </c>
      <c r="H8" s="7">
        <f t="shared" si="1"/>
        <v>0.015</v>
      </c>
    </row>
    <row r="9" s="8" customFormat="1" customHeight="1" spans="1:8">
      <c r="A9" s="8">
        <f t="shared" ref="A9:G9" si="2">SUM(A2:A8)/7</f>
        <v>1001.42857142857</v>
      </c>
      <c r="B9" s="9">
        <f t="shared" si="2"/>
        <v>15.0714285714286</v>
      </c>
      <c r="C9" s="9">
        <f t="shared" si="2"/>
        <v>15.2142857142857</v>
      </c>
      <c r="D9" s="9">
        <f t="shared" si="2"/>
        <v>0.120857142857143</v>
      </c>
      <c r="E9" s="9">
        <f t="shared" si="2"/>
        <v>0.0488571428571429</v>
      </c>
      <c r="F9" s="9">
        <f t="shared" si="2"/>
        <v>0.0372857142857143</v>
      </c>
      <c r="G9" s="9">
        <f t="shared" si="2"/>
        <v>0.207</v>
      </c>
      <c r="H9" s="8">
        <f t="shared" si="1"/>
        <v>0.0206704707560628</v>
      </c>
    </row>
  </sheetData>
  <pageMargins left="0.75" right="0.75" top="1" bottom="1" header="0.5" footer="0.5"/>
  <headerFooter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A22" sqref="$A22:$XFD22"/>
    </sheetView>
  </sheetViews>
  <sheetFormatPr defaultColWidth="9" defaultRowHeight="14.25" customHeight="1" outlineLevelCol="7"/>
  <cols>
    <col min="1" max="7" width="11.4285714285714"/>
    <col min="8" max="8" width="12.8571428571429"/>
    <col min="9" max="9" width="11.4285714285714"/>
  </cols>
  <sheetData>
    <row r="1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</row>
    <row r="2" customHeight="1" spans="1:8">
      <c r="A2">
        <v>730</v>
      </c>
      <c r="B2">
        <v>15.5</v>
      </c>
      <c r="C2">
        <v>11.5</v>
      </c>
      <c r="D2">
        <v>0.235</v>
      </c>
      <c r="E2">
        <v>0</v>
      </c>
      <c r="F2">
        <v>0.035</v>
      </c>
      <c r="G2">
        <f t="shared" ref="G2:G21" si="0">SUM(D2:F2)</f>
        <v>0.27</v>
      </c>
      <c r="H2">
        <f t="shared" ref="H2:H22" si="1">(G2/A2)*100</f>
        <v>0.036986301369863</v>
      </c>
    </row>
    <row r="3" customHeight="1" spans="1:8">
      <c r="A3">
        <v>750</v>
      </c>
      <c r="B3">
        <v>15</v>
      </c>
      <c r="C3">
        <v>14.5</v>
      </c>
      <c r="D3">
        <v>0.14</v>
      </c>
      <c r="E3">
        <v>0</v>
      </c>
      <c r="F3">
        <v>0.026</v>
      </c>
      <c r="G3" s="7">
        <f t="shared" si="0"/>
        <v>0.166</v>
      </c>
      <c r="H3" s="7">
        <f t="shared" si="1"/>
        <v>0.0221333333333333</v>
      </c>
    </row>
    <row r="4" customHeight="1" spans="1:8">
      <c r="A4">
        <v>750</v>
      </c>
      <c r="B4">
        <v>5</v>
      </c>
      <c r="C4">
        <v>14.5</v>
      </c>
      <c r="D4">
        <v>0.24</v>
      </c>
      <c r="E4">
        <v>0</v>
      </c>
      <c r="F4">
        <v>0.035</v>
      </c>
      <c r="G4" s="7">
        <f t="shared" si="0"/>
        <v>0.275</v>
      </c>
      <c r="H4" s="7">
        <f t="shared" si="1"/>
        <v>0.0366666666666667</v>
      </c>
    </row>
    <row r="5" customHeight="1" spans="1:8">
      <c r="A5">
        <v>770</v>
      </c>
      <c r="B5">
        <v>15</v>
      </c>
      <c r="C5">
        <v>11.5</v>
      </c>
      <c r="D5">
        <v>0.255</v>
      </c>
      <c r="E5">
        <v>0</v>
      </c>
      <c r="F5">
        <v>0.04</v>
      </c>
      <c r="G5" s="7">
        <f t="shared" si="0"/>
        <v>0.295</v>
      </c>
      <c r="H5" s="7">
        <f t="shared" si="1"/>
        <v>0.0383116883116883</v>
      </c>
    </row>
    <row r="6" customHeight="1" spans="1:8">
      <c r="A6">
        <v>830</v>
      </c>
      <c r="B6">
        <v>13</v>
      </c>
      <c r="C6">
        <v>17</v>
      </c>
      <c r="D6">
        <v>0.24</v>
      </c>
      <c r="E6">
        <v>0</v>
      </c>
      <c r="F6">
        <v>0.036</v>
      </c>
      <c r="G6" s="7">
        <f t="shared" si="0"/>
        <v>0.276</v>
      </c>
      <c r="H6" s="7">
        <f t="shared" si="1"/>
        <v>0.0332530120481928</v>
      </c>
    </row>
    <row r="7" customHeight="1" spans="1:8">
      <c r="A7">
        <v>850</v>
      </c>
      <c r="B7">
        <v>12.5</v>
      </c>
      <c r="C7">
        <v>17</v>
      </c>
      <c r="D7">
        <v>0.163</v>
      </c>
      <c r="E7">
        <v>0</v>
      </c>
      <c r="F7">
        <v>0.033</v>
      </c>
      <c r="G7" s="7">
        <f t="shared" si="0"/>
        <v>0.196</v>
      </c>
      <c r="H7" s="7">
        <f t="shared" si="1"/>
        <v>0.0230588235294118</v>
      </c>
    </row>
    <row r="8" customHeight="1" spans="1:8">
      <c r="A8">
        <v>900</v>
      </c>
      <c r="B8">
        <v>15</v>
      </c>
      <c r="C8">
        <v>10</v>
      </c>
      <c r="D8">
        <v>0</v>
      </c>
      <c r="E8">
        <v>0.185</v>
      </c>
      <c r="F8">
        <v>0.04</v>
      </c>
      <c r="G8" s="7">
        <f t="shared" si="0"/>
        <v>0.225</v>
      </c>
      <c r="H8" s="7">
        <f t="shared" si="1"/>
        <v>0.025</v>
      </c>
    </row>
    <row r="9" customHeight="1" spans="1:8">
      <c r="A9">
        <v>900</v>
      </c>
      <c r="B9">
        <v>21</v>
      </c>
      <c r="C9">
        <v>10</v>
      </c>
      <c r="D9">
        <v>0.159</v>
      </c>
      <c r="E9">
        <v>0</v>
      </c>
      <c r="F9">
        <v>0.034</v>
      </c>
      <c r="G9" s="7">
        <f t="shared" si="0"/>
        <v>0.193</v>
      </c>
      <c r="H9" s="7">
        <f t="shared" si="1"/>
        <v>0.0214444444444444</v>
      </c>
    </row>
    <row r="10" customHeight="1" spans="1:8">
      <c r="A10">
        <v>920</v>
      </c>
      <c r="B10">
        <v>15.5</v>
      </c>
      <c r="C10">
        <v>10</v>
      </c>
      <c r="D10">
        <v>0</v>
      </c>
      <c r="E10">
        <v>0.445</v>
      </c>
      <c r="F10">
        <v>0.048</v>
      </c>
      <c r="G10" s="7">
        <f t="shared" si="0"/>
        <v>0.493</v>
      </c>
      <c r="H10" s="7">
        <f t="shared" si="1"/>
        <v>0.0535869565217391</v>
      </c>
    </row>
    <row r="11" customHeight="1" spans="1:8">
      <c r="A11">
        <v>1000</v>
      </c>
      <c r="B11">
        <v>15</v>
      </c>
      <c r="C11">
        <v>17</v>
      </c>
      <c r="D11">
        <v>0.155</v>
      </c>
      <c r="E11">
        <v>0</v>
      </c>
      <c r="F11">
        <v>0</v>
      </c>
      <c r="G11" s="7">
        <f t="shared" si="0"/>
        <v>0.155</v>
      </c>
      <c r="H11" s="7">
        <f t="shared" si="1"/>
        <v>0.0155</v>
      </c>
    </row>
    <row r="12" customHeight="1" spans="1:8">
      <c r="A12">
        <v>1000</v>
      </c>
      <c r="B12">
        <v>18</v>
      </c>
      <c r="C12">
        <v>12</v>
      </c>
      <c r="D12">
        <v>0.11</v>
      </c>
      <c r="E12">
        <v>0.25</v>
      </c>
      <c r="F12">
        <v>0.018</v>
      </c>
      <c r="G12" s="7">
        <f t="shared" si="0"/>
        <v>0.378</v>
      </c>
      <c r="H12" s="7">
        <f t="shared" si="1"/>
        <v>0.0378</v>
      </c>
    </row>
    <row r="13" customHeight="1" spans="1:8">
      <c r="A13">
        <v>1060</v>
      </c>
      <c r="B13">
        <v>15</v>
      </c>
      <c r="C13">
        <v>17</v>
      </c>
      <c r="D13">
        <v>0.13</v>
      </c>
      <c r="E13">
        <v>0</v>
      </c>
      <c r="F13">
        <v>0.028</v>
      </c>
      <c r="G13" s="7">
        <f t="shared" si="0"/>
        <v>0.158</v>
      </c>
      <c r="H13" s="7">
        <f t="shared" si="1"/>
        <v>0.0149056603773585</v>
      </c>
    </row>
    <row r="14" customHeight="1" spans="1:8">
      <c r="A14">
        <v>1220</v>
      </c>
      <c r="B14">
        <v>21.5</v>
      </c>
      <c r="C14">
        <v>11.5</v>
      </c>
      <c r="D14">
        <v>0.118</v>
      </c>
      <c r="E14">
        <v>0.297</v>
      </c>
      <c r="F14">
        <v>0.025</v>
      </c>
      <c r="G14" s="7">
        <f t="shared" si="0"/>
        <v>0.44</v>
      </c>
      <c r="H14" s="7">
        <f t="shared" si="1"/>
        <v>0.0360655737704918</v>
      </c>
    </row>
    <row r="15" customHeight="1" spans="1:8">
      <c r="A15">
        <v>1260</v>
      </c>
      <c r="B15">
        <v>21.5</v>
      </c>
      <c r="C15">
        <v>12</v>
      </c>
      <c r="D15">
        <v>0.118</v>
      </c>
      <c r="E15">
        <v>0.233</v>
      </c>
      <c r="F15">
        <v>0.026</v>
      </c>
      <c r="G15" s="7">
        <f t="shared" si="0"/>
        <v>0.377</v>
      </c>
      <c r="H15" s="7">
        <f t="shared" si="1"/>
        <v>0.0299206349206349</v>
      </c>
    </row>
    <row r="16" customHeight="1" spans="1:8">
      <c r="A16">
        <v>1270</v>
      </c>
      <c r="B16">
        <v>20</v>
      </c>
      <c r="C16">
        <v>17</v>
      </c>
      <c r="D16">
        <v>0.183</v>
      </c>
      <c r="E16">
        <v>0</v>
      </c>
      <c r="F16">
        <v>0.035</v>
      </c>
      <c r="G16" s="7">
        <f t="shared" si="0"/>
        <v>0.218</v>
      </c>
      <c r="H16" s="7">
        <f t="shared" si="1"/>
        <v>0.0171653543307087</v>
      </c>
    </row>
    <row r="17" customHeight="1" spans="1:8">
      <c r="A17">
        <v>1500</v>
      </c>
      <c r="B17">
        <v>23</v>
      </c>
      <c r="C17">
        <v>14.5</v>
      </c>
      <c r="D17">
        <v>0.096</v>
      </c>
      <c r="E17">
        <v>0</v>
      </c>
      <c r="F17">
        <v>0.024</v>
      </c>
      <c r="G17" s="7">
        <f t="shared" si="0"/>
        <v>0.12</v>
      </c>
      <c r="H17" s="7">
        <f t="shared" si="1"/>
        <v>0.008</v>
      </c>
    </row>
    <row r="18" customHeight="1" spans="1:8">
      <c r="A18">
        <v>1600</v>
      </c>
      <c r="B18">
        <v>23</v>
      </c>
      <c r="C18">
        <v>12</v>
      </c>
      <c r="D18">
        <v>0.015</v>
      </c>
      <c r="E18">
        <v>0.325</v>
      </c>
      <c r="F18">
        <v>0.025</v>
      </c>
      <c r="G18" s="7">
        <f t="shared" si="0"/>
        <v>0.365</v>
      </c>
      <c r="H18" s="7">
        <f t="shared" si="1"/>
        <v>0.0228125</v>
      </c>
    </row>
    <row r="19" customHeight="1" spans="1:8">
      <c r="A19">
        <v>1600</v>
      </c>
      <c r="B19">
        <v>30</v>
      </c>
      <c r="C19">
        <v>11.5</v>
      </c>
      <c r="D19">
        <v>0.138</v>
      </c>
      <c r="E19">
        <v>0</v>
      </c>
      <c r="F19">
        <v>0.016</v>
      </c>
      <c r="G19" s="7">
        <f t="shared" si="0"/>
        <v>0.154</v>
      </c>
      <c r="H19" s="7">
        <f t="shared" si="1"/>
        <v>0.009625</v>
      </c>
    </row>
    <row r="20" customHeight="1" spans="1:8">
      <c r="A20">
        <v>1600</v>
      </c>
      <c r="B20">
        <v>23</v>
      </c>
      <c r="C20">
        <v>15</v>
      </c>
      <c r="D20">
        <v>0.25</v>
      </c>
      <c r="E20">
        <v>0</v>
      </c>
      <c r="F20">
        <v>0</v>
      </c>
      <c r="G20" s="7">
        <f t="shared" si="0"/>
        <v>0.25</v>
      </c>
      <c r="H20" s="7">
        <f t="shared" si="1"/>
        <v>0.015625</v>
      </c>
    </row>
    <row r="21" customHeight="1" spans="1:8">
      <c r="A21">
        <v>1380</v>
      </c>
      <c r="B21">
        <v>20</v>
      </c>
      <c r="C21">
        <v>17</v>
      </c>
      <c r="D21">
        <v>0.186</v>
      </c>
      <c r="E21">
        <v>0</v>
      </c>
      <c r="F21">
        <v>0.035</v>
      </c>
      <c r="G21" s="7">
        <f t="shared" si="0"/>
        <v>0.221</v>
      </c>
      <c r="H21" s="7">
        <f t="shared" si="1"/>
        <v>0.0160144927536232</v>
      </c>
    </row>
    <row r="22" s="8" customFormat="1" customHeight="1" spans="1:8">
      <c r="A22" s="8">
        <f t="shared" ref="A22:G22" si="2">SUM(A2:A21)/20</f>
        <v>1094.5</v>
      </c>
      <c r="B22" s="9">
        <f t="shared" si="2"/>
        <v>17.875</v>
      </c>
      <c r="C22" s="9">
        <f t="shared" si="2"/>
        <v>13.625</v>
      </c>
      <c r="D22" s="9">
        <f t="shared" si="2"/>
        <v>0.14655</v>
      </c>
      <c r="E22" s="9">
        <f t="shared" si="2"/>
        <v>0.08675</v>
      </c>
      <c r="F22" s="9">
        <f t="shared" si="2"/>
        <v>0.02795</v>
      </c>
      <c r="G22" s="9">
        <f t="shared" si="2"/>
        <v>0.26125</v>
      </c>
      <c r="H22" s="8">
        <f t="shared" si="1"/>
        <v>0.0238693467336683</v>
      </c>
    </row>
  </sheetData>
  <pageMargins left="0.75" right="0.75" top="1" bottom="1" header="0.5" footer="0.5"/>
  <headerFooter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A22" sqref="$A22:$XFD22"/>
    </sheetView>
  </sheetViews>
  <sheetFormatPr defaultColWidth="9" defaultRowHeight="14.25" customHeight="1" outlineLevelCol="7"/>
  <cols>
    <col min="1" max="7" width="11.4285714285714"/>
    <col min="8" max="8" width="12.8571428571429"/>
    <col min="9" max="9" width="11.4285714285714"/>
  </cols>
  <sheetData>
    <row r="1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</row>
    <row r="2" customHeight="1" spans="1:8">
      <c r="A2">
        <v>430</v>
      </c>
      <c r="B2">
        <v>10.5</v>
      </c>
      <c r="C2">
        <v>9.5</v>
      </c>
      <c r="D2">
        <v>0</v>
      </c>
      <c r="E2">
        <v>0.149</v>
      </c>
      <c r="F2">
        <v>0.065</v>
      </c>
      <c r="G2">
        <f t="shared" ref="G2:G21" si="0">SUM(D2:F2)</f>
        <v>0.214</v>
      </c>
      <c r="H2">
        <f t="shared" ref="H2:H22" si="1">(G2/A2)*100</f>
        <v>0.0497674418604651</v>
      </c>
    </row>
    <row r="3" customHeight="1" spans="1:8">
      <c r="A3">
        <v>580</v>
      </c>
      <c r="B3">
        <v>11.5</v>
      </c>
      <c r="C3">
        <v>14</v>
      </c>
      <c r="D3">
        <v>0.204</v>
      </c>
      <c r="E3">
        <v>0</v>
      </c>
      <c r="F3">
        <v>0.043</v>
      </c>
      <c r="G3" s="7">
        <f t="shared" si="0"/>
        <v>0.247</v>
      </c>
      <c r="H3" s="7">
        <f t="shared" si="1"/>
        <v>0.0425862068965517</v>
      </c>
    </row>
    <row r="4" customHeight="1" spans="1:8">
      <c r="A4">
        <v>600</v>
      </c>
      <c r="B4">
        <v>11.5</v>
      </c>
      <c r="C4">
        <v>14.5</v>
      </c>
      <c r="D4">
        <v>0</v>
      </c>
      <c r="E4">
        <v>0.22</v>
      </c>
      <c r="F4">
        <v>0.035</v>
      </c>
      <c r="G4" s="7">
        <f t="shared" si="0"/>
        <v>0.255</v>
      </c>
      <c r="H4" s="7">
        <f t="shared" si="1"/>
        <v>0.0425</v>
      </c>
    </row>
    <row r="5" customHeight="1" spans="1:8">
      <c r="A5">
        <v>630</v>
      </c>
      <c r="B5">
        <v>14.5</v>
      </c>
      <c r="C5">
        <v>9.5</v>
      </c>
      <c r="D5">
        <v>0</v>
      </c>
      <c r="E5">
        <v>0.085</v>
      </c>
      <c r="F5">
        <v>0.016</v>
      </c>
      <c r="G5" s="7">
        <f t="shared" si="0"/>
        <v>0.101</v>
      </c>
      <c r="H5" s="7">
        <f t="shared" si="1"/>
        <v>0.016031746031746</v>
      </c>
    </row>
    <row r="6" customHeight="1" spans="1:8">
      <c r="A6">
        <v>700</v>
      </c>
      <c r="B6">
        <v>15</v>
      </c>
      <c r="C6">
        <v>9.5</v>
      </c>
      <c r="D6">
        <v>0.15</v>
      </c>
      <c r="E6">
        <v>0</v>
      </c>
      <c r="F6">
        <v>0.02</v>
      </c>
      <c r="G6" s="7">
        <f t="shared" si="0"/>
        <v>0.17</v>
      </c>
      <c r="H6" s="7">
        <f t="shared" si="1"/>
        <v>0.0242857142857143</v>
      </c>
    </row>
    <row r="7" customHeight="1" spans="1:8">
      <c r="A7">
        <v>740</v>
      </c>
      <c r="B7">
        <v>13</v>
      </c>
      <c r="C7">
        <v>14.5</v>
      </c>
      <c r="D7">
        <v>0</v>
      </c>
      <c r="E7">
        <v>0.155</v>
      </c>
      <c r="F7">
        <v>0.017</v>
      </c>
      <c r="G7" s="7">
        <f t="shared" si="0"/>
        <v>0.172</v>
      </c>
      <c r="H7" s="7">
        <f t="shared" si="1"/>
        <v>0.0232432432432432</v>
      </c>
    </row>
    <row r="8" customHeight="1" spans="1:8">
      <c r="A8">
        <v>750</v>
      </c>
      <c r="B8">
        <v>15.5</v>
      </c>
      <c r="C8">
        <v>14.5</v>
      </c>
      <c r="D8">
        <v>0</v>
      </c>
      <c r="E8">
        <v>0.2</v>
      </c>
      <c r="F8">
        <v>0.03</v>
      </c>
      <c r="G8" s="7">
        <f t="shared" si="0"/>
        <v>0.23</v>
      </c>
      <c r="H8" s="7">
        <f t="shared" si="1"/>
        <v>0.0306666666666667</v>
      </c>
    </row>
    <row r="9" customHeight="1" spans="1:8">
      <c r="A9">
        <v>770</v>
      </c>
      <c r="B9">
        <v>15.5</v>
      </c>
      <c r="C9">
        <v>14.5</v>
      </c>
      <c r="D9">
        <v>0.185</v>
      </c>
      <c r="E9">
        <v>0</v>
      </c>
      <c r="F9">
        <v>0.032</v>
      </c>
      <c r="G9" s="7">
        <f t="shared" si="0"/>
        <v>0.217</v>
      </c>
      <c r="H9" s="7">
        <f t="shared" si="1"/>
        <v>0.0281818181818182</v>
      </c>
    </row>
    <row r="10" customHeight="1" spans="1:8">
      <c r="A10">
        <v>770</v>
      </c>
      <c r="B10">
        <v>15</v>
      </c>
      <c r="C10">
        <v>14.5</v>
      </c>
      <c r="D10">
        <v>0</v>
      </c>
      <c r="E10">
        <v>0.023</v>
      </c>
      <c r="F10">
        <v>0.046</v>
      </c>
      <c r="G10" s="7">
        <f t="shared" si="0"/>
        <v>0.069</v>
      </c>
      <c r="H10" s="7">
        <f t="shared" si="1"/>
        <v>0.00896103896103896</v>
      </c>
    </row>
    <row r="11" customHeight="1" spans="1:8">
      <c r="A11">
        <v>800</v>
      </c>
      <c r="B11">
        <v>15.5</v>
      </c>
      <c r="C11">
        <v>14.5</v>
      </c>
      <c r="D11">
        <v>0.16</v>
      </c>
      <c r="E11">
        <v>0</v>
      </c>
      <c r="F11">
        <v>0.032</v>
      </c>
      <c r="G11" s="7">
        <f t="shared" si="0"/>
        <v>0.192</v>
      </c>
      <c r="H11" s="7">
        <f t="shared" si="1"/>
        <v>0.024</v>
      </c>
    </row>
    <row r="12" customHeight="1" spans="1:8">
      <c r="A12">
        <v>820</v>
      </c>
      <c r="B12">
        <v>15.5</v>
      </c>
      <c r="C12">
        <v>14.5</v>
      </c>
      <c r="D12">
        <v>0.19</v>
      </c>
      <c r="E12">
        <v>0</v>
      </c>
      <c r="F12">
        <v>0.039</v>
      </c>
      <c r="G12" s="7">
        <f t="shared" si="0"/>
        <v>0.229</v>
      </c>
      <c r="H12" s="7">
        <f t="shared" si="1"/>
        <v>0.0279268292682927</v>
      </c>
    </row>
    <row r="13" customHeight="1" spans="1:8">
      <c r="A13">
        <v>830</v>
      </c>
      <c r="B13">
        <v>15.5</v>
      </c>
      <c r="C13">
        <v>14.5</v>
      </c>
      <c r="D13">
        <v>0.17</v>
      </c>
      <c r="E13">
        <v>0</v>
      </c>
      <c r="F13">
        <v>0.032</v>
      </c>
      <c r="G13" s="7">
        <f t="shared" si="0"/>
        <v>0.202</v>
      </c>
      <c r="H13" s="7">
        <f t="shared" si="1"/>
        <v>0.0243373493975904</v>
      </c>
    </row>
    <row r="14" customHeight="1" spans="1:8">
      <c r="A14">
        <v>850</v>
      </c>
      <c r="B14">
        <v>16</v>
      </c>
      <c r="C14">
        <v>14.5</v>
      </c>
      <c r="D14">
        <v>0.19</v>
      </c>
      <c r="E14">
        <v>0</v>
      </c>
      <c r="F14">
        <v>0.038</v>
      </c>
      <c r="G14" s="7">
        <f t="shared" si="0"/>
        <v>0.228</v>
      </c>
      <c r="H14" s="7">
        <f t="shared" si="1"/>
        <v>0.0268235294117647</v>
      </c>
    </row>
    <row r="15" customHeight="1" spans="1:8">
      <c r="A15">
        <v>890</v>
      </c>
      <c r="B15">
        <v>16</v>
      </c>
      <c r="C15">
        <v>14.5</v>
      </c>
      <c r="D15">
        <v>0.3</v>
      </c>
      <c r="E15">
        <v>0</v>
      </c>
      <c r="F15">
        <v>0</v>
      </c>
      <c r="G15" s="7">
        <f t="shared" si="0"/>
        <v>0.3</v>
      </c>
      <c r="H15" s="7">
        <f t="shared" si="1"/>
        <v>0.0337078651685393</v>
      </c>
    </row>
    <row r="16" customHeight="1" spans="1:8">
      <c r="A16">
        <v>900</v>
      </c>
      <c r="B16">
        <v>23</v>
      </c>
      <c r="C16">
        <v>10</v>
      </c>
      <c r="D16">
        <v>0</v>
      </c>
      <c r="E16">
        <v>0.0155</v>
      </c>
      <c r="F16">
        <v>0.03</v>
      </c>
      <c r="G16" s="7">
        <f t="shared" si="0"/>
        <v>0.0455</v>
      </c>
      <c r="H16" s="7">
        <f t="shared" si="1"/>
        <v>0.00505555555555556</v>
      </c>
    </row>
    <row r="17" customHeight="1" spans="1:8">
      <c r="A17">
        <v>940</v>
      </c>
      <c r="B17">
        <v>18</v>
      </c>
      <c r="C17">
        <v>14.5</v>
      </c>
      <c r="D17">
        <v>0.093</v>
      </c>
      <c r="E17">
        <v>0.072</v>
      </c>
      <c r="F17">
        <v>0.034</v>
      </c>
      <c r="G17" s="7">
        <f t="shared" si="0"/>
        <v>0.199</v>
      </c>
      <c r="H17" s="7">
        <f t="shared" si="1"/>
        <v>0.0211702127659574</v>
      </c>
    </row>
    <row r="18" customHeight="1" spans="1:8">
      <c r="A18">
        <v>950</v>
      </c>
      <c r="B18">
        <v>16</v>
      </c>
      <c r="C18">
        <v>14.5</v>
      </c>
      <c r="D18">
        <v>0.14</v>
      </c>
      <c r="E18">
        <v>0</v>
      </c>
      <c r="F18">
        <v>0.028</v>
      </c>
      <c r="G18" s="7">
        <f t="shared" si="0"/>
        <v>0.168</v>
      </c>
      <c r="H18" s="7">
        <f t="shared" si="1"/>
        <v>0.0176842105263158</v>
      </c>
    </row>
    <row r="19" customHeight="1" spans="1:8">
      <c r="A19">
        <v>1350</v>
      </c>
      <c r="B19">
        <v>20</v>
      </c>
      <c r="C19">
        <v>17</v>
      </c>
      <c r="D19">
        <v>0.13</v>
      </c>
      <c r="E19">
        <v>0</v>
      </c>
      <c r="F19">
        <v>0.028</v>
      </c>
      <c r="G19" s="7">
        <f t="shared" si="0"/>
        <v>0.158</v>
      </c>
      <c r="H19" s="7">
        <f t="shared" si="1"/>
        <v>0.0117037037037037</v>
      </c>
    </row>
    <row r="20" customHeight="1" spans="1:8">
      <c r="A20">
        <v>1400</v>
      </c>
      <c r="B20">
        <v>20</v>
      </c>
      <c r="C20">
        <v>17</v>
      </c>
      <c r="D20">
        <v>0.425</v>
      </c>
      <c r="E20">
        <v>0</v>
      </c>
      <c r="F20">
        <v>0</v>
      </c>
      <c r="G20" s="7">
        <f t="shared" si="0"/>
        <v>0.425</v>
      </c>
      <c r="H20" s="7">
        <f t="shared" si="1"/>
        <v>0.0303571428571429</v>
      </c>
    </row>
    <row r="21" customHeight="1" spans="1:8">
      <c r="A21">
        <v>1500</v>
      </c>
      <c r="B21">
        <v>15</v>
      </c>
      <c r="C21">
        <v>14</v>
      </c>
      <c r="D21">
        <v>0.52</v>
      </c>
      <c r="E21">
        <v>0</v>
      </c>
      <c r="F21">
        <v>0</v>
      </c>
      <c r="G21" s="7">
        <f t="shared" si="0"/>
        <v>0.52</v>
      </c>
      <c r="H21" s="7">
        <f t="shared" si="1"/>
        <v>0.0346666666666667</v>
      </c>
    </row>
    <row r="22" s="8" customFormat="1" customHeight="1" spans="1:8">
      <c r="A22" s="8">
        <f t="shared" ref="A22:G22" si="2">SUM(A2:A21)/20</f>
        <v>860</v>
      </c>
      <c r="B22" s="9">
        <f t="shared" si="2"/>
        <v>15.625</v>
      </c>
      <c r="C22" s="9">
        <f t="shared" si="2"/>
        <v>13.725</v>
      </c>
      <c r="D22" s="9">
        <f t="shared" si="2"/>
        <v>0.14285</v>
      </c>
      <c r="E22" s="9">
        <f t="shared" si="2"/>
        <v>0.045975</v>
      </c>
      <c r="F22" s="9">
        <f t="shared" si="2"/>
        <v>0.02825</v>
      </c>
      <c r="G22" s="9">
        <f t="shared" si="2"/>
        <v>0.217075</v>
      </c>
      <c r="H22" s="8">
        <f t="shared" si="1"/>
        <v>0.0252412790697674</v>
      </c>
    </row>
  </sheetData>
  <pageMargins left="0.75" right="0.75" top="1" bottom="1" header="0.5" footer="0.5"/>
  <headerFooter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"/>
  <sheetViews>
    <sheetView workbookViewId="0">
      <selection activeCell="B1" sqref="B1"/>
    </sheetView>
  </sheetViews>
  <sheetFormatPr defaultColWidth="9" defaultRowHeight="14.25" customHeight="1"/>
  <cols>
    <col min="1" max="1" width="18.8571428571429" customWidth="1"/>
    <col min="2" max="2" width="15.7142857142857"/>
    <col min="3" max="4" width="13.5714285714286"/>
    <col min="5" max="9" width="12.4285714285714"/>
    <col min="10" max="1024" width="11.4285714285714"/>
  </cols>
  <sheetData>
    <row r="1" customHeight="1" spans="1:9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Height="1" spans="1:9">
      <c r="A2" s="2" t="s">
        <v>10</v>
      </c>
      <c r="B2" s="3">
        <f>SUM(Table1[CC mesh weight (g)])/15</f>
        <v>926</v>
      </c>
      <c r="C2" s="3">
        <f>SUM(Table1[L (inch)])/15</f>
        <v>15.7333333333333</v>
      </c>
      <c r="D2" s="3">
        <f>SUM(Table1[B (inch)])/15</f>
        <v>12.7333333333333</v>
      </c>
      <c r="E2" s="3">
        <f>SUM(Table1[Pt (g)])/15</f>
        <v>0.1898</v>
      </c>
      <c r="F2" s="3">
        <f>SUM(Table1[Pd (g)])/15</f>
        <v>0.106466666666667</v>
      </c>
      <c r="G2" s="3">
        <f>SUM(Table1[Rh (g)])/15</f>
        <v>0.0246666666666667</v>
      </c>
      <c r="H2" s="3">
        <f>SUM(Table1[PGM Mass (in grams)])/15</f>
        <v>0.320933333333333</v>
      </c>
      <c r="I2" s="3">
        <f>(Table1[[#Totals],[PGM Mass (in grams)]]/Table1[[#Totals],[CC mesh weight (g)]])*100</f>
        <v>0.0346580273578114</v>
      </c>
    </row>
    <row r="3" customHeight="1" spans="1:12">
      <c r="A3" s="2" t="s">
        <v>11</v>
      </c>
      <c r="B3" s="4">
        <f t="array" ref="B3:I3">Hyundai!A7:H7</f>
        <v>758</v>
      </c>
      <c r="C3" s="3">
        <v>13.3</v>
      </c>
      <c r="D3" s="3">
        <v>13.1</v>
      </c>
      <c r="E3" s="3">
        <v>0.0372</v>
      </c>
      <c r="F3" s="3">
        <v>0.2916</v>
      </c>
      <c r="G3" s="3">
        <v>0.0282</v>
      </c>
      <c r="H3" s="3">
        <v>0.357</v>
      </c>
      <c r="I3" s="3">
        <v>0.0470976253298153</v>
      </c>
      <c r="K3" s="7"/>
      <c r="L3" s="7"/>
    </row>
    <row r="4" customHeight="1" spans="1:12">
      <c r="A4" s="2" t="s">
        <v>12</v>
      </c>
      <c r="B4" s="4">
        <f t="array" ref="B4:I4">KIA!A4:H4</f>
        <v>625</v>
      </c>
      <c r="C4" s="3">
        <v>18</v>
      </c>
      <c r="D4" s="3">
        <v>14.75</v>
      </c>
      <c r="E4" s="3">
        <v>0.084</v>
      </c>
      <c r="F4" s="3">
        <v>0.121</v>
      </c>
      <c r="G4" s="3">
        <v>0.0215</v>
      </c>
      <c r="H4" s="3">
        <v>0.2265</v>
      </c>
      <c r="I4" s="3">
        <v>0.03624</v>
      </c>
      <c r="J4" s="7"/>
      <c r="K4" s="7"/>
      <c r="L4" s="7"/>
    </row>
    <row r="5" customHeight="1" spans="1:12">
      <c r="A5" s="2" t="s">
        <v>13</v>
      </c>
      <c r="B5" s="5">
        <f t="array" ref="B5:I5">Hyundai_KIA!A5:H5</f>
        <v>1130</v>
      </c>
      <c r="C5" s="6">
        <v>20.3333333333333</v>
      </c>
      <c r="D5" s="6">
        <v>12</v>
      </c>
      <c r="E5" s="6">
        <v>0.266666666666667</v>
      </c>
      <c r="F5" s="6">
        <v>0.118333333333333</v>
      </c>
      <c r="G5" s="6">
        <v>0.0213333333333333</v>
      </c>
      <c r="H5" s="6">
        <v>0.406333333333333</v>
      </c>
      <c r="I5" s="6">
        <v>0.0359587020648968</v>
      </c>
      <c r="J5" s="7"/>
      <c r="K5" s="7"/>
      <c r="L5" s="7"/>
    </row>
    <row r="6" customHeight="1" spans="1:12">
      <c r="A6" s="2" t="s">
        <v>14</v>
      </c>
      <c r="B6" s="4">
        <f t="array" ref="B6:I6">Jeep!A4:H4</f>
        <v>2200</v>
      </c>
      <c r="C6" s="3">
        <v>9.761</v>
      </c>
      <c r="D6" s="3">
        <v>8.5575</v>
      </c>
      <c r="E6" s="3">
        <v>0.0175</v>
      </c>
      <c r="F6" s="3">
        <v>0.0935</v>
      </c>
      <c r="G6" s="3">
        <v>0.018</v>
      </c>
      <c r="H6" s="3">
        <v>0.129</v>
      </c>
      <c r="I6" s="3">
        <v>0.00586363636363636</v>
      </c>
      <c r="J6" s="7"/>
      <c r="K6" s="7"/>
      <c r="L6" s="7"/>
    </row>
    <row r="7" customHeight="1" spans="1:12">
      <c r="A7" s="2" t="s">
        <v>15</v>
      </c>
      <c r="B7" s="4">
        <f t="array" ref="B7:I7">Ford!A41:H41</f>
        <v>844.358974358974</v>
      </c>
      <c r="C7" s="3">
        <v>14.1282051282051</v>
      </c>
      <c r="D7" s="3">
        <v>13.525641025641</v>
      </c>
      <c r="E7" s="3">
        <v>0.133333333333333</v>
      </c>
      <c r="F7" s="3">
        <v>0.0577179487179487</v>
      </c>
      <c r="G7" s="3">
        <v>0.0213846153846154</v>
      </c>
      <c r="H7" s="3">
        <v>0.212435897435897</v>
      </c>
      <c r="I7" s="3">
        <v>0.0251594290920134</v>
      </c>
      <c r="J7" s="7"/>
      <c r="K7" s="7"/>
      <c r="L7" s="7"/>
    </row>
    <row r="8" customHeight="1" spans="1:12">
      <c r="A8" s="2" t="s">
        <v>16</v>
      </c>
      <c r="B8" s="4">
        <f t="array" ref="B8:I8">Suzuki!A10:H10</f>
        <v>848.75</v>
      </c>
      <c r="C8" s="3">
        <v>16</v>
      </c>
      <c r="D8" s="3">
        <v>12.8125</v>
      </c>
      <c r="E8" s="3">
        <v>0.1477</v>
      </c>
      <c r="F8" s="3">
        <v>0.161375</v>
      </c>
      <c r="G8" s="3">
        <v>0.0495</v>
      </c>
      <c r="H8" s="3">
        <v>0.358575</v>
      </c>
      <c r="I8" s="3">
        <v>0.0422474226804124</v>
      </c>
      <c r="J8" s="7"/>
      <c r="K8" s="7"/>
      <c r="L8" s="7"/>
    </row>
    <row r="9" customHeight="1" spans="1:12">
      <c r="A9" s="2" t="s">
        <v>17</v>
      </c>
      <c r="B9" s="4">
        <f t="array" ref="B9:I9">Toyota!A16:H16</f>
        <v>817.142857142857</v>
      </c>
      <c r="C9" s="3">
        <v>15.2142857142857</v>
      </c>
      <c r="D9" s="3">
        <v>13.4285714285714</v>
      </c>
      <c r="E9" s="3">
        <v>0.170571428571429</v>
      </c>
      <c r="F9" s="3">
        <v>0.0303571428571429</v>
      </c>
      <c r="G9" s="3">
        <v>0.0345</v>
      </c>
      <c r="H9" s="3">
        <v>0.235428571428571</v>
      </c>
      <c r="I9" s="3">
        <v>0.0288111888111888</v>
      </c>
      <c r="J9" s="7"/>
      <c r="K9" s="7"/>
      <c r="L9" s="7"/>
    </row>
    <row r="10" customHeight="1" spans="1:12">
      <c r="A10" s="2" t="s">
        <v>18</v>
      </c>
      <c r="B10" s="4">
        <f t="array" ref="B10:I10">Mazda!A15:H15</f>
        <v>870</v>
      </c>
      <c r="C10" s="3">
        <v>17.3846153846154</v>
      </c>
      <c r="D10" s="3">
        <v>12.9230769230769</v>
      </c>
      <c r="E10" s="3">
        <v>0.183384615384615</v>
      </c>
      <c r="F10" s="3">
        <v>0.0123</v>
      </c>
      <c r="G10" s="3">
        <v>0.0326153846153846</v>
      </c>
      <c r="H10" s="3">
        <v>0.2283</v>
      </c>
      <c r="I10" s="3">
        <v>0.0262413793103448</v>
      </c>
      <c r="J10" s="7"/>
      <c r="K10" s="7"/>
      <c r="L10" s="7"/>
    </row>
    <row r="11" customHeight="1" spans="1:12">
      <c r="A11" s="2" t="s">
        <v>19</v>
      </c>
      <c r="B11" s="4">
        <f t="array" ref="B11:I11">Nissan!A7:H7</f>
        <v>960</v>
      </c>
      <c r="C11" s="3">
        <v>15.4</v>
      </c>
      <c r="D11" s="3">
        <v>13.2</v>
      </c>
      <c r="E11" s="3">
        <v>0.1868</v>
      </c>
      <c r="F11" s="3">
        <v>0.0046</v>
      </c>
      <c r="G11" s="3">
        <v>0.0326</v>
      </c>
      <c r="H11" s="3">
        <v>0.224</v>
      </c>
      <c r="I11" s="3">
        <v>0.0233333333333333</v>
      </c>
      <c r="J11" s="7"/>
      <c r="K11" s="7"/>
      <c r="L11" s="7"/>
    </row>
    <row r="12" customHeight="1" spans="1:12">
      <c r="A12" s="2" t="s">
        <v>20</v>
      </c>
      <c r="B12" s="4">
        <f t="array" ref="B12:I12">Mitsubishi!A7:H7</f>
        <v>984</v>
      </c>
      <c r="C12" s="3">
        <v>15.2</v>
      </c>
      <c r="D12" s="3">
        <v>14.9</v>
      </c>
      <c r="E12" s="3">
        <v>0.159</v>
      </c>
      <c r="F12" s="3">
        <v>0.0116</v>
      </c>
      <c r="G12" s="3">
        <v>0.036</v>
      </c>
      <c r="H12" s="3">
        <v>0.2066</v>
      </c>
      <c r="I12" s="3">
        <v>0.0209959349593496</v>
      </c>
      <c r="J12" s="7"/>
      <c r="K12" s="7"/>
      <c r="L12" s="7"/>
    </row>
    <row r="13" customHeight="1" spans="1:12">
      <c r="A13" s="2" t="s">
        <v>21</v>
      </c>
      <c r="B13" s="4">
        <f t="array" ref="B13:I13">Honda!A10:H10</f>
        <v>1250</v>
      </c>
      <c r="C13" s="4">
        <v>19</v>
      </c>
      <c r="D13" s="4">
        <v>10.5</v>
      </c>
      <c r="E13" s="4">
        <v>0.155</v>
      </c>
      <c r="F13" s="4">
        <v>0</v>
      </c>
      <c r="G13" s="4">
        <v>0.032</v>
      </c>
      <c r="H13" s="3">
        <v>0.187</v>
      </c>
      <c r="I13" s="3">
        <v>0.01496</v>
      </c>
      <c r="J13" s="7"/>
      <c r="K13" s="7"/>
      <c r="L13" s="7"/>
    </row>
    <row r="14" customHeight="1" spans="1:12">
      <c r="A14" s="2" t="s">
        <v>22</v>
      </c>
      <c r="B14" s="4">
        <f t="array" ref="B14:I14">Skoda!A4:H4</f>
        <v>805</v>
      </c>
      <c r="C14" s="3">
        <v>15.5</v>
      </c>
      <c r="D14" s="3">
        <v>10.5</v>
      </c>
      <c r="E14" s="3">
        <v>0.086</v>
      </c>
      <c r="F14" s="3">
        <v>0.0675</v>
      </c>
      <c r="G14" s="3">
        <v>0.0295</v>
      </c>
      <c r="H14" s="3">
        <v>0.183</v>
      </c>
      <c r="I14" s="3">
        <v>0.0227329192546584</v>
      </c>
      <c r="J14" s="7"/>
      <c r="K14" s="7"/>
      <c r="L14" s="7"/>
    </row>
    <row r="15" customHeight="1" spans="1:12">
      <c r="A15" s="2" t="s">
        <v>23</v>
      </c>
      <c r="B15" s="4">
        <f t="array" ref="B15:I15">Mercedes_Benz!A24:H24</f>
        <v>1185.45454545455</v>
      </c>
      <c r="C15" s="3">
        <v>18</v>
      </c>
      <c r="D15" s="3">
        <v>14.3636363636364</v>
      </c>
      <c r="E15" s="3">
        <v>0.196363636363636</v>
      </c>
      <c r="F15" s="3">
        <v>0.126727272727273</v>
      </c>
      <c r="G15" s="3">
        <v>0.0192727272727273</v>
      </c>
      <c r="H15" s="3">
        <v>0.342363636363636</v>
      </c>
      <c r="I15" s="3">
        <v>0.0288803680981595</v>
      </c>
      <c r="J15" s="7"/>
      <c r="K15" s="7"/>
      <c r="L15" s="7"/>
    </row>
    <row r="16" customHeight="1" spans="1:18">
      <c r="A16" s="2" t="s">
        <v>24</v>
      </c>
      <c r="B16" s="4">
        <f t="array" ref="B16:I16">Renault!A11:H11</f>
        <v>960</v>
      </c>
      <c r="C16" s="3">
        <v>14.5</v>
      </c>
      <c r="D16" s="3">
        <v>16.6111111111111</v>
      </c>
      <c r="E16" s="3">
        <v>0.245888888888889</v>
      </c>
      <c r="F16" s="3">
        <v>0.0653333333333333</v>
      </c>
      <c r="G16" s="3">
        <v>0.0155555555555556</v>
      </c>
      <c r="H16" s="3">
        <v>0.326777777777778</v>
      </c>
      <c r="I16" s="3">
        <v>0.0340393518518518</v>
      </c>
      <c r="J16" s="7"/>
      <c r="K16" s="7"/>
      <c r="L16" s="7"/>
      <c r="M16" s="7"/>
      <c r="N16" s="7"/>
      <c r="O16" s="7"/>
      <c r="P16" s="7"/>
      <c r="Q16" s="7"/>
      <c r="R16" s="7"/>
    </row>
    <row r="17" customHeight="1" spans="1:12">
      <c r="A17" s="2" t="s">
        <v>25</v>
      </c>
      <c r="B17" s="4">
        <f t="array" ref="B17:I17">Volkswagen!A9:H9</f>
        <v>720</v>
      </c>
      <c r="C17" s="3">
        <v>12.2142857142857</v>
      </c>
      <c r="D17" s="3">
        <v>11.2142857142857</v>
      </c>
      <c r="E17" s="3">
        <v>0.209</v>
      </c>
      <c r="F17" s="3">
        <v>0.05</v>
      </c>
      <c r="G17" s="3">
        <v>0.0172857142857143</v>
      </c>
      <c r="H17" s="3">
        <v>0.276285714285714</v>
      </c>
      <c r="I17" s="3">
        <v>0.0383730158730159</v>
      </c>
      <c r="J17" s="7"/>
      <c r="K17" s="7"/>
      <c r="L17" s="7"/>
    </row>
    <row r="18" customHeight="1" spans="1:12">
      <c r="A18" s="2" t="s">
        <v>26</v>
      </c>
      <c r="B18" s="4">
        <f t="array" ref="B18:I18">Volkswagen_Audi!A8:H8</f>
        <v>620</v>
      </c>
      <c r="C18" s="3">
        <v>11.1666666666667</v>
      </c>
      <c r="D18" s="3">
        <v>12.5833333333333</v>
      </c>
      <c r="E18" s="3">
        <v>0.147333333333333</v>
      </c>
      <c r="F18" s="3">
        <v>0.189</v>
      </c>
      <c r="G18" s="3">
        <v>0.0136666666666667</v>
      </c>
      <c r="H18" s="3">
        <v>0.35</v>
      </c>
      <c r="I18" s="3">
        <v>0.0564516129032258</v>
      </c>
      <c r="J18" s="7"/>
      <c r="K18" s="7"/>
      <c r="L18" s="7"/>
    </row>
    <row r="19" customHeight="1" spans="1:12">
      <c r="A19" s="2" t="s">
        <v>27</v>
      </c>
      <c r="B19" s="4">
        <f t="array" ref="B19:I19">Audi!A7:H7</f>
        <v>757.142857142857</v>
      </c>
      <c r="C19" s="3">
        <v>11.2142857142857</v>
      </c>
      <c r="D19" s="3">
        <v>10.2142857142857</v>
      </c>
      <c r="E19" s="3">
        <v>0.103714285714286</v>
      </c>
      <c r="F19" s="3">
        <v>0.114857142857143</v>
      </c>
      <c r="G19" s="3">
        <v>0.0115714285714286</v>
      </c>
      <c r="H19" s="3">
        <v>0.230142857142857</v>
      </c>
      <c r="I19" s="3">
        <v>0.0303962264150943</v>
      </c>
      <c r="J19" s="7"/>
      <c r="K19" s="7"/>
      <c r="L19" s="7"/>
    </row>
    <row r="20" customHeight="1" spans="1:12">
      <c r="A20" s="2" t="s">
        <v>28</v>
      </c>
      <c r="B20" s="4">
        <f t="array" ref="B20:I20">BMW!A21:H21</f>
        <v>1395.26315789474</v>
      </c>
      <c r="C20" s="3">
        <v>19</v>
      </c>
      <c r="D20" s="3">
        <v>16.0526315789474</v>
      </c>
      <c r="E20" s="3">
        <v>0.179894736842105</v>
      </c>
      <c r="F20" s="3">
        <v>0.135631578947368</v>
      </c>
      <c r="G20" s="3">
        <v>0.0287368421052632</v>
      </c>
      <c r="H20" s="3">
        <v>0.344263157894737</v>
      </c>
      <c r="I20" s="3">
        <v>0.0246737080347039</v>
      </c>
      <c r="J20" s="7"/>
      <c r="K20" s="7"/>
      <c r="L20" s="7"/>
    </row>
    <row r="21" customHeight="1" spans="1:12">
      <c r="A21" s="2" t="s">
        <v>29</v>
      </c>
      <c r="B21" s="4">
        <f t="array" ref="B21:I21">Fiat!A39:H39</f>
        <v>922.702702702703</v>
      </c>
      <c r="C21" s="3">
        <v>14.4189189189189</v>
      </c>
      <c r="D21" s="3">
        <v>13.3648648648649</v>
      </c>
      <c r="E21" s="3">
        <v>0.140162162162162</v>
      </c>
      <c r="F21" s="3">
        <v>0.081</v>
      </c>
      <c r="G21" s="3">
        <v>0.0284864864864865</v>
      </c>
      <c r="H21" s="3">
        <v>0.249648648648649</v>
      </c>
      <c r="I21" s="3">
        <v>0.0270562390158172</v>
      </c>
      <c r="J21" s="7"/>
      <c r="K21" s="7"/>
      <c r="L21" s="7"/>
    </row>
    <row r="22" customHeight="1" spans="1:12">
      <c r="A22" s="2" t="s">
        <v>30</v>
      </c>
      <c r="B22" s="4">
        <f t="array" ref="B22:I22">volvo!A9:H9</f>
        <v>1001.42857142857</v>
      </c>
      <c r="C22" s="3">
        <v>15.0714285714286</v>
      </c>
      <c r="D22" s="3">
        <v>15.2142857142857</v>
      </c>
      <c r="E22" s="3">
        <v>0.120857142857143</v>
      </c>
      <c r="F22" s="3">
        <v>0.0488571428571429</v>
      </c>
      <c r="G22" s="3">
        <v>0.0372857142857143</v>
      </c>
      <c r="H22" s="3">
        <v>0.207</v>
      </c>
      <c r="I22" s="3">
        <v>0.0206704707560628</v>
      </c>
      <c r="J22" s="7"/>
      <c r="K22" s="7"/>
      <c r="L22" s="7"/>
    </row>
    <row r="23" customHeight="1" spans="1:12">
      <c r="A23" s="2" t="s">
        <v>31</v>
      </c>
      <c r="B23" s="4">
        <f t="array" ref="B23:I23">Opel!A22:H22</f>
        <v>1094.5</v>
      </c>
      <c r="C23" s="3">
        <v>17.875</v>
      </c>
      <c r="D23" s="3">
        <v>13.625</v>
      </c>
      <c r="E23" s="3">
        <v>0.14655</v>
      </c>
      <c r="F23" s="3">
        <v>0.08675</v>
      </c>
      <c r="G23" s="3">
        <v>0.02795</v>
      </c>
      <c r="H23" s="3">
        <v>0.26125</v>
      </c>
      <c r="I23" s="3">
        <v>0.0238693467336683</v>
      </c>
      <c r="J23" s="7"/>
      <c r="K23" s="7"/>
      <c r="L23" s="7"/>
    </row>
    <row r="24" customHeight="1" spans="1:12">
      <c r="A24" s="2" t="s">
        <v>32</v>
      </c>
      <c r="B24" s="4">
        <f t="array" ref="B24:I24">PSA!A22:H22</f>
        <v>860</v>
      </c>
      <c r="C24" s="3">
        <v>15.625</v>
      </c>
      <c r="D24" s="3">
        <v>13.725</v>
      </c>
      <c r="E24" s="3">
        <v>0.14285</v>
      </c>
      <c r="F24" s="3">
        <v>0.045975</v>
      </c>
      <c r="G24" s="3">
        <v>0.02825</v>
      </c>
      <c r="H24" s="3">
        <v>0.217075</v>
      </c>
      <c r="I24" s="3">
        <v>0.0252412790697674</v>
      </c>
      <c r="J24" s="7"/>
      <c r="K24" s="7"/>
      <c r="L24" s="7"/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 customHeight="1"/>
  <cols>
    <col min="1" max="13" width="11.4285714285714"/>
  </cols>
  <sheetData/>
  <pageMargins left="0.75" right="0.75" top="1" bottom="1" header="0.5" footer="0.5"/>
  <headerFooter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 customHeight="1"/>
  <cols>
    <col min="1" max="11" width="11.4285714285714"/>
  </cols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General</vt:lpstr>
      <vt:lpstr>Hyundai</vt:lpstr>
      <vt:lpstr>KIA</vt:lpstr>
      <vt:lpstr>Hyundai_KIA</vt:lpstr>
      <vt:lpstr>Jeep</vt:lpstr>
      <vt:lpstr>Ford</vt:lpstr>
      <vt:lpstr>Suzuki</vt:lpstr>
      <vt:lpstr>Toyota</vt:lpstr>
      <vt:lpstr>Mazda</vt:lpstr>
      <vt:lpstr>Nissan</vt:lpstr>
      <vt:lpstr>Mitsubishi</vt:lpstr>
      <vt:lpstr>Honda</vt:lpstr>
      <vt:lpstr>Skoda</vt:lpstr>
      <vt:lpstr>Mercedes_Benz</vt:lpstr>
      <vt:lpstr>Renault</vt:lpstr>
      <vt:lpstr>Volkswagen</vt:lpstr>
      <vt:lpstr>Volkswagen_Audi</vt:lpstr>
      <vt:lpstr>Audi</vt:lpstr>
      <vt:lpstr>BMW</vt:lpstr>
      <vt:lpstr>Fiat</vt:lpstr>
      <vt:lpstr>volvo</vt:lpstr>
      <vt:lpstr>Opel</vt:lpstr>
      <vt:lpstr>PSA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Samyak Joshi</cp:lastModifiedBy>
  <dcterms:created xsi:type="dcterms:W3CDTF">2023-05-26T10:44:00Z</dcterms:created>
  <dcterms:modified xsi:type="dcterms:W3CDTF">2023-06-02T11:32:52Z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71DB0AD4E49848F5A49BB79A80BB3736</vt:lpwstr>
  </property>
  <property fmtid="{D5CDD505-2E9C-101B-9397-08002B2CF9AE}" pid="3" name="KSOProductBuildVer">
    <vt:lpwstr>1033-11.2.0.11537</vt:lpwstr>
  </property>
</Properties>
</file>