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20" yWindow="-120" windowWidth="29040" windowHeight="15840"/>
  </bookViews>
  <sheets>
    <sheet name="Dashboard" sheetId="4" r:id="rId1"/>
    <sheet name="Data" sheetId="2" r:id="rId2"/>
    <sheet name="Images" sheetId="3" r:id="rId3"/>
    <sheet name="Sales Analysis" sheetId="5" r:id="rId4"/>
    <sheet name="Unit Sold Analysis" sheetId="6" r:id="rId5"/>
    <sheet name="Profitablity Analysis" sheetId="8" r:id="rId6"/>
  </sheets>
  <definedNames>
    <definedName name="ExternalData_1" localSheetId="1" hidden="1">Data!$A$1:$Q$337</definedName>
    <definedName name="Large_Img">INDEX(Images!$D$4:$D$8,Images!$A$1,1)</definedName>
    <definedName name="Leader_1_img">INDEX(Images!$C$11:$C$15,MATCH('Sales Analysis'!$C$2,Images!$A$11:$A$15,0))</definedName>
    <definedName name="Leader_2_img">INDEX(Images!$C$11:$C$15,MATCH('Sales Analysis'!$C$3,Images!$A$11:$A$15,0))</definedName>
    <definedName name="Leader_3_img">INDEX(Images!$C$11:$C$15,MATCH('Sales Analysis'!$C$4,Images!$A$11:$A$15,0))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6" l="1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6" i="6"/>
  <c r="E37" i="6"/>
  <c r="E38" i="6"/>
  <c r="E39" i="6"/>
  <c r="E40" i="6"/>
  <c r="E41" i="6"/>
  <c r="E42" i="6"/>
  <c r="E43" i="6"/>
  <c r="E44" i="6"/>
  <c r="E45" i="6"/>
  <c r="E46" i="6"/>
  <c r="E47" i="6"/>
  <c r="E35" i="6"/>
  <c r="K18" i="8"/>
  <c r="A8" i="8"/>
  <c r="N26" i="8" s="1"/>
  <c r="A1" i="6"/>
  <c r="B8" i="6" s="1"/>
  <c r="C8" i="6" s="1"/>
  <c r="A8" i="5"/>
  <c r="N10" i="5" s="1"/>
  <c r="N11" i="5" s="1"/>
  <c r="K18" i="5"/>
  <c r="L2" i="6"/>
  <c r="L13" i="6"/>
  <c r="L12" i="6"/>
  <c r="L11" i="6"/>
  <c r="L10" i="6"/>
  <c r="L9" i="6"/>
  <c r="L8" i="6"/>
  <c r="L7" i="6"/>
  <c r="L6" i="6"/>
  <c r="L5" i="6"/>
  <c r="L4" i="6"/>
  <c r="L3" i="6"/>
  <c r="N23" i="5"/>
  <c r="I17" i="6" l="1"/>
  <c r="K28" i="6"/>
  <c r="K22" i="6"/>
  <c r="N2" i="6"/>
  <c r="P13" i="6"/>
  <c r="P7" i="6"/>
  <c r="I28" i="6"/>
  <c r="J28" i="6"/>
  <c r="J22" i="6"/>
  <c r="N13" i="6"/>
  <c r="O13" i="6"/>
  <c r="O7" i="6"/>
  <c r="J27" i="6"/>
  <c r="J21" i="6"/>
  <c r="N11" i="6"/>
  <c r="O12" i="6"/>
  <c r="O6" i="6"/>
  <c r="K27" i="6"/>
  <c r="K20" i="6"/>
  <c r="N10" i="6"/>
  <c r="P11" i="6"/>
  <c r="P5" i="6"/>
  <c r="N12" i="6"/>
  <c r="N9" i="6"/>
  <c r="O11" i="6"/>
  <c r="O5" i="6"/>
  <c r="J20" i="6"/>
  <c r="I23" i="6"/>
  <c r="K25" i="6"/>
  <c r="K19" i="6"/>
  <c r="N8" i="6"/>
  <c r="P10" i="6"/>
  <c r="P4" i="6"/>
  <c r="I27" i="6"/>
  <c r="P12" i="6"/>
  <c r="I26" i="6"/>
  <c r="I25" i="6"/>
  <c r="J26" i="6"/>
  <c r="I22" i="6"/>
  <c r="J25" i="6"/>
  <c r="J19" i="6"/>
  <c r="N7" i="6"/>
  <c r="O10" i="6"/>
  <c r="O4" i="6"/>
  <c r="K26" i="6"/>
  <c r="I24" i="6"/>
  <c r="I21" i="6"/>
  <c r="K24" i="6"/>
  <c r="K18" i="6"/>
  <c r="N6" i="6"/>
  <c r="P9" i="6"/>
  <c r="P3" i="6"/>
  <c r="J24" i="6"/>
  <c r="J18" i="6"/>
  <c r="N5" i="6"/>
  <c r="O9" i="6"/>
  <c r="O3" i="6"/>
  <c r="K21" i="6"/>
  <c r="K17" i="6"/>
  <c r="N4" i="6"/>
  <c r="P8" i="6"/>
  <c r="P2" i="6"/>
  <c r="P6" i="6"/>
  <c r="I20" i="6"/>
  <c r="I19" i="6"/>
  <c r="K23" i="6"/>
  <c r="I18" i="6"/>
  <c r="J23" i="6"/>
  <c r="J17" i="6"/>
  <c r="N3" i="6"/>
  <c r="O8" i="6"/>
  <c r="O2" i="6"/>
  <c r="M31" i="8"/>
  <c r="M34" i="8"/>
  <c r="M33" i="8"/>
  <c r="N34" i="8"/>
  <c r="N33" i="8"/>
  <c r="M32" i="8"/>
  <c r="N32" i="8"/>
  <c r="N31" i="8"/>
  <c r="B10" i="6"/>
  <c r="B13" i="6"/>
  <c r="B12" i="6"/>
  <c r="B11" i="6"/>
  <c r="C13" i="6"/>
  <c r="C11" i="6"/>
  <c r="C12" i="6"/>
  <c r="C10" i="6"/>
  <c r="M10" i="8"/>
  <c r="N10" i="8"/>
  <c r="N19" i="8"/>
  <c r="M12" i="8"/>
  <c r="N25" i="8"/>
  <c r="M19" i="8"/>
  <c r="M19" i="5"/>
  <c r="N19" i="5"/>
  <c r="C15" i="6"/>
  <c r="C16" i="6"/>
  <c r="N25" i="5"/>
  <c r="N26" i="5"/>
  <c r="M12" i="5"/>
  <c r="M10" i="5"/>
  <c r="N23" i="8"/>
  <c r="N21" i="5" l="1"/>
  <c r="N14" i="5"/>
  <c r="N13" i="5"/>
  <c r="N15" i="5"/>
  <c r="N16" i="5"/>
  <c r="M14" i="5"/>
  <c r="M15" i="5"/>
  <c r="M13" i="5"/>
  <c r="M16" i="5"/>
  <c r="N16" i="8"/>
  <c r="N15" i="8"/>
  <c r="N14" i="8"/>
  <c r="N13" i="8"/>
  <c r="M16" i="8"/>
  <c r="M15" i="8"/>
  <c r="M14" i="8"/>
  <c r="M13" i="8"/>
  <c r="N21" i="8"/>
  <c r="N28" i="8" s="1"/>
  <c r="N11" i="8"/>
</calcChain>
</file>

<file path=xl/connections.xml><?xml version="1.0" encoding="utf-8"?>
<connections xmlns="http://schemas.openxmlformats.org/spreadsheetml/2006/main">
  <connection id="1" keepAlive="1" name="Query - Data" description="Connection to the 'Data' query in the workbook." type="5" refreshedVersion="7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<sst xmlns="http://schemas.openxmlformats.org/spreadsheetml/2006/main" count="2318" uniqueCount="86">
  <si>
    <t>Segment</t>
  </si>
  <si>
    <t>Employee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</si>
  <si>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</si>
  <si>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</si>
  <si>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</si>
  <si>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</si>
  <si>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</si>
  <si>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</si>
  <si>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</si>
  <si>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</si>
  <si>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</si>
  <si>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</si>
  <si>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</si>
  <si>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</si>
  <si>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</si>
  <si>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</si>
  <si>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Profit per Unit</t>
  </si>
  <si>
    <t>Government</t>
  </si>
  <si>
    <t>Peter Jones</t>
  </si>
  <si>
    <t>Computer</t>
  </si>
  <si>
    <t>None</t>
  </si>
  <si>
    <t>January</t>
  </si>
  <si>
    <t>Shane Bond</t>
  </si>
  <si>
    <t>Midmarket</t>
  </si>
  <si>
    <t>Leo Paul</t>
  </si>
  <si>
    <t>June</t>
  </si>
  <si>
    <t>Ashley Thomas</t>
  </si>
  <si>
    <t>December</t>
  </si>
  <si>
    <t>Printer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</si>
  <si>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</si>
  <si>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</si>
  <si>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</si>
  <si>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</si>
  <si>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</si>
  <si>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</si>
  <si>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</si>
  <si>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John Terry</t>
  </si>
  <si>
    <t>Projector</t>
  </si>
  <si>
    <t>February</t>
  </si>
  <si>
    <t>October</t>
  </si>
  <si>
    <t>Phone</t>
  </si>
  <si>
    <t>April</t>
  </si>
  <si>
    <t>Low</t>
  </si>
  <si>
    <t>May</t>
  </si>
  <si>
    <t>November</t>
  </si>
  <si>
    <t>Medium</t>
  </si>
  <si>
    <t>High</t>
  </si>
  <si>
    <t>Row Labels</t>
  </si>
  <si>
    <t>Grand Total</t>
  </si>
  <si>
    <t xml:space="preserve">Picture 1 </t>
  </si>
  <si>
    <t xml:space="preserve">Picture 2 </t>
  </si>
  <si>
    <t>Picture 3</t>
  </si>
  <si>
    <t>Picture 4</t>
  </si>
  <si>
    <t>Picture 5</t>
  </si>
  <si>
    <t xml:space="preserve"> </t>
  </si>
  <si>
    <t>Average of Profit per Unit</t>
  </si>
  <si>
    <t>No</t>
  </si>
  <si>
    <t>Name</t>
  </si>
  <si>
    <t>Profit/unit</t>
  </si>
  <si>
    <t>Sum of  Sales</t>
  </si>
  <si>
    <t>Sum of Profit</t>
  </si>
  <si>
    <t>(All)</t>
  </si>
  <si>
    <t>Average of Sale Price</t>
  </si>
  <si>
    <t>Average price</t>
  </si>
  <si>
    <t>Percent sales contri</t>
  </si>
  <si>
    <t>Top Month</t>
  </si>
  <si>
    <t>Ashley Thomas Total</t>
  </si>
  <si>
    <t>John Terry Total</t>
  </si>
  <si>
    <t>Leo Paul Total</t>
  </si>
  <si>
    <t>Peter Jones Total</t>
  </si>
  <si>
    <t>Shane Bond Total</t>
  </si>
  <si>
    <t>Sum of Units Sold</t>
  </si>
  <si>
    <t>Top Segment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</si>
  <si>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</si>
  <si>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</si>
  <si>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</si>
  <si>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</si>
  <si>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</si>
  <si>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</si>
  <si>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</si>
  <si>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</si>
  <si>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</si>
  <si>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</si>
  <si>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</si>
  <si>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Profit Margin</t>
  </si>
  <si>
    <t>Average profit/unit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</si>
</sst>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2" fontId="0" fillId="0" borderId="0" xfId="0" applyNumberFormat="1"/>
    <xf numFmtId="0" fontId="2" fillId="0" borderId="0" xfId="0" applyFont="1" applyAlignment="1">
      <alignment horizontal="left"/>
    </xf>
    <xf numFmtId="2" fontId="3" fillId="0" borderId="0" xfId="0" applyNumberFormat="1" applyFont="1"/>
    <xf numFmtId="0" fontId="2" fillId="0" borderId="0" xfId="0" applyFont="1"/>
    <xf numFmtId="0" fontId="6" fillId="0" borderId="0" xfId="0" applyFont="1"/>
    <xf numFmtId="164" fontId="0" fillId="0" borderId="0" xfId="0" applyNumberFormat="1"/>
    <xf numFmtId="9" fontId="0" fillId="0" borderId="0" xfId="2" applyFont="1"/>
    <xf numFmtId="1" fontId="0" fillId="0" borderId="0" xfId="0" applyNumberFormat="1"/>
    <xf numFmtId="0" fontId="0" fillId="4" borderId="0" xfId="0" applyFill="1" applyAlignment="1">
      <alignment horizontal="left"/>
    </xf>
    <xf numFmtId="0" fontId="0" fillId="0" borderId="0" xfId="0" applyAlignment="1">
      <alignment horizontal="left" indent="1"/>
    </xf>
    <xf numFmtId="164" fontId="0" fillId="0" borderId="0" xfId="1" applyNumberFormat="1" applyFont="1"/>
    <xf numFmtId="164" fontId="7" fillId="0" borderId="0" xfId="1" applyNumberFormat="1" applyFont="1"/>
    <xf numFmtId="0" fontId="7" fillId="0" borderId="0" xfId="0" applyFont="1"/>
    <xf numFmtId="1" fontId="7" fillId="0" borderId="0" xfId="0" applyNumberFormat="1" applyFont="1"/>
    <xf numFmtId="9" fontId="7" fillId="0" borderId="0" xfId="2" applyFont="1"/>
    <xf numFmtId="0" fontId="0" fillId="4" borderId="0" xfId="0" applyFill="1"/>
    <xf numFmtId="0" fontId="5" fillId="0" borderId="2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NumberFormat="1" applyFont="1" applyFill="1" applyBorder="1"/>
    <xf numFmtId="9" fontId="5" fillId="0" borderId="2" xfId="2" applyFont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68">
    <dxf>
      <numFmt numFmtId="164" formatCode="_ * #,##0_ ;_ * \-#,##0_ ;_ * &quot;-&quot;??_ ;_ 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_ * #,##0_ ;_ * \-#,##0_ ;_ * &quot;-&quot;??_ ;_ @_ "/>
    </dxf>
    <dxf>
      <numFmt numFmtId="1" formatCode="0"/>
    </dxf>
    <dxf>
      <numFmt numFmtId="164" formatCode="_ * #,##0_ ;_ * \-#,##0_ ;_ * &quot;-&quot;??_ ;_ @_ 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1642"/>
      <color rgb="FF001B50"/>
      <color rgb="FF000D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>
                <a:solidFill>
                  <a:schemeClr val="bg1">
                    <a:lumMod val="85000"/>
                  </a:schemeClr>
                </a:solidFill>
              </a:rPr>
              <a:t>Unit</a:t>
            </a:r>
            <a:r>
              <a:rPr lang="en-IN" sz="1800" baseline="0">
                <a:solidFill>
                  <a:schemeClr val="bg1">
                    <a:lumMod val="85000"/>
                  </a:schemeClr>
                </a:solidFill>
              </a:rPr>
              <a:t> Sold vs Margin % Data</a:t>
            </a:r>
            <a:endParaRPr lang="en-IN" sz="1800">
              <a:solidFill>
                <a:schemeClr val="bg1">
                  <a:lumMod val="85000"/>
                </a:schemeClr>
              </a:solidFill>
            </a:endParaRPr>
          </a:p>
        </c:rich>
      </c:tx>
      <c:layout>
        <c:manualLayout>
          <c:xMode val="edge"/>
          <c:yMode val="edge"/>
          <c:x val="2.6095252944867068E-3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Margin 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'Unit Sold Analysis'!$I$17:$I$28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'Unit Sold Analysis'!$K$17:$K$28</c:f>
              <c:numCache>
                <c:formatCode>0%</c:formatCode>
                <c:ptCount val="12"/>
                <c:pt idx="0">
                  <c:v>0.18296449101695039</c:v>
                </c:pt>
                <c:pt idx="1">
                  <c:v>0.2741608958125159</c:v>
                </c:pt>
                <c:pt idx="2">
                  <c:v>9.4043676293225159E-2</c:v>
                </c:pt>
                <c:pt idx="3">
                  <c:v>4.6412991552136823E-2</c:v>
                </c:pt>
                <c:pt idx="4">
                  <c:v>0.18380400786817522</c:v>
                </c:pt>
                <c:pt idx="5">
                  <c:v>0.21524200417682801</c:v>
                </c:pt>
                <c:pt idx="6">
                  <c:v>8.336115375059891E-2</c:v>
                </c:pt>
                <c:pt idx="7">
                  <c:v>0.13926981281300532</c:v>
                </c:pt>
                <c:pt idx="8">
                  <c:v>0.22883648746034072</c:v>
                </c:pt>
                <c:pt idx="9">
                  <c:v>0.13021425135901984</c:v>
                </c:pt>
                <c:pt idx="10">
                  <c:v>0.15155837093754362</c:v>
                </c:pt>
                <c:pt idx="11">
                  <c:v>0.19899057853066587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FA8-4D3E-AF79-8703A2C1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19712"/>
        <c:axId val="270121280"/>
      </c:scatterChart>
      <c:scatterChart>
        <c:scatterStyle val="smoothMarker"/>
        <c:varyColors val="0"/>
        <c:ser>
          <c:idx val="0"/>
          <c:order val="0"/>
          <c:tx>
            <c:v>Unit Sold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'Unit Sold Analysis'!$I$17:$I$28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'Unit Sold Analysis'!$J$17:$J$28</c:f>
              <c:numCache>
                <c:formatCode>General</c:formatCode>
                <c:ptCount val="12"/>
                <c:pt idx="0">
                  <c:v>10285.5</c:v>
                </c:pt>
                <c:pt idx="1">
                  <c:v>8507</c:v>
                </c:pt>
                <c:pt idx="2">
                  <c:v>8720</c:v>
                </c:pt>
                <c:pt idx="3">
                  <c:v>12349.5</c:v>
                </c:pt>
                <c:pt idx="4">
                  <c:v>5177</c:v>
                </c:pt>
                <c:pt idx="5">
                  <c:v>14147</c:v>
                </c:pt>
                <c:pt idx="6">
                  <c:v>10210.5</c:v>
                </c:pt>
                <c:pt idx="7">
                  <c:v>8834</c:v>
                </c:pt>
                <c:pt idx="8">
                  <c:v>10246</c:v>
                </c:pt>
                <c:pt idx="9">
                  <c:v>13813</c:v>
                </c:pt>
                <c:pt idx="10">
                  <c:v>6691</c:v>
                </c:pt>
                <c:pt idx="11">
                  <c:v>15716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FA8-4D3E-AF79-8703A2C1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22064"/>
        <c:axId val="270121672"/>
      </c:scatterChart>
      <c:valAx>
        <c:axId val="2701197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21280"/>
        <c:crosses val="autoZero"/>
        <c:crossBetween val="midCat"/>
      </c:valAx>
      <c:valAx>
        <c:axId val="2701212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19712"/>
        <c:crosses val="autoZero"/>
        <c:crossBetween val="midCat"/>
      </c:valAx>
      <c:valAx>
        <c:axId val="270121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22064"/>
        <c:crosses val="max"/>
        <c:crossBetween val="midCat"/>
      </c:valAx>
      <c:valAx>
        <c:axId val="27012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27012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262204724409453"/>
          <c:y val="8.8379629629629641E-2"/>
          <c:w val="0.3864680664916885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>
                    <a:lumMod val="85000"/>
                  </a:schemeClr>
                </a:solidFill>
              </a:rPr>
              <a:t>Sales</a:t>
            </a:r>
            <a:r>
              <a:rPr lang="en-IN" baseline="0">
                <a:solidFill>
                  <a:schemeClr val="bg1">
                    <a:lumMod val="85000"/>
                  </a:schemeClr>
                </a:solidFill>
              </a:rPr>
              <a:t> vs Margin %</a:t>
            </a:r>
            <a:endParaRPr lang="en-IN">
              <a:solidFill>
                <a:schemeClr val="bg1">
                  <a:lumMod val="85000"/>
                </a:schemeClr>
              </a:solidFill>
            </a:endParaRPr>
          </a:p>
        </c:rich>
      </c:tx>
      <c:layout>
        <c:manualLayout>
          <c:xMode val="edge"/>
          <c:yMode val="edge"/>
          <c:x val="3.727077865266845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0314960629922"/>
          <c:y val="0.18039406532516766"/>
          <c:w val="0.77296303587051618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v>Sales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'Unit Sold Analysis'!$N$2:$N$13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'Unit Sold Analysis'!$O$2:$O$13</c:f>
              <c:numCache>
                <c:formatCode>General</c:formatCode>
                <c:ptCount val="12"/>
                <c:pt idx="0">
                  <c:v>1240503</c:v>
                </c:pt>
                <c:pt idx="1">
                  <c:v>1044377.46</c:v>
                </c:pt>
                <c:pt idx="2">
                  <c:v>1245865.8</c:v>
                </c:pt>
                <c:pt idx="3">
                  <c:v>1051964.835</c:v>
                </c:pt>
                <c:pt idx="4">
                  <c:v>837347.9</c:v>
                </c:pt>
                <c:pt idx="5">
                  <c:v>999691.63</c:v>
                </c:pt>
                <c:pt idx="6">
                  <c:v>432775.68000000005</c:v>
                </c:pt>
                <c:pt idx="7">
                  <c:v>502381.59</c:v>
                </c:pt>
                <c:pt idx="8">
                  <c:v>1037449.24</c:v>
                </c:pt>
                <c:pt idx="9">
                  <c:v>1320092.9100000004</c:v>
                </c:pt>
                <c:pt idx="10">
                  <c:v>903746.32000000007</c:v>
                </c:pt>
                <c:pt idx="11">
                  <c:v>2125692.85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65C-4091-9026-83EFA32DC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24416"/>
        <c:axId val="270124808"/>
      </c:scatterChart>
      <c:scatterChart>
        <c:scatterStyle val="smoothMarker"/>
        <c:varyColors val="0"/>
        <c:ser>
          <c:idx val="1"/>
          <c:order val="1"/>
          <c:tx>
            <c:v>Margin 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'Unit Sold Analysis'!$N$2:$N$13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'Unit Sold Analysis'!$P$2:$P$13</c:f>
              <c:numCache>
                <c:formatCode>0%</c:formatCode>
                <c:ptCount val="12"/>
                <c:pt idx="0">
                  <c:v>0.18296449101695039</c:v>
                </c:pt>
                <c:pt idx="1">
                  <c:v>0.2741608958125159</c:v>
                </c:pt>
                <c:pt idx="2">
                  <c:v>9.4043676293225159E-2</c:v>
                </c:pt>
                <c:pt idx="3">
                  <c:v>4.6412991552136823E-2</c:v>
                </c:pt>
                <c:pt idx="4">
                  <c:v>0.18380400786817522</c:v>
                </c:pt>
                <c:pt idx="5">
                  <c:v>0.21524200417682801</c:v>
                </c:pt>
                <c:pt idx="6">
                  <c:v>8.336115375059891E-2</c:v>
                </c:pt>
                <c:pt idx="7">
                  <c:v>0.13926981281300532</c:v>
                </c:pt>
                <c:pt idx="8">
                  <c:v>0.22883648746034072</c:v>
                </c:pt>
                <c:pt idx="9">
                  <c:v>0.13021425135901984</c:v>
                </c:pt>
                <c:pt idx="10">
                  <c:v>0.15155837093754362</c:v>
                </c:pt>
                <c:pt idx="11">
                  <c:v>0.19899057853066587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65C-4091-9026-83EFA32DC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29152"/>
        <c:axId val="149427976"/>
      </c:scatterChart>
      <c:valAx>
        <c:axId val="2701244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24808"/>
        <c:crosses val="autoZero"/>
        <c:crossBetween val="midCat"/>
      </c:valAx>
      <c:valAx>
        <c:axId val="270124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24416"/>
        <c:crosses val="autoZero"/>
        <c:crossBetween val="midCat"/>
      </c:valAx>
      <c:valAx>
        <c:axId val="1494279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9152"/>
        <c:crosses val="max"/>
        <c:crossBetween val="midCat"/>
      </c:valAx>
      <c:valAx>
        <c:axId val="149429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49427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603909805391977"/>
          <c:y val="6.3968414204634672E-2"/>
          <c:w val="0.33718416447944005"/>
          <c:h val="8.4746339102403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Unit</a:t>
            </a:r>
            <a:r>
              <a:rPr lang="en-IN" baseline="0"/>
              <a:t> Sold vs Margin % Data</a:t>
            </a:r>
            <a:endParaRPr lang="en-IN"/>
          </a:p>
        </c:rich>
      </c:tx>
      <c:layout>
        <c:manualLayout>
          <c:xMode val="edge"/>
          <c:yMode val="edge"/>
          <c:x val="7.6159667541557341E-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Margin 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'Unit Sold Analysis'!$I$17:$I$28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'Unit Sold Analysis'!$K$17:$K$28</c:f>
              <c:numCache>
                <c:formatCode>0%</c:formatCode>
                <c:ptCount val="12"/>
                <c:pt idx="0">
                  <c:v>0.18296449101695039</c:v>
                </c:pt>
                <c:pt idx="1">
                  <c:v>0.2741608958125159</c:v>
                </c:pt>
                <c:pt idx="2">
                  <c:v>9.4043676293225159E-2</c:v>
                </c:pt>
                <c:pt idx="3">
                  <c:v>4.6412991552136823E-2</c:v>
                </c:pt>
                <c:pt idx="4">
                  <c:v>0.18380400786817522</c:v>
                </c:pt>
                <c:pt idx="5">
                  <c:v>0.21524200417682801</c:v>
                </c:pt>
                <c:pt idx="6">
                  <c:v>8.336115375059891E-2</c:v>
                </c:pt>
                <c:pt idx="7">
                  <c:v>0.13926981281300532</c:v>
                </c:pt>
                <c:pt idx="8">
                  <c:v>0.22883648746034072</c:v>
                </c:pt>
                <c:pt idx="9">
                  <c:v>0.13021425135901984</c:v>
                </c:pt>
                <c:pt idx="10">
                  <c:v>0.15155837093754362</c:v>
                </c:pt>
                <c:pt idx="11">
                  <c:v>0.19899057853066587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118-4A47-8A54-81E8C8E8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402000"/>
        <c:axId val="338403568"/>
      </c:scatterChart>
      <c:scatterChart>
        <c:scatterStyle val="smoothMarker"/>
        <c:varyColors val="0"/>
        <c:ser>
          <c:idx val="0"/>
          <c:order val="0"/>
          <c:tx>
            <c:v>Unit Sold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'Unit Sold Analysis'!$I$17:$I$28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'Unit Sold Analysis'!$J$17:$J$28</c:f>
              <c:numCache>
                <c:formatCode>General</c:formatCode>
                <c:ptCount val="12"/>
                <c:pt idx="0">
                  <c:v>10285.5</c:v>
                </c:pt>
                <c:pt idx="1">
                  <c:v>8507</c:v>
                </c:pt>
                <c:pt idx="2">
                  <c:v>8720</c:v>
                </c:pt>
                <c:pt idx="3">
                  <c:v>12349.5</c:v>
                </c:pt>
                <c:pt idx="4">
                  <c:v>5177</c:v>
                </c:pt>
                <c:pt idx="5">
                  <c:v>14147</c:v>
                </c:pt>
                <c:pt idx="6">
                  <c:v>10210.5</c:v>
                </c:pt>
                <c:pt idx="7">
                  <c:v>8834</c:v>
                </c:pt>
                <c:pt idx="8">
                  <c:v>10246</c:v>
                </c:pt>
                <c:pt idx="9">
                  <c:v>13813</c:v>
                </c:pt>
                <c:pt idx="10">
                  <c:v>6691</c:v>
                </c:pt>
                <c:pt idx="11">
                  <c:v>15716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118-4A47-8A54-81E8C8E8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404352"/>
        <c:axId val="338398864"/>
      </c:scatterChart>
      <c:valAx>
        <c:axId val="33840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03568"/>
        <c:crosses val="autoZero"/>
        <c:crossBetween val="midCat"/>
      </c:valAx>
      <c:valAx>
        <c:axId val="3384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02000"/>
        <c:crosses val="autoZero"/>
        <c:crossBetween val="midCat"/>
      </c:valAx>
      <c:valAx>
        <c:axId val="338398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04352"/>
        <c:crosses val="max"/>
        <c:crossBetween val="midCat"/>
      </c:valAx>
      <c:valAx>
        <c:axId val="338404352"/>
        <c:scaling>
          <c:orientation val="minMax"/>
        </c:scaling>
        <c:delete val="1"/>
        <c:axPos val="b"/>
        <c:majorTickMark val="out"/>
        <c:minorTickMark val="none"/>
        <c:tickLblPos val="nextTo"/>
        <c:crossAx val="33839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262204724409453"/>
          <c:y val="8.8379629629629641E-2"/>
          <c:w val="0.3864680664916885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vs Margin %</a:t>
            </a:r>
            <a:endParaRPr lang="en-IN"/>
          </a:p>
        </c:rich>
      </c:tx>
      <c:layout>
        <c:manualLayout>
          <c:xMode val="edge"/>
          <c:yMode val="edge"/>
          <c:x val="3.727077865266845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0314960629922"/>
          <c:y val="0.18039406532516766"/>
          <c:w val="0.77296303587051618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v>Sales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'Unit Sold Analysis'!$N$2:$N$13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'Unit Sold Analysis'!$O$2:$O$13</c:f>
              <c:numCache>
                <c:formatCode>General</c:formatCode>
                <c:ptCount val="12"/>
                <c:pt idx="0">
                  <c:v>1240503</c:v>
                </c:pt>
                <c:pt idx="1">
                  <c:v>1044377.46</c:v>
                </c:pt>
                <c:pt idx="2">
                  <c:v>1245865.8</c:v>
                </c:pt>
                <c:pt idx="3">
                  <c:v>1051964.835</c:v>
                </c:pt>
                <c:pt idx="4">
                  <c:v>837347.9</c:v>
                </c:pt>
                <c:pt idx="5">
                  <c:v>999691.63</c:v>
                </c:pt>
                <c:pt idx="6">
                  <c:v>432775.68000000005</c:v>
                </c:pt>
                <c:pt idx="7">
                  <c:v>502381.59</c:v>
                </c:pt>
                <c:pt idx="8">
                  <c:v>1037449.24</c:v>
                </c:pt>
                <c:pt idx="9">
                  <c:v>1320092.9100000004</c:v>
                </c:pt>
                <c:pt idx="10">
                  <c:v>903746.32000000007</c:v>
                </c:pt>
                <c:pt idx="11">
                  <c:v>2125692.85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9C5-4FB2-9B57-646BBE401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97688"/>
        <c:axId val="338398080"/>
      </c:scatterChart>
      <c:scatterChart>
        <c:scatterStyle val="smoothMarker"/>
        <c:varyColors val="0"/>
        <c:ser>
          <c:idx val="1"/>
          <c:order val="1"/>
          <c:tx>
            <c:v>Margin 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'Unit Sold Analysis'!$N$2:$N$13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'Unit Sold Analysis'!$P$2:$P$13</c:f>
              <c:numCache>
                <c:formatCode>0%</c:formatCode>
                <c:ptCount val="12"/>
                <c:pt idx="0">
                  <c:v>0.18296449101695039</c:v>
                </c:pt>
                <c:pt idx="1">
                  <c:v>0.2741608958125159</c:v>
                </c:pt>
                <c:pt idx="2">
                  <c:v>9.4043676293225159E-2</c:v>
                </c:pt>
                <c:pt idx="3">
                  <c:v>4.6412991552136823E-2</c:v>
                </c:pt>
                <c:pt idx="4">
                  <c:v>0.18380400786817522</c:v>
                </c:pt>
                <c:pt idx="5">
                  <c:v>0.21524200417682801</c:v>
                </c:pt>
                <c:pt idx="6">
                  <c:v>8.336115375059891E-2</c:v>
                </c:pt>
                <c:pt idx="7">
                  <c:v>0.13926981281300532</c:v>
                </c:pt>
                <c:pt idx="8">
                  <c:v>0.22883648746034072</c:v>
                </c:pt>
                <c:pt idx="9">
                  <c:v>0.13021425135901984</c:v>
                </c:pt>
                <c:pt idx="10">
                  <c:v>0.15155837093754362</c:v>
                </c:pt>
                <c:pt idx="11">
                  <c:v>0.19899057853066587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9C5-4FB2-9B57-646BBE401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403176"/>
        <c:axId val="338401608"/>
      </c:scatterChart>
      <c:valAx>
        <c:axId val="33839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98080"/>
        <c:crosses val="autoZero"/>
        <c:crossBetween val="midCat"/>
      </c:valAx>
      <c:valAx>
        <c:axId val="3383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97688"/>
        <c:crosses val="autoZero"/>
        <c:crossBetween val="midCat"/>
      </c:valAx>
      <c:valAx>
        <c:axId val="338401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03176"/>
        <c:crosses val="max"/>
        <c:crossBetween val="midCat"/>
      </c:valAx>
      <c:valAx>
        <c:axId val="338403176"/>
        <c:scaling>
          <c:orientation val="minMax"/>
        </c:scaling>
        <c:delete val="1"/>
        <c:axPos val="b"/>
        <c:majorTickMark val="out"/>
        <c:minorTickMark val="none"/>
        <c:tickLblPos val="nextTo"/>
        <c:crossAx val="33840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363013998250215"/>
          <c:y val="4.687445319335079E-2"/>
          <c:w val="0.33718416447944005"/>
          <c:h val="8.4746339102403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Images!$A$1" fmlaRange="'Sales Analysis'!$A$2:$A$6" noThreeD="1" sel="3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2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chart" Target="../charts/chart2.xml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3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3" Type="http://schemas.openxmlformats.org/officeDocument/2006/relationships/image" Target="../media/image16.png"/><Relationship Id="rId7" Type="http://schemas.openxmlformats.org/officeDocument/2006/relationships/image" Target="../media/image20.emf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emf"/><Relationship Id="rId5" Type="http://schemas.openxmlformats.org/officeDocument/2006/relationships/image" Target="../media/image18.emf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114300</xdr:rowOff>
    </xdr:from>
    <xdr:to>
      <xdr:col>3</xdr:col>
      <xdr:colOff>361950</xdr:colOff>
      <xdr:row>55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42875" y="114300"/>
          <a:ext cx="2047875" cy="10515600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171451</xdr:colOff>
      <xdr:row>0</xdr:row>
      <xdr:rowOff>142876</xdr:rowOff>
    </xdr:from>
    <xdr:to>
      <xdr:col>1</xdr:col>
      <xdr:colOff>228601</xdr:colOff>
      <xdr:row>4</xdr:row>
      <xdr:rowOff>47626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1" y="142876"/>
          <a:ext cx="666750" cy="666750"/>
        </a:xfrm>
        <a:prstGeom prst="rect">
          <a:avLst/>
        </a:prstGeom>
      </xdr:spPr>
    </xdr:pic>
    <xdr:clientData/>
  </xdr:twoCellAnchor>
  <xdr:oneCellAnchor>
    <xdr:from>
      <xdr:col>1</xdr:col>
      <xdr:colOff>342900</xdr:colOff>
      <xdr:row>0</xdr:row>
      <xdr:rowOff>171448</xdr:rowOff>
    </xdr:from>
    <xdr:ext cx="1123950" cy="65594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952500" y="171448"/>
          <a:ext cx="1123950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800">
              <a:solidFill>
                <a:schemeClr val="bg1">
                  <a:lumMod val="85000"/>
                </a:schemeClr>
              </a:solidFill>
            </a:rPr>
            <a:t>The </a:t>
          </a:r>
          <a:r>
            <a:rPr lang="en-IN" sz="1800" b="1">
              <a:solidFill>
                <a:schemeClr val="bg1">
                  <a:lumMod val="85000"/>
                </a:schemeClr>
              </a:solidFill>
            </a:rPr>
            <a:t>Sales Company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16</xdr:row>
          <xdr:rowOff>19050</xdr:rowOff>
        </xdr:from>
        <xdr:to>
          <xdr:col>3</xdr:col>
          <xdr:colOff>276225</xdr:colOff>
          <xdr:row>17</xdr:row>
          <xdr:rowOff>133350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xmlns="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561975</xdr:colOff>
          <xdr:row>7</xdr:row>
          <xdr:rowOff>66675</xdr:rowOff>
        </xdr:from>
        <xdr:to>
          <xdr:col>2</xdr:col>
          <xdr:colOff>523875</xdr:colOff>
          <xdr:row>13</xdr:row>
          <xdr:rowOff>114300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xmlns="" id="{00000000-0008-0000-0000-000007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Large_Img" spid="_x0000_s2237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1975" y="1400175"/>
              <a:ext cx="1181100" cy="1190625"/>
            </a:xfrm>
            <a:prstGeom prst="ellipse">
              <a:avLst/>
            </a:prstGeom>
            <a:ln w="25400" cap="rnd">
              <a:solidFill>
                <a:srgbClr val="333333"/>
              </a:solidFill>
            </a:ln>
            <a:effectLst>
              <a:outerShdw blurRad="381000" dist="292100" dir="5400000" sx="-80000" sy="-18000" rotWithShape="0">
                <a:srgbClr val="000000">
                  <a:alpha val="22000"/>
                </a:srgbClr>
              </a:outerShdw>
            </a:effectLst>
            <a:scene3d>
              <a:camera prst="orthographicFront"/>
              <a:lightRig rig="contrasting" dir="t">
                <a:rot lat="0" lon="0" rev="3000000"/>
              </a:lightRig>
            </a:scene3d>
            <a:sp3d contourW="7620">
              <a:bevelT w="95250" h="31750"/>
              <a:contourClr>
                <a:srgbClr val="333333"/>
              </a:contourClr>
            </a:sp3d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21</xdr:row>
          <xdr:rowOff>0</xdr:rowOff>
        </xdr:from>
        <xdr:to>
          <xdr:col>2</xdr:col>
          <xdr:colOff>247650</xdr:colOff>
          <xdr:row>23</xdr:row>
          <xdr:rowOff>123825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xmlns="" id="{00000000-0008-0000-0000-000009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Leader_1_img" spid="_x0000_s2238"/>
                </a:ext>
              </a:extLst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52500" y="4000500"/>
              <a:ext cx="514350" cy="504825"/>
            </a:xfrm>
            <a:prstGeom prst="ellipse">
              <a:avLst/>
            </a:prstGeom>
            <a:ln w="25400" cap="rnd">
              <a:solidFill>
                <a:schemeClr val="accent4"/>
              </a:solidFill>
            </a:ln>
            <a:effectLst>
              <a:outerShdw blurRad="381000" dist="292100" dir="5400000" sx="-80000" sy="-18000" rotWithShape="0">
                <a:srgbClr val="000000">
                  <a:alpha val="22000"/>
                </a:srgbClr>
              </a:outerShdw>
            </a:effectLst>
            <a:scene3d>
              <a:camera prst="orthographicFront"/>
              <a:lightRig rig="contrasting" dir="t">
                <a:rot lat="0" lon="0" rev="3000000"/>
              </a:lightRig>
            </a:scene3d>
            <a:sp3d contourW="7620">
              <a:bevelT w="95250" h="31750"/>
              <a:contourClr>
                <a:srgbClr val="333333"/>
              </a:contourClr>
            </a:sp3d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23</xdr:row>
          <xdr:rowOff>161925</xdr:rowOff>
        </xdr:from>
        <xdr:to>
          <xdr:col>1</xdr:col>
          <xdr:colOff>247650</xdr:colOff>
          <xdr:row>26</xdr:row>
          <xdr:rowOff>95250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xmlns="" id="{00000000-0008-0000-0000-00000D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Leader_2_img" spid="_x0000_s2239"/>
                </a:ext>
              </a:extLst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2900" y="4543425"/>
              <a:ext cx="514350" cy="504825"/>
            </a:xfrm>
            <a:prstGeom prst="ellipse">
              <a:avLst/>
            </a:prstGeom>
            <a:ln w="25400" cap="rnd">
              <a:solidFill>
                <a:schemeClr val="bg2"/>
              </a:solidFill>
            </a:ln>
            <a:effectLst>
              <a:outerShdw blurRad="381000" dist="292100" dir="5400000" sx="-80000" sy="-18000" rotWithShape="0">
                <a:srgbClr val="000000">
                  <a:alpha val="22000"/>
                </a:srgbClr>
              </a:outerShdw>
            </a:effectLst>
            <a:scene3d>
              <a:camera prst="orthographicFront"/>
              <a:lightRig rig="contrasting" dir="t">
                <a:rot lat="0" lon="0" rev="3000000"/>
              </a:lightRig>
            </a:scene3d>
            <a:sp3d contourW="7620">
              <a:bevelT w="95250" h="31750"/>
              <a:contourClr>
                <a:srgbClr val="333333"/>
              </a:contourClr>
            </a:sp3d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23</xdr:row>
          <xdr:rowOff>161925</xdr:rowOff>
        </xdr:from>
        <xdr:to>
          <xdr:col>3</xdr:col>
          <xdr:colOff>180975</xdr:colOff>
          <xdr:row>26</xdr:row>
          <xdr:rowOff>95250</xdr:rowOff>
        </xdr:to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xmlns="" id="{00000000-0008-0000-0000-00000E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Leader_3_img" spid="_x0000_s2240"/>
                </a:ext>
              </a:extLst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95425" y="4543425"/>
              <a:ext cx="514350" cy="504825"/>
            </a:xfrm>
            <a:prstGeom prst="ellipse">
              <a:avLst/>
            </a:prstGeom>
            <a:ln w="25400" cap="rnd">
              <a:solidFill>
                <a:schemeClr val="accent2">
                  <a:lumMod val="75000"/>
                </a:schemeClr>
              </a:solidFill>
            </a:ln>
            <a:effectLst>
              <a:outerShdw blurRad="381000" dist="292100" dir="5400000" sx="-80000" sy="-18000" rotWithShape="0">
                <a:srgbClr val="000000">
                  <a:alpha val="22000"/>
                </a:srgbClr>
              </a:outerShdw>
            </a:effectLst>
            <a:scene3d>
              <a:camera prst="orthographicFront"/>
              <a:lightRig rig="contrasting" dir="t">
                <a:rot lat="0" lon="0" rev="3000000"/>
              </a:lightRig>
            </a:scene3d>
            <a:sp3d contourW="7620">
              <a:bevelT w="95250" h="31750"/>
              <a:contourClr>
                <a:srgbClr val="333333"/>
              </a:contourClr>
            </a:sp3d>
          </xdr:spPr>
        </xdr:pic>
        <xdr:clientData/>
      </xdr:twoCellAnchor>
    </mc:Choice>
    <mc:Fallback/>
  </mc:AlternateContent>
  <xdr:twoCellAnchor>
    <xdr:from>
      <xdr:col>3</xdr:col>
      <xdr:colOff>381000</xdr:colOff>
      <xdr:row>6</xdr:row>
      <xdr:rowOff>0</xdr:rowOff>
    </xdr:from>
    <xdr:to>
      <xdr:col>28</xdr:col>
      <xdr:colOff>0</xdr:colOff>
      <xdr:row>6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 flipV="1">
          <a:off x="2209800" y="1143000"/>
          <a:ext cx="14859000" cy="9525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161925</xdr:colOff>
      <xdr:row>1</xdr:row>
      <xdr:rowOff>57150</xdr:rowOff>
    </xdr:from>
    <xdr:ext cx="4311052" cy="7811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 txBox="1"/>
      </xdr:nvSpPr>
      <xdr:spPr>
        <a:xfrm>
          <a:off x="2600325" y="247650"/>
          <a:ext cx="4311052" cy="781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4400">
              <a:solidFill>
                <a:schemeClr val="bg1">
                  <a:lumMod val="75000"/>
                </a:schemeClr>
              </a:solidFill>
            </a:rPr>
            <a:t>Sales</a:t>
          </a:r>
          <a:r>
            <a:rPr lang="en-IN" sz="4400" baseline="0">
              <a:solidFill>
                <a:schemeClr val="bg1"/>
              </a:solidFill>
            </a:rPr>
            <a:t> Report </a:t>
          </a:r>
          <a:r>
            <a:rPr lang="en-IN" sz="4400" baseline="0">
              <a:solidFill>
                <a:schemeClr val="accent1">
                  <a:lumMod val="60000"/>
                  <a:lumOff val="40000"/>
                </a:schemeClr>
              </a:solidFill>
            </a:rPr>
            <a:t>2014</a:t>
          </a:r>
          <a:endParaRPr lang="en-IN" sz="1100"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oneCellAnchor>
  <xdr:twoCellAnchor editAs="oneCell">
    <xdr:from>
      <xdr:col>0</xdr:col>
      <xdr:colOff>190500</xdr:colOff>
      <xdr:row>28</xdr:row>
      <xdr:rowOff>38100</xdr:rowOff>
    </xdr:from>
    <xdr:to>
      <xdr:col>3</xdr:col>
      <xdr:colOff>352425</xdr:colOff>
      <xdr:row>34</xdr:row>
      <xdr:rowOff>47625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459766CA-2701-4950-9A94-993A42E20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372100"/>
          <a:ext cx="1990725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381000</xdr:colOff>
      <xdr:row>12</xdr:row>
      <xdr:rowOff>28575</xdr:rowOff>
    </xdr:from>
    <xdr:to>
      <xdr:col>28</xdr:col>
      <xdr:colOff>0</xdr:colOff>
      <xdr:row>12</xdr:row>
      <xdr:rowOff>38100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xmlns="" id="{80B0FCA3-9C37-4923-AD3F-BA1B44D72826}"/>
            </a:ext>
          </a:extLst>
        </xdr:cNvPr>
        <xdr:cNvCxnSpPr/>
      </xdr:nvCxnSpPr>
      <xdr:spPr>
        <a:xfrm flipV="1">
          <a:off x="2209800" y="2314575"/>
          <a:ext cx="14859000" cy="9525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6</xdr:row>
      <xdr:rowOff>19050</xdr:rowOff>
    </xdr:from>
    <xdr:to>
      <xdr:col>9</xdr:col>
      <xdr:colOff>504825</xdr:colOff>
      <xdr:row>12</xdr:row>
      <xdr:rowOff>47625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xmlns="" id="{FA33F568-2EE1-4C39-9091-C636EC00F9E9}"/>
            </a:ext>
          </a:extLst>
        </xdr:cNvPr>
        <xdr:cNvCxnSpPr/>
      </xdr:nvCxnSpPr>
      <xdr:spPr>
        <a:xfrm flipH="1">
          <a:off x="5981700" y="1162050"/>
          <a:ext cx="9525" cy="1171575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581025</xdr:colOff>
      <xdr:row>6</xdr:row>
      <xdr:rowOff>9525</xdr:rowOff>
    </xdr:from>
    <xdr:to>
      <xdr:col>15</xdr:col>
      <xdr:colOff>590550</xdr:colOff>
      <xdr:row>12</xdr:row>
      <xdr:rowOff>38100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xmlns="" id="{AF0B1812-0EF8-4275-B4FE-A75C1BFA521F}"/>
            </a:ext>
          </a:extLst>
        </xdr:cNvPr>
        <xdr:cNvCxnSpPr/>
      </xdr:nvCxnSpPr>
      <xdr:spPr>
        <a:xfrm flipH="1">
          <a:off x="9725025" y="1152525"/>
          <a:ext cx="9525" cy="1171575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278040</xdr:colOff>
      <xdr:row>6</xdr:row>
      <xdr:rowOff>19051</xdr:rowOff>
    </xdr:from>
    <xdr:to>
      <xdr:col>8</xdr:col>
      <xdr:colOff>600558</xdr:colOff>
      <xdr:row>9</xdr:row>
      <xdr:rowOff>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9A703E25-C252-4669-9679-3B3B3A136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440" y="1162051"/>
          <a:ext cx="2760918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219075</xdr:colOff>
      <xdr:row>8</xdr:row>
      <xdr:rowOff>114300</xdr:rowOff>
    </xdr:from>
    <xdr:ext cx="1666875" cy="405432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73499C07-736C-466B-ACDA-77730BFB06B3}"/>
            </a:ext>
          </a:extLst>
        </xdr:cNvPr>
        <xdr:cNvSpPr txBox="1"/>
      </xdr:nvSpPr>
      <xdr:spPr>
        <a:xfrm>
          <a:off x="3267075" y="1638300"/>
          <a:ext cx="166687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IN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5,89,24,428 </a:t>
          </a:r>
          <a:endParaRPr lang="en-IN" sz="4800">
            <a:solidFill>
              <a:schemeClr val="bg1"/>
            </a:solidFill>
          </a:endParaRPr>
        </a:p>
      </xdr:txBody>
    </xdr:sp>
    <xdr:clientData/>
  </xdr:oneCellAnchor>
  <xdr:twoCellAnchor>
    <xdr:from>
      <xdr:col>21</xdr:col>
      <xdr:colOff>485775</xdr:colOff>
      <xdr:row>6</xdr:row>
      <xdr:rowOff>0</xdr:rowOff>
    </xdr:from>
    <xdr:to>
      <xdr:col>21</xdr:col>
      <xdr:colOff>495300</xdr:colOff>
      <xdr:row>12</xdr:row>
      <xdr:rowOff>28575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xmlns="" id="{359593C4-BD39-4143-B96A-7D4AF7AD3C8C}"/>
            </a:ext>
          </a:extLst>
        </xdr:cNvPr>
        <xdr:cNvCxnSpPr/>
      </xdr:nvCxnSpPr>
      <xdr:spPr>
        <a:xfrm flipH="1">
          <a:off x="13287375" y="1143000"/>
          <a:ext cx="9525" cy="1171575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447675</xdr:colOff>
      <xdr:row>10</xdr:row>
      <xdr:rowOff>47625</xdr:rowOff>
    </xdr:from>
    <xdr:ext cx="1214820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E618BE5A-F26D-4005-9A04-2E0F2143BC7D}"/>
            </a:ext>
          </a:extLst>
        </xdr:cNvPr>
        <xdr:cNvSpPr txBox="1"/>
      </xdr:nvSpPr>
      <xdr:spPr>
        <a:xfrm>
          <a:off x="3495675" y="1952625"/>
          <a:ext cx="12148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/>
              </a:solidFill>
            </a:rPr>
            <a:t>Tota; Sales</a:t>
          </a:r>
          <a:r>
            <a:rPr lang="en-IN" sz="1100" baseline="0">
              <a:solidFill>
                <a:schemeClr val="bg1"/>
              </a:solidFill>
            </a:rPr>
            <a:t> in USD</a:t>
          </a:r>
          <a:endParaRPr lang="en-IN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10</xdr:col>
      <xdr:colOff>571500</xdr:colOff>
      <xdr:row>5</xdr:row>
      <xdr:rowOff>180975</xdr:rowOff>
    </xdr:from>
    <xdr:to>
      <xdr:col>14</xdr:col>
      <xdr:colOff>555171</xdr:colOff>
      <xdr:row>8</xdr:row>
      <xdr:rowOff>180975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xmlns="" id="{16D4C56F-CAA4-4835-A6CE-66A8BF0C6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1133475"/>
          <a:ext cx="2422071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600074</xdr:colOff>
      <xdr:row>8</xdr:row>
      <xdr:rowOff>85725</xdr:rowOff>
    </xdr:from>
    <xdr:ext cx="1333501" cy="405432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62575833-DA92-47E2-922B-2B09C01676CF}"/>
            </a:ext>
          </a:extLst>
        </xdr:cNvPr>
        <xdr:cNvSpPr txBox="1"/>
      </xdr:nvSpPr>
      <xdr:spPr>
        <a:xfrm>
          <a:off x="7305674" y="1609725"/>
          <a:ext cx="133350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95,74,549</a:t>
          </a:r>
          <a:r>
            <a:rPr lang="en-IN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100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552450</xdr:colOff>
      <xdr:row>10</xdr:row>
      <xdr:rowOff>38100</xdr:rowOff>
    </xdr:from>
    <xdr:ext cx="1293559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xmlns="" id="{3CC3F996-BBA7-49B4-A756-74C3B5BB1FE0}"/>
            </a:ext>
          </a:extLst>
        </xdr:cNvPr>
        <xdr:cNvSpPr txBox="1"/>
      </xdr:nvSpPr>
      <xdr:spPr>
        <a:xfrm>
          <a:off x="7258050" y="1943100"/>
          <a:ext cx="1293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/>
              </a:solidFill>
            </a:rPr>
            <a:t>Total Profits in USD</a:t>
          </a:r>
        </a:p>
      </xdr:txBody>
    </xdr:sp>
    <xdr:clientData/>
  </xdr:oneCellAnchor>
  <xdr:oneCellAnchor>
    <xdr:from>
      <xdr:col>18</xdr:col>
      <xdr:colOff>295275</xdr:colOff>
      <xdr:row>8</xdr:row>
      <xdr:rowOff>114300</xdr:rowOff>
    </xdr:from>
    <xdr:ext cx="659796" cy="405432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xmlns="" id="{CE257F53-5B71-4DDB-B9A1-54398B04E440}"/>
            </a:ext>
          </a:extLst>
        </xdr:cNvPr>
        <xdr:cNvSpPr txBox="1"/>
      </xdr:nvSpPr>
      <xdr:spPr>
        <a:xfrm>
          <a:off x="11268075" y="1638300"/>
          <a:ext cx="65979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16%</a:t>
          </a:r>
          <a:r>
            <a:rPr lang="en-IN"/>
            <a:t> </a:t>
          </a:r>
          <a:endParaRPr lang="en-IN" sz="1100">
            <a:solidFill>
              <a:schemeClr val="bg1"/>
            </a:solidFill>
          </a:endParaRPr>
        </a:p>
      </xdr:txBody>
    </xdr:sp>
    <xdr:clientData/>
  </xdr:oneCellAnchor>
  <xdr:oneCellAnchor>
    <xdr:from>
      <xdr:col>17</xdr:col>
      <xdr:colOff>523875</xdr:colOff>
      <xdr:row>10</xdr:row>
      <xdr:rowOff>57150</xdr:rowOff>
    </xdr:from>
    <xdr:ext cx="1356205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xmlns="" id="{1AEEB714-5507-4C95-A586-4BAE7894783E}"/>
            </a:ext>
          </a:extLst>
        </xdr:cNvPr>
        <xdr:cNvSpPr txBox="1"/>
      </xdr:nvSpPr>
      <xdr:spPr>
        <a:xfrm>
          <a:off x="10887075" y="1962150"/>
          <a:ext cx="13562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/>
              </a:solidFill>
            </a:rPr>
            <a:t>Net Profit</a:t>
          </a:r>
          <a:r>
            <a:rPr lang="en-IN" sz="1100" baseline="0">
              <a:solidFill>
                <a:schemeClr val="bg1"/>
              </a:solidFill>
            </a:rPr>
            <a:t> Percentge</a:t>
          </a:r>
          <a:endParaRPr lang="en-IN" sz="1100">
            <a:solidFill>
              <a:schemeClr val="bg1"/>
            </a:solidFill>
          </a:endParaRPr>
        </a:p>
      </xdr:txBody>
    </xdr:sp>
    <xdr:clientData/>
  </xdr:oneCellAnchor>
  <xdr:twoCellAnchor>
    <xdr:from>
      <xdr:col>27</xdr:col>
      <xdr:colOff>600075</xdr:colOff>
      <xdr:row>6</xdr:row>
      <xdr:rowOff>0</xdr:rowOff>
    </xdr:from>
    <xdr:to>
      <xdr:col>28</xdr:col>
      <xdr:colOff>0</xdr:colOff>
      <xdr:row>12</xdr:row>
      <xdr:rowOff>28575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xmlns="" id="{54CAC09A-E805-4C57-B11E-A037F6D08FB5}"/>
            </a:ext>
          </a:extLst>
        </xdr:cNvPr>
        <xdr:cNvCxnSpPr/>
      </xdr:nvCxnSpPr>
      <xdr:spPr>
        <a:xfrm flipH="1">
          <a:off x="17059275" y="1143000"/>
          <a:ext cx="9525" cy="1171575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240854</xdr:colOff>
      <xdr:row>6</xdr:row>
      <xdr:rowOff>57151</xdr:rowOff>
    </xdr:from>
    <xdr:to>
      <xdr:col>27</xdr:col>
      <xdr:colOff>295276</xdr:colOff>
      <xdr:row>8</xdr:row>
      <xdr:rowOff>117046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xmlns="" id="{98DE1C57-E34C-4D5C-8C46-8C9C03ADD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2054" y="1200151"/>
          <a:ext cx="3102422" cy="440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24</xdr:col>
      <xdr:colOff>342900</xdr:colOff>
      <xdr:row>8</xdr:row>
      <xdr:rowOff>76200</xdr:rowOff>
    </xdr:from>
    <xdr:ext cx="444609" cy="405432"/>
    <xdr:sp macro="" textlink="'Sales Analysis'!K18">
      <xdr:nvSpPr>
        <xdr:cNvPr id="48" name="TextBox 47">
          <a:extLst>
            <a:ext uri="{FF2B5EF4-FFF2-40B4-BE49-F238E27FC236}">
              <a16:creationId xmlns:a16="http://schemas.microsoft.com/office/drawing/2014/main" xmlns="" id="{C38FB8F6-46CB-4D54-95C7-20D19D7B82F9}"/>
            </a:ext>
          </a:extLst>
        </xdr:cNvPr>
        <xdr:cNvSpPr txBox="1"/>
      </xdr:nvSpPr>
      <xdr:spPr>
        <a:xfrm>
          <a:off x="14973300" y="1600200"/>
          <a:ext cx="44460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6194E4A7-32EF-4EBC-B440-0EDC33963CE3}" type="TxLink">
            <a:rPr lang="en-US" sz="20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18</a:t>
          </a:fld>
          <a:endParaRPr lang="en-IN" sz="1100">
            <a:solidFill>
              <a:schemeClr val="bg1"/>
            </a:solidFill>
          </a:endParaRPr>
        </a:p>
      </xdr:txBody>
    </xdr:sp>
    <xdr:clientData/>
  </xdr:oneCellAnchor>
  <xdr:oneCellAnchor>
    <xdr:from>
      <xdr:col>23</xdr:col>
      <xdr:colOff>390525</xdr:colOff>
      <xdr:row>10</xdr:row>
      <xdr:rowOff>38100</xdr:rowOff>
    </xdr:from>
    <xdr:ext cx="153086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xmlns="" id="{C9844474-52BC-427E-8BD5-B74E54CA072A}"/>
            </a:ext>
          </a:extLst>
        </xdr:cNvPr>
        <xdr:cNvSpPr txBox="1"/>
      </xdr:nvSpPr>
      <xdr:spPr>
        <a:xfrm>
          <a:off x="14411325" y="1943100"/>
          <a:ext cx="15308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/>
              </a:solidFill>
            </a:rPr>
            <a:t>Profit per unit sold USD</a:t>
          </a:r>
        </a:p>
      </xdr:txBody>
    </xdr:sp>
    <xdr:clientData/>
  </xdr:oneCellAnchor>
  <xdr:twoCellAnchor>
    <xdr:from>
      <xdr:col>4</xdr:col>
      <xdr:colOff>0</xdr:colOff>
      <xdr:row>13</xdr:row>
      <xdr:rowOff>66675</xdr:rowOff>
    </xdr:from>
    <xdr:to>
      <xdr:col>15</xdr:col>
      <xdr:colOff>438150</xdr:colOff>
      <xdr:row>25</xdr:row>
      <xdr:rowOff>66675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xmlns="" id="{47F4E310-C7D1-49ED-AE67-E6F2F2ED7939}"/>
            </a:ext>
          </a:extLst>
        </xdr:cNvPr>
        <xdr:cNvSpPr/>
      </xdr:nvSpPr>
      <xdr:spPr>
        <a:xfrm>
          <a:off x="2438400" y="2543175"/>
          <a:ext cx="7143750" cy="2286000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76200</xdr:colOff>
      <xdr:row>13</xdr:row>
      <xdr:rowOff>57149</xdr:rowOff>
    </xdr:from>
    <xdr:to>
      <xdr:col>27</xdr:col>
      <xdr:colOff>514350</xdr:colOff>
      <xdr:row>37</xdr:row>
      <xdr:rowOff>66674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xmlns="" id="{DA6F4FB7-E82E-4E37-B31B-5BDBA02B9357}"/>
            </a:ext>
          </a:extLst>
        </xdr:cNvPr>
        <xdr:cNvSpPr/>
      </xdr:nvSpPr>
      <xdr:spPr>
        <a:xfrm>
          <a:off x="9829800" y="2533649"/>
          <a:ext cx="7143750" cy="4581525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571500</xdr:colOff>
      <xdr:row>26</xdr:row>
      <xdr:rowOff>161925</xdr:rowOff>
    </xdr:from>
    <xdr:to>
      <xdr:col>15</xdr:col>
      <xdr:colOff>400050</xdr:colOff>
      <xdr:row>38</xdr:row>
      <xdr:rowOff>161925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xmlns="" id="{6F10BB91-C265-4727-B8C2-E62E390FAC09}"/>
            </a:ext>
          </a:extLst>
        </xdr:cNvPr>
        <xdr:cNvSpPr/>
      </xdr:nvSpPr>
      <xdr:spPr>
        <a:xfrm>
          <a:off x="2400300" y="5114925"/>
          <a:ext cx="7143750" cy="2286000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19050</xdr:colOff>
      <xdr:row>13</xdr:row>
      <xdr:rowOff>85725</xdr:rowOff>
    </xdr:from>
    <xdr:ext cx="1325363" cy="342786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xmlns="" id="{B0DCA2C6-68E3-4829-9539-A9084B7B6BD0}"/>
            </a:ext>
          </a:extLst>
        </xdr:cNvPr>
        <xdr:cNvSpPr txBox="1"/>
      </xdr:nvSpPr>
      <xdr:spPr>
        <a:xfrm>
          <a:off x="2457450" y="2562225"/>
          <a:ext cx="132536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>
              <a:solidFill>
                <a:schemeClr val="bg1">
                  <a:lumMod val="75000"/>
                </a:schemeClr>
              </a:solidFill>
            </a:rPr>
            <a:t>Sales</a:t>
          </a:r>
          <a:r>
            <a:rPr lang="en-IN" sz="1600">
              <a:solidFill>
                <a:schemeClr val="bg1"/>
              </a:solidFill>
            </a:rPr>
            <a:t> Analysis</a:t>
          </a:r>
          <a:endParaRPr lang="en-IN" sz="1100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19050</xdr:colOff>
      <xdr:row>15</xdr:row>
      <xdr:rowOff>66675</xdr:rowOff>
    </xdr:from>
    <xdr:to>
      <xdr:col>15</xdr:col>
      <xdr:colOff>428625</xdr:colOff>
      <xdr:row>15</xdr:row>
      <xdr:rowOff>85726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xmlns="" id="{9584DC92-0A5E-40E9-9FEA-AB7982F8F547}"/>
            </a:ext>
          </a:extLst>
        </xdr:cNvPr>
        <xdr:cNvCxnSpPr/>
      </xdr:nvCxnSpPr>
      <xdr:spPr>
        <a:xfrm flipV="1">
          <a:off x="2457450" y="2924175"/>
          <a:ext cx="7115175" cy="19051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561975</xdr:colOff>
      <xdr:row>15</xdr:row>
      <xdr:rowOff>114300</xdr:rowOff>
    </xdr:from>
    <xdr:ext cx="4514850" cy="1031629"/>
    <xdr:sp macro="" textlink="'Sales Analysis'!N10">
      <xdr:nvSpPr>
        <xdr:cNvPr id="60" name="TextBox 59">
          <a:extLst>
            <a:ext uri="{FF2B5EF4-FFF2-40B4-BE49-F238E27FC236}">
              <a16:creationId xmlns:a16="http://schemas.microsoft.com/office/drawing/2014/main" xmlns="" id="{3B84E22C-46DD-4B22-96A9-283BBDAC6798}"/>
            </a:ext>
          </a:extLst>
        </xdr:cNvPr>
        <xdr:cNvSpPr txBox="1"/>
      </xdr:nvSpPr>
      <xdr:spPr>
        <a:xfrm>
          <a:off x="2390775" y="2971800"/>
          <a:ext cx="4514850" cy="10316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BC0BF62-CE35-4D6C-8FF3-C880EB6FBF90}" type="TxLink">
            <a:rPr lang="en-US" sz="6000" b="1" i="0" u="none" strike="noStrike">
              <a:solidFill>
                <a:schemeClr val="accent5">
                  <a:lumMod val="75000"/>
                </a:schemeClr>
              </a:solidFill>
              <a:latin typeface="Calibri"/>
              <a:cs typeface="Calibri"/>
            </a:rPr>
            <a:pPr/>
            <a:t> 1,27,41,889 </a:t>
          </a:fld>
          <a:endParaRPr lang="en-IN" sz="60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  <xdr:oneCellAnchor>
    <xdr:from>
      <xdr:col>12</xdr:col>
      <xdr:colOff>495300</xdr:colOff>
      <xdr:row>13</xdr:row>
      <xdr:rowOff>95250</xdr:rowOff>
    </xdr:from>
    <xdr:ext cx="1572675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xmlns="" id="{4F2575E3-38A1-4C0B-BC60-C749D5D5C779}"/>
            </a:ext>
          </a:extLst>
        </xdr:cNvPr>
        <xdr:cNvSpPr txBox="1"/>
      </xdr:nvSpPr>
      <xdr:spPr>
        <a:xfrm>
          <a:off x="7810500" y="2571750"/>
          <a:ext cx="15726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>
                  <a:lumMod val="85000"/>
                </a:schemeClr>
              </a:solidFill>
            </a:rPr>
            <a:t>Distribution by Products</a:t>
          </a:r>
        </a:p>
      </xdr:txBody>
    </xdr:sp>
    <xdr:clientData/>
  </xdr:oneCellAnchor>
  <xdr:oneCellAnchor>
    <xdr:from>
      <xdr:col>4</xdr:col>
      <xdr:colOff>209550</xdr:colOff>
      <xdr:row>15</xdr:row>
      <xdr:rowOff>57150</xdr:rowOff>
    </xdr:from>
    <xdr:ext cx="1459823" cy="342786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xmlns="" id="{B6EB4EC2-2518-4656-9CA7-62AD60E8B185}"/>
            </a:ext>
          </a:extLst>
        </xdr:cNvPr>
        <xdr:cNvSpPr txBox="1"/>
      </xdr:nvSpPr>
      <xdr:spPr>
        <a:xfrm>
          <a:off x="2647950" y="2914650"/>
          <a:ext cx="145982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>
              <a:solidFill>
                <a:schemeClr val="bg1">
                  <a:lumMod val="85000"/>
                </a:schemeClr>
              </a:solidFill>
            </a:rPr>
            <a:t>Total sales USD</a:t>
          </a:r>
          <a:endParaRPr lang="en-IN" sz="11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333375</xdr:colOff>
          <xdr:row>16</xdr:row>
          <xdr:rowOff>0</xdr:rowOff>
        </xdr:from>
        <xdr:to>
          <xdr:col>15</xdr:col>
          <xdr:colOff>304800</xdr:colOff>
          <xdr:row>20</xdr:row>
          <xdr:rowOff>0</xdr:rowOff>
        </xdr:to>
        <xdr:pic>
          <xdr:nvPicPr>
            <xdr:cNvPr id="68" name="Picture 67">
              <a:extLst>
                <a:ext uri="{FF2B5EF4-FFF2-40B4-BE49-F238E27FC236}">
                  <a16:creationId xmlns:a16="http://schemas.microsoft.com/office/drawing/2014/main" xmlns="" id="{D4A187A0-1AB8-4538-8018-AB224DD75C1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Sales Analysis'!$M$13:$N$16" spid="_x0000_s2241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7648575" y="3048000"/>
              <a:ext cx="1800225" cy="762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4</xdr:col>
      <xdr:colOff>219075</xdr:colOff>
      <xdr:row>20</xdr:row>
      <xdr:rowOff>85725</xdr:rowOff>
    </xdr:from>
    <xdr:ext cx="134415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xmlns="" id="{9D33AA40-06BA-458A-9FBA-AA4491924F46}"/>
            </a:ext>
          </a:extLst>
        </xdr:cNvPr>
        <xdr:cNvSpPr txBox="1"/>
      </xdr:nvSpPr>
      <xdr:spPr>
        <a:xfrm>
          <a:off x="2657475" y="3895725"/>
          <a:ext cx="1344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>
                  <a:lumMod val="85000"/>
                </a:schemeClr>
              </a:solidFill>
            </a:rPr>
            <a:t>Top</a:t>
          </a:r>
          <a:r>
            <a:rPr lang="en-IN" sz="1100" baseline="0">
              <a:solidFill>
                <a:schemeClr val="bg1">
                  <a:lumMod val="85000"/>
                </a:schemeClr>
              </a:solidFill>
            </a:rPr>
            <a:t> sales segment :</a:t>
          </a:r>
          <a:endParaRPr lang="en-IN" sz="11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6</xdr:col>
      <xdr:colOff>142875</xdr:colOff>
      <xdr:row>20</xdr:row>
      <xdr:rowOff>85725</xdr:rowOff>
    </xdr:from>
    <xdr:ext cx="1019382" cy="264560"/>
    <xdr:sp macro="" textlink="'Sales Analysis'!M19">
      <xdr:nvSpPr>
        <xdr:cNvPr id="69" name="TextBox 68">
          <a:extLst>
            <a:ext uri="{FF2B5EF4-FFF2-40B4-BE49-F238E27FC236}">
              <a16:creationId xmlns:a16="http://schemas.microsoft.com/office/drawing/2014/main" xmlns="" id="{68E60F26-91A8-4E99-9481-C53904F4E569}"/>
            </a:ext>
          </a:extLst>
        </xdr:cNvPr>
        <xdr:cNvSpPr txBox="1"/>
      </xdr:nvSpPr>
      <xdr:spPr>
        <a:xfrm>
          <a:off x="3800475" y="3895725"/>
          <a:ext cx="10193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F1C0C3B-8875-4E76-A851-C7B08BC849B8}" type="TxLink">
            <a:rPr lang="en-US" sz="1100" b="0" i="0" u="none" strike="noStrike">
              <a:solidFill>
                <a:srgbClr val="9BC2E6"/>
              </a:solidFill>
              <a:latin typeface="Calibri"/>
              <a:cs typeface="Calibri"/>
            </a:rPr>
            <a:pPr/>
            <a:t>Government</a:t>
          </a:fld>
          <a:endParaRPr lang="en-IN" sz="1100"/>
        </a:p>
      </xdr:txBody>
    </xdr:sp>
    <xdr:clientData/>
  </xdr:oneCellAnchor>
  <xdr:oneCellAnchor>
    <xdr:from>
      <xdr:col>7</xdr:col>
      <xdr:colOff>438150</xdr:colOff>
      <xdr:row>20</xdr:row>
      <xdr:rowOff>76200</xdr:rowOff>
    </xdr:from>
    <xdr:ext cx="1818896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xmlns="" id="{F2F44D36-86E8-41E1-8B15-43DB763FB1FA}"/>
            </a:ext>
          </a:extLst>
        </xdr:cNvPr>
        <xdr:cNvSpPr txBox="1"/>
      </xdr:nvSpPr>
      <xdr:spPr>
        <a:xfrm>
          <a:off x="4705350" y="3886200"/>
          <a:ext cx="18188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>
                  <a:lumMod val="85000"/>
                </a:schemeClr>
              </a:solidFill>
            </a:rPr>
            <a:t>Sales</a:t>
          </a:r>
          <a:r>
            <a:rPr lang="en-IN" sz="1100" baseline="0">
              <a:solidFill>
                <a:schemeClr val="bg1">
                  <a:lumMod val="85000"/>
                </a:schemeClr>
              </a:solidFill>
            </a:rPr>
            <a:t> in top segment in USD:</a:t>
          </a:r>
          <a:endParaRPr lang="en-IN" sz="11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10</xdr:col>
      <xdr:colOff>295275</xdr:colOff>
      <xdr:row>20</xdr:row>
      <xdr:rowOff>66675</xdr:rowOff>
    </xdr:from>
    <xdr:ext cx="685124" cy="264560"/>
    <xdr:sp macro="" textlink="'Sales Analysis'!N19">
      <xdr:nvSpPr>
        <xdr:cNvPr id="71" name="TextBox 70">
          <a:extLst>
            <a:ext uri="{FF2B5EF4-FFF2-40B4-BE49-F238E27FC236}">
              <a16:creationId xmlns:a16="http://schemas.microsoft.com/office/drawing/2014/main" xmlns="" id="{6B4F42C1-FD5F-450C-A25F-2D2850C1C7A9}"/>
            </a:ext>
          </a:extLst>
        </xdr:cNvPr>
        <xdr:cNvSpPr txBox="1"/>
      </xdr:nvSpPr>
      <xdr:spPr>
        <a:xfrm>
          <a:off x="6391275" y="3876675"/>
          <a:ext cx="6851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F8F6B99-8C29-4017-ACCF-68289193BC53}" type="TxLink">
            <a:rPr lang="en-US" sz="1100" b="0" i="0" u="none" strike="noStrike">
              <a:solidFill>
                <a:srgbClr val="9BC2E6"/>
              </a:solidFill>
              <a:latin typeface="Calibri"/>
              <a:cs typeface="Calibri"/>
            </a:rPr>
            <a:pPr/>
            <a:t>6374970.45</a:t>
          </a:fld>
          <a:endParaRPr lang="en-IN" sz="1100"/>
        </a:p>
      </xdr:txBody>
    </xdr:sp>
    <xdr:clientData/>
  </xdr:oneCellAnchor>
  <xdr:twoCellAnchor>
    <xdr:from>
      <xdr:col>4</xdr:col>
      <xdr:colOff>19050</xdr:colOff>
      <xdr:row>22</xdr:row>
      <xdr:rowOff>9525</xdr:rowOff>
    </xdr:from>
    <xdr:to>
      <xdr:col>15</xdr:col>
      <xdr:colOff>428625</xdr:colOff>
      <xdr:row>22</xdr:row>
      <xdr:rowOff>28576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xmlns="" id="{48EEF024-FE82-41A8-B378-9F3570C01572}"/>
            </a:ext>
          </a:extLst>
        </xdr:cNvPr>
        <xdr:cNvCxnSpPr/>
      </xdr:nvCxnSpPr>
      <xdr:spPr>
        <a:xfrm flipV="1">
          <a:off x="2457450" y="4200525"/>
          <a:ext cx="7115175" cy="19051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561977</xdr:colOff>
      <xdr:row>22</xdr:row>
      <xdr:rowOff>28575</xdr:rowOff>
    </xdr:from>
    <xdr:to>
      <xdr:col>6</xdr:col>
      <xdr:colOff>571500</xdr:colOff>
      <xdr:row>25</xdr:row>
      <xdr:rowOff>66675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xmlns="" id="{A615BEC4-BF84-4D5C-9367-6059F57A9162}"/>
            </a:ext>
          </a:extLst>
        </xdr:cNvPr>
        <xdr:cNvCxnSpPr/>
      </xdr:nvCxnSpPr>
      <xdr:spPr>
        <a:xfrm>
          <a:off x="4219577" y="4219575"/>
          <a:ext cx="9523" cy="609600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542927</xdr:colOff>
      <xdr:row>22</xdr:row>
      <xdr:rowOff>28575</xdr:rowOff>
    </xdr:from>
    <xdr:to>
      <xdr:col>9</xdr:col>
      <xdr:colOff>552450</xdr:colOff>
      <xdr:row>25</xdr:row>
      <xdr:rowOff>66675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xmlns="" id="{5BF5AED6-311F-45FB-B68D-720B84B9F239}"/>
            </a:ext>
          </a:extLst>
        </xdr:cNvPr>
        <xdr:cNvCxnSpPr/>
      </xdr:nvCxnSpPr>
      <xdr:spPr>
        <a:xfrm>
          <a:off x="6029327" y="4219575"/>
          <a:ext cx="9523" cy="609600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590552</xdr:colOff>
      <xdr:row>22</xdr:row>
      <xdr:rowOff>28575</xdr:rowOff>
    </xdr:from>
    <xdr:to>
      <xdr:col>12</xdr:col>
      <xdr:colOff>600075</xdr:colOff>
      <xdr:row>25</xdr:row>
      <xdr:rowOff>66675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xmlns="" id="{CEE3FECE-AC9E-4D44-AAC2-9672D171847D}"/>
            </a:ext>
          </a:extLst>
        </xdr:cNvPr>
        <xdr:cNvCxnSpPr/>
      </xdr:nvCxnSpPr>
      <xdr:spPr>
        <a:xfrm>
          <a:off x="7905752" y="4219575"/>
          <a:ext cx="9523" cy="609600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9525</xdr:colOff>
      <xdr:row>22</xdr:row>
      <xdr:rowOff>95250</xdr:rowOff>
    </xdr:from>
    <xdr:ext cx="1832553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xmlns="" id="{47C71E96-C114-4D80-AA07-FBE17A15F3A2}"/>
            </a:ext>
          </a:extLst>
        </xdr:cNvPr>
        <xdr:cNvSpPr txBox="1"/>
      </xdr:nvSpPr>
      <xdr:spPr>
        <a:xfrm>
          <a:off x="2447925" y="4286250"/>
          <a:ext cx="18325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>
                  <a:lumMod val="85000"/>
                </a:schemeClr>
              </a:solidFill>
            </a:rPr>
            <a:t>Average Monthly Sales USD</a:t>
          </a:r>
        </a:p>
      </xdr:txBody>
    </xdr:sp>
    <xdr:clientData/>
  </xdr:oneCellAnchor>
  <xdr:oneCellAnchor>
    <xdr:from>
      <xdr:col>4</xdr:col>
      <xdr:colOff>542925</xdr:colOff>
      <xdr:row>23</xdr:row>
      <xdr:rowOff>133350</xdr:rowOff>
    </xdr:from>
    <xdr:ext cx="747769" cy="264560"/>
    <xdr:sp macro="" textlink="'Sales Analysis'!N11">
      <xdr:nvSpPr>
        <xdr:cNvPr id="79" name="TextBox 78">
          <a:extLst>
            <a:ext uri="{FF2B5EF4-FFF2-40B4-BE49-F238E27FC236}">
              <a16:creationId xmlns:a16="http://schemas.microsoft.com/office/drawing/2014/main" xmlns="" id="{F6854D32-6B11-4337-A740-25A8F33560A1}"/>
            </a:ext>
          </a:extLst>
        </xdr:cNvPr>
        <xdr:cNvSpPr txBox="1"/>
      </xdr:nvSpPr>
      <xdr:spPr>
        <a:xfrm>
          <a:off x="2981325" y="4514850"/>
          <a:ext cx="7477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2A9882A-CC93-493B-BC4B-BD87A6C6F11B}" type="TxLink">
            <a:rPr lang="en-US" sz="1100" b="0" i="0" u="none" strike="noStrike">
              <a:solidFill>
                <a:schemeClr val="accent5">
                  <a:lumMod val="60000"/>
                  <a:lumOff val="40000"/>
                </a:schemeClr>
              </a:solidFill>
              <a:latin typeface="Calibri"/>
              <a:cs typeface="Calibri"/>
            </a:rPr>
            <a:pPr/>
            <a:t> 10,61,824 </a:t>
          </a:fld>
          <a:endParaRPr lang="en-IN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oneCellAnchor>
  <xdr:oneCellAnchor>
    <xdr:from>
      <xdr:col>7</xdr:col>
      <xdr:colOff>209550</xdr:colOff>
      <xdr:row>22</xdr:row>
      <xdr:rowOff>95250</xdr:rowOff>
    </xdr:from>
    <xdr:ext cx="1291829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xmlns="" id="{4B0994DD-36CE-4525-B3C9-E0072B296000}"/>
            </a:ext>
          </a:extLst>
        </xdr:cNvPr>
        <xdr:cNvSpPr txBox="1"/>
      </xdr:nvSpPr>
      <xdr:spPr>
        <a:xfrm>
          <a:off x="4476750" y="4286250"/>
          <a:ext cx="12918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>
                  <a:lumMod val="85000"/>
                </a:schemeClr>
              </a:solidFill>
            </a:rPr>
            <a:t>Average Sales Price</a:t>
          </a:r>
        </a:p>
      </xdr:txBody>
    </xdr:sp>
    <xdr:clientData/>
  </xdr:oneCellAnchor>
  <xdr:oneCellAnchor>
    <xdr:from>
      <xdr:col>8</xdr:col>
      <xdr:colOff>66675</xdr:colOff>
      <xdr:row>23</xdr:row>
      <xdr:rowOff>133350</xdr:rowOff>
    </xdr:from>
    <xdr:ext cx="399148" cy="264560"/>
    <xdr:sp macro="" textlink="'Sales Analysis'!N21">
      <xdr:nvSpPr>
        <xdr:cNvPr id="81" name="TextBox 80">
          <a:extLst>
            <a:ext uri="{FF2B5EF4-FFF2-40B4-BE49-F238E27FC236}">
              <a16:creationId xmlns:a16="http://schemas.microsoft.com/office/drawing/2014/main" xmlns="" id="{696B3778-F063-41E8-A05D-4E829EE44195}"/>
            </a:ext>
          </a:extLst>
        </xdr:cNvPr>
        <xdr:cNvSpPr txBox="1"/>
      </xdr:nvSpPr>
      <xdr:spPr>
        <a:xfrm>
          <a:off x="4943475" y="45148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FBBC067-A1B6-4E87-85FF-D847BDDBDE86}" type="TxLink">
            <a:rPr lang="en-US" sz="1100" b="0" i="0" u="none" strike="noStrike">
              <a:solidFill>
                <a:srgbClr val="9BC2E6"/>
              </a:solidFill>
              <a:latin typeface="Calibri"/>
              <a:cs typeface="Calibri"/>
            </a:rPr>
            <a:pPr/>
            <a:t>114</a:t>
          </a:fld>
          <a:endParaRPr lang="en-IN" sz="1100"/>
        </a:p>
      </xdr:txBody>
    </xdr:sp>
    <xdr:clientData/>
  </xdr:oneCellAnchor>
  <xdr:oneCellAnchor>
    <xdr:from>
      <xdr:col>9</xdr:col>
      <xdr:colOff>542925</xdr:colOff>
      <xdr:row>22</xdr:row>
      <xdr:rowOff>85725</xdr:rowOff>
    </xdr:from>
    <xdr:ext cx="188994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xmlns="" id="{EC74EF39-5500-4818-ABAD-DA4CC8947601}"/>
            </a:ext>
          </a:extLst>
        </xdr:cNvPr>
        <xdr:cNvSpPr txBox="1"/>
      </xdr:nvSpPr>
      <xdr:spPr>
        <a:xfrm>
          <a:off x="6029325" y="4276725"/>
          <a:ext cx="18899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>
                  <a:lumMod val="85000"/>
                </a:schemeClr>
              </a:solidFill>
            </a:rPr>
            <a:t>Percentage sales contribution</a:t>
          </a:r>
        </a:p>
      </xdr:txBody>
    </xdr:sp>
    <xdr:clientData/>
  </xdr:oneCellAnchor>
  <xdr:oneCellAnchor>
    <xdr:from>
      <xdr:col>11</xdr:col>
      <xdr:colOff>66675</xdr:colOff>
      <xdr:row>23</xdr:row>
      <xdr:rowOff>133350</xdr:rowOff>
    </xdr:from>
    <xdr:ext cx="428515" cy="264560"/>
    <xdr:sp macro="" textlink="'Sales Analysis'!N23">
      <xdr:nvSpPr>
        <xdr:cNvPr id="83" name="TextBox 82">
          <a:extLst>
            <a:ext uri="{FF2B5EF4-FFF2-40B4-BE49-F238E27FC236}">
              <a16:creationId xmlns:a16="http://schemas.microsoft.com/office/drawing/2014/main" xmlns="" id="{1660D931-89B1-40EF-832A-1D737C7BD2DB}"/>
            </a:ext>
          </a:extLst>
        </xdr:cNvPr>
        <xdr:cNvSpPr txBox="1"/>
      </xdr:nvSpPr>
      <xdr:spPr>
        <a:xfrm>
          <a:off x="6772275" y="45148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6CC0147-4755-4503-808D-1EDDA6985378}" type="TxLink">
            <a:rPr lang="en-US" sz="1100" b="0" i="0" u="none" strike="noStrike">
              <a:solidFill>
                <a:srgbClr val="9BC2E6"/>
              </a:solidFill>
              <a:latin typeface="Calibri"/>
              <a:cs typeface="Calibri"/>
            </a:rPr>
            <a:pPr/>
            <a:t>22%</a:t>
          </a:fld>
          <a:endParaRPr lang="en-IN" sz="1100"/>
        </a:p>
      </xdr:txBody>
    </xdr:sp>
    <xdr:clientData/>
  </xdr:oneCellAnchor>
  <xdr:oneCellAnchor>
    <xdr:from>
      <xdr:col>13</xdr:col>
      <xdr:colOff>276225</xdr:colOff>
      <xdr:row>22</xdr:row>
      <xdr:rowOff>95250</xdr:rowOff>
    </xdr:from>
    <xdr:ext cx="1128642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xmlns="" id="{63F705F9-598E-4041-A20A-A53D10DB0FC7}"/>
            </a:ext>
          </a:extLst>
        </xdr:cNvPr>
        <xdr:cNvSpPr txBox="1"/>
      </xdr:nvSpPr>
      <xdr:spPr>
        <a:xfrm>
          <a:off x="8201025" y="4286250"/>
          <a:ext cx="1128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>
                  <a:lumMod val="85000"/>
                </a:schemeClr>
              </a:solidFill>
            </a:rPr>
            <a:t>Top sales month</a:t>
          </a:r>
        </a:p>
      </xdr:txBody>
    </xdr:sp>
    <xdr:clientData/>
  </xdr:oneCellAnchor>
  <xdr:oneCellAnchor>
    <xdr:from>
      <xdr:col>12</xdr:col>
      <xdr:colOff>581024</xdr:colOff>
      <xdr:row>23</xdr:row>
      <xdr:rowOff>142875</xdr:rowOff>
    </xdr:from>
    <xdr:ext cx="885825" cy="264560"/>
    <xdr:sp macro="" textlink="'Sales Analysis'!N25">
      <xdr:nvSpPr>
        <xdr:cNvPr id="85" name="TextBox 84">
          <a:extLst>
            <a:ext uri="{FF2B5EF4-FFF2-40B4-BE49-F238E27FC236}">
              <a16:creationId xmlns:a16="http://schemas.microsoft.com/office/drawing/2014/main" xmlns="" id="{40BE718F-2F92-4647-B260-C39080E10DBF}"/>
            </a:ext>
          </a:extLst>
        </xdr:cNvPr>
        <xdr:cNvSpPr txBox="1"/>
      </xdr:nvSpPr>
      <xdr:spPr>
        <a:xfrm>
          <a:off x="7896224" y="4524375"/>
          <a:ext cx="8858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575D09B-7436-4A92-879A-C0A7F5B22291}" type="TxLink">
            <a:rPr lang="en-US" sz="1100" b="0" i="0" u="none" strike="noStrike">
              <a:solidFill>
                <a:srgbClr val="9BC2E6"/>
              </a:solidFill>
              <a:latin typeface="Calibri"/>
              <a:cs typeface="Calibri"/>
            </a:rPr>
            <a:pPr/>
            <a:t>December</a:t>
          </a:fld>
          <a:endParaRPr lang="en-IN" sz="1100"/>
        </a:p>
      </xdr:txBody>
    </xdr:sp>
    <xdr:clientData/>
  </xdr:oneCellAnchor>
  <xdr:oneCellAnchor>
    <xdr:from>
      <xdr:col>14</xdr:col>
      <xdr:colOff>57150</xdr:colOff>
      <xdr:row>23</xdr:row>
      <xdr:rowOff>133350</xdr:rowOff>
    </xdr:from>
    <xdr:ext cx="819263" cy="264560"/>
    <xdr:sp macro="" textlink="'Sales Analysis'!N26">
      <xdr:nvSpPr>
        <xdr:cNvPr id="86" name="TextBox 85">
          <a:extLst>
            <a:ext uri="{FF2B5EF4-FFF2-40B4-BE49-F238E27FC236}">
              <a16:creationId xmlns:a16="http://schemas.microsoft.com/office/drawing/2014/main" xmlns="" id="{BED1F97F-AC58-4333-9C81-7E9FDF955054}"/>
            </a:ext>
          </a:extLst>
        </xdr:cNvPr>
        <xdr:cNvSpPr txBox="1"/>
      </xdr:nvSpPr>
      <xdr:spPr>
        <a:xfrm>
          <a:off x="8591550" y="4514850"/>
          <a:ext cx="8192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F5342DCF-B0B4-4BB4-8569-A8B499CE7259}" type="TxLink">
            <a:rPr lang="en-US" sz="1100" b="0" i="0" u="none" strike="noStrike">
              <a:solidFill>
                <a:srgbClr val="9BC2E6"/>
              </a:solidFill>
              <a:latin typeface="Calibri"/>
              <a:cs typeface="Calibri"/>
            </a:rPr>
            <a:pPr/>
            <a:t> 21,25,693 </a:t>
          </a:fld>
          <a:endParaRPr lang="en-IN" sz="1100"/>
        </a:p>
      </xdr:txBody>
    </xdr:sp>
    <xdr:clientData/>
  </xdr:oneCellAnchor>
  <xdr:twoCellAnchor>
    <xdr:from>
      <xdr:col>16</xdr:col>
      <xdr:colOff>95250</xdr:colOff>
      <xdr:row>15</xdr:row>
      <xdr:rowOff>66675</xdr:rowOff>
    </xdr:from>
    <xdr:to>
      <xdr:col>27</xdr:col>
      <xdr:colOff>504825</xdr:colOff>
      <xdr:row>15</xdr:row>
      <xdr:rowOff>85726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xmlns="" id="{64ECDE12-FAC3-48A0-A2E5-1C375E350675}"/>
            </a:ext>
          </a:extLst>
        </xdr:cNvPr>
        <xdr:cNvCxnSpPr/>
      </xdr:nvCxnSpPr>
      <xdr:spPr>
        <a:xfrm flipV="1">
          <a:off x="9848850" y="2924175"/>
          <a:ext cx="7115175" cy="19051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133350</xdr:colOff>
      <xdr:row>13</xdr:row>
      <xdr:rowOff>95250</xdr:rowOff>
    </xdr:from>
    <xdr:ext cx="1742593" cy="342786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xmlns="" id="{705ACD2D-6278-41B6-B460-D5FB1BCB66FE}"/>
            </a:ext>
          </a:extLst>
        </xdr:cNvPr>
        <xdr:cNvSpPr txBox="1"/>
      </xdr:nvSpPr>
      <xdr:spPr>
        <a:xfrm>
          <a:off x="9886950" y="2571750"/>
          <a:ext cx="174259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>
              <a:solidFill>
                <a:schemeClr val="bg1">
                  <a:lumMod val="85000"/>
                </a:schemeClr>
              </a:solidFill>
            </a:rPr>
            <a:t>Units Sold </a:t>
          </a:r>
          <a:r>
            <a:rPr lang="en-IN" sz="1600">
              <a:solidFill>
                <a:schemeClr val="bg1"/>
              </a:solidFill>
            </a:rPr>
            <a:t>Analysis</a:t>
          </a:r>
          <a:endParaRPr lang="en-IN" sz="1100">
            <a:solidFill>
              <a:schemeClr val="bg1"/>
            </a:solidFill>
          </a:endParaRPr>
        </a:p>
      </xdr:txBody>
    </xdr:sp>
    <xdr:clientData/>
  </xdr:oneCellAnchor>
  <xdr:oneCellAnchor>
    <xdr:from>
      <xdr:col>16</xdr:col>
      <xdr:colOff>295275</xdr:colOff>
      <xdr:row>15</xdr:row>
      <xdr:rowOff>57150</xdr:rowOff>
    </xdr:from>
    <xdr:ext cx="1454694" cy="342786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xmlns="" id="{9F9FBCAF-272E-46FC-898E-31C9C1A79851}"/>
            </a:ext>
          </a:extLst>
        </xdr:cNvPr>
        <xdr:cNvSpPr txBox="1"/>
      </xdr:nvSpPr>
      <xdr:spPr>
        <a:xfrm>
          <a:off x="10048875" y="2914650"/>
          <a:ext cx="145469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>
              <a:solidFill>
                <a:schemeClr val="bg1">
                  <a:lumMod val="85000"/>
                </a:schemeClr>
              </a:solidFill>
            </a:rPr>
            <a:t>Total units</a:t>
          </a:r>
          <a:r>
            <a:rPr lang="en-IN" sz="1600" baseline="0">
              <a:solidFill>
                <a:schemeClr val="bg1">
                  <a:lumMod val="85000"/>
                </a:schemeClr>
              </a:solidFill>
            </a:rPr>
            <a:t> sold</a:t>
          </a:r>
          <a:endParaRPr lang="en-IN" sz="11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24</xdr:col>
      <xdr:colOff>438150</xdr:colOff>
      <xdr:row>13</xdr:row>
      <xdr:rowOff>95250</xdr:rowOff>
    </xdr:from>
    <xdr:ext cx="1572675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xmlns="" id="{5E211045-0AD2-47D7-A65C-C86AD331008D}"/>
            </a:ext>
          </a:extLst>
        </xdr:cNvPr>
        <xdr:cNvSpPr txBox="1"/>
      </xdr:nvSpPr>
      <xdr:spPr>
        <a:xfrm>
          <a:off x="15068550" y="2571750"/>
          <a:ext cx="15726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>
                  <a:lumMod val="85000"/>
                </a:schemeClr>
              </a:solidFill>
            </a:rPr>
            <a:t>Distribution by Products</a:t>
          </a:r>
        </a:p>
      </xdr:txBody>
    </xdr:sp>
    <xdr:clientData/>
  </xdr:oneCellAnchor>
  <xdr:oneCellAnchor>
    <xdr:from>
      <xdr:col>16</xdr:col>
      <xdr:colOff>314325</xdr:colOff>
      <xdr:row>20</xdr:row>
      <xdr:rowOff>76200</xdr:rowOff>
    </xdr:from>
    <xdr:ext cx="134415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xmlns="" id="{049F7C5C-0B19-42DB-B1C4-94890C06DAFF}"/>
            </a:ext>
          </a:extLst>
        </xdr:cNvPr>
        <xdr:cNvSpPr txBox="1"/>
      </xdr:nvSpPr>
      <xdr:spPr>
        <a:xfrm>
          <a:off x="10067925" y="3886200"/>
          <a:ext cx="1344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>
                  <a:lumMod val="85000"/>
                </a:schemeClr>
              </a:solidFill>
            </a:rPr>
            <a:t>Top</a:t>
          </a:r>
          <a:r>
            <a:rPr lang="en-IN" sz="1100" baseline="0">
              <a:solidFill>
                <a:schemeClr val="bg1">
                  <a:lumMod val="85000"/>
                </a:schemeClr>
              </a:solidFill>
            </a:rPr>
            <a:t> sales segment :</a:t>
          </a:r>
          <a:endParaRPr lang="en-IN" sz="11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21</xdr:col>
      <xdr:colOff>85725</xdr:colOff>
      <xdr:row>20</xdr:row>
      <xdr:rowOff>76200</xdr:rowOff>
    </xdr:from>
    <xdr:ext cx="1818896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xmlns="" id="{B3416621-2CC1-4770-97F1-F1D7F4DBA759}"/>
            </a:ext>
          </a:extLst>
        </xdr:cNvPr>
        <xdr:cNvSpPr txBox="1"/>
      </xdr:nvSpPr>
      <xdr:spPr>
        <a:xfrm>
          <a:off x="12887325" y="3886200"/>
          <a:ext cx="18188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>
                  <a:lumMod val="85000"/>
                </a:schemeClr>
              </a:solidFill>
            </a:rPr>
            <a:t>Sales</a:t>
          </a:r>
          <a:r>
            <a:rPr lang="en-IN" sz="1100" baseline="0">
              <a:solidFill>
                <a:schemeClr val="bg1">
                  <a:lumMod val="85000"/>
                </a:schemeClr>
              </a:solidFill>
            </a:rPr>
            <a:t> in top segment in USD:</a:t>
          </a:r>
          <a:endParaRPr lang="en-IN" sz="11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twoCellAnchor>
    <xdr:from>
      <xdr:col>16</xdr:col>
      <xdr:colOff>104775</xdr:colOff>
      <xdr:row>21</xdr:row>
      <xdr:rowOff>171450</xdr:rowOff>
    </xdr:from>
    <xdr:to>
      <xdr:col>27</xdr:col>
      <xdr:colOff>514350</xdr:colOff>
      <xdr:row>22</xdr:row>
      <xdr:rowOff>1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xmlns="" id="{19F94DF9-40E4-4380-981D-7BC20CD16B1F}"/>
            </a:ext>
          </a:extLst>
        </xdr:cNvPr>
        <xdr:cNvCxnSpPr/>
      </xdr:nvCxnSpPr>
      <xdr:spPr>
        <a:xfrm flipV="1">
          <a:off x="9858375" y="4171950"/>
          <a:ext cx="7115175" cy="19051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85725</xdr:colOff>
      <xdr:row>15</xdr:row>
      <xdr:rowOff>114300</xdr:rowOff>
    </xdr:from>
    <xdr:ext cx="4514850" cy="1031629"/>
    <xdr:sp macro="" textlink="'Unit Sold Analysis'!C8">
      <xdr:nvSpPr>
        <xdr:cNvPr id="95" name="TextBox 94">
          <a:extLst>
            <a:ext uri="{FF2B5EF4-FFF2-40B4-BE49-F238E27FC236}">
              <a16:creationId xmlns:a16="http://schemas.microsoft.com/office/drawing/2014/main" xmlns="" id="{B71FC7FF-4837-4819-8CAD-AE828EB0C5A4}"/>
            </a:ext>
          </a:extLst>
        </xdr:cNvPr>
        <xdr:cNvSpPr txBox="1"/>
      </xdr:nvSpPr>
      <xdr:spPr>
        <a:xfrm>
          <a:off x="9839325" y="2971800"/>
          <a:ext cx="4514850" cy="10316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7466512-40F5-4FB3-A0D5-95039993D410}" type="TxLink">
            <a:rPr lang="en-US" sz="6000" b="1" i="0" u="none" strike="noStrike">
              <a:solidFill>
                <a:schemeClr val="accent5">
                  <a:lumMod val="75000"/>
                </a:schemeClr>
              </a:solidFill>
              <a:latin typeface="Calibri"/>
              <a:cs typeface="Calibri"/>
            </a:rPr>
            <a:pPr/>
            <a:t> 1,24,697 </a:t>
          </a:fld>
          <a:endParaRPr lang="en-IN" sz="60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15</xdr:row>
          <xdr:rowOff>142875</xdr:rowOff>
        </xdr:from>
        <xdr:to>
          <xdr:col>27</xdr:col>
          <xdr:colOff>314325</xdr:colOff>
          <xdr:row>19</xdr:row>
          <xdr:rowOff>142875</xdr:rowOff>
        </xdr:to>
        <xdr:pic>
          <xdr:nvPicPr>
            <xdr:cNvPr id="99" name="Picture 98">
              <a:extLst>
                <a:ext uri="{FF2B5EF4-FFF2-40B4-BE49-F238E27FC236}">
                  <a16:creationId xmlns:a16="http://schemas.microsoft.com/office/drawing/2014/main" xmlns="" id="{DA5FBF21-5C7B-45D4-8025-568B5576388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Unit Sold Analysis'!$B$10:$C$13" spid="_x0000_s2242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4820900" y="3000375"/>
              <a:ext cx="1952625" cy="762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18</xdr:col>
      <xdr:colOff>257175</xdr:colOff>
      <xdr:row>20</xdr:row>
      <xdr:rowOff>76200</xdr:rowOff>
    </xdr:from>
    <xdr:ext cx="909544" cy="264560"/>
    <xdr:sp macro="" textlink="'Unit Sold Analysis'!C15">
      <xdr:nvSpPr>
        <xdr:cNvPr id="101" name="TextBox 100">
          <a:extLst>
            <a:ext uri="{FF2B5EF4-FFF2-40B4-BE49-F238E27FC236}">
              <a16:creationId xmlns:a16="http://schemas.microsoft.com/office/drawing/2014/main" xmlns="" id="{59098CFE-9F5B-4087-B8FD-15DD3FBC2681}"/>
            </a:ext>
          </a:extLst>
        </xdr:cNvPr>
        <xdr:cNvSpPr txBox="1"/>
      </xdr:nvSpPr>
      <xdr:spPr>
        <a:xfrm>
          <a:off x="11229975" y="3886200"/>
          <a:ext cx="9095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4ED9E5C7-1D82-46F6-85F0-EC5E0D6B8556}" type="TxLink">
            <a:rPr lang="en-US" sz="1100" b="0" i="0" u="none" strike="noStrike">
              <a:solidFill>
                <a:srgbClr val="9BC2E6"/>
              </a:solidFill>
              <a:latin typeface="Calibri"/>
              <a:cs typeface="Calibri"/>
            </a:rPr>
            <a:pPr/>
            <a:t>Government</a:t>
          </a:fld>
          <a:endParaRPr lang="en-IN" sz="1100"/>
        </a:p>
      </xdr:txBody>
    </xdr:sp>
    <xdr:clientData/>
  </xdr:oneCellAnchor>
  <xdr:oneCellAnchor>
    <xdr:from>
      <xdr:col>23</xdr:col>
      <xdr:colOff>514350</xdr:colOff>
      <xdr:row>20</xdr:row>
      <xdr:rowOff>76200</xdr:rowOff>
    </xdr:from>
    <xdr:ext cx="641073" cy="264560"/>
    <xdr:sp macro="" textlink="'Unit Sold Analysis'!C16">
      <xdr:nvSpPr>
        <xdr:cNvPr id="103" name="TextBox 102">
          <a:extLst>
            <a:ext uri="{FF2B5EF4-FFF2-40B4-BE49-F238E27FC236}">
              <a16:creationId xmlns:a16="http://schemas.microsoft.com/office/drawing/2014/main" xmlns="" id="{225BF353-DE97-44AB-8313-B0CB7488BC2C}"/>
            </a:ext>
          </a:extLst>
        </xdr:cNvPr>
        <xdr:cNvSpPr txBox="1"/>
      </xdr:nvSpPr>
      <xdr:spPr>
        <a:xfrm>
          <a:off x="14535150" y="3886200"/>
          <a:ext cx="6410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80E3ECE2-69DD-406C-8BFE-CAA64C636F97}" type="TxLink">
            <a:rPr lang="en-US" sz="1100" b="0" i="0" u="none" strike="noStrike">
              <a:solidFill>
                <a:srgbClr val="9BC2E6"/>
              </a:solidFill>
              <a:latin typeface="Calibri"/>
              <a:cs typeface="Calibri"/>
            </a:rPr>
            <a:pPr/>
            <a:t> 56,727 </a:t>
          </a:fld>
          <a:endParaRPr lang="en-IN" sz="1100"/>
        </a:p>
      </xdr:txBody>
    </xdr:sp>
    <xdr:clientData/>
  </xdr:oneCellAnchor>
  <xdr:twoCellAnchor>
    <xdr:from>
      <xdr:col>16</xdr:col>
      <xdr:colOff>323850</xdr:colOff>
      <xdr:row>22</xdr:row>
      <xdr:rowOff>47624</xdr:rowOff>
    </xdr:from>
    <xdr:to>
      <xdr:col>27</xdr:col>
      <xdr:colOff>352425</xdr:colOff>
      <xdr:row>36</xdr:row>
      <xdr:rowOff>123824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xmlns="" id="{CFB6271F-C077-403E-B827-5C4C7386E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3</xdr:col>
      <xdr:colOff>600075</xdr:colOff>
      <xdr:row>27</xdr:row>
      <xdr:rowOff>0</xdr:rowOff>
    </xdr:from>
    <xdr:ext cx="1778179" cy="342786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xmlns="" id="{BDCCEBA8-13CA-45BC-813F-85EC11961E73}"/>
            </a:ext>
          </a:extLst>
        </xdr:cNvPr>
        <xdr:cNvSpPr txBox="1"/>
      </xdr:nvSpPr>
      <xdr:spPr>
        <a:xfrm>
          <a:off x="2428875" y="5143500"/>
          <a:ext cx="177817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>
              <a:solidFill>
                <a:schemeClr val="bg1">
                  <a:lumMod val="75000"/>
                </a:schemeClr>
              </a:solidFill>
            </a:rPr>
            <a:t>Profitiblity</a:t>
          </a:r>
          <a:r>
            <a:rPr lang="en-IN" sz="1600">
              <a:solidFill>
                <a:schemeClr val="bg1"/>
              </a:solidFill>
            </a:rPr>
            <a:t> Analysis</a:t>
          </a:r>
          <a:endParaRPr lang="en-IN" sz="1100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590550</xdr:colOff>
      <xdr:row>28</xdr:row>
      <xdr:rowOff>171450</xdr:rowOff>
    </xdr:from>
    <xdr:to>
      <xdr:col>15</xdr:col>
      <xdr:colOff>390525</xdr:colOff>
      <xdr:row>29</xdr:row>
      <xdr:rowOff>1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xmlns="" id="{5F7C70B4-06F7-4E06-9F3D-DEC794EC6ACF}"/>
            </a:ext>
          </a:extLst>
        </xdr:cNvPr>
        <xdr:cNvCxnSpPr/>
      </xdr:nvCxnSpPr>
      <xdr:spPr>
        <a:xfrm flipV="1">
          <a:off x="2419350" y="5505450"/>
          <a:ext cx="7115175" cy="19051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466725</xdr:colOff>
      <xdr:row>27</xdr:row>
      <xdr:rowOff>9525</xdr:rowOff>
    </xdr:from>
    <xdr:ext cx="1572675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xmlns="" id="{91B03ABA-54F3-48E7-92C3-3BFFFA49EFAB}"/>
            </a:ext>
          </a:extLst>
        </xdr:cNvPr>
        <xdr:cNvSpPr txBox="1"/>
      </xdr:nvSpPr>
      <xdr:spPr>
        <a:xfrm>
          <a:off x="7781925" y="5153025"/>
          <a:ext cx="15726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>
                  <a:lumMod val="85000"/>
                </a:schemeClr>
              </a:solidFill>
            </a:rPr>
            <a:t>Distribution by Products</a:t>
          </a:r>
        </a:p>
      </xdr:txBody>
    </xdr:sp>
    <xdr:clientData/>
  </xdr:oneCellAnchor>
  <xdr:oneCellAnchor>
    <xdr:from>
      <xdr:col>4</xdr:col>
      <xdr:colOff>180975</xdr:colOff>
      <xdr:row>28</xdr:row>
      <xdr:rowOff>161925</xdr:rowOff>
    </xdr:from>
    <xdr:ext cx="1598130" cy="342786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xmlns="" id="{651B04F2-D614-44AC-9AD4-1346C44BD079}"/>
            </a:ext>
          </a:extLst>
        </xdr:cNvPr>
        <xdr:cNvSpPr txBox="1"/>
      </xdr:nvSpPr>
      <xdr:spPr>
        <a:xfrm>
          <a:off x="2619375" y="5495925"/>
          <a:ext cx="159813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>
              <a:solidFill>
                <a:schemeClr val="bg1">
                  <a:lumMod val="85000"/>
                </a:schemeClr>
              </a:solidFill>
            </a:rPr>
            <a:t>Total profits USD</a:t>
          </a:r>
          <a:endParaRPr lang="en-IN" sz="11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4</xdr:col>
      <xdr:colOff>209550</xdr:colOff>
      <xdr:row>34</xdr:row>
      <xdr:rowOff>0</xdr:rowOff>
    </xdr:from>
    <xdr:ext cx="1461939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xmlns="" id="{98F0BBD7-F9B7-4124-B06E-9B81BEB705F8}"/>
            </a:ext>
          </a:extLst>
        </xdr:cNvPr>
        <xdr:cNvSpPr txBox="1"/>
      </xdr:nvSpPr>
      <xdr:spPr>
        <a:xfrm>
          <a:off x="2647950" y="6477000"/>
          <a:ext cx="14619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>
                  <a:lumMod val="85000"/>
                </a:schemeClr>
              </a:solidFill>
            </a:rPr>
            <a:t>Top</a:t>
          </a:r>
          <a:r>
            <a:rPr lang="en-IN" sz="1100" baseline="0">
              <a:solidFill>
                <a:schemeClr val="bg1">
                  <a:lumMod val="85000"/>
                </a:schemeClr>
              </a:solidFill>
            </a:rPr>
            <a:t> profits segment :</a:t>
          </a:r>
          <a:endParaRPr lang="en-IN" sz="11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8</xdr:col>
      <xdr:colOff>142875</xdr:colOff>
      <xdr:row>34</xdr:row>
      <xdr:rowOff>9525</xdr:rowOff>
    </xdr:from>
    <xdr:ext cx="1974515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xmlns="" id="{A78CD9B0-A9BA-4A88-A633-6F2920A83B32}"/>
            </a:ext>
          </a:extLst>
        </xdr:cNvPr>
        <xdr:cNvSpPr txBox="1"/>
      </xdr:nvSpPr>
      <xdr:spPr>
        <a:xfrm>
          <a:off x="5019675" y="6486525"/>
          <a:ext cx="1974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aseline="0">
              <a:solidFill>
                <a:schemeClr val="bg1">
                  <a:lumMod val="85000"/>
                </a:schemeClr>
              </a:solidFill>
            </a:rPr>
            <a:t>Profits in top segment in USD:</a:t>
          </a:r>
          <a:endParaRPr lang="en-IN" sz="11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twoCellAnchor>
    <xdr:from>
      <xdr:col>3</xdr:col>
      <xdr:colOff>590550</xdr:colOff>
      <xdr:row>35</xdr:row>
      <xdr:rowOff>104775</xdr:rowOff>
    </xdr:from>
    <xdr:to>
      <xdr:col>15</xdr:col>
      <xdr:colOff>390525</xdr:colOff>
      <xdr:row>35</xdr:row>
      <xdr:rowOff>123826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xmlns="" id="{52D0F356-769A-422C-BC15-F71F9B591941}"/>
            </a:ext>
          </a:extLst>
        </xdr:cNvPr>
        <xdr:cNvCxnSpPr/>
      </xdr:nvCxnSpPr>
      <xdr:spPr>
        <a:xfrm flipV="1">
          <a:off x="2419350" y="6772275"/>
          <a:ext cx="7115175" cy="19051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552452</xdr:colOff>
      <xdr:row>35</xdr:row>
      <xdr:rowOff>133350</xdr:rowOff>
    </xdr:from>
    <xdr:to>
      <xdr:col>6</xdr:col>
      <xdr:colOff>561975</xdr:colOff>
      <xdr:row>38</xdr:row>
      <xdr:rowOff>171450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xmlns="" id="{8DF45CDE-4072-4105-82E7-CB4A223B38AB}"/>
            </a:ext>
          </a:extLst>
        </xdr:cNvPr>
        <xdr:cNvCxnSpPr/>
      </xdr:nvCxnSpPr>
      <xdr:spPr>
        <a:xfrm>
          <a:off x="4210052" y="6800850"/>
          <a:ext cx="9523" cy="609600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533402</xdr:colOff>
      <xdr:row>35</xdr:row>
      <xdr:rowOff>133350</xdr:rowOff>
    </xdr:from>
    <xdr:to>
      <xdr:col>9</xdr:col>
      <xdr:colOff>542925</xdr:colOff>
      <xdr:row>38</xdr:row>
      <xdr:rowOff>171450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xmlns="" id="{DA945887-2662-4ECE-B247-28D0ADE27D19}"/>
            </a:ext>
          </a:extLst>
        </xdr:cNvPr>
        <xdr:cNvCxnSpPr/>
      </xdr:nvCxnSpPr>
      <xdr:spPr>
        <a:xfrm>
          <a:off x="6019802" y="6800850"/>
          <a:ext cx="9523" cy="609600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581027</xdr:colOff>
      <xdr:row>35</xdr:row>
      <xdr:rowOff>133350</xdr:rowOff>
    </xdr:from>
    <xdr:to>
      <xdr:col>12</xdr:col>
      <xdr:colOff>590550</xdr:colOff>
      <xdr:row>38</xdr:row>
      <xdr:rowOff>171450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xmlns="" id="{7596A86B-0E10-4892-BE34-FE5DFFFE632A}"/>
            </a:ext>
          </a:extLst>
        </xdr:cNvPr>
        <xdr:cNvCxnSpPr/>
      </xdr:nvCxnSpPr>
      <xdr:spPr>
        <a:xfrm>
          <a:off x="7896227" y="6800850"/>
          <a:ext cx="9523" cy="609600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36</xdr:row>
      <xdr:rowOff>9525</xdr:rowOff>
    </xdr:from>
    <xdr:ext cx="1852430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xmlns="" id="{B2928C4D-585D-4597-AFF7-52B03172321F}"/>
            </a:ext>
          </a:extLst>
        </xdr:cNvPr>
        <xdr:cNvSpPr txBox="1"/>
      </xdr:nvSpPr>
      <xdr:spPr>
        <a:xfrm>
          <a:off x="2438400" y="6867525"/>
          <a:ext cx="18524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>
                  <a:lumMod val="85000"/>
                </a:schemeClr>
              </a:solidFill>
            </a:rPr>
            <a:t>Average Monthly Profits USD</a:t>
          </a:r>
        </a:p>
      </xdr:txBody>
    </xdr:sp>
    <xdr:clientData/>
  </xdr:oneCellAnchor>
  <xdr:oneCellAnchor>
    <xdr:from>
      <xdr:col>7</xdr:col>
      <xdr:colOff>200025</xdr:colOff>
      <xdr:row>36</xdr:row>
      <xdr:rowOff>9525</xdr:rowOff>
    </xdr:from>
    <xdr:ext cx="1303434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xmlns="" id="{EA99E666-DD7B-4857-9CD8-8F842197B356}"/>
            </a:ext>
          </a:extLst>
        </xdr:cNvPr>
        <xdr:cNvSpPr txBox="1"/>
      </xdr:nvSpPr>
      <xdr:spPr>
        <a:xfrm>
          <a:off x="4467225" y="6867525"/>
          <a:ext cx="13034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>
                  <a:lumMod val="85000"/>
                </a:schemeClr>
              </a:solidFill>
            </a:rPr>
            <a:t>Average</a:t>
          </a:r>
          <a:r>
            <a:rPr lang="en-IN" sz="1100" baseline="0">
              <a:solidFill>
                <a:schemeClr val="bg1">
                  <a:lumMod val="85000"/>
                </a:schemeClr>
              </a:solidFill>
            </a:rPr>
            <a:t> Profit/Unit</a:t>
          </a:r>
          <a:endParaRPr lang="en-IN" sz="11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9</xdr:col>
      <xdr:colOff>485775</xdr:colOff>
      <xdr:row>36</xdr:row>
      <xdr:rowOff>0</xdr:rowOff>
    </xdr:from>
    <xdr:ext cx="1984967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xmlns="" id="{97F2E65C-0CDC-4775-9433-9A9E40FBC339}"/>
            </a:ext>
          </a:extLst>
        </xdr:cNvPr>
        <xdr:cNvSpPr txBox="1"/>
      </xdr:nvSpPr>
      <xdr:spPr>
        <a:xfrm>
          <a:off x="5972175" y="6858000"/>
          <a:ext cx="19849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>
                  <a:lumMod val="85000"/>
                </a:schemeClr>
              </a:solidFill>
            </a:rPr>
            <a:t>Percentage profits contribution</a:t>
          </a:r>
        </a:p>
      </xdr:txBody>
    </xdr:sp>
    <xdr:clientData/>
  </xdr:oneCellAnchor>
  <xdr:oneCellAnchor>
    <xdr:from>
      <xdr:col>13</xdr:col>
      <xdr:colOff>266700</xdr:colOff>
      <xdr:row>36</xdr:row>
      <xdr:rowOff>9525</xdr:rowOff>
    </xdr:from>
    <xdr:ext cx="1223668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xmlns="" id="{849EB8E7-3611-4274-9673-4D907FE8FD6B}"/>
            </a:ext>
          </a:extLst>
        </xdr:cNvPr>
        <xdr:cNvSpPr txBox="1"/>
      </xdr:nvSpPr>
      <xdr:spPr>
        <a:xfrm>
          <a:off x="8191500" y="6867525"/>
          <a:ext cx="12236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>
                  <a:lumMod val="85000"/>
                </a:schemeClr>
              </a:solidFill>
            </a:rPr>
            <a:t>Top profits month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371475</xdr:colOff>
          <xdr:row>29</xdr:row>
          <xdr:rowOff>47625</xdr:rowOff>
        </xdr:from>
        <xdr:to>
          <xdr:col>15</xdr:col>
          <xdr:colOff>352425</xdr:colOff>
          <xdr:row>33</xdr:row>
          <xdr:rowOff>57150</xdr:rowOff>
        </xdr:to>
        <xdr:pic>
          <xdr:nvPicPr>
            <xdr:cNvPr id="124" name="Picture 123">
              <a:extLst>
                <a:ext uri="{FF2B5EF4-FFF2-40B4-BE49-F238E27FC236}">
                  <a16:creationId xmlns:a16="http://schemas.microsoft.com/office/drawing/2014/main" xmlns="" id="{5DF24030-DDDC-4081-814F-F0F7A2566C1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rofitablity Analysis'!$M$13:$N$16" spid="_x0000_s2243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7686675" y="5572125"/>
              <a:ext cx="1809750" cy="7715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3</xdr:col>
      <xdr:colOff>561975</xdr:colOff>
      <xdr:row>29</xdr:row>
      <xdr:rowOff>85726</xdr:rowOff>
    </xdr:from>
    <xdr:ext cx="4514850" cy="984004"/>
    <xdr:sp macro="" textlink="'Profitablity Analysis'!N10">
      <xdr:nvSpPr>
        <xdr:cNvPr id="125" name="TextBox 124">
          <a:extLst>
            <a:ext uri="{FF2B5EF4-FFF2-40B4-BE49-F238E27FC236}">
              <a16:creationId xmlns:a16="http://schemas.microsoft.com/office/drawing/2014/main" xmlns="" id="{76119EFA-2235-48D2-B9CD-C6ADC00D3743}"/>
            </a:ext>
          </a:extLst>
        </xdr:cNvPr>
        <xdr:cNvSpPr txBox="1"/>
      </xdr:nvSpPr>
      <xdr:spPr>
        <a:xfrm>
          <a:off x="2390775" y="5610226"/>
          <a:ext cx="4514850" cy="9840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A6F602D-EE40-49DE-8A7E-8D61BB4427F5}" type="TxLink">
            <a:rPr lang="en-US" sz="6000" b="1" i="0" u="none" strike="noStrike">
              <a:solidFill>
                <a:schemeClr val="accent5">
                  <a:lumMod val="75000"/>
                </a:schemeClr>
              </a:solidFill>
              <a:latin typeface="Calibri"/>
              <a:cs typeface="Calibri"/>
            </a:rPr>
            <a:pPr/>
            <a:t> 21,23,677 </a:t>
          </a:fld>
          <a:endParaRPr lang="en-IN" sz="60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581025</xdr:colOff>
      <xdr:row>37</xdr:row>
      <xdr:rowOff>47625</xdr:rowOff>
    </xdr:from>
    <xdr:ext cx="747769" cy="264560"/>
    <xdr:sp macro="" textlink="'Profitablity Analysis'!N11">
      <xdr:nvSpPr>
        <xdr:cNvPr id="89" name="TextBox 88">
          <a:extLst>
            <a:ext uri="{FF2B5EF4-FFF2-40B4-BE49-F238E27FC236}">
              <a16:creationId xmlns:a16="http://schemas.microsoft.com/office/drawing/2014/main" xmlns="" id="{0173837B-53EB-400C-8A96-252E1CB3990A}"/>
            </a:ext>
          </a:extLst>
        </xdr:cNvPr>
        <xdr:cNvSpPr txBox="1"/>
      </xdr:nvSpPr>
      <xdr:spPr>
        <a:xfrm>
          <a:off x="3019425" y="7096125"/>
          <a:ext cx="7477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F8E8C7A6-360B-4F92-925A-C5B8FC191860}" type="TxLink">
            <a:rPr lang="en-US" sz="1100" b="0" i="0" u="none" strike="noStrike">
              <a:solidFill>
                <a:schemeClr val="accent5">
                  <a:lumMod val="60000"/>
                  <a:lumOff val="40000"/>
                </a:schemeClr>
              </a:solidFill>
              <a:latin typeface="Calibri"/>
              <a:cs typeface="Calibri"/>
            </a:rPr>
            <a:pPr/>
            <a:t> 1,76,973 </a:t>
          </a:fld>
          <a:endParaRPr lang="en-IN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oneCellAnchor>
  <xdr:oneCellAnchor>
    <xdr:from>
      <xdr:col>8</xdr:col>
      <xdr:colOff>114300</xdr:colOff>
      <xdr:row>37</xdr:row>
      <xdr:rowOff>47625</xdr:rowOff>
    </xdr:from>
    <xdr:ext cx="327654" cy="264560"/>
    <xdr:sp macro="" textlink="'Profitablity Analysis'!N21">
      <xdr:nvSpPr>
        <xdr:cNvPr id="126" name="TextBox 125">
          <a:extLst>
            <a:ext uri="{FF2B5EF4-FFF2-40B4-BE49-F238E27FC236}">
              <a16:creationId xmlns:a16="http://schemas.microsoft.com/office/drawing/2014/main" xmlns="" id="{19866F1D-C954-412A-8B03-1C2C297E0136}"/>
            </a:ext>
          </a:extLst>
        </xdr:cNvPr>
        <xdr:cNvSpPr txBox="1"/>
      </xdr:nvSpPr>
      <xdr:spPr>
        <a:xfrm>
          <a:off x="4991100" y="70961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6752C27-676B-4698-A843-A22D26754877}" type="TxLink">
            <a:rPr lang="en-US" sz="1100" b="0" i="0" u="none" strike="noStrike">
              <a:solidFill>
                <a:srgbClr val="9BC2E6"/>
              </a:solidFill>
              <a:latin typeface="Calibri"/>
              <a:cs typeface="Calibri"/>
            </a:rPr>
            <a:pPr/>
            <a:t>17</a:t>
          </a:fld>
          <a:endParaRPr lang="en-IN" sz="1100"/>
        </a:p>
      </xdr:txBody>
    </xdr:sp>
    <xdr:clientData/>
  </xdr:oneCellAnchor>
  <xdr:oneCellAnchor>
    <xdr:from>
      <xdr:col>11</xdr:col>
      <xdr:colOff>57150</xdr:colOff>
      <xdr:row>37</xdr:row>
      <xdr:rowOff>47625</xdr:rowOff>
    </xdr:from>
    <xdr:ext cx="428515" cy="264560"/>
    <xdr:sp macro="" textlink="'Profitablity Analysis'!N23">
      <xdr:nvSpPr>
        <xdr:cNvPr id="127" name="TextBox 126">
          <a:extLst>
            <a:ext uri="{FF2B5EF4-FFF2-40B4-BE49-F238E27FC236}">
              <a16:creationId xmlns:a16="http://schemas.microsoft.com/office/drawing/2014/main" xmlns="" id="{6503A2F8-6896-47E5-90B7-C4F085A1E008}"/>
            </a:ext>
          </a:extLst>
        </xdr:cNvPr>
        <xdr:cNvSpPr txBox="1"/>
      </xdr:nvSpPr>
      <xdr:spPr>
        <a:xfrm>
          <a:off x="6762750" y="709612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4184338E-B23C-4FD9-98EC-C23F9467CF8A}" type="TxLink">
            <a:rPr lang="en-US" sz="1100" b="0" i="0" u="none" strike="noStrike">
              <a:solidFill>
                <a:srgbClr val="9BC2E6"/>
              </a:solidFill>
              <a:latin typeface="Calibri"/>
              <a:cs typeface="Calibri"/>
            </a:rPr>
            <a:pPr/>
            <a:t>22%</a:t>
          </a:fld>
          <a:endParaRPr lang="en-IN" sz="1100"/>
        </a:p>
      </xdr:txBody>
    </xdr:sp>
    <xdr:clientData/>
  </xdr:oneCellAnchor>
  <xdr:oneCellAnchor>
    <xdr:from>
      <xdr:col>12</xdr:col>
      <xdr:colOff>561975</xdr:colOff>
      <xdr:row>37</xdr:row>
      <xdr:rowOff>47625</xdr:rowOff>
    </xdr:from>
    <xdr:ext cx="777713" cy="264560"/>
    <xdr:sp macro="" textlink="'Profitablity Analysis'!N25">
      <xdr:nvSpPr>
        <xdr:cNvPr id="2048" name="TextBox 2047">
          <a:extLst>
            <a:ext uri="{FF2B5EF4-FFF2-40B4-BE49-F238E27FC236}">
              <a16:creationId xmlns:a16="http://schemas.microsoft.com/office/drawing/2014/main" xmlns="" id="{174FB400-7BC9-456C-96BB-33C678705B31}"/>
            </a:ext>
          </a:extLst>
        </xdr:cNvPr>
        <xdr:cNvSpPr txBox="1"/>
      </xdr:nvSpPr>
      <xdr:spPr>
        <a:xfrm>
          <a:off x="7877175" y="7096125"/>
          <a:ext cx="7777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1FF84CE-8052-490D-86ED-275E2FE2E7B2}" type="TxLink">
            <a:rPr lang="en-US" sz="1100" b="0" i="0" u="none" strike="noStrike">
              <a:solidFill>
                <a:srgbClr val="9BC2E6"/>
              </a:solidFill>
              <a:latin typeface="Calibri"/>
              <a:cs typeface="Calibri"/>
            </a:rPr>
            <a:pPr/>
            <a:t>December</a:t>
          </a:fld>
          <a:endParaRPr lang="en-IN" sz="1100"/>
        </a:p>
      </xdr:txBody>
    </xdr:sp>
    <xdr:clientData/>
  </xdr:oneCellAnchor>
  <xdr:oneCellAnchor>
    <xdr:from>
      <xdr:col>14</xdr:col>
      <xdr:colOff>190500</xdr:colOff>
      <xdr:row>37</xdr:row>
      <xdr:rowOff>57150</xdr:rowOff>
    </xdr:from>
    <xdr:ext cx="747769" cy="264560"/>
    <xdr:sp macro="" textlink="'Profitablity Analysis'!N26">
      <xdr:nvSpPr>
        <xdr:cNvPr id="2049" name="TextBox 2048">
          <a:extLst>
            <a:ext uri="{FF2B5EF4-FFF2-40B4-BE49-F238E27FC236}">
              <a16:creationId xmlns:a16="http://schemas.microsoft.com/office/drawing/2014/main" xmlns="" id="{DFE21F20-B4C6-4E3E-B0B0-59840895D775}"/>
            </a:ext>
          </a:extLst>
        </xdr:cNvPr>
        <xdr:cNvSpPr txBox="1"/>
      </xdr:nvSpPr>
      <xdr:spPr>
        <a:xfrm>
          <a:off x="8724900" y="7105650"/>
          <a:ext cx="7477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7A0B3A2-9CD3-458A-8381-2561D3ECF1AE}" type="TxLink">
            <a:rPr lang="en-US" sz="1100" b="0" i="0" u="none" strike="noStrike">
              <a:solidFill>
                <a:srgbClr val="9BC2E6"/>
              </a:solidFill>
              <a:latin typeface="Calibri"/>
              <a:cs typeface="Calibri"/>
            </a:rPr>
            <a:pPr/>
            <a:t> 4,22,993 </a:t>
          </a:fld>
          <a:endParaRPr lang="en-IN" sz="1100"/>
        </a:p>
      </xdr:txBody>
    </xdr:sp>
    <xdr:clientData/>
  </xdr:oneCellAnchor>
  <xdr:oneCellAnchor>
    <xdr:from>
      <xdr:col>6</xdr:col>
      <xdr:colOff>228600</xdr:colOff>
      <xdr:row>34</xdr:row>
      <xdr:rowOff>0</xdr:rowOff>
    </xdr:from>
    <xdr:ext cx="1169872" cy="264560"/>
    <xdr:sp macro="" textlink="'Profitablity Analysis'!M19">
      <xdr:nvSpPr>
        <xdr:cNvPr id="2050" name="TextBox 2049">
          <a:extLst>
            <a:ext uri="{FF2B5EF4-FFF2-40B4-BE49-F238E27FC236}">
              <a16:creationId xmlns:a16="http://schemas.microsoft.com/office/drawing/2014/main" xmlns="" id="{9D1D0DAD-F5E8-4CB0-A75F-45EF7100596D}"/>
            </a:ext>
          </a:extLst>
        </xdr:cNvPr>
        <xdr:cNvSpPr txBox="1"/>
      </xdr:nvSpPr>
      <xdr:spPr>
        <a:xfrm>
          <a:off x="3886200" y="6477000"/>
          <a:ext cx="11698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4EBD65C7-4F9C-4776-BF1F-0AB0A7188A80}" type="TxLink">
            <a:rPr lang="en-US" sz="1100" b="0" i="0" u="none" strike="noStrike">
              <a:solidFill>
                <a:srgbClr val="9BC2E6"/>
              </a:solidFill>
              <a:latin typeface="Calibri"/>
              <a:cs typeface="Calibri"/>
            </a:rPr>
            <a:pPr/>
            <a:t>Channel Partners</a:t>
          </a:fld>
          <a:endParaRPr lang="en-IN" sz="1100"/>
        </a:p>
      </xdr:txBody>
    </xdr:sp>
    <xdr:clientData/>
  </xdr:oneCellAnchor>
  <xdr:oneCellAnchor>
    <xdr:from>
      <xdr:col>11</xdr:col>
      <xdr:colOff>180975</xdr:colOff>
      <xdr:row>34</xdr:row>
      <xdr:rowOff>9525</xdr:rowOff>
    </xdr:from>
    <xdr:ext cx="720710" cy="264560"/>
    <xdr:sp macro="" textlink="'Profitablity Analysis'!N19">
      <xdr:nvSpPr>
        <xdr:cNvPr id="2052" name="TextBox 2051">
          <a:extLst>
            <a:ext uri="{FF2B5EF4-FFF2-40B4-BE49-F238E27FC236}">
              <a16:creationId xmlns:a16="http://schemas.microsoft.com/office/drawing/2014/main" xmlns="" id="{157E7A65-2A90-4DE7-AD34-171FB861B0DD}"/>
            </a:ext>
          </a:extLst>
        </xdr:cNvPr>
        <xdr:cNvSpPr txBox="1"/>
      </xdr:nvSpPr>
      <xdr:spPr>
        <a:xfrm>
          <a:off x="6886575" y="6486525"/>
          <a:ext cx="7207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830E00-2131-4952-AE22-1466CA6B2FA4}" type="TxLink">
            <a:rPr lang="en-US" sz="1100" b="0" i="0" u="none" strike="noStrike">
              <a:solidFill>
                <a:srgbClr val="9BC2E6"/>
              </a:solidFill>
              <a:latin typeface="Calibri"/>
              <a:cs typeface="Calibri"/>
            </a:rPr>
            <a:pPr/>
            <a:t>157724.64</a:t>
          </a:fld>
          <a:endParaRPr lang="en-IN" sz="1100"/>
        </a:p>
      </xdr:txBody>
    </xdr:sp>
    <xdr:clientData/>
  </xdr:oneCellAnchor>
  <xdr:twoCellAnchor>
    <xdr:from>
      <xdr:col>3</xdr:col>
      <xdr:colOff>590550</xdr:colOff>
      <xdr:row>40</xdr:row>
      <xdr:rowOff>28575</xdr:rowOff>
    </xdr:from>
    <xdr:to>
      <xdr:col>15</xdr:col>
      <xdr:colOff>419100</xdr:colOff>
      <xdr:row>49</xdr:row>
      <xdr:rowOff>28575</xdr:rowOff>
    </xdr:to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xmlns="" id="{B2080690-4427-4C90-A178-12B832916D1D}"/>
            </a:ext>
          </a:extLst>
        </xdr:cNvPr>
        <xdr:cNvSpPr/>
      </xdr:nvSpPr>
      <xdr:spPr>
        <a:xfrm>
          <a:off x="2419350" y="7648575"/>
          <a:ext cx="7143750" cy="1714500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9525</xdr:colOff>
      <xdr:row>40</xdr:row>
      <xdr:rowOff>57150</xdr:rowOff>
    </xdr:from>
    <xdr:ext cx="2212657" cy="342786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xmlns="" id="{38361C16-9EA1-4F3A-A8ED-156D9F97DA5C}"/>
            </a:ext>
          </a:extLst>
        </xdr:cNvPr>
        <xdr:cNvSpPr txBox="1"/>
      </xdr:nvSpPr>
      <xdr:spPr>
        <a:xfrm>
          <a:off x="2447925" y="7677150"/>
          <a:ext cx="221265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>
              <a:solidFill>
                <a:schemeClr val="bg1">
                  <a:lumMod val="75000"/>
                </a:schemeClr>
              </a:solidFill>
            </a:rPr>
            <a:t>Profitiblity/Unit</a:t>
          </a:r>
          <a:r>
            <a:rPr lang="en-IN" sz="1600">
              <a:solidFill>
                <a:schemeClr val="bg1"/>
              </a:solidFill>
            </a:rPr>
            <a:t> Analysis</a:t>
          </a:r>
          <a:endParaRPr lang="en-IN" sz="1100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9525</xdr:colOff>
      <xdr:row>42</xdr:row>
      <xdr:rowOff>38100</xdr:rowOff>
    </xdr:from>
    <xdr:to>
      <xdr:col>15</xdr:col>
      <xdr:colOff>419100</xdr:colOff>
      <xdr:row>42</xdr:row>
      <xdr:rowOff>57151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xmlns="" id="{6815AE71-E5B6-4DCB-8F75-67D79A57416D}"/>
            </a:ext>
          </a:extLst>
        </xdr:cNvPr>
        <xdr:cNvCxnSpPr/>
      </xdr:nvCxnSpPr>
      <xdr:spPr>
        <a:xfrm flipV="1">
          <a:off x="2447925" y="8039100"/>
          <a:ext cx="7115175" cy="19051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485775</xdr:colOff>
      <xdr:row>40</xdr:row>
      <xdr:rowOff>66675</xdr:rowOff>
    </xdr:from>
    <xdr:ext cx="1572675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xmlns="" id="{511FE348-CA5B-41E1-86A4-897E22F1752D}"/>
            </a:ext>
          </a:extLst>
        </xdr:cNvPr>
        <xdr:cNvSpPr txBox="1"/>
      </xdr:nvSpPr>
      <xdr:spPr>
        <a:xfrm>
          <a:off x="7800975" y="7686675"/>
          <a:ext cx="15726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chemeClr val="bg1">
                  <a:lumMod val="85000"/>
                </a:schemeClr>
              </a:solidFill>
            </a:rPr>
            <a:t>Distribution by Products</a:t>
          </a:r>
        </a:p>
      </xdr:txBody>
    </xdr:sp>
    <xdr:clientData/>
  </xdr:oneCellAnchor>
  <xdr:oneCellAnchor>
    <xdr:from>
      <xdr:col>4</xdr:col>
      <xdr:colOff>200025</xdr:colOff>
      <xdr:row>42</xdr:row>
      <xdr:rowOff>28575</xdr:rowOff>
    </xdr:from>
    <xdr:ext cx="1493935" cy="342786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xmlns="" id="{1C65B35D-D3EB-46EB-AB59-77ED69B85CAB}"/>
            </a:ext>
          </a:extLst>
        </xdr:cNvPr>
        <xdr:cNvSpPr txBox="1"/>
      </xdr:nvSpPr>
      <xdr:spPr>
        <a:xfrm>
          <a:off x="2638425" y="8029575"/>
          <a:ext cx="149393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>
              <a:solidFill>
                <a:schemeClr val="bg1">
                  <a:lumMod val="85000"/>
                </a:schemeClr>
              </a:solidFill>
            </a:rPr>
            <a:t>Profitiblity/Unit</a:t>
          </a:r>
          <a:endParaRPr lang="en-IN" sz="11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4</xdr:col>
      <xdr:colOff>333375</xdr:colOff>
      <xdr:row>43</xdr:row>
      <xdr:rowOff>19050</xdr:rowOff>
    </xdr:from>
    <xdr:ext cx="2666114" cy="1031629"/>
    <xdr:sp macro="" textlink="'Profitablity Analysis'!N28">
      <xdr:nvSpPr>
        <xdr:cNvPr id="2054" name="TextBox 2053">
          <a:extLst>
            <a:ext uri="{FF2B5EF4-FFF2-40B4-BE49-F238E27FC236}">
              <a16:creationId xmlns:a16="http://schemas.microsoft.com/office/drawing/2014/main" xmlns="" id="{B5B29A64-7702-4F5C-8E61-C6C965670DD1}"/>
            </a:ext>
          </a:extLst>
        </xdr:cNvPr>
        <xdr:cNvSpPr txBox="1"/>
      </xdr:nvSpPr>
      <xdr:spPr>
        <a:xfrm>
          <a:off x="2771775" y="8210550"/>
          <a:ext cx="2666114" cy="10316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FB45CF3-C6CE-4948-9E92-269F1D7B41D7}" type="TxLink">
            <a:rPr lang="en-US" sz="6000" b="1" i="0" u="none" strike="noStrike">
              <a:solidFill>
                <a:schemeClr val="accent5">
                  <a:lumMod val="75000"/>
                </a:schemeClr>
              </a:solidFill>
              <a:latin typeface="Calibri"/>
              <a:cs typeface="Calibri"/>
            </a:rPr>
            <a:pPr/>
            <a:t>17/Unit</a:t>
          </a:fld>
          <a:endParaRPr lang="en-IN" sz="60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333375</xdr:colOff>
          <xdr:row>42</xdr:row>
          <xdr:rowOff>104775</xdr:rowOff>
        </xdr:from>
        <xdr:to>
          <xdr:col>15</xdr:col>
          <xdr:colOff>314325</xdr:colOff>
          <xdr:row>46</xdr:row>
          <xdr:rowOff>114300</xdr:rowOff>
        </xdr:to>
        <xdr:pic>
          <xdr:nvPicPr>
            <xdr:cNvPr id="142" name="Picture 141">
              <a:extLst>
                <a:ext uri="{FF2B5EF4-FFF2-40B4-BE49-F238E27FC236}">
                  <a16:creationId xmlns:a16="http://schemas.microsoft.com/office/drawing/2014/main" xmlns="" id="{459DBD52-042B-4C39-9378-FF126ADBB59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rofitablity Analysis'!$M$31:$N$34" spid="_x0000_s2244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7648575" y="8105775"/>
              <a:ext cx="1809750" cy="7715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12</xdr:col>
      <xdr:colOff>57150</xdr:colOff>
      <xdr:row>42</xdr:row>
      <xdr:rowOff>38100</xdr:rowOff>
    </xdr:from>
    <xdr:to>
      <xdr:col>12</xdr:col>
      <xdr:colOff>76200</xdr:colOff>
      <xdr:row>49</xdr:row>
      <xdr:rowOff>38100</xdr:rowOff>
    </xdr:to>
    <xdr:cxnSp macro="">
      <xdr:nvCxnSpPr>
        <xdr:cNvPr id="2056" name="Straight Connector 2055">
          <a:extLst>
            <a:ext uri="{FF2B5EF4-FFF2-40B4-BE49-F238E27FC236}">
              <a16:creationId xmlns:a16="http://schemas.microsoft.com/office/drawing/2014/main" xmlns="" id="{35686282-1150-498D-B18E-2ADDA627EAF8}"/>
            </a:ext>
          </a:extLst>
        </xdr:cNvPr>
        <xdr:cNvCxnSpPr/>
      </xdr:nvCxnSpPr>
      <xdr:spPr>
        <a:xfrm>
          <a:off x="7372350" y="8039100"/>
          <a:ext cx="19050" cy="1333500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38</xdr:row>
      <xdr:rowOff>152400</xdr:rowOff>
    </xdr:from>
    <xdr:to>
      <xdr:col>27</xdr:col>
      <xdr:colOff>514350</xdr:colOff>
      <xdr:row>60</xdr:row>
      <xdr:rowOff>47625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xmlns="" id="{7B43DC04-2821-4467-9FE3-E1B9E7DA9DDB}"/>
            </a:ext>
          </a:extLst>
        </xdr:cNvPr>
        <xdr:cNvSpPr/>
      </xdr:nvSpPr>
      <xdr:spPr>
        <a:xfrm>
          <a:off x="9829800" y="7391400"/>
          <a:ext cx="7143750" cy="4086225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266700</xdr:colOff>
      <xdr:row>39</xdr:row>
      <xdr:rowOff>28575</xdr:rowOff>
    </xdr:from>
    <xdr:to>
      <xdr:col>27</xdr:col>
      <xdr:colOff>361950</xdr:colOff>
      <xdr:row>62</xdr:row>
      <xdr:rowOff>104775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xmlns="" id="{10543D2C-5A42-4E94-9F2B-3C67309A6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7</xdr:row>
      <xdr:rowOff>19050</xdr:rowOff>
    </xdr:from>
    <xdr:to>
      <xdr:col>2</xdr:col>
      <xdr:colOff>506416</xdr:colOff>
      <xdr:row>7</xdr:row>
      <xdr:rowOff>505050</xdr:rowOff>
    </xdr:to>
    <xdr:pic>
      <xdr:nvPicPr>
        <xdr:cNvPr id="4" name="Picture 5s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5353050"/>
          <a:ext cx="487366" cy="486000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19050</xdr:colOff>
      <xdr:row>3</xdr:row>
      <xdr:rowOff>19049</xdr:rowOff>
    </xdr:from>
    <xdr:to>
      <xdr:col>2</xdr:col>
      <xdr:colOff>505050</xdr:colOff>
      <xdr:row>3</xdr:row>
      <xdr:rowOff>505049</xdr:rowOff>
    </xdr:to>
    <xdr:pic>
      <xdr:nvPicPr>
        <xdr:cNvPr id="5" name="Picture 1s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590549"/>
          <a:ext cx="486000" cy="486000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19050</xdr:colOff>
      <xdr:row>4</xdr:row>
      <xdr:rowOff>23738</xdr:rowOff>
    </xdr:from>
    <xdr:to>
      <xdr:col>2</xdr:col>
      <xdr:colOff>506149</xdr:colOff>
      <xdr:row>4</xdr:row>
      <xdr:rowOff>510033</xdr:rowOff>
    </xdr:to>
    <xdr:pic>
      <xdr:nvPicPr>
        <xdr:cNvPr id="6" name="Picture 2s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1785863"/>
          <a:ext cx="487099" cy="486295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19050</xdr:colOff>
      <xdr:row>5</xdr:row>
      <xdr:rowOff>19197</xdr:rowOff>
    </xdr:from>
    <xdr:to>
      <xdr:col>2</xdr:col>
      <xdr:colOff>505050</xdr:colOff>
      <xdr:row>5</xdr:row>
      <xdr:rowOff>505197</xdr:rowOff>
    </xdr:to>
    <xdr:pic>
      <xdr:nvPicPr>
        <xdr:cNvPr id="7" name="Picture 3s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2971947"/>
          <a:ext cx="486000" cy="486000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19050</xdr:colOff>
      <xdr:row>6</xdr:row>
      <xdr:rowOff>14361</xdr:rowOff>
    </xdr:from>
    <xdr:to>
      <xdr:col>2</xdr:col>
      <xdr:colOff>505823</xdr:colOff>
      <xdr:row>6</xdr:row>
      <xdr:rowOff>500361</xdr:rowOff>
    </xdr:to>
    <xdr:pic>
      <xdr:nvPicPr>
        <xdr:cNvPr id="8" name="Picture 4s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4157736"/>
          <a:ext cx="486773" cy="486000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3</xdr:col>
      <xdr:colOff>14287</xdr:colOff>
      <xdr:row>3</xdr:row>
      <xdr:rowOff>19050</xdr:rowOff>
    </xdr:from>
    <xdr:to>
      <xdr:col>3</xdr:col>
      <xdr:colOff>1166287</xdr:colOff>
      <xdr:row>3</xdr:row>
      <xdr:rowOff>1171050</xdr:rowOff>
    </xdr:to>
    <xdr:pic>
      <xdr:nvPicPr>
        <xdr:cNvPr id="9" name="Picture 1l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0262" y="590550"/>
          <a:ext cx="1152000" cy="1152000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3</xdr:col>
      <xdr:colOff>14287</xdr:colOff>
      <xdr:row>4</xdr:row>
      <xdr:rowOff>28575</xdr:rowOff>
    </xdr:from>
    <xdr:to>
      <xdr:col>3</xdr:col>
      <xdr:colOff>1166287</xdr:colOff>
      <xdr:row>4</xdr:row>
      <xdr:rowOff>1180575</xdr:rowOff>
    </xdr:to>
    <xdr:pic>
      <xdr:nvPicPr>
        <xdr:cNvPr id="13" name="Picture 2l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2762" y="1790700"/>
          <a:ext cx="1152000" cy="1152000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3</xdr:col>
      <xdr:colOff>14287</xdr:colOff>
      <xdr:row>5</xdr:row>
      <xdr:rowOff>28575</xdr:rowOff>
    </xdr:from>
    <xdr:to>
      <xdr:col>3</xdr:col>
      <xdr:colOff>1166287</xdr:colOff>
      <xdr:row>5</xdr:row>
      <xdr:rowOff>1180575</xdr:rowOff>
    </xdr:to>
    <xdr:pic>
      <xdr:nvPicPr>
        <xdr:cNvPr id="14" name="Picture 3l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2762" y="2981325"/>
          <a:ext cx="1152000" cy="1152000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3</xdr:col>
      <xdr:colOff>14287</xdr:colOff>
      <xdr:row>6</xdr:row>
      <xdr:rowOff>28575</xdr:rowOff>
    </xdr:from>
    <xdr:to>
      <xdr:col>3</xdr:col>
      <xdr:colOff>1166287</xdr:colOff>
      <xdr:row>6</xdr:row>
      <xdr:rowOff>1180575</xdr:rowOff>
    </xdr:to>
    <xdr:pic>
      <xdr:nvPicPr>
        <xdr:cNvPr id="15" name="Picture 4l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2762" y="4171950"/>
          <a:ext cx="1152000" cy="1152000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3</xdr:col>
      <xdr:colOff>14287</xdr:colOff>
      <xdr:row>7</xdr:row>
      <xdr:rowOff>28575</xdr:rowOff>
    </xdr:from>
    <xdr:to>
      <xdr:col>3</xdr:col>
      <xdr:colOff>1166287</xdr:colOff>
      <xdr:row>7</xdr:row>
      <xdr:rowOff>1180575</xdr:rowOff>
    </xdr:to>
    <xdr:pic>
      <xdr:nvPicPr>
        <xdr:cNvPr id="16" name="Picture 5l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2762" y="5362575"/>
          <a:ext cx="1152000" cy="1152000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19050</xdr:colOff>
      <xdr:row>14</xdr:row>
      <xdr:rowOff>19051</xdr:rowOff>
    </xdr:from>
    <xdr:to>
      <xdr:col>2</xdr:col>
      <xdr:colOff>506416</xdr:colOff>
      <xdr:row>15</xdr:row>
      <xdr:rowOff>226</xdr:rowOff>
    </xdr:to>
    <xdr:pic>
      <xdr:nvPicPr>
        <xdr:cNvPr id="29" name="Picture 5s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8943976"/>
          <a:ext cx="487366" cy="486000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19050</xdr:colOff>
      <xdr:row>10</xdr:row>
      <xdr:rowOff>19050</xdr:rowOff>
    </xdr:from>
    <xdr:to>
      <xdr:col>2</xdr:col>
      <xdr:colOff>505050</xdr:colOff>
      <xdr:row>11</xdr:row>
      <xdr:rowOff>225</xdr:rowOff>
    </xdr:to>
    <xdr:pic>
      <xdr:nvPicPr>
        <xdr:cNvPr id="30" name="Picture 1s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6924675"/>
          <a:ext cx="486000" cy="486000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19050</xdr:colOff>
      <xdr:row>11</xdr:row>
      <xdr:rowOff>14214</xdr:rowOff>
    </xdr:from>
    <xdr:to>
      <xdr:col>2</xdr:col>
      <xdr:colOff>506149</xdr:colOff>
      <xdr:row>11</xdr:row>
      <xdr:rowOff>500509</xdr:rowOff>
    </xdr:to>
    <xdr:pic>
      <xdr:nvPicPr>
        <xdr:cNvPr id="31" name="Picture 2s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7424664"/>
          <a:ext cx="487099" cy="486295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19050</xdr:colOff>
      <xdr:row>12</xdr:row>
      <xdr:rowOff>19198</xdr:rowOff>
    </xdr:from>
    <xdr:to>
      <xdr:col>2</xdr:col>
      <xdr:colOff>505050</xdr:colOff>
      <xdr:row>13</xdr:row>
      <xdr:rowOff>373</xdr:rowOff>
    </xdr:to>
    <xdr:pic>
      <xdr:nvPicPr>
        <xdr:cNvPr id="32" name="Picture 3s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7934473"/>
          <a:ext cx="486000" cy="486000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2</xdr:col>
      <xdr:colOff>19050</xdr:colOff>
      <xdr:row>13</xdr:row>
      <xdr:rowOff>14362</xdr:rowOff>
    </xdr:from>
    <xdr:to>
      <xdr:col>2</xdr:col>
      <xdr:colOff>505823</xdr:colOff>
      <xdr:row>13</xdr:row>
      <xdr:rowOff>500362</xdr:rowOff>
    </xdr:to>
    <xdr:pic>
      <xdr:nvPicPr>
        <xdr:cNvPr id="33" name="Picture 4s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8434462"/>
          <a:ext cx="486773" cy="486000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14</xdr:row>
      <xdr:rowOff>109537</xdr:rowOff>
    </xdr:from>
    <xdr:to>
      <xdr:col>19</xdr:col>
      <xdr:colOff>57150</xdr:colOff>
      <xdr:row>28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EF545E2-DD6D-464B-AF96-8DDCE5144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29</xdr:row>
      <xdr:rowOff>4762</xdr:rowOff>
    </xdr:from>
    <xdr:to>
      <xdr:col>19</xdr:col>
      <xdr:colOff>200025</xdr:colOff>
      <xdr:row>42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4430EB6-287E-4DEE-9971-B648DAB53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itya" refreshedDate="44666.606926851855" createdVersion="7" refreshedVersion="7" minRefreshableVersion="3" recordCount="336">
  <cacheSource type="worksheet">
    <worksheetSource name="Data"/>
  </cacheSource>
  <cacheFields count="18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Employee" numFmtId="0">
      <sharedItems count="5">
        <s v="Peter Jones"/>
        <s v="Shane Bond"/>
        <s v="Leo Paul"/>
        <s v="Ashley Thomas"/>
        <s v="John Terry"/>
      </sharedItems>
    </cacheField>
    <cacheField name="Product" numFmtId="0">
      <sharedItems count="4">
        <s v="Computer"/>
        <s v="Printer"/>
        <s v="Projector"/>
        <s v="Phone"/>
      </sharedItems>
    </cacheField>
    <cacheField name="Discount Band" numFmtId="0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0">
      <sharedItems containsSemiMixedTypes="0" containsString="0" containsNumber="1" containsInteger="1" minValue="3" maxValue="260"/>
    </cacheField>
    <cacheField name="Sale Price" numFmtId="0">
      <sharedItems containsSemiMixedTypes="0" containsString="0" containsNumber="1" containsInteger="1" minValue="7" maxValue="350"/>
    </cacheField>
    <cacheField name="Gross Sales" numFmtId="0">
      <sharedItems containsSemiMixedTypes="0" containsString="0" containsNumber="1" minValue="1799" maxValue="1207500"/>
    </cacheField>
    <cacheField name="Discounts" numFmtId="0">
      <sharedItems containsSemiMixedTypes="0" containsString="0" containsNumber="1" minValue="0" maxValue="149677.5"/>
    </cacheField>
    <cacheField name=" Sales" numFmtId="0">
      <sharedItems containsSemiMixedTypes="0" containsString="0" containsNumber="1" minValue="1655.08" maxValue="1159200" count="295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9225"/>
        <n v="5840"/>
        <n v="14610"/>
        <n v="352100"/>
        <n v="4404"/>
        <n v="6181"/>
        <n v="37080"/>
        <n v="8001"/>
        <n v="36340"/>
        <n v="962500"/>
        <n v="23436"/>
        <n v="527437.5"/>
        <n v="11802"/>
        <n v="25692"/>
        <n v="27338.850000000002"/>
        <n v="34095.599999999999"/>
        <n v="7137.9"/>
        <n v="22073.040000000001"/>
        <n v="419265"/>
        <n v="17525.97"/>
        <n v="17166.599999999999"/>
        <n v="31731.48"/>
        <n v="484060.5"/>
        <n v="746707.5"/>
        <n v="32877.9"/>
        <n v="683397"/>
        <n v="27234.899999999998"/>
        <n v="12681.9"/>
        <n v="22482.9"/>
        <n v="31133.024999999998"/>
        <n v="89966.25"/>
        <n v="97391.25"/>
        <n v="225596.25"/>
        <n v="11092.95"/>
        <n v="862785"/>
        <n v="90956.25"/>
        <n v="15229.2"/>
        <n v="978236"/>
        <n v="13429.92"/>
        <n v="30693.599999999999"/>
        <n v="8114.4"/>
        <n v="34736.1"/>
        <n v="269892"/>
        <n v="508032"/>
        <n v="81095"/>
        <n v="563304"/>
        <n v="334302.5"/>
        <n v="12406.8"/>
        <n v="12747.84"/>
        <n v="76146"/>
        <n v="323694"/>
        <n v="278810"/>
        <n v="24225.599999999999"/>
        <n v="18443.599999999999"/>
        <n v="514524.375"/>
        <n v="50052"/>
        <n v="200499"/>
        <n v="22663.08"/>
        <n v="13294.82"/>
        <n v="22127.64"/>
        <n v="3693.76"/>
        <n v="156048.75"/>
        <n v="206852.5"/>
        <n v="708439.5"/>
        <n v="215097.5"/>
        <n v="190362.5"/>
        <n v="15940.98"/>
        <n v="243591.25"/>
        <n v="16121.4"/>
        <n v="29246.400000000001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626640"/>
        <n v="128880"/>
        <n v="640752"/>
        <n v="9123.7999999999993"/>
        <n v="17881.849999999999"/>
        <n v="27713.4"/>
        <n v="11191.95"/>
        <n v="12802.2"/>
        <n v="21261"/>
        <n v="12722.4"/>
        <n v="29697"/>
        <n v="282435"/>
        <n v="39771.75"/>
        <n v="3790.5"/>
        <n v="16538.55"/>
        <n v="460346.25"/>
        <n v="26698.799999999999"/>
        <n v="24757"/>
        <n v="457995"/>
        <n v="15474.55"/>
        <n v="200165"/>
        <n v="37335"/>
        <n v="50597"/>
        <n v="448875"/>
        <n v="183540"/>
        <n v="356250"/>
        <n v="53594.100000000006"/>
        <n v="21009"/>
        <n v="40100.400000000001"/>
        <n v="6339.36"/>
        <n v="28623"/>
        <n v="322420"/>
        <n v="480340"/>
        <n v="30715.439999999999"/>
        <n v="492184"/>
        <n v="552391"/>
        <n v="30991.8"/>
        <n v="24576.3"/>
        <n v="16257.3"/>
        <n v="8113.32"/>
        <n v="21025.439999999999"/>
        <n v="26114.400000000001"/>
        <n v="26136.720000000001"/>
        <n v="7388.85"/>
        <n v="573205.5"/>
        <n v="124992"/>
        <n v="608499"/>
        <n v="36753.599999999999"/>
        <n v="474858"/>
        <n v="29308.95"/>
        <n v="28551"/>
        <n v="936138"/>
        <n v="20794.8"/>
        <n v="382788"/>
        <n v="3142.7200000000003"/>
        <n v="23588.799999999999"/>
        <n v="1655.08"/>
        <n v="6762"/>
        <n v="438564"/>
        <n v="34513.800000000003"/>
        <n v="13027.2"/>
        <n v="11868"/>
        <n v="431112"/>
        <n v="9811.7999999999993"/>
        <n v="8107.96"/>
        <n v="7051.8"/>
        <n v="25134.400000000001"/>
        <n v="678960"/>
        <n v="4366.32"/>
        <n v="10291.120000000001"/>
        <n v="35585.599999999999"/>
        <n v="55071.199999999997"/>
        <n v="18721.080000000002"/>
        <n v="27968"/>
        <n v="175260"/>
        <n v="298662"/>
        <n v="1038082.5"/>
        <n v="530621"/>
        <n v="25345.32"/>
        <n v="700245"/>
        <n v="769814.5"/>
        <n v="50163.75"/>
        <n v="16748.55"/>
        <n v="361452"/>
        <n v="659613.5"/>
        <n v="404176.5"/>
        <n v="30830.799999999999"/>
        <n v="12066.6"/>
        <n v="5217.03"/>
        <n v="17253.599999999999"/>
        <n v="3318.77"/>
        <n v="17708.599999999999"/>
        <n v="18891.599999999999"/>
        <n v="2293.1999999999998"/>
        <n v="22256.324999999997"/>
        <n v="14666.4"/>
        <n v="728595"/>
        <n v="27972"/>
        <n v="35172"/>
        <n v="159570"/>
        <n v="4338"/>
        <n v="705600"/>
        <n v="808110"/>
        <n v="38021.399999999994"/>
        <n v="36702"/>
        <n v="27799.200000000001"/>
        <n v="222705"/>
        <n v="230310"/>
        <n v="15774.36"/>
        <n v="42713.324999999997"/>
        <n v="5040.96"/>
        <n v="20687.16"/>
        <n v="246708"/>
        <n v="750537"/>
        <n v="238609"/>
        <n v="28795.95"/>
        <n v="233091"/>
        <n v="19971.599999999999"/>
        <n v="655551.75"/>
        <n v="42997.68"/>
        <n v="25904.340000000004"/>
        <n v="42613.2"/>
        <n v="26486.400000000001"/>
        <n v="364722"/>
        <n v="46796.2"/>
        <n v="272888"/>
        <n v="35494.800000000003"/>
        <n v="8936.4"/>
        <n v="468072"/>
        <n v="14907.2"/>
        <n v="16841.439999999999"/>
        <n v="922680"/>
        <n v="15928"/>
        <n v="490952"/>
        <n v="358776"/>
        <n v="567600"/>
        <n v="368676"/>
        <n v="21700.799999999999"/>
        <n v="83160"/>
        <n v="21076.44"/>
        <n v="44378.399999999994"/>
        <n v="28100.16"/>
        <n v="26945.599999999999"/>
        <n v="33499.35"/>
        <n v="281053.5"/>
        <n v="545055"/>
        <n v="299171.25"/>
        <n v="7904.82"/>
        <n v="6305.76"/>
        <n v="39237"/>
        <n v="21732.6"/>
        <n v="8760.4650000000001"/>
        <n v="210627"/>
        <n v="45953.4"/>
        <n v="47119.199999999997"/>
        <n v="801444"/>
        <n v="5961.24"/>
        <n v="16418.64"/>
        <n v="20423.25"/>
        <n v="108706.5"/>
        <n v="10575.72"/>
        <n v="7247.1"/>
        <n v="4280.3999999999996"/>
        <n v="44358.8"/>
        <n v="29979.599999999999"/>
        <n v="1685.6"/>
        <n v="1763.8600000000001"/>
        <n v="3586.2"/>
        <n v="41761.599999999999"/>
        <n v="22794.3"/>
        <n v="14375.76"/>
        <n v="206658"/>
        <n v="385968"/>
        <n v="260580"/>
        <n v="19517.7"/>
        <n v="29670"/>
        <n v="670477.5"/>
        <n v="360899"/>
        <n v="60200"/>
        <n v="2335.7600000000002"/>
        <n v="4472"/>
        <n v="30072.48"/>
        <n v="10420.619999999999"/>
        <n v="210700"/>
        <n v="354277"/>
        <n v="229104"/>
        <n v="25542"/>
        <n v="139230"/>
        <n v="19686"/>
        <n v="32627.25"/>
        <n v="15083.25"/>
        <n v="848172.5"/>
        <n v="14981.25"/>
        <n v="9322.7999999999993"/>
        <n v="4981"/>
        <n v="631125"/>
        <n v="8139.6"/>
        <n v="4301.8500000000004"/>
      </sharedItems>
    </cacheField>
    <cacheField name="COGS" numFmtId="0">
      <sharedItems containsSemiMixedTypes="0" containsString="0" containsNumber="1" minValue="1101" maxValue="950625"/>
    </cacheField>
    <cacheField name="Profit" numFmtId="0">
      <sharedItems containsSemiMixedTypes="0" containsString="0" containsNumber="1" minValue="0" maxValue="262200"/>
    </cacheField>
    <cacheField name="Date" numFmtId="14">
      <sharedItems containsSemiMixedTypes="0" containsNonDate="0" containsDate="1" containsString="0" minDate="2014-01-01T00:00:00" maxDate="2014-12-02T00:00:00" count="12">
        <d v="2014-01-01T00:00:00"/>
        <d v="2014-06-01T00:00:00"/>
        <d v="2014-12-01T00:00:00"/>
        <d v="2014-03-01T00:00:00"/>
        <d v="2014-07-01T00:00:00"/>
        <d v="2014-08-01T00:00:00"/>
        <d v="2014-09-01T00:00:00"/>
        <d v="2014-02-01T00:00:00"/>
        <d v="2014-10-01T00:00:00"/>
        <d v="2014-04-01T00:00:00"/>
        <d v="2014-05-01T00:00:00"/>
        <d v="2014-11-01T00:00:00"/>
      </sharedItems>
      <fieldGroup par="17" base="12">
        <rangePr groupBy="days" startDate="2014-01-01T00:00:00" endDate="2014-12-02T00:00:00"/>
        <groupItems count="368">
          <s v="&lt;01-01-201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12-2014"/>
        </groupItems>
      </fieldGroup>
    </cacheField>
    <cacheField name="Month Number" numFmtId="0">
      <sharedItems containsSemiMixedTypes="0" containsString="0" containsNumber="1" containsInteger="1" minValue="1" maxValue="12"/>
    </cacheField>
    <cacheField name="Month Name" numFmtId="0">
      <sharedItems count="12">
        <s v="January"/>
        <s v="June"/>
        <s v="December"/>
        <s v="March"/>
        <s v="July"/>
        <s v="August"/>
        <s v="September"/>
        <s v="February"/>
        <s v="October"/>
        <s v="April"/>
        <s v="May"/>
        <s v="November"/>
      </sharedItems>
    </cacheField>
    <cacheField name="Year" numFmtId="0">
      <sharedItems containsSemiMixedTypes="0" containsString="0" containsNumber="1" containsInteger="1" minValue="2014" maxValue="2014"/>
    </cacheField>
    <cacheField name="Profit per Unit" numFmtId="0">
      <sharedItems containsSemiMixedTypes="0" containsString="0" containsNumber="1" minValue="0" maxValue="90"/>
    </cacheField>
    <cacheField name="Months" numFmtId="0" databaseField="0">
      <fieldGroup base="12">
        <rangePr groupBy="months" startDate="2014-01-01T00:00:00" endDate="2014-12-02T00:00:00"/>
        <groupItems count="14">
          <s v="&lt;01-01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4"/>
        </groupItems>
      </fieldGroup>
    </cacheField>
  </cacheFields>
  <extLst>
    <ext xmlns:x14="http://schemas.microsoft.com/office/spreadsheetml/2009/9/main" uri="{725AE2AE-9491-48be-B2B4-4EB974FC3084}">
      <x14:pivotCacheDefinition pivotCacheId="12839601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x v="0"/>
    <x v="0"/>
    <x v="0"/>
    <s v="None"/>
    <n v="1618.5"/>
    <n v="3"/>
    <n v="20"/>
    <n v="32370"/>
    <n v="0"/>
    <x v="0"/>
    <n v="16185"/>
    <n v="16185"/>
    <x v="0"/>
    <n v="1"/>
    <x v="0"/>
    <n v="2014"/>
    <n v="10"/>
  </r>
  <r>
    <x v="0"/>
    <x v="1"/>
    <x v="0"/>
    <s v="None"/>
    <n v="1321"/>
    <n v="3"/>
    <n v="20"/>
    <n v="26420"/>
    <n v="0"/>
    <x v="1"/>
    <n v="13210"/>
    <n v="13210"/>
    <x v="0"/>
    <n v="1"/>
    <x v="0"/>
    <n v="2014"/>
    <n v="10"/>
  </r>
  <r>
    <x v="1"/>
    <x v="2"/>
    <x v="0"/>
    <s v="None"/>
    <n v="2178"/>
    <n v="3"/>
    <n v="15"/>
    <n v="32670"/>
    <n v="0"/>
    <x v="2"/>
    <n v="21780"/>
    <n v="10890"/>
    <x v="1"/>
    <n v="6"/>
    <x v="1"/>
    <n v="2014"/>
    <n v="5"/>
  </r>
  <r>
    <x v="1"/>
    <x v="1"/>
    <x v="0"/>
    <s v="None"/>
    <n v="888"/>
    <n v="3"/>
    <n v="15"/>
    <n v="13320"/>
    <n v="0"/>
    <x v="3"/>
    <n v="8880"/>
    <n v="4440"/>
    <x v="1"/>
    <n v="6"/>
    <x v="1"/>
    <n v="2014"/>
    <n v="5"/>
  </r>
  <r>
    <x v="1"/>
    <x v="3"/>
    <x v="0"/>
    <s v="None"/>
    <n v="2470"/>
    <n v="3"/>
    <n v="15"/>
    <n v="37050"/>
    <n v="0"/>
    <x v="4"/>
    <n v="24700"/>
    <n v="12350"/>
    <x v="1"/>
    <n v="6"/>
    <x v="1"/>
    <n v="2014"/>
    <n v="5"/>
  </r>
  <r>
    <x v="0"/>
    <x v="1"/>
    <x v="0"/>
    <s v="None"/>
    <n v="1513"/>
    <n v="3"/>
    <n v="350"/>
    <n v="529550"/>
    <n v="0"/>
    <x v="5"/>
    <n v="393380"/>
    <n v="136170"/>
    <x v="2"/>
    <n v="12"/>
    <x v="2"/>
    <n v="2014"/>
    <n v="90"/>
  </r>
  <r>
    <x v="1"/>
    <x v="1"/>
    <x v="1"/>
    <s v="None"/>
    <n v="921"/>
    <n v="5"/>
    <n v="15"/>
    <n v="13815"/>
    <n v="0"/>
    <x v="6"/>
    <n v="9210"/>
    <n v="4605"/>
    <x v="3"/>
    <n v="3"/>
    <x v="3"/>
    <n v="2014"/>
    <n v="5"/>
  </r>
  <r>
    <x v="2"/>
    <x v="0"/>
    <x v="1"/>
    <s v="None"/>
    <n v="2518"/>
    <n v="5"/>
    <n v="12"/>
    <n v="30216"/>
    <n v="0"/>
    <x v="7"/>
    <n v="7554"/>
    <n v="22662"/>
    <x v="1"/>
    <n v="6"/>
    <x v="1"/>
    <n v="2014"/>
    <n v="9"/>
  </r>
  <r>
    <x v="0"/>
    <x v="2"/>
    <x v="1"/>
    <s v="None"/>
    <n v="1899"/>
    <n v="5"/>
    <n v="20"/>
    <n v="37980"/>
    <n v="0"/>
    <x v="8"/>
    <n v="18990"/>
    <n v="18990"/>
    <x v="1"/>
    <n v="6"/>
    <x v="1"/>
    <n v="2014"/>
    <n v="10"/>
  </r>
  <r>
    <x v="2"/>
    <x v="1"/>
    <x v="1"/>
    <s v="None"/>
    <n v="1545"/>
    <n v="5"/>
    <n v="12"/>
    <n v="18540"/>
    <n v="0"/>
    <x v="9"/>
    <n v="4635"/>
    <n v="13905"/>
    <x v="1"/>
    <n v="6"/>
    <x v="1"/>
    <n v="2014"/>
    <n v="9"/>
  </r>
  <r>
    <x v="1"/>
    <x v="3"/>
    <x v="1"/>
    <s v="None"/>
    <n v="2470"/>
    <n v="5"/>
    <n v="15"/>
    <n v="37050"/>
    <n v="0"/>
    <x v="4"/>
    <n v="24700"/>
    <n v="12350"/>
    <x v="1"/>
    <n v="6"/>
    <x v="1"/>
    <n v="2014"/>
    <n v="5"/>
  </r>
  <r>
    <x v="3"/>
    <x v="0"/>
    <x v="1"/>
    <s v="None"/>
    <n v="2665.5"/>
    <n v="5"/>
    <n v="125"/>
    <n v="333187.5"/>
    <n v="0"/>
    <x v="10"/>
    <n v="319860"/>
    <n v="13327.5"/>
    <x v="4"/>
    <n v="7"/>
    <x v="4"/>
    <n v="2014"/>
    <n v="5"/>
  </r>
  <r>
    <x v="4"/>
    <x v="3"/>
    <x v="1"/>
    <s v="None"/>
    <n v="958"/>
    <n v="5"/>
    <n v="300"/>
    <n v="287400"/>
    <n v="0"/>
    <x v="11"/>
    <n v="239500"/>
    <n v="47900"/>
    <x v="5"/>
    <n v="8"/>
    <x v="5"/>
    <n v="2014"/>
    <n v="50"/>
  </r>
  <r>
    <x v="0"/>
    <x v="1"/>
    <x v="1"/>
    <s v="None"/>
    <n v="2146"/>
    <n v="5"/>
    <n v="7"/>
    <n v="15022"/>
    <n v="0"/>
    <x v="12"/>
    <n v="10730"/>
    <n v="4292"/>
    <x v="6"/>
    <n v="9"/>
    <x v="6"/>
    <n v="2014"/>
    <n v="2"/>
  </r>
  <r>
    <x v="1"/>
    <x v="4"/>
    <x v="1"/>
    <s v="None"/>
    <n v="615"/>
    <n v="5"/>
    <n v="15"/>
    <n v="9225"/>
    <n v="0"/>
    <x v="13"/>
    <n v="6150"/>
    <n v="3075"/>
    <x v="2"/>
    <n v="12"/>
    <x v="2"/>
    <n v="2014"/>
    <n v="5"/>
  </r>
  <r>
    <x v="0"/>
    <x v="0"/>
    <x v="2"/>
    <s v="None"/>
    <n v="292"/>
    <n v="10"/>
    <n v="20"/>
    <n v="5840"/>
    <n v="0"/>
    <x v="14"/>
    <n v="2920"/>
    <n v="2920"/>
    <x v="7"/>
    <n v="2"/>
    <x v="7"/>
    <n v="2014"/>
    <n v="10"/>
  </r>
  <r>
    <x v="1"/>
    <x v="3"/>
    <x v="2"/>
    <s v="None"/>
    <n v="974"/>
    <n v="10"/>
    <n v="15"/>
    <n v="14610"/>
    <n v="0"/>
    <x v="15"/>
    <n v="9740"/>
    <n v="4870"/>
    <x v="7"/>
    <n v="2"/>
    <x v="7"/>
    <n v="2014"/>
    <n v="5"/>
  </r>
  <r>
    <x v="2"/>
    <x v="0"/>
    <x v="2"/>
    <s v="None"/>
    <n v="2518"/>
    <n v="10"/>
    <n v="12"/>
    <n v="30216"/>
    <n v="0"/>
    <x v="7"/>
    <n v="7554"/>
    <n v="22662"/>
    <x v="1"/>
    <n v="6"/>
    <x v="1"/>
    <n v="2014"/>
    <n v="9"/>
  </r>
  <r>
    <x v="0"/>
    <x v="1"/>
    <x v="2"/>
    <s v="None"/>
    <n v="1006"/>
    <n v="10"/>
    <n v="350"/>
    <n v="352100"/>
    <n v="0"/>
    <x v="16"/>
    <n v="261560"/>
    <n v="90540"/>
    <x v="1"/>
    <n v="6"/>
    <x v="1"/>
    <n v="2014"/>
    <n v="90"/>
  </r>
  <r>
    <x v="2"/>
    <x v="1"/>
    <x v="2"/>
    <s v="None"/>
    <n v="367"/>
    <n v="10"/>
    <n v="12"/>
    <n v="4404"/>
    <n v="0"/>
    <x v="17"/>
    <n v="1101"/>
    <n v="3303"/>
    <x v="4"/>
    <n v="7"/>
    <x v="4"/>
    <n v="2014"/>
    <n v="9"/>
  </r>
  <r>
    <x v="0"/>
    <x v="3"/>
    <x v="2"/>
    <s v="None"/>
    <n v="883"/>
    <n v="10"/>
    <n v="7"/>
    <n v="6181"/>
    <n v="0"/>
    <x v="18"/>
    <n v="4415"/>
    <n v="1766"/>
    <x v="5"/>
    <n v="8"/>
    <x v="5"/>
    <n v="2014"/>
    <n v="2"/>
  </r>
  <r>
    <x v="1"/>
    <x v="3"/>
    <x v="2"/>
    <s v="None"/>
    <n v="2472"/>
    <n v="10"/>
    <n v="15"/>
    <n v="37080"/>
    <n v="0"/>
    <x v="19"/>
    <n v="24720"/>
    <n v="12360"/>
    <x v="6"/>
    <n v="9"/>
    <x v="6"/>
    <n v="2014"/>
    <n v="5"/>
  </r>
  <r>
    <x v="0"/>
    <x v="4"/>
    <x v="2"/>
    <s v="None"/>
    <n v="1143"/>
    <n v="10"/>
    <n v="7"/>
    <n v="8001"/>
    <n v="0"/>
    <x v="20"/>
    <n v="5715"/>
    <n v="2286"/>
    <x v="8"/>
    <n v="10"/>
    <x v="8"/>
    <n v="2014"/>
    <n v="2"/>
  </r>
  <r>
    <x v="0"/>
    <x v="0"/>
    <x v="2"/>
    <s v="None"/>
    <n v="1817"/>
    <n v="10"/>
    <n v="20"/>
    <n v="36340"/>
    <n v="0"/>
    <x v="21"/>
    <n v="18170"/>
    <n v="18170"/>
    <x v="2"/>
    <n v="12"/>
    <x v="2"/>
    <n v="2014"/>
    <n v="10"/>
  </r>
  <r>
    <x v="0"/>
    <x v="1"/>
    <x v="2"/>
    <s v="None"/>
    <n v="1513"/>
    <n v="10"/>
    <n v="350"/>
    <n v="529550"/>
    <n v="0"/>
    <x v="5"/>
    <n v="393380"/>
    <n v="136170"/>
    <x v="2"/>
    <n v="12"/>
    <x v="2"/>
    <n v="2014"/>
    <n v="90"/>
  </r>
  <r>
    <x v="0"/>
    <x v="2"/>
    <x v="3"/>
    <s v="None"/>
    <n v="2750"/>
    <n v="260"/>
    <n v="350"/>
    <n v="962500"/>
    <n v="0"/>
    <x v="22"/>
    <n v="715000"/>
    <n v="247500"/>
    <x v="7"/>
    <n v="2"/>
    <x v="7"/>
    <n v="2014"/>
    <n v="90"/>
  </r>
  <r>
    <x v="2"/>
    <x v="4"/>
    <x v="3"/>
    <s v="None"/>
    <n v="1953"/>
    <n v="260"/>
    <n v="12"/>
    <n v="23436"/>
    <n v="0"/>
    <x v="23"/>
    <n v="5859"/>
    <n v="17577"/>
    <x v="9"/>
    <n v="4"/>
    <x v="9"/>
    <n v="2014"/>
    <n v="9"/>
  </r>
  <r>
    <x v="3"/>
    <x v="1"/>
    <x v="3"/>
    <s v="None"/>
    <n v="4219.5"/>
    <n v="260"/>
    <n v="125"/>
    <n v="527437.5"/>
    <n v="0"/>
    <x v="24"/>
    <n v="506340"/>
    <n v="21097.5"/>
    <x v="9"/>
    <n v="4"/>
    <x v="9"/>
    <n v="2014"/>
    <n v="5"/>
  </r>
  <r>
    <x v="0"/>
    <x v="2"/>
    <x v="3"/>
    <s v="None"/>
    <n v="1899"/>
    <n v="260"/>
    <n v="20"/>
    <n v="37980"/>
    <n v="0"/>
    <x v="8"/>
    <n v="18990"/>
    <n v="18990"/>
    <x v="1"/>
    <n v="6"/>
    <x v="1"/>
    <n v="2014"/>
    <n v="10"/>
  </r>
  <r>
    <x v="0"/>
    <x v="1"/>
    <x v="3"/>
    <s v="None"/>
    <n v="1686"/>
    <n v="260"/>
    <n v="7"/>
    <n v="11802"/>
    <n v="0"/>
    <x v="25"/>
    <n v="8430"/>
    <n v="3372"/>
    <x v="4"/>
    <n v="7"/>
    <x v="4"/>
    <n v="2014"/>
    <n v="2"/>
  </r>
  <r>
    <x v="2"/>
    <x v="4"/>
    <x v="3"/>
    <s v="None"/>
    <n v="2141"/>
    <n v="260"/>
    <n v="12"/>
    <n v="25692"/>
    <n v="0"/>
    <x v="26"/>
    <n v="6423"/>
    <n v="19269"/>
    <x v="5"/>
    <n v="8"/>
    <x v="5"/>
    <n v="2014"/>
    <n v="9"/>
  </r>
  <r>
    <x v="0"/>
    <x v="4"/>
    <x v="3"/>
    <s v="None"/>
    <n v="1143"/>
    <n v="260"/>
    <n v="7"/>
    <n v="8001"/>
    <n v="0"/>
    <x v="20"/>
    <n v="5715"/>
    <n v="2286"/>
    <x v="8"/>
    <n v="10"/>
    <x v="8"/>
    <n v="2014"/>
    <n v="2"/>
  </r>
  <r>
    <x v="1"/>
    <x v="4"/>
    <x v="3"/>
    <s v="None"/>
    <n v="615"/>
    <n v="260"/>
    <n v="15"/>
    <n v="9225"/>
    <n v="0"/>
    <x v="13"/>
    <n v="6150"/>
    <n v="3075"/>
    <x v="2"/>
    <n v="12"/>
    <x v="2"/>
    <n v="2014"/>
    <n v="5"/>
  </r>
  <r>
    <x v="0"/>
    <x v="2"/>
    <x v="2"/>
    <s v="Low"/>
    <n v="3945"/>
    <n v="10"/>
    <n v="7"/>
    <n v="27615"/>
    <n v="276.14999999999998"/>
    <x v="27"/>
    <n v="19725"/>
    <n v="7613.8500000000022"/>
    <x v="0"/>
    <n v="1"/>
    <x v="0"/>
    <n v="2014"/>
    <n v="1.9300000000000006"/>
  </r>
  <r>
    <x v="1"/>
    <x v="2"/>
    <x v="2"/>
    <s v="Low"/>
    <n v="2296"/>
    <n v="10"/>
    <n v="15"/>
    <n v="34440"/>
    <n v="344.4"/>
    <x v="28"/>
    <n v="22960"/>
    <n v="11135.599999999999"/>
    <x v="7"/>
    <n v="2"/>
    <x v="7"/>
    <n v="2014"/>
    <n v="4.8499999999999996"/>
  </r>
  <r>
    <x v="0"/>
    <x v="2"/>
    <x v="2"/>
    <s v="Low"/>
    <n v="1030"/>
    <n v="10"/>
    <n v="7"/>
    <n v="7210"/>
    <n v="72.099999999999994"/>
    <x v="29"/>
    <n v="5150"/>
    <n v="1987.8999999999996"/>
    <x v="10"/>
    <n v="5"/>
    <x v="10"/>
    <n v="2014"/>
    <n v="1.9299999999999997"/>
  </r>
  <r>
    <x v="2"/>
    <x v="4"/>
    <x v="0"/>
    <s v="Low"/>
    <n v="1858"/>
    <n v="3"/>
    <n v="12"/>
    <n v="22296"/>
    <n v="222.96"/>
    <x v="30"/>
    <n v="5574"/>
    <n v="16499.04"/>
    <x v="7"/>
    <n v="2"/>
    <x v="7"/>
    <n v="2014"/>
    <n v="8.8800000000000008"/>
  </r>
  <r>
    <x v="0"/>
    <x v="3"/>
    <x v="0"/>
    <s v="Low"/>
    <n v="1210"/>
    <n v="3"/>
    <n v="350"/>
    <n v="423500"/>
    <n v="4235"/>
    <x v="31"/>
    <n v="314600"/>
    <n v="104665"/>
    <x v="3"/>
    <n v="3"/>
    <x v="3"/>
    <n v="2014"/>
    <n v="86.5"/>
  </r>
  <r>
    <x v="0"/>
    <x v="4"/>
    <x v="0"/>
    <s v="Low"/>
    <n v="2529"/>
    <n v="3"/>
    <n v="7"/>
    <n v="17703"/>
    <n v="177.03"/>
    <x v="32"/>
    <n v="12645"/>
    <n v="4880.9699999999993"/>
    <x v="4"/>
    <n v="7"/>
    <x v="4"/>
    <n v="2014"/>
    <n v="1.9299999999999997"/>
  </r>
  <r>
    <x v="2"/>
    <x v="0"/>
    <x v="0"/>
    <s v="Low"/>
    <n v="1445"/>
    <n v="3"/>
    <n v="12"/>
    <n v="17340"/>
    <n v="173.4"/>
    <x v="33"/>
    <n v="4335"/>
    <n v="12831.599999999999"/>
    <x v="6"/>
    <n v="9"/>
    <x v="6"/>
    <n v="2014"/>
    <n v="8.879999999999999"/>
  </r>
  <r>
    <x v="2"/>
    <x v="2"/>
    <x v="0"/>
    <s v="Low"/>
    <n v="2671"/>
    <n v="3"/>
    <n v="12"/>
    <n v="32052"/>
    <n v="320.52"/>
    <x v="34"/>
    <n v="8013"/>
    <n v="23718.48"/>
    <x v="6"/>
    <n v="9"/>
    <x v="6"/>
    <n v="2014"/>
    <n v="8.879999999999999"/>
  </r>
  <r>
    <x v="0"/>
    <x v="3"/>
    <x v="0"/>
    <s v="Low"/>
    <n v="1397"/>
    <n v="3"/>
    <n v="350"/>
    <n v="488950"/>
    <n v="4889.5"/>
    <x v="35"/>
    <n v="363220"/>
    <n v="120840.5"/>
    <x v="8"/>
    <n v="10"/>
    <x v="8"/>
    <n v="2014"/>
    <n v="86.5"/>
  </r>
  <r>
    <x v="0"/>
    <x v="2"/>
    <x v="0"/>
    <s v="Low"/>
    <n v="2155"/>
    <n v="3"/>
    <n v="350"/>
    <n v="754250"/>
    <n v="7542.5"/>
    <x v="36"/>
    <n v="560300"/>
    <n v="186407.5"/>
    <x v="2"/>
    <n v="12"/>
    <x v="2"/>
    <n v="2014"/>
    <n v="86.5"/>
  </r>
  <r>
    <x v="1"/>
    <x v="3"/>
    <x v="1"/>
    <s v="Low"/>
    <n v="2214"/>
    <n v="5"/>
    <n v="15"/>
    <n v="33210"/>
    <n v="332.1"/>
    <x v="37"/>
    <n v="22140"/>
    <n v="10737.900000000001"/>
    <x v="3"/>
    <n v="3"/>
    <x v="3"/>
    <n v="2014"/>
    <n v="4.8500000000000005"/>
  </r>
  <r>
    <x v="4"/>
    <x v="4"/>
    <x v="1"/>
    <s v="Low"/>
    <n v="2301"/>
    <n v="5"/>
    <n v="300"/>
    <n v="690300"/>
    <n v="6903"/>
    <x v="38"/>
    <n v="575250"/>
    <n v="108147"/>
    <x v="9"/>
    <n v="4"/>
    <x v="9"/>
    <n v="2014"/>
    <n v="47"/>
  </r>
  <r>
    <x v="0"/>
    <x v="2"/>
    <x v="1"/>
    <s v="Low"/>
    <n v="1375.5"/>
    <n v="5"/>
    <n v="20"/>
    <n v="27510"/>
    <n v="275.10000000000002"/>
    <x v="39"/>
    <n v="13755"/>
    <n v="13479.899999999998"/>
    <x v="4"/>
    <n v="7"/>
    <x v="4"/>
    <n v="2014"/>
    <n v="9.7999999999999989"/>
  </r>
  <r>
    <x v="0"/>
    <x v="0"/>
    <x v="1"/>
    <s v="Low"/>
    <n v="1830"/>
    <n v="5"/>
    <n v="7"/>
    <n v="12810"/>
    <n v="128.1"/>
    <x v="40"/>
    <n v="9150"/>
    <n v="3531.8999999999996"/>
    <x v="5"/>
    <n v="8"/>
    <x v="5"/>
    <n v="2014"/>
    <n v="1.9299999999999997"/>
  </r>
  <r>
    <x v="1"/>
    <x v="4"/>
    <x v="2"/>
    <s v="Low"/>
    <n v="1514"/>
    <n v="10"/>
    <n v="15"/>
    <n v="22710"/>
    <n v="227.1"/>
    <x v="41"/>
    <n v="15140"/>
    <n v="7342.9000000000015"/>
    <x v="7"/>
    <n v="2"/>
    <x v="7"/>
    <n v="2014"/>
    <n v="4.8500000000000005"/>
  </r>
  <r>
    <x v="0"/>
    <x v="4"/>
    <x v="2"/>
    <s v="Low"/>
    <n v="4492.5"/>
    <n v="10"/>
    <n v="7"/>
    <n v="31447.5"/>
    <n v="314.47500000000002"/>
    <x v="42"/>
    <n v="22462.5"/>
    <n v="8670.5249999999978"/>
    <x v="9"/>
    <n v="4"/>
    <x v="9"/>
    <n v="2014"/>
    <n v="1.9299999999999995"/>
  </r>
  <r>
    <x v="3"/>
    <x v="4"/>
    <x v="2"/>
    <s v="Low"/>
    <n v="727"/>
    <n v="10"/>
    <n v="125"/>
    <n v="90875"/>
    <n v="908.75"/>
    <x v="43"/>
    <n v="87240"/>
    <n v="2726.25"/>
    <x v="1"/>
    <n v="6"/>
    <x v="1"/>
    <n v="2014"/>
    <n v="3.75"/>
  </r>
  <r>
    <x v="3"/>
    <x v="2"/>
    <x v="2"/>
    <s v="Low"/>
    <n v="787"/>
    <n v="10"/>
    <n v="125"/>
    <n v="98375"/>
    <n v="983.75"/>
    <x v="44"/>
    <n v="94440"/>
    <n v="2951.25"/>
    <x v="1"/>
    <n v="6"/>
    <x v="1"/>
    <n v="2014"/>
    <n v="3.75"/>
  </r>
  <r>
    <x v="3"/>
    <x v="3"/>
    <x v="2"/>
    <s v="Low"/>
    <n v="1823"/>
    <n v="10"/>
    <n v="125"/>
    <n v="227875"/>
    <n v="2278.75"/>
    <x v="45"/>
    <n v="218760"/>
    <n v="6836.25"/>
    <x v="4"/>
    <n v="7"/>
    <x v="4"/>
    <n v="2014"/>
    <n v="3.75"/>
  </r>
  <r>
    <x v="1"/>
    <x v="1"/>
    <x v="2"/>
    <s v="Low"/>
    <n v="747"/>
    <n v="10"/>
    <n v="15"/>
    <n v="11205"/>
    <n v="112.05"/>
    <x v="46"/>
    <n v="7470"/>
    <n v="3622.9500000000007"/>
    <x v="6"/>
    <n v="9"/>
    <x v="6"/>
    <n v="2014"/>
    <n v="4.8500000000000005"/>
  </r>
  <r>
    <x v="4"/>
    <x v="4"/>
    <x v="2"/>
    <s v="Low"/>
    <n v="2905"/>
    <n v="10"/>
    <n v="300"/>
    <n v="871500"/>
    <n v="8715"/>
    <x v="47"/>
    <n v="726250"/>
    <n v="136535"/>
    <x v="11"/>
    <n v="11"/>
    <x v="11"/>
    <n v="2014"/>
    <n v="47"/>
  </r>
  <r>
    <x v="0"/>
    <x v="2"/>
    <x v="2"/>
    <s v="Low"/>
    <n v="2155"/>
    <n v="10"/>
    <n v="350"/>
    <n v="754250"/>
    <n v="7542.5"/>
    <x v="36"/>
    <n v="560300"/>
    <n v="186407.5"/>
    <x v="2"/>
    <n v="12"/>
    <x v="2"/>
    <n v="2014"/>
    <n v="86.5"/>
  </r>
  <r>
    <x v="3"/>
    <x v="0"/>
    <x v="0"/>
    <s v="Low"/>
    <n v="742.5"/>
    <n v="3"/>
    <n v="125"/>
    <n v="92812.5"/>
    <n v="1856.25"/>
    <x v="48"/>
    <n v="89100"/>
    <n v="1856.25"/>
    <x v="9"/>
    <n v="4"/>
    <x v="9"/>
    <n v="2014"/>
    <n v="2.5"/>
  </r>
  <r>
    <x v="2"/>
    <x v="0"/>
    <x v="0"/>
    <s v="Low"/>
    <n v="1295"/>
    <n v="3"/>
    <n v="12"/>
    <n v="15540"/>
    <n v="310.8"/>
    <x v="49"/>
    <n v="3885"/>
    <n v="11344.2"/>
    <x v="8"/>
    <n v="10"/>
    <x v="8"/>
    <n v="2014"/>
    <n v="8.76"/>
  </r>
  <r>
    <x v="0"/>
    <x v="0"/>
    <x v="0"/>
    <s v="Low"/>
    <n v="2852"/>
    <n v="3"/>
    <n v="350"/>
    <n v="998200"/>
    <n v="19964"/>
    <x v="50"/>
    <n v="741520"/>
    <n v="236716"/>
    <x v="2"/>
    <n v="12"/>
    <x v="2"/>
    <n v="2014"/>
    <n v="83"/>
  </r>
  <r>
    <x v="2"/>
    <x v="4"/>
    <x v="1"/>
    <s v="Low"/>
    <n v="1142"/>
    <n v="5"/>
    <n v="12"/>
    <n v="13704"/>
    <n v="274.08"/>
    <x v="51"/>
    <n v="3426"/>
    <n v="10003.92"/>
    <x v="1"/>
    <n v="6"/>
    <x v="1"/>
    <n v="2014"/>
    <n v="8.76"/>
  </r>
  <r>
    <x v="0"/>
    <x v="4"/>
    <x v="1"/>
    <s v="Low"/>
    <n v="1566"/>
    <n v="5"/>
    <n v="20"/>
    <n v="31320"/>
    <n v="626.4"/>
    <x v="52"/>
    <n v="15660"/>
    <n v="15033.599999999999"/>
    <x v="8"/>
    <n v="10"/>
    <x v="8"/>
    <n v="2014"/>
    <n v="9.6"/>
  </r>
  <r>
    <x v="2"/>
    <x v="3"/>
    <x v="1"/>
    <s v="Low"/>
    <n v="690"/>
    <n v="5"/>
    <n v="12"/>
    <n v="8280"/>
    <n v="165.6"/>
    <x v="53"/>
    <n v="2070"/>
    <n v="6044.4"/>
    <x v="11"/>
    <n v="11"/>
    <x v="11"/>
    <n v="2014"/>
    <n v="8.76"/>
  </r>
  <r>
    <x v="1"/>
    <x v="0"/>
    <x v="2"/>
    <s v="Low"/>
    <n v="2363"/>
    <n v="10"/>
    <n v="15"/>
    <n v="35445"/>
    <n v="708.9"/>
    <x v="54"/>
    <n v="23630"/>
    <n v="11106.099999999999"/>
    <x v="7"/>
    <n v="2"/>
    <x v="7"/>
    <n v="2014"/>
    <n v="4.6999999999999993"/>
  </r>
  <r>
    <x v="4"/>
    <x v="2"/>
    <x v="2"/>
    <s v="Low"/>
    <n v="918"/>
    <n v="10"/>
    <n v="300"/>
    <n v="275400"/>
    <n v="5508"/>
    <x v="55"/>
    <n v="229500"/>
    <n v="40392"/>
    <x v="10"/>
    <n v="5"/>
    <x v="10"/>
    <n v="2014"/>
    <n v="44"/>
  </r>
  <r>
    <x v="4"/>
    <x v="1"/>
    <x v="2"/>
    <s v="Low"/>
    <n v="1728"/>
    <n v="10"/>
    <n v="300"/>
    <n v="518400"/>
    <n v="10368"/>
    <x v="56"/>
    <n v="432000"/>
    <n v="76032"/>
    <x v="10"/>
    <n v="5"/>
    <x v="10"/>
    <n v="2014"/>
    <n v="44"/>
  </r>
  <r>
    <x v="2"/>
    <x v="4"/>
    <x v="2"/>
    <s v="Low"/>
    <n v="1142"/>
    <n v="10"/>
    <n v="12"/>
    <n v="13704"/>
    <n v="274.08"/>
    <x v="51"/>
    <n v="3426"/>
    <n v="10003.92"/>
    <x v="1"/>
    <n v="6"/>
    <x v="1"/>
    <n v="2014"/>
    <n v="8.76"/>
  </r>
  <r>
    <x v="3"/>
    <x v="3"/>
    <x v="2"/>
    <s v="Low"/>
    <n v="662"/>
    <n v="10"/>
    <n v="125"/>
    <n v="82750"/>
    <n v="1655"/>
    <x v="57"/>
    <n v="79440"/>
    <n v="1655"/>
    <x v="1"/>
    <n v="6"/>
    <x v="1"/>
    <n v="2014"/>
    <n v="2.5"/>
  </r>
  <r>
    <x v="2"/>
    <x v="0"/>
    <x v="2"/>
    <s v="Low"/>
    <n v="1295"/>
    <n v="10"/>
    <n v="12"/>
    <n v="15540"/>
    <n v="310.8"/>
    <x v="49"/>
    <n v="3885"/>
    <n v="11344.2"/>
    <x v="8"/>
    <n v="10"/>
    <x v="8"/>
    <n v="2014"/>
    <n v="8.76"/>
  </r>
  <r>
    <x v="4"/>
    <x v="0"/>
    <x v="2"/>
    <s v="Low"/>
    <n v="1916"/>
    <n v="10"/>
    <n v="300"/>
    <n v="574800"/>
    <n v="11496"/>
    <x v="58"/>
    <n v="479000"/>
    <n v="84304"/>
    <x v="2"/>
    <n v="12"/>
    <x v="2"/>
    <n v="2014"/>
    <n v="44"/>
  </r>
  <r>
    <x v="0"/>
    <x v="0"/>
    <x v="2"/>
    <s v="Low"/>
    <n v="2852"/>
    <n v="10"/>
    <n v="350"/>
    <n v="998200"/>
    <n v="19964"/>
    <x v="50"/>
    <n v="741520"/>
    <n v="236716"/>
    <x v="2"/>
    <n v="12"/>
    <x v="2"/>
    <n v="2014"/>
    <n v="83"/>
  </r>
  <r>
    <x v="3"/>
    <x v="0"/>
    <x v="2"/>
    <s v="Low"/>
    <n v="2729"/>
    <n v="10"/>
    <n v="125"/>
    <n v="341125"/>
    <n v="6822.5"/>
    <x v="59"/>
    <n v="327480"/>
    <n v="6822.5"/>
    <x v="2"/>
    <n v="12"/>
    <x v="2"/>
    <n v="2014"/>
    <n v="2.5"/>
  </r>
  <r>
    <x v="2"/>
    <x v="2"/>
    <x v="2"/>
    <s v="Low"/>
    <n v="1055"/>
    <n v="10"/>
    <n v="12"/>
    <n v="12660"/>
    <n v="253.2"/>
    <x v="60"/>
    <n v="3165"/>
    <n v="9241.7999999999993"/>
    <x v="2"/>
    <n v="12"/>
    <x v="2"/>
    <n v="2014"/>
    <n v="8.76"/>
  </r>
  <r>
    <x v="2"/>
    <x v="3"/>
    <x v="2"/>
    <s v="Low"/>
    <n v="1084"/>
    <n v="10"/>
    <n v="12"/>
    <n v="13008"/>
    <n v="260.16000000000003"/>
    <x v="61"/>
    <n v="3252"/>
    <n v="9495.84"/>
    <x v="2"/>
    <n v="12"/>
    <x v="2"/>
    <n v="2014"/>
    <n v="8.76"/>
  </r>
  <r>
    <x v="4"/>
    <x v="1"/>
    <x v="3"/>
    <s v="Low"/>
    <n v="259"/>
    <n v="260"/>
    <n v="300"/>
    <n v="77700"/>
    <n v="1554"/>
    <x v="62"/>
    <n v="64750"/>
    <n v="11396"/>
    <x v="3"/>
    <n v="3"/>
    <x v="3"/>
    <n v="2014"/>
    <n v="44"/>
  </r>
  <r>
    <x v="4"/>
    <x v="3"/>
    <x v="3"/>
    <s v="Low"/>
    <n v="1101"/>
    <n v="260"/>
    <n v="300"/>
    <n v="330300"/>
    <n v="6606"/>
    <x v="63"/>
    <n v="275250"/>
    <n v="48444"/>
    <x v="3"/>
    <n v="3"/>
    <x v="3"/>
    <n v="2014"/>
    <n v="44"/>
  </r>
  <r>
    <x v="3"/>
    <x v="1"/>
    <x v="3"/>
    <s v="Low"/>
    <n v="2276"/>
    <n v="260"/>
    <n v="125"/>
    <n v="284500"/>
    <n v="5690"/>
    <x v="64"/>
    <n v="273120"/>
    <n v="5690"/>
    <x v="10"/>
    <n v="5"/>
    <x v="10"/>
    <n v="2014"/>
    <n v="2.5"/>
  </r>
  <r>
    <x v="0"/>
    <x v="4"/>
    <x v="3"/>
    <s v="Low"/>
    <n v="1236"/>
    <n v="260"/>
    <n v="20"/>
    <n v="24720"/>
    <n v="494.4"/>
    <x v="65"/>
    <n v="12360"/>
    <n v="11865.599999999999"/>
    <x v="11"/>
    <n v="11"/>
    <x v="11"/>
    <n v="2014"/>
    <n v="9.6"/>
  </r>
  <r>
    <x v="0"/>
    <x v="2"/>
    <x v="3"/>
    <s v="Low"/>
    <n v="941"/>
    <n v="260"/>
    <n v="20"/>
    <n v="18820"/>
    <n v="376.4"/>
    <x v="66"/>
    <n v="9410"/>
    <n v="9033.5999999999985"/>
    <x v="11"/>
    <n v="11"/>
    <x v="11"/>
    <n v="2014"/>
    <n v="9.5999999999999979"/>
  </r>
  <r>
    <x v="4"/>
    <x v="0"/>
    <x v="3"/>
    <s v="Low"/>
    <n v="1916"/>
    <n v="260"/>
    <n v="300"/>
    <n v="574800"/>
    <n v="11496"/>
    <x v="58"/>
    <n v="479000"/>
    <n v="84304"/>
    <x v="2"/>
    <n v="12"/>
    <x v="2"/>
    <n v="2014"/>
    <n v="44"/>
  </r>
  <r>
    <x v="3"/>
    <x v="2"/>
    <x v="0"/>
    <s v="Low"/>
    <n v="4243.5"/>
    <n v="3"/>
    <n v="125"/>
    <n v="530437.5"/>
    <n v="15913.125"/>
    <x v="67"/>
    <n v="509220"/>
    <n v="5304.375"/>
    <x v="9"/>
    <n v="4"/>
    <x v="9"/>
    <n v="2014"/>
    <n v="1.25"/>
  </r>
  <r>
    <x v="0"/>
    <x v="1"/>
    <x v="0"/>
    <s v="Low"/>
    <n v="2580"/>
    <n v="3"/>
    <n v="20"/>
    <n v="51600"/>
    <n v="1548"/>
    <x v="68"/>
    <n v="25800"/>
    <n v="24252"/>
    <x v="9"/>
    <n v="4"/>
    <x v="9"/>
    <n v="2014"/>
    <n v="9.4"/>
  </r>
  <r>
    <x v="4"/>
    <x v="1"/>
    <x v="0"/>
    <s v="Low"/>
    <n v="689"/>
    <n v="3"/>
    <n v="300"/>
    <n v="206700"/>
    <n v="6201"/>
    <x v="69"/>
    <n v="172250"/>
    <n v="28249"/>
    <x v="1"/>
    <n v="6"/>
    <x v="1"/>
    <n v="2014"/>
    <n v="41"/>
  </r>
  <r>
    <x v="2"/>
    <x v="4"/>
    <x v="0"/>
    <s v="Low"/>
    <n v="1947"/>
    <n v="3"/>
    <n v="12"/>
    <n v="23364"/>
    <n v="700.92"/>
    <x v="70"/>
    <n v="5841"/>
    <n v="16822.080000000002"/>
    <x v="6"/>
    <n v="9"/>
    <x v="6"/>
    <n v="2014"/>
    <n v="8.64"/>
  </r>
  <r>
    <x v="0"/>
    <x v="1"/>
    <x v="1"/>
    <s v="Low"/>
    <n v="1958"/>
    <n v="5"/>
    <n v="7"/>
    <n v="13706"/>
    <n v="411.18"/>
    <x v="71"/>
    <n v="9790"/>
    <n v="3504.8199999999997"/>
    <x v="7"/>
    <n v="2"/>
    <x v="7"/>
    <n v="2014"/>
    <n v="1.7899999999999998"/>
  </r>
  <r>
    <x v="2"/>
    <x v="2"/>
    <x v="1"/>
    <s v="Low"/>
    <n v="1901"/>
    <n v="5"/>
    <n v="12"/>
    <n v="22812"/>
    <n v="684.36"/>
    <x v="72"/>
    <n v="5703"/>
    <n v="16424.64"/>
    <x v="1"/>
    <n v="6"/>
    <x v="1"/>
    <n v="2014"/>
    <n v="8.64"/>
  </r>
  <r>
    <x v="0"/>
    <x v="2"/>
    <x v="1"/>
    <s v="Low"/>
    <n v="544"/>
    <n v="5"/>
    <n v="7"/>
    <n v="3808"/>
    <n v="114.24"/>
    <x v="73"/>
    <n v="2720"/>
    <n v="973.76000000000022"/>
    <x v="6"/>
    <n v="9"/>
    <x v="6"/>
    <n v="2014"/>
    <n v="1.7900000000000005"/>
  </r>
  <r>
    <x v="3"/>
    <x v="2"/>
    <x v="1"/>
    <s v="Low"/>
    <n v="1287"/>
    <n v="5"/>
    <n v="125"/>
    <n v="160875"/>
    <n v="4826.25"/>
    <x v="74"/>
    <n v="154440"/>
    <n v="1608.75"/>
    <x v="2"/>
    <n v="12"/>
    <x v="2"/>
    <n v="2014"/>
    <n v="1.25"/>
  </r>
  <r>
    <x v="3"/>
    <x v="1"/>
    <x v="1"/>
    <s v="Low"/>
    <n v="1706"/>
    <n v="5"/>
    <n v="125"/>
    <n v="213250"/>
    <n v="6397.5"/>
    <x v="75"/>
    <n v="204720"/>
    <n v="2132.5"/>
    <x v="2"/>
    <n v="12"/>
    <x v="2"/>
    <n v="2014"/>
    <n v="1.25"/>
  </r>
  <r>
    <x v="4"/>
    <x v="2"/>
    <x v="2"/>
    <s v="Low"/>
    <n v="2434.5"/>
    <n v="10"/>
    <n v="300"/>
    <n v="730350"/>
    <n v="21910.5"/>
    <x v="76"/>
    <n v="608625"/>
    <n v="99814.5"/>
    <x v="0"/>
    <n v="1"/>
    <x v="0"/>
    <n v="2014"/>
    <n v="41"/>
  </r>
  <r>
    <x v="3"/>
    <x v="0"/>
    <x v="2"/>
    <s v="Low"/>
    <n v="1774"/>
    <n v="10"/>
    <n v="125"/>
    <n v="221750"/>
    <n v="6652.5"/>
    <x v="77"/>
    <n v="212880"/>
    <n v="2217.5"/>
    <x v="3"/>
    <n v="3"/>
    <x v="3"/>
    <n v="2014"/>
    <n v="1.25"/>
  </r>
  <r>
    <x v="2"/>
    <x v="2"/>
    <x v="2"/>
    <s v="Low"/>
    <n v="1901"/>
    <n v="10"/>
    <n v="12"/>
    <n v="22812"/>
    <n v="684.36"/>
    <x v="72"/>
    <n v="5703"/>
    <n v="16424.64"/>
    <x v="1"/>
    <n v="6"/>
    <x v="1"/>
    <n v="2014"/>
    <n v="8.64"/>
  </r>
  <r>
    <x v="4"/>
    <x v="1"/>
    <x v="2"/>
    <s v="Low"/>
    <n v="689"/>
    <n v="10"/>
    <n v="300"/>
    <n v="206700"/>
    <n v="6201"/>
    <x v="69"/>
    <n v="172250"/>
    <n v="28249"/>
    <x v="1"/>
    <n v="6"/>
    <x v="1"/>
    <n v="2014"/>
    <n v="41"/>
  </r>
  <r>
    <x v="3"/>
    <x v="1"/>
    <x v="2"/>
    <s v="Low"/>
    <n v="1570"/>
    <n v="10"/>
    <n v="125"/>
    <n v="196250"/>
    <n v="5887.5"/>
    <x v="78"/>
    <n v="188400"/>
    <n v="1962.5"/>
    <x v="1"/>
    <n v="6"/>
    <x v="1"/>
    <n v="2014"/>
    <n v="1.25"/>
  </r>
  <r>
    <x v="2"/>
    <x v="4"/>
    <x v="2"/>
    <s v="Low"/>
    <n v="1369.5"/>
    <n v="10"/>
    <n v="12"/>
    <n v="16434"/>
    <n v="493.02"/>
    <x v="79"/>
    <n v="4108.5"/>
    <n v="11832.48"/>
    <x v="4"/>
    <n v="7"/>
    <x v="4"/>
    <n v="2014"/>
    <n v="8.64"/>
  </r>
  <r>
    <x v="3"/>
    <x v="0"/>
    <x v="2"/>
    <s v="Low"/>
    <n v="2009"/>
    <n v="10"/>
    <n v="125"/>
    <n v="251125"/>
    <n v="7533.75"/>
    <x v="80"/>
    <n v="241080"/>
    <n v="2511.25"/>
    <x v="8"/>
    <n v="10"/>
    <x v="8"/>
    <n v="2014"/>
    <n v="1.25"/>
  </r>
  <r>
    <x v="3"/>
    <x v="2"/>
    <x v="2"/>
    <s v="Low"/>
    <n v="1287"/>
    <n v="10"/>
    <n v="125"/>
    <n v="160875"/>
    <n v="4826.25"/>
    <x v="74"/>
    <n v="154440"/>
    <n v="1608.75"/>
    <x v="2"/>
    <n v="12"/>
    <x v="2"/>
    <n v="2014"/>
    <n v="1.25"/>
  </r>
  <r>
    <x v="3"/>
    <x v="1"/>
    <x v="2"/>
    <s v="Low"/>
    <n v="1706"/>
    <n v="10"/>
    <n v="125"/>
    <n v="213250"/>
    <n v="6397.5"/>
    <x v="75"/>
    <n v="204720"/>
    <n v="2132.5"/>
    <x v="2"/>
    <n v="12"/>
    <x v="2"/>
    <n v="2014"/>
    <n v="1.25"/>
  </r>
  <r>
    <x v="0"/>
    <x v="0"/>
    <x v="0"/>
    <s v="Low"/>
    <n v="831"/>
    <n v="3"/>
    <n v="20"/>
    <n v="16620"/>
    <n v="498.6"/>
    <x v="81"/>
    <n v="8310"/>
    <n v="7811.4"/>
    <x v="10"/>
    <n v="5"/>
    <x v="10"/>
    <n v="2014"/>
    <n v="9.4"/>
  </r>
  <r>
    <x v="1"/>
    <x v="3"/>
    <x v="1"/>
    <s v="Low"/>
    <n v="2031"/>
    <n v="5"/>
    <n v="15"/>
    <n v="30465"/>
    <n v="1218.5999999999999"/>
    <x v="82"/>
    <n v="20310"/>
    <n v="8936.4000000000015"/>
    <x v="8"/>
    <n v="10"/>
    <x v="8"/>
    <n v="2014"/>
    <n v="4.4000000000000004"/>
  </r>
  <r>
    <x v="1"/>
    <x v="3"/>
    <x v="2"/>
    <s v="Low"/>
    <n v="2031"/>
    <n v="10"/>
    <n v="15"/>
    <n v="30465"/>
    <n v="1218.5999999999999"/>
    <x v="82"/>
    <n v="20310"/>
    <n v="8936.4000000000015"/>
    <x v="8"/>
    <n v="10"/>
    <x v="8"/>
    <n v="2014"/>
    <n v="4.4000000000000004"/>
  </r>
  <r>
    <x v="4"/>
    <x v="1"/>
    <x v="0"/>
    <s v="Low"/>
    <n v="2021"/>
    <n v="3"/>
    <n v="300"/>
    <n v="606300"/>
    <n v="24252"/>
    <x v="83"/>
    <n v="505250"/>
    <n v="76798"/>
    <x v="8"/>
    <n v="10"/>
    <x v="8"/>
    <n v="2014"/>
    <n v="38"/>
  </r>
  <r>
    <x v="0"/>
    <x v="4"/>
    <x v="0"/>
    <s v="Low"/>
    <n v="274"/>
    <n v="3"/>
    <n v="350"/>
    <n v="95900"/>
    <n v="3836"/>
    <x v="84"/>
    <n v="71240"/>
    <n v="20824"/>
    <x v="2"/>
    <n v="12"/>
    <x v="2"/>
    <n v="2014"/>
    <n v="76"/>
  </r>
  <r>
    <x v="1"/>
    <x v="0"/>
    <x v="1"/>
    <s v="Low"/>
    <n v="1967"/>
    <n v="5"/>
    <n v="15"/>
    <n v="29505"/>
    <n v="1180.2"/>
    <x v="85"/>
    <n v="19670"/>
    <n v="8654.7999999999993"/>
    <x v="3"/>
    <n v="3"/>
    <x v="3"/>
    <n v="2014"/>
    <n v="4.3999999999999995"/>
  </r>
  <r>
    <x v="4"/>
    <x v="1"/>
    <x v="1"/>
    <s v="Low"/>
    <n v="1859"/>
    <n v="5"/>
    <n v="300"/>
    <n v="557700"/>
    <n v="22308"/>
    <x v="86"/>
    <n v="464750"/>
    <n v="70642"/>
    <x v="5"/>
    <n v="8"/>
    <x v="5"/>
    <n v="2014"/>
    <n v="38"/>
  </r>
  <r>
    <x v="4"/>
    <x v="1"/>
    <x v="1"/>
    <s v="Low"/>
    <n v="2021"/>
    <n v="5"/>
    <n v="300"/>
    <n v="606300"/>
    <n v="24252"/>
    <x v="83"/>
    <n v="505250"/>
    <n v="76798"/>
    <x v="8"/>
    <n v="10"/>
    <x v="8"/>
    <n v="2014"/>
    <n v="38"/>
  </r>
  <r>
    <x v="3"/>
    <x v="3"/>
    <x v="1"/>
    <s v="Low"/>
    <n v="1138"/>
    <n v="5"/>
    <n v="125"/>
    <n v="142250"/>
    <n v="5690"/>
    <x v="87"/>
    <n v="136560"/>
    <n v="0"/>
    <x v="2"/>
    <n v="12"/>
    <x v="2"/>
    <n v="2014"/>
    <n v="0"/>
  </r>
  <r>
    <x v="0"/>
    <x v="0"/>
    <x v="2"/>
    <s v="Low"/>
    <n v="4251"/>
    <n v="10"/>
    <n v="7"/>
    <n v="29757"/>
    <n v="1190.28"/>
    <x v="88"/>
    <n v="21255"/>
    <n v="7311.7199999999993"/>
    <x v="0"/>
    <n v="1"/>
    <x v="0"/>
    <n v="2014"/>
    <n v="1.7199999999999998"/>
  </r>
  <r>
    <x v="3"/>
    <x v="1"/>
    <x v="2"/>
    <s v="Low"/>
    <n v="795"/>
    <n v="10"/>
    <n v="125"/>
    <n v="99375"/>
    <n v="3975"/>
    <x v="89"/>
    <n v="95400"/>
    <n v="0"/>
    <x v="3"/>
    <n v="3"/>
    <x v="3"/>
    <n v="2014"/>
    <n v="0"/>
  </r>
  <r>
    <x v="4"/>
    <x v="1"/>
    <x v="2"/>
    <s v="Low"/>
    <n v="1414.5"/>
    <n v="10"/>
    <n v="300"/>
    <n v="424350"/>
    <n v="16974"/>
    <x v="90"/>
    <n v="353625"/>
    <n v="53751"/>
    <x v="9"/>
    <n v="4"/>
    <x v="9"/>
    <n v="2014"/>
    <n v="38"/>
  </r>
  <r>
    <x v="4"/>
    <x v="4"/>
    <x v="2"/>
    <s v="Low"/>
    <n v="2918"/>
    <n v="10"/>
    <n v="300"/>
    <n v="875400"/>
    <n v="35016"/>
    <x v="91"/>
    <n v="729500"/>
    <n v="110884"/>
    <x v="10"/>
    <n v="5"/>
    <x v="10"/>
    <n v="2014"/>
    <n v="38"/>
  </r>
  <r>
    <x v="0"/>
    <x v="4"/>
    <x v="2"/>
    <s v="Low"/>
    <n v="3450"/>
    <n v="10"/>
    <n v="350"/>
    <n v="1207500"/>
    <n v="48300"/>
    <x v="92"/>
    <n v="897000"/>
    <n v="262200"/>
    <x v="4"/>
    <n v="7"/>
    <x v="4"/>
    <n v="2014"/>
    <n v="76"/>
  </r>
  <r>
    <x v="3"/>
    <x v="2"/>
    <x v="2"/>
    <s v="Low"/>
    <n v="2988"/>
    <n v="10"/>
    <n v="125"/>
    <n v="373500"/>
    <n v="14940"/>
    <x v="93"/>
    <n v="358560"/>
    <n v="0"/>
    <x v="4"/>
    <n v="7"/>
    <x v="4"/>
    <n v="2014"/>
    <n v="0"/>
  </r>
  <r>
    <x v="1"/>
    <x v="0"/>
    <x v="2"/>
    <s v="Low"/>
    <n v="218"/>
    <n v="10"/>
    <n v="15"/>
    <n v="3270"/>
    <n v="130.80000000000001"/>
    <x v="94"/>
    <n v="2180"/>
    <n v="959.19999999999982"/>
    <x v="6"/>
    <n v="9"/>
    <x v="6"/>
    <n v="2014"/>
    <n v="4.3999999999999995"/>
  </r>
  <r>
    <x v="0"/>
    <x v="0"/>
    <x v="2"/>
    <s v="Low"/>
    <n v="2074"/>
    <n v="10"/>
    <n v="20"/>
    <n v="41480"/>
    <n v="1659.2"/>
    <x v="95"/>
    <n v="20740"/>
    <n v="19080.800000000003"/>
    <x v="6"/>
    <n v="9"/>
    <x v="6"/>
    <n v="2014"/>
    <n v="9.2000000000000011"/>
  </r>
  <r>
    <x v="0"/>
    <x v="4"/>
    <x v="2"/>
    <s v="Low"/>
    <n v="1056"/>
    <n v="10"/>
    <n v="20"/>
    <n v="21120"/>
    <n v="844.8"/>
    <x v="96"/>
    <n v="10560"/>
    <n v="9715.2000000000007"/>
    <x v="6"/>
    <n v="9"/>
    <x v="6"/>
    <n v="2014"/>
    <n v="9.2000000000000011"/>
  </r>
  <r>
    <x v="0"/>
    <x v="4"/>
    <x v="2"/>
    <s v="Low"/>
    <n v="274"/>
    <n v="10"/>
    <n v="350"/>
    <n v="95900"/>
    <n v="3836"/>
    <x v="84"/>
    <n v="71240"/>
    <n v="20824"/>
    <x v="2"/>
    <n v="12"/>
    <x v="2"/>
    <n v="2014"/>
    <n v="76"/>
  </r>
  <r>
    <x v="3"/>
    <x v="3"/>
    <x v="2"/>
    <s v="Low"/>
    <n v="1138"/>
    <n v="10"/>
    <n v="125"/>
    <n v="142250"/>
    <n v="5690"/>
    <x v="87"/>
    <n v="136560"/>
    <n v="0"/>
    <x v="2"/>
    <n v="12"/>
    <x v="2"/>
    <n v="2014"/>
    <n v="0"/>
  </r>
  <r>
    <x v="0"/>
    <x v="3"/>
    <x v="3"/>
    <s v="Low"/>
    <n v="1865"/>
    <n v="260"/>
    <n v="350"/>
    <n v="652750"/>
    <n v="26110"/>
    <x v="97"/>
    <n v="484900"/>
    <n v="141740"/>
    <x v="7"/>
    <n v="2"/>
    <x v="7"/>
    <n v="2014"/>
    <n v="76"/>
  </r>
  <r>
    <x v="3"/>
    <x v="3"/>
    <x v="3"/>
    <s v="Low"/>
    <n v="1074"/>
    <n v="260"/>
    <n v="125"/>
    <n v="134250"/>
    <n v="5370"/>
    <x v="98"/>
    <n v="128880"/>
    <n v="0"/>
    <x v="9"/>
    <n v="4"/>
    <x v="9"/>
    <n v="2014"/>
    <n v="0"/>
  </r>
  <r>
    <x v="0"/>
    <x v="1"/>
    <x v="3"/>
    <s v="Low"/>
    <n v="1907"/>
    <n v="260"/>
    <n v="350"/>
    <n v="667450"/>
    <n v="26698"/>
    <x v="99"/>
    <n v="495820"/>
    <n v="144932"/>
    <x v="6"/>
    <n v="9"/>
    <x v="6"/>
    <n v="2014"/>
    <n v="76"/>
  </r>
  <r>
    <x v="0"/>
    <x v="1"/>
    <x v="2"/>
    <s v="Medium"/>
    <n v="1372"/>
    <n v="10"/>
    <n v="7"/>
    <n v="9604"/>
    <n v="480.2"/>
    <x v="100"/>
    <n v="6860"/>
    <n v="2263.7999999999993"/>
    <x v="0"/>
    <n v="1"/>
    <x v="0"/>
    <n v="2014"/>
    <n v="1.6499999999999995"/>
  </r>
  <r>
    <x v="0"/>
    <x v="3"/>
    <x v="2"/>
    <s v="Medium"/>
    <n v="2689"/>
    <n v="10"/>
    <n v="7"/>
    <n v="18823"/>
    <n v="941.15"/>
    <x v="101"/>
    <n v="13445"/>
    <n v="4436.8499999999985"/>
    <x v="8"/>
    <n v="10"/>
    <x v="8"/>
    <n v="2014"/>
    <n v="1.6499999999999995"/>
  </r>
  <r>
    <x v="2"/>
    <x v="0"/>
    <x v="2"/>
    <s v="Medium"/>
    <n v="2431"/>
    <n v="10"/>
    <n v="12"/>
    <n v="29172"/>
    <n v="1458.6"/>
    <x v="102"/>
    <n v="7293"/>
    <n v="20420.400000000001"/>
    <x v="2"/>
    <n v="12"/>
    <x v="2"/>
    <n v="2014"/>
    <n v="8.4"/>
  </r>
  <r>
    <x v="0"/>
    <x v="3"/>
    <x v="3"/>
    <s v="Medium"/>
    <n v="1683"/>
    <n v="260"/>
    <n v="7"/>
    <n v="11781"/>
    <n v="589.04999999999995"/>
    <x v="103"/>
    <n v="8415"/>
    <n v="2776.9500000000007"/>
    <x v="4"/>
    <n v="7"/>
    <x v="4"/>
    <n v="2014"/>
    <n v="1.6500000000000004"/>
  </r>
  <r>
    <x v="2"/>
    <x v="3"/>
    <x v="3"/>
    <s v="Medium"/>
    <n v="1123"/>
    <n v="260"/>
    <n v="12"/>
    <n v="13476"/>
    <n v="673.8"/>
    <x v="104"/>
    <n v="3369"/>
    <n v="9433.2000000000007"/>
    <x v="5"/>
    <n v="8"/>
    <x v="5"/>
    <n v="2014"/>
    <n v="8.4"/>
  </r>
  <r>
    <x v="2"/>
    <x v="2"/>
    <x v="0"/>
    <s v="Medium"/>
    <n v="1865"/>
    <n v="3"/>
    <n v="12"/>
    <n v="22380"/>
    <n v="1119"/>
    <x v="105"/>
    <n v="5595"/>
    <n v="15666"/>
    <x v="7"/>
    <n v="2"/>
    <x v="7"/>
    <n v="2014"/>
    <n v="8.4"/>
  </r>
  <r>
    <x v="2"/>
    <x v="1"/>
    <x v="0"/>
    <s v="Medium"/>
    <n v="1116"/>
    <n v="3"/>
    <n v="12"/>
    <n v="13392"/>
    <n v="669.6"/>
    <x v="106"/>
    <n v="3348"/>
    <n v="9374.4"/>
    <x v="7"/>
    <n v="2"/>
    <x v="7"/>
    <n v="2014"/>
    <n v="8.4"/>
  </r>
  <r>
    <x v="0"/>
    <x v="2"/>
    <x v="0"/>
    <s v="Medium"/>
    <n v="1563"/>
    <n v="3"/>
    <n v="20"/>
    <n v="31260"/>
    <n v="1563"/>
    <x v="107"/>
    <n v="15630"/>
    <n v="14067"/>
    <x v="10"/>
    <n v="5"/>
    <x v="10"/>
    <n v="2014"/>
    <n v="9"/>
  </r>
  <r>
    <x v="4"/>
    <x v="4"/>
    <x v="0"/>
    <s v="Medium"/>
    <n v="991"/>
    <n v="3"/>
    <n v="300"/>
    <n v="297300"/>
    <n v="14865"/>
    <x v="108"/>
    <n v="247750"/>
    <n v="34685"/>
    <x v="1"/>
    <n v="6"/>
    <x v="1"/>
    <n v="2014"/>
    <n v="35"/>
  </r>
  <r>
    <x v="1"/>
    <x v="3"/>
    <x v="0"/>
    <s v="Medium"/>
    <n v="2791"/>
    <n v="3"/>
    <n v="15"/>
    <n v="41865"/>
    <n v="2093.25"/>
    <x v="109"/>
    <n v="27910"/>
    <n v="11861.75"/>
    <x v="11"/>
    <n v="11"/>
    <x v="11"/>
    <n v="2014"/>
    <n v="4.25"/>
  </r>
  <r>
    <x v="0"/>
    <x v="4"/>
    <x v="0"/>
    <s v="Medium"/>
    <n v="570"/>
    <n v="3"/>
    <n v="7"/>
    <n v="3990"/>
    <n v="199.5"/>
    <x v="110"/>
    <n v="2850"/>
    <n v="940.5"/>
    <x v="2"/>
    <n v="12"/>
    <x v="2"/>
    <n v="2014"/>
    <n v="1.65"/>
  </r>
  <r>
    <x v="0"/>
    <x v="2"/>
    <x v="0"/>
    <s v="Medium"/>
    <n v="2487"/>
    <n v="3"/>
    <n v="7"/>
    <n v="17409"/>
    <n v="870.45"/>
    <x v="111"/>
    <n v="12435"/>
    <n v="4103.5499999999993"/>
    <x v="2"/>
    <n v="12"/>
    <x v="2"/>
    <n v="2014"/>
    <n v="1.6499999999999997"/>
  </r>
  <r>
    <x v="0"/>
    <x v="2"/>
    <x v="1"/>
    <s v="Medium"/>
    <n v="1384.5"/>
    <n v="5"/>
    <n v="350"/>
    <n v="484575"/>
    <n v="24228.75"/>
    <x v="112"/>
    <n v="359970"/>
    <n v="100376.25"/>
    <x v="0"/>
    <n v="1"/>
    <x v="0"/>
    <n v="2014"/>
    <n v="72.5"/>
  </r>
  <r>
    <x v="2"/>
    <x v="1"/>
    <x v="1"/>
    <s v="Medium"/>
    <n v="2342"/>
    <n v="5"/>
    <n v="12"/>
    <n v="28104"/>
    <n v="1405.2"/>
    <x v="113"/>
    <n v="7026"/>
    <n v="19672.8"/>
    <x v="11"/>
    <n v="11"/>
    <x v="11"/>
    <n v="2014"/>
    <n v="8.4"/>
  </r>
  <r>
    <x v="0"/>
    <x v="2"/>
    <x v="2"/>
    <s v="Medium"/>
    <n v="1303"/>
    <n v="10"/>
    <n v="20"/>
    <n v="26060"/>
    <n v="1303"/>
    <x v="114"/>
    <n v="13030"/>
    <n v="11727"/>
    <x v="7"/>
    <n v="2"/>
    <x v="7"/>
    <n v="2014"/>
    <n v="9"/>
  </r>
  <r>
    <x v="4"/>
    <x v="3"/>
    <x v="2"/>
    <s v="Medium"/>
    <n v="1607"/>
    <n v="10"/>
    <n v="300"/>
    <n v="482100"/>
    <n v="24105"/>
    <x v="115"/>
    <n v="401750"/>
    <n v="56245"/>
    <x v="9"/>
    <n v="4"/>
    <x v="9"/>
    <n v="2014"/>
    <n v="35"/>
  </r>
  <r>
    <x v="0"/>
    <x v="4"/>
    <x v="2"/>
    <s v="Medium"/>
    <n v="2327"/>
    <n v="10"/>
    <n v="7"/>
    <n v="16289"/>
    <n v="814.45"/>
    <x v="116"/>
    <n v="11635"/>
    <n v="3839.5499999999993"/>
    <x v="10"/>
    <n v="5"/>
    <x v="10"/>
    <n v="2014"/>
    <n v="1.6499999999999997"/>
  </r>
  <r>
    <x v="4"/>
    <x v="4"/>
    <x v="2"/>
    <s v="Medium"/>
    <n v="991"/>
    <n v="10"/>
    <n v="300"/>
    <n v="297300"/>
    <n v="14865"/>
    <x v="108"/>
    <n v="247750"/>
    <n v="34685"/>
    <x v="1"/>
    <n v="6"/>
    <x v="1"/>
    <n v="2014"/>
    <n v="35"/>
  </r>
  <r>
    <x v="0"/>
    <x v="4"/>
    <x v="2"/>
    <s v="Medium"/>
    <n v="602"/>
    <n v="10"/>
    <n v="350"/>
    <n v="210700"/>
    <n v="10535"/>
    <x v="117"/>
    <n v="156520"/>
    <n v="43645"/>
    <x v="1"/>
    <n v="6"/>
    <x v="1"/>
    <n v="2014"/>
    <n v="72.5"/>
  </r>
  <r>
    <x v="1"/>
    <x v="2"/>
    <x v="2"/>
    <s v="Medium"/>
    <n v="2620"/>
    <n v="10"/>
    <n v="15"/>
    <n v="39300"/>
    <n v="1965"/>
    <x v="118"/>
    <n v="26200"/>
    <n v="11135"/>
    <x v="6"/>
    <n v="9"/>
    <x v="6"/>
    <n v="2014"/>
    <n v="4.25"/>
  </r>
  <r>
    <x v="0"/>
    <x v="4"/>
    <x v="2"/>
    <s v="Medium"/>
    <n v="2663"/>
    <n v="10"/>
    <n v="20"/>
    <n v="53260"/>
    <n v="2663"/>
    <x v="119"/>
    <n v="26630"/>
    <n v="23967"/>
    <x v="2"/>
    <n v="12"/>
    <x v="2"/>
    <n v="2014"/>
    <n v="9"/>
  </r>
  <r>
    <x v="0"/>
    <x v="1"/>
    <x v="3"/>
    <s v="Medium"/>
    <n v="1350"/>
    <n v="260"/>
    <n v="350"/>
    <n v="472500"/>
    <n v="23625"/>
    <x v="120"/>
    <n v="351000"/>
    <n v="97875"/>
    <x v="7"/>
    <n v="2"/>
    <x v="7"/>
    <n v="2014"/>
    <n v="72.5"/>
  </r>
  <r>
    <x v="0"/>
    <x v="0"/>
    <x v="3"/>
    <s v="Medium"/>
    <n v="552"/>
    <n v="260"/>
    <n v="350"/>
    <n v="193200"/>
    <n v="9660"/>
    <x v="121"/>
    <n v="143520"/>
    <n v="40020"/>
    <x v="5"/>
    <n v="8"/>
    <x v="5"/>
    <n v="2014"/>
    <n v="72.5"/>
  </r>
  <r>
    <x v="4"/>
    <x v="1"/>
    <x v="3"/>
    <s v="Medium"/>
    <n v="1250"/>
    <n v="260"/>
    <n v="300"/>
    <n v="375000"/>
    <n v="18750"/>
    <x v="122"/>
    <n v="312500"/>
    <n v="43750"/>
    <x v="2"/>
    <n v="12"/>
    <x v="2"/>
    <n v="2014"/>
    <n v="35"/>
  </r>
  <r>
    <x v="1"/>
    <x v="2"/>
    <x v="2"/>
    <s v="Medium"/>
    <n v="3801"/>
    <n v="10"/>
    <n v="15"/>
    <n v="57015"/>
    <n v="3420.8999999999996"/>
    <x v="123"/>
    <n v="38010"/>
    <n v="15584.100000000002"/>
    <x v="9"/>
    <n v="4"/>
    <x v="9"/>
    <n v="2014"/>
    <n v="4.1000000000000005"/>
  </r>
  <r>
    <x v="0"/>
    <x v="4"/>
    <x v="0"/>
    <s v="Medium"/>
    <n v="1117.5"/>
    <n v="3"/>
    <n v="20"/>
    <n v="22350"/>
    <n v="1341"/>
    <x v="124"/>
    <n v="11175"/>
    <n v="9834"/>
    <x v="0"/>
    <n v="1"/>
    <x v="0"/>
    <n v="2014"/>
    <n v="8.8000000000000007"/>
  </r>
  <r>
    <x v="1"/>
    <x v="0"/>
    <x v="0"/>
    <s v="Medium"/>
    <n v="2844"/>
    <n v="3"/>
    <n v="15"/>
    <n v="42660"/>
    <n v="2559.6"/>
    <x v="125"/>
    <n v="28440"/>
    <n v="11660.400000000001"/>
    <x v="1"/>
    <n v="6"/>
    <x v="1"/>
    <n v="2014"/>
    <n v="4.1000000000000005"/>
  </r>
  <r>
    <x v="2"/>
    <x v="3"/>
    <x v="0"/>
    <s v="Medium"/>
    <n v="562"/>
    <n v="3"/>
    <n v="12"/>
    <n v="6744"/>
    <n v="404.64"/>
    <x v="126"/>
    <n v="1686"/>
    <n v="4653.3599999999997"/>
    <x v="6"/>
    <n v="9"/>
    <x v="6"/>
    <n v="2014"/>
    <n v="8.2799999999999994"/>
  </r>
  <r>
    <x v="1"/>
    <x v="4"/>
    <x v="0"/>
    <s v="Medium"/>
    <n v="2030"/>
    <n v="3"/>
    <n v="15"/>
    <n v="30450"/>
    <n v="1827"/>
    <x v="127"/>
    <n v="20300"/>
    <n v="8323"/>
    <x v="11"/>
    <n v="11"/>
    <x v="11"/>
    <n v="2014"/>
    <n v="4.0999999999999996"/>
  </r>
  <r>
    <x v="0"/>
    <x v="3"/>
    <x v="1"/>
    <s v="Medium"/>
    <n v="980"/>
    <n v="5"/>
    <n v="350"/>
    <n v="343000"/>
    <n v="20580"/>
    <x v="128"/>
    <n v="254800"/>
    <n v="67620"/>
    <x v="9"/>
    <n v="4"/>
    <x v="9"/>
    <n v="2014"/>
    <n v="69"/>
  </r>
  <r>
    <x v="0"/>
    <x v="1"/>
    <x v="1"/>
    <s v="Medium"/>
    <n v="1460"/>
    <n v="5"/>
    <n v="350"/>
    <n v="511000"/>
    <n v="30660"/>
    <x v="129"/>
    <n v="379600"/>
    <n v="100740"/>
    <x v="10"/>
    <n v="5"/>
    <x v="10"/>
    <n v="2014"/>
    <n v="69"/>
  </r>
  <r>
    <x v="2"/>
    <x v="4"/>
    <x v="1"/>
    <s v="Medium"/>
    <n v="2723"/>
    <n v="5"/>
    <n v="12"/>
    <n v="32676"/>
    <n v="1960.56"/>
    <x v="130"/>
    <n v="8169"/>
    <n v="22546.44"/>
    <x v="11"/>
    <n v="11"/>
    <x v="11"/>
    <n v="2014"/>
    <n v="8.2799999999999994"/>
  </r>
  <r>
    <x v="0"/>
    <x v="2"/>
    <x v="2"/>
    <s v="Medium"/>
    <n v="1496"/>
    <n v="10"/>
    <n v="350"/>
    <n v="523600"/>
    <n v="31416"/>
    <x v="131"/>
    <n v="388960"/>
    <n v="103224"/>
    <x v="1"/>
    <n v="6"/>
    <x v="1"/>
    <n v="2014"/>
    <n v="69"/>
  </r>
  <r>
    <x v="0"/>
    <x v="3"/>
    <x v="3"/>
    <s v="Medium"/>
    <n v="1679"/>
    <n v="260"/>
    <n v="350"/>
    <n v="587650"/>
    <n v="35259"/>
    <x v="132"/>
    <n v="436540"/>
    <n v="115851"/>
    <x v="6"/>
    <n v="9"/>
    <x v="6"/>
    <n v="2014"/>
    <n v="69"/>
  </r>
  <r>
    <x v="1"/>
    <x v="4"/>
    <x v="2"/>
    <s v="Medium"/>
    <n v="2198"/>
    <n v="10"/>
    <n v="15"/>
    <n v="32970"/>
    <n v="1978.2"/>
    <x v="133"/>
    <n v="21980"/>
    <n v="9011.7999999999993"/>
    <x v="5"/>
    <n v="8"/>
    <x v="5"/>
    <n v="2014"/>
    <n v="4.0999999999999996"/>
  </r>
  <r>
    <x v="1"/>
    <x v="1"/>
    <x v="2"/>
    <s v="Medium"/>
    <n v="1743"/>
    <n v="10"/>
    <n v="15"/>
    <n v="26145"/>
    <n v="1568.7"/>
    <x v="134"/>
    <n v="17430"/>
    <n v="7146.2999999999993"/>
    <x v="5"/>
    <n v="8"/>
    <x v="5"/>
    <n v="2014"/>
    <n v="4.0999999999999996"/>
  </r>
  <r>
    <x v="1"/>
    <x v="4"/>
    <x v="2"/>
    <s v="Medium"/>
    <n v="1153"/>
    <n v="10"/>
    <n v="15"/>
    <n v="17295"/>
    <n v="1037.7"/>
    <x v="135"/>
    <n v="11530"/>
    <n v="4727.2999999999993"/>
    <x v="8"/>
    <n v="10"/>
    <x v="8"/>
    <n v="2014"/>
    <n v="4.0999999999999996"/>
  </r>
  <r>
    <x v="2"/>
    <x v="3"/>
    <x v="0"/>
    <s v="Medium"/>
    <n v="727"/>
    <n v="3"/>
    <n v="12"/>
    <n v="8724"/>
    <n v="610.67999999999995"/>
    <x v="136"/>
    <n v="2181"/>
    <n v="5932.32"/>
    <x v="7"/>
    <n v="2"/>
    <x v="7"/>
    <n v="2014"/>
    <n v="8.16"/>
  </r>
  <r>
    <x v="2"/>
    <x v="0"/>
    <x v="0"/>
    <s v="Medium"/>
    <n v="1884"/>
    <n v="3"/>
    <n v="12"/>
    <n v="22608"/>
    <n v="1582.56"/>
    <x v="137"/>
    <n v="5652"/>
    <n v="15373.439999999999"/>
    <x v="5"/>
    <n v="8"/>
    <x v="5"/>
    <n v="2014"/>
    <n v="8.16"/>
  </r>
  <r>
    <x v="2"/>
    <x v="3"/>
    <x v="1"/>
    <s v="Medium"/>
    <n v="2340"/>
    <n v="5"/>
    <n v="12"/>
    <n v="28080"/>
    <n v="1965.6"/>
    <x v="138"/>
    <n v="7020"/>
    <n v="19094.400000000001"/>
    <x v="0"/>
    <n v="1"/>
    <x v="0"/>
    <n v="2014"/>
    <n v="8.16"/>
  </r>
  <r>
    <x v="2"/>
    <x v="2"/>
    <x v="1"/>
    <s v="Medium"/>
    <n v="2342"/>
    <n v="5"/>
    <n v="12"/>
    <n v="28104"/>
    <n v="1967.28"/>
    <x v="139"/>
    <n v="7026"/>
    <n v="19110.72"/>
    <x v="11"/>
    <n v="11"/>
    <x v="11"/>
    <n v="2014"/>
    <n v="8.16"/>
  </r>
  <r>
    <x v="0"/>
    <x v="0"/>
    <x v="3"/>
    <s v="Medium"/>
    <n v="1135"/>
    <n v="260"/>
    <n v="7"/>
    <n v="7945"/>
    <n v="556.15"/>
    <x v="140"/>
    <n v="5675"/>
    <n v="1713.8500000000004"/>
    <x v="1"/>
    <n v="6"/>
    <x v="1"/>
    <n v="2014"/>
    <n v="1.5100000000000002"/>
  </r>
  <r>
    <x v="0"/>
    <x v="4"/>
    <x v="0"/>
    <s v="Medium"/>
    <n v="1761"/>
    <n v="3"/>
    <n v="350"/>
    <n v="616350"/>
    <n v="43144.5"/>
    <x v="141"/>
    <n v="457860"/>
    <n v="115345.5"/>
    <x v="3"/>
    <n v="3"/>
    <x v="3"/>
    <n v="2014"/>
    <n v="65.5"/>
  </r>
  <r>
    <x v="4"/>
    <x v="2"/>
    <x v="0"/>
    <s v="Medium"/>
    <n v="448"/>
    <n v="3"/>
    <n v="300"/>
    <n v="134400"/>
    <n v="9408"/>
    <x v="142"/>
    <n v="112000"/>
    <n v="12992"/>
    <x v="1"/>
    <n v="6"/>
    <x v="1"/>
    <n v="2014"/>
    <n v="29"/>
  </r>
  <r>
    <x v="4"/>
    <x v="2"/>
    <x v="0"/>
    <s v="Medium"/>
    <n v="2181"/>
    <n v="3"/>
    <n v="300"/>
    <n v="654300"/>
    <n v="45801"/>
    <x v="143"/>
    <n v="545250"/>
    <n v="63249"/>
    <x v="8"/>
    <n v="10"/>
    <x v="8"/>
    <n v="2014"/>
    <n v="29"/>
  </r>
  <r>
    <x v="0"/>
    <x v="2"/>
    <x v="1"/>
    <s v="Medium"/>
    <n v="1976"/>
    <n v="5"/>
    <n v="20"/>
    <n v="39520"/>
    <n v="2766.4"/>
    <x v="144"/>
    <n v="19760"/>
    <n v="16993.599999999999"/>
    <x v="8"/>
    <n v="10"/>
    <x v="8"/>
    <n v="2014"/>
    <n v="8.6"/>
  </r>
  <r>
    <x v="4"/>
    <x v="2"/>
    <x v="1"/>
    <s v="Medium"/>
    <n v="2181"/>
    <n v="5"/>
    <n v="300"/>
    <n v="654300"/>
    <n v="45801"/>
    <x v="143"/>
    <n v="545250"/>
    <n v="63249"/>
    <x v="8"/>
    <n v="10"/>
    <x v="8"/>
    <n v="2014"/>
    <n v="29"/>
  </r>
  <r>
    <x v="4"/>
    <x v="0"/>
    <x v="2"/>
    <s v="Medium"/>
    <n v="1702"/>
    <n v="10"/>
    <n v="300"/>
    <n v="510600"/>
    <n v="35742"/>
    <x v="145"/>
    <n v="425500"/>
    <n v="49358"/>
    <x v="10"/>
    <n v="5"/>
    <x v="10"/>
    <n v="2014"/>
    <n v="29"/>
  </r>
  <r>
    <x v="4"/>
    <x v="2"/>
    <x v="2"/>
    <s v="Medium"/>
    <n v="448"/>
    <n v="10"/>
    <n v="300"/>
    <n v="134400"/>
    <n v="9408"/>
    <x v="142"/>
    <n v="112000"/>
    <n v="12992"/>
    <x v="1"/>
    <n v="6"/>
    <x v="1"/>
    <n v="2014"/>
    <n v="29"/>
  </r>
  <r>
    <x v="1"/>
    <x v="2"/>
    <x v="2"/>
    <s v="Medium"/>
    <n v="2101"/>
    <n v="10"/>
    <n v="15"/>
    <n v="31515"/>
    <n v="2206.0500000000002"/>
    <x v="146"/>
    <n v="21010"/>
    <n v="8298.9500000000007"/>
    <x v="5"/>
    <n v="8"/>
    <x v="5"/>
    <n v="2014"/>
    <n v="3.95"/>
  </r>
  <r>
    <x v="0"/>
    <x v="2"/>
    <x v="2"/>
    <s v="Medium"/>
    <n v="1535"/>
    <n v="10"/>
    <n v="20"/>
    <n v="30700"/>
    <n v="2149"/>
    <x v="147"/>
    <n v="15350"/>
    <n v="13201"/>
    <x v="6"/>
    <n v="9"/>
    <x v="6"/>
    <n v="2014"/>
    <n v="8.6"/>
  </r>
  <r>
    <x v="0"/>
    <x v="2"/>
    <x v="3"/>
    <s v="Medium"/>
    <n v="2876"/>
    <n v="260"/>
    <n v="350"/>
    <n v="1006600"/>
    <n v="70462"/>
    <x v="148"/>
    <n v="747760"/>
    <n v="188378"/>
    <x v="6"/>
    <n v="9"/>
    <x v="6"/>
    <n v="2014"/>
    <n v="65.5"/>
  </r>
  <r>
    <x v="0"/>
    <x v="0"/>
    <x v="3"/>
    <s v="Medium"/>
    <n v="1118"/>
    <n v="260"/>
    <n v="20"/>
    <n v="22360"/>
    <n v="1565.2"/>
    <x v="149"/>
    <n v="11180"/>
    <n v="9614.7999999999993"/>
    <x v="11"/>
    <n v="11"/>
    <x v="11"/>
    <n v="2014"/>
    <n v="8.6"/>
  </r>
  <r>
    <x v="4"/>
    <x v="4"/>
    <x v="3"/>
    <s v="Medium"/>
    <n v="1372"/>
    <n v="260"/>
    <n v="300"/>
    <n v="411600"/>
    <n v="28812"/>
    <x v="150"/>
    <n v="343000"/>
    <n v="39788"/>
    <x v="2"/>
    <n v="12"/>
    <x v="2"/>
    <n v="2014"/>
    <n v="29"/>
  </r>
  <r>
    <x v="0"/>
    <x v="0"/>
    <x v="1"/>
    <s v="Medium"/>
    <n v="488"/>
    <n v="5"/>
    <n v="7"/>
    <n v="3416"/>
    <n v="273.27999999999997"/>
    <x v="151"/>
    <n v="2440"/>
    <n v="702.72000000000025"/>
    <x v="7"/>
    <n v="2"/>
    <x v="7"/>
    <n v="2014"/>
    <n v="1.4400000000000006"/>
  </r>
  <r>
    <x v="0"/>
    <x v="4"/>
    <x v="1"/>
    <s v="Medium"/>
    <n v="1282"/>
    <n v="5"/>
    <n v="20"/>
    <n v="25640"/>
    <n v="2051.1999999999998"/>
    <x v="152"/>
    <n v="12820"/>
    <n v="10768.8"/>
    <x v="1"/>
    <n v="6"/>
    <x v="1"/>
    <n v="2014"/>
    <n v="8.3999999999999986"/>
  </r>
  <r>
    <x v="0"/>
    <x v="0"/>
    <x v="2"/>
    <s v="Medium"/>
    <n v="257"/>
    <n v="10"/>
    <n v="7"/>
    <n v="1799"/>
    <n v="143.91999999999999"/>
    <x v="153"/>
    <n v="1285"/>
    <n v="370.07999999999993"/>
    <x v="10"/>
    <n v="5"/>
    <x v="10"/>
    <n v="2014"/>
    <n v="1.4399999999999997"/>
  </r>
  <r>
    <x v="0"/>
    <x v="4"/>
    <x v="3"/>
    <s v="Medium"/>
    <n v="1282"/>
    <n v="260"/>
    <n v="20"/>
    <n v="25640"/>
    <n v="2051.1999999999998"/>
    <x v="152"/>
    <n v="12820"/>
    <n v="10768.8"/>
    <x v="1"/>
    <n v="6"/>
    <x v="1"/>
    <n v="2014"/>
    <n v="8.3999999999999986"/>
  </r>
  <r>
    <x v="1"/>
    <x v="2"/>
    <x v="0"/>
    <s v="Medium"/>
    <n v="490"/>
    <n v="3"/>
    <n v="15"/>
    <n v="7350"/>
    <n v="588"/>
    <x v="154"/>
    <n v="4900"/>
    <n v="1862"/>
    <x v="11"/>
    <n v="11"/>
    <x v="11"/>
    <n v="2014"/>
    <n v="3.8"/>
  </r>
  <r>
    <x v="0"/>
    <x v="3"/>
    <x v="0"/>
    <s v="Medium"/>
    <n v="1362"/>
    <n v="3"/>
    <n v="350"/>
    <n v="476700"/>
    <n v="38136"/>
    <x v="155"/>
    <n v="354120"/>
    <n v="84444"/>
    <x v="2"/>
    <n v="12"/>
    <x v="2"/>
    <n v="2014"/>
    <n v="62"/>
  </r>
  <r>
    <x v="1"/>
    <x v="2"/>
    <x v="1"/>
    <s v="Medium"/>
    <n v="2501"/>
    <n v="5"/>
    <n v="15"/>
    <n v="37515"/>
    <n v="3001.2"/>
    <x v="156"/>
    <n v="25010"/>
    <n v="9503.8000000000029"/>
    <x v="3"/>
    <n v="3"/>
    <x v="3"/>
    <n v="2014"/>
    <n v="3.8000000000000012"/>
  </r>
  <r>
    <x v="0"/>
    <x v="0"/>
    <x v="1"/>
    <s v="Medium"/>
    <n v="708"/>
    <n v="5"/>
    <n v="20"/>
    <n v="14160"/>
    <n v="1132.8"/>
    <x v="157"/>
    <n v="7080"/>
    <n v="5947.2000000000007"/>
    <x v="1"/>
    <n v="6"/>
    <x v="1"/>
    <n v="2014"/>
    <n v="8.4"/>
  </r>
  <r>
    <x v="0"/>
    <x v="1"/>
    <x v="1"/>
    <s v="Medium"/>
    <n v="645"/>
    <n v="5"/>
    <n v="20"/>
    <n v="12900"/>
    <n v="1032"/>
    <x v="158"/>
    <n v="6450"/>
    <n v="5418"/>
    <x v="4"/>
    <n v="7"/>
    <x v="4"/>
    <n v="2014"/>
    <n v="8.4"/>
  </r>
  <r>
    <x v="4"/>
    <x v="2"/>
    <x v="1"/>
    <s v="Medium"/>
    <n v="1562"/>
    <n v="5"/>
    <n v="300"/>
    <n v="468600"/>
    <n v="37488"/>
    <x v="159"/>
    <n v="390500"/>
    <n v="40612"/>
    <x v="5"/>
    <n v="8"/>
    <x v="5"/>
    <n v="2014"/>
    <n v="26"/>
  </r>
  <r>
    <x v="1"/>
    <x v="1"/>
    <x v="1"/>
    <s v="Medium"/>
    <n v="711"/>
    <n v="5"/>
    <n v="15"/>
    <n v="10665"/>
    <n v="853.2"/>
    <x v="160"/>
    <n v="7110"/>
    <n v="2701.7999999999993"/>
    <x v="2"/>
    <n v="12"/>
    <x v="2"/>
    <n v="2014"/>
    <n v="3.7999999999999989"/>
  </r>
  <r>
    <x v="0"/>
    <x v="1"/>
    <x v="2"/>
    <s v="Medium"/>
    <n v="1259"/>
    <n v="10"/>
    <n v="7"/>
    <n v="8813"/>
    <n v="705.04"/>
    <x v="161"/>
    <n v="6295"/>
    <n v="1812.96"/>
    <x v="9"/>
    <n v="4"/>
    <x v="9"/>
    <n v="2014"/>
    <n v="1.44"/>
  </r>
  <r>
    <x v="0"/>
    <x v="1"/>
    <x v="2"/>
    <s v="Medium"/>
    <n v="1095"/>
    <n v="10"/>
    <n v="7"/>
    <n v="7665"/>
    <n v="613.20000000000005"/>
    <x v="162"/>
    <n v="5475"/>
    <n v="1576.8000000000002"/>
    <x v="10"/>
    <n v="5"/>
    <x v="10"/>
    <n v="2014"/>
    <n v="1.4400000000000002"/>
  </r>
  <r>
    <x v="0"/>
    <x v="1"/>
    <x v="2"/>
    <s v="Medium"/>
    <n v="1366"/>
    <n v="10"/>
    <n v="20"/>
    <n v="27320"/>
    <n v="2185.6"/>
    <x v="163"/>
    <n v="13660"/>
    <n v="11474.400000000001"/>
    <x v="1"/>
    <n v="6"/>
    <x v="1"/>
    <n v="2014"/>
    <n v="8.4"/>
  </r>
  <r>
    <x v="4"/>
    <x v="3"/>
    <x v="2"/>
    <s v="Medium"/>
    <n v="2460"/>
    <n v="10"/>
    <n v="300"/>
    <n v="738000"/>
    <n v="59040"/>
    <x v="164"/>
    <n v="615000"/>
    <n v="63960"/>
    <x v="1"/>
    <n v="6"/>
    <x v="1"/>
    <n v="2014"/>
    <n v="26"/>
  </r>
  <r>
    <x v="0"/>
    <x v="4"/>
    <x v="2"/>
    <s v="Medium"/>
    <n v="678"/>
    <n v="10"/>
    <n v="7"/>
    <n v="4746"/>
    <n v="379.68"/>
    <x v="165"/>
    <n v="3390"/>
    <n v="976.31999999999971"/>
    <x v="5"/>
    <n v="8"/>
    <x v="5"/>
    <n v="2014"/>
    <n v="1.4399999999999995"/>
  </r>
  <r>
    <x v="0"/>
    <x v="1"/>
    <x v="2"/>
    <s v="Medium"/>
    <n v="1598"/>
    <n v="10"/>
    <n v="7"/>
    <n v="11186"/>
    <n v="894.88"/>
    <x v="166"/>
    <n v="7990"/>
    <n v="2301.1200000000008"/>
    <x v="5"/>
    <n v="8"/>
    <x v="5"/>
    <n v="2014"/>
    <n v="1.4400000000000004"/>
  </r>
  <r>
    <x v="0"/>
    <x v="1"/>
    <x v="2"/>
    <s v="Medium"/>
    <n v="1934"/>
    <n v="10"/>
    <n v="20"/>
    <n v="38680"/>
    <n v="3094.4"/>
    <x v="167"/>
    <n v="19340"/>
    <n v="16245.599999999999"/>
    <x v="6"/>
    <n v="9"/>
    <x v="6"/>
    <n v="2014"/>
    <n v="8.3999999999999986"/>
  </r>
  <r>
    <x v="0"/>
    <x v="3"/>
    <x v="2"/>
    <s v="Medium"/>
    <n v="2993"/>
    <n v="10"/>
    <n v="20"/>
    <n v="59860"/>
    <n v="4788.8"/>
    <x v="168"/>
    <n v="29930"/>
    <n v="25141.199999999997"/>
    <x v="6"/>
    <n v="9"/>
    <x v="6"/>
    <n v="2014"/>
    <n v="8.3999999999999986"/>
  </r>
  <r>
    <x v="0"/>
    <x v="3"/>
    <x v="2"/>
    <s v="Medium"/>
    <n v="1362"/>
    <n v="10"/>
    <n v="350"/>
    <n v="476700"/>
    <n v="38136"/>
    <x v="155"/>
    <n v="354120"/>
    <n v="84444"/>
    <x v="2"/>
    <n v="12"/>
    <x v="2"/>
    <n v="2014"/>
    <n v="62"/>
  </r>
  <r>
    <x v="0"/>
    <x v="0"/>
    <x v="3"/>
    <s v="Medium"/>
    <n v="708"/>
    <n v="260"/>
    <n v="20"/>
    <n v="14160"/>
    <n v="1132.8"/>
    <x v="157"/>
    <n v="7080"/>
    <n v="5947.2000000000007"/>
    <x v="1"/>
    <n v="6"/>
    <x v="1"/>
    <n v="2014"/>
    <n v="8.4"/>
  </r>
  <r>
    <x v="0"/>
    <x v="4"/>
    <x v="3"/>
    <s v="Medium"/>
    <n v="2907"/>
    <n v="260"/>
    <n v="7"/>
    <n v="20349"/>
    <n v="1627.92"/>
    <x v="169"/>
    <n v="14535"/>
    <n v="4186.0800000000017"/>
    <x v="1"/>
    <n v="6"/>
    <x v="1"/>
    <n v="2014"/>
    <n v="1.4400000000000006"/>
  </r>
  <r>
    <x v="0"/>
    <x v="1"/>
    <x v="3"/>
    <s v="Medium"/>
    <n v="1366"/>
    <n v="260"/>
    <n v="20"/>
    <n v="27320"/>
    <n v="2185.6"/>
    <x v="163"/>
    <n v="13660"/>
    <n v="11474.400000000001"/>
    <x v="1"/>
    <n v="6"/>
    <x v="1"/>
    <n v="2014"/>
    <n v="8.4"/>
  </r>
  <r>
    <x v="4"/>
    <x v="3"/>
    <x v="3"/>
    <s v="Medium"/>
    <n v="2460"/>
    <n v="260"/>
    <n v="300"/>
    <n v="738000"/>
    <n v="59040"/>
    <x v="164"/>
    <n v="615000"/>
    <n v="63960"/>
    <x v="1"/>
    <n v="6"/>
    <x v="1"/>
    <n v="2014"/>
    <n v="26"/>
  </r>
  <r>
    <x v="0"/>
    <x v="1"/>
    <x v="3"/>
    <s v="Medium"/>
    <n v="1520"/>
    <n v="260"/>
    <n v="20"/>
    <n v="30400"/>
    <n v="2432"/>
    <x v="170"/>
    <n v="15200"/>
    <n v="12768"/>
    <x v="11"/>
    <n v="11"/>
    <x v="11"/>
    <n v="2014"/>
    <n v="8.4"/>
  </r>
  <r>
    <x v="1"/>
    <x v="1"/>
    <x v="3"/>
    <s v="Medium"/>
    <n v="711"/>
    <n v="260"/>
    <n v="15"/>
    <n v="10665"/>
    <n v="853.2"/>
    <x v="160"/>
    <n v="7110"/>
    <n v="2701.7999999999993"/>
    <x v="2"/>
    <n v="12"/>
    <x v="2"/>
    <n v="2014"/>
    <n v="3.7999999999999989"/>
  </r>
  <r>
    <x v="4"/>
    <x v="3"/>
    <x v="3"/>
    <s v="Medium"/>
    <n v="635"/>
    <n v="260"/>
    <n v="300"/>
    <n v="190500"/>
    <n v="15240"/>
    <x v="171"/>
    <n v="158750"/>
    <n v="16510"/>
    <x v="2"/>
    <n v="12"/>
    <x v="2"/>
    <n v="2014"/>
    <n v="26"/>
  </r>
  <r>
    <x v="4"/>
    <x v="0"/>
    <x v="0"/>
    <s v="Medium"/>
    <n v="1094"/>
    <n v="3"/>
    <n v="300"/>
    <n v="328200"/>
    <n v="29538"/>
    <x v="172"/>
    <n v="273500"/>
    <n v="25162"/>
    <x v="1"/>
    <n v="6"/>
    <x v="1"/>
    <n v="2014"/>
    <n v="23"/>
  </r>
  <r>
    <x v="4"/>
    <x v="0"/>
    <x v="1"/>
    <s v="Medium"/>
    <n v="3802.5"/>
    <n v="5"/>
    <n v="300"/>
    <n v="1140750"/>
    <n v="102667.5"/>
    <x v="173"/>
    <n v="950625"/>
    <n v="87457.5"/>
    <x v="9"/>
    <n v="4"/>
    <x v="9"/>
    <n v="2014"/>
    <n v="23"/>
  </r>
  <r>
    <x v="0"/>
    <x v="2"/>
    <x v="1"/>
    <s v="Medium"/>
    <n v="1666"/>
    <n v="5"/>
    <n v="350"/>
    <n v="583100"/>
    <n v="52479"/>
    <x v="174"/>
    <n v="433160"/>
    <n v="97461"/>
    <x v="10"/>
    <n v="5"/>
    <x v="10"/>
    <n v="2014"/>
    <n v="58.5"/>
  </r>
  <r>
    <x v="2"/>
    <x v="0"/>
    <x v="1"/>
    <s v="Medium"/>
    <n v="2321"/>
    <n v="5"/>
    <n v="12"/>
    <n v="27852"/>
    <n v="2506.6799999999998"/>
    <x v="175"/>
    <n v="6963"/>
    <n v="18382.32"/>
    <x v="11"/>
    <n v="11"/>
    <x v="11"/>
    <n v="2014"/>
    <n v="7.92"/>
  </r>
  <r>
    <x v="4"/>
    <x v="3"/>
    <x v="2"/>
    <s v="Medium"/>
    <n v="2565"/>
    <n v="10"/>
    <n v="300"/>
    <n v="769500"/>
    <n v="69255"/>
    <x v="176"/>
    <n v="641250"/>
    <n v="58995"/>
    <x v="0"/>
    <n v="1"/>
    <x v="0"/>
    <n v="2014"/>
    <n v="23"/>
  </r>
  <r>
    <x v="0"/>
    <x v="3"/>
    <x v="2"/>
    <s v="Medium"/>
    <n v="2417"/>
    <n v="10"/>
    <n v="350"/>
    <n v="845950"/>
    <n v="76135.5"/>
    <x v="177"/>
    <n v="628420"/>
    <n v="141394.5"/>
    <x v="0"/>
    <n v="1"/>
    <x v="0"/>
    <n v="2014"/>
    <n v="58.5"/>
  </r>
  <r>
    <x v="1"/>
    <x v="4"/>
    <x v="2"/>
    <s v="Medium"/>
    <n v="3675"/>
    <n v="10"/>
    <n v="15"/>
    <n v="55125"/>
    <n v="4961.25"/>
    <x v="178"/>
    <n v="36750"/>
    <n v="13413.75"/>
    <x v="9"/>
    <n v="4"/>
    <x v="9"/>
    <n v="2014"/>
    <n v="3.65"/>
  </r>
  <r>
    <x v="4"/>
    <x v="0"/>
    <x v="2"/>
    <s v="Medium"/>
    <n v="1094"/>
    <n v="10"/>
    <n v="300"/>
    <n v="328200"/>
    <n v="29538"/>
    <x v="172"/>
    <n v="273500"/>
    <n v="25162"/>
    <x v="1"/>
    <n v="6"/>
    <x v="1"/>
    <n v="2014"/>
    <n v="23"/>
  </r>
  <r>
    <x v="1"/>
    <x v="2"/>
    <x v="2"/>
    <s v="Medium"/>
    <n v="1227"/>
    <n v="10"/>
    <n v="15"/>
    <n v="18405"/>
    <n v="1656.45"/>
    <x v="179"/>
    <n v="12270"/>
    <n v="4478.5499999999993"/>
    <x v="8"/>
    <n v="10"/>
    <x v="8"/>
    <n v="2014"/>
    <n v="3.6499999999999995"/>
  </r>
  <r>
    <x v="4"/>
    <x v="2"/>
    <x v="2"/>
    <s v="Medium"/>
    <n v="1324"/>
    <n v="10"/>
    <n v="300"/>
    <n v="397200"/>
    <n v="35748"/>
    <x v="180"/>
    <n v="331000"/>
    <n v="30452"/>
    <x v="11"/>
    <n v="11"/>
    <x v="11"/>
    <n v="2014"/>
    <n v="23"/>
  </r>
  <r>
    <x v="0"/>
    <x v="4"/>
    <x v="3"/>
    <s v="Medium"/>
    <n v="2071"/>
    <n v="260"/>
    <n v="350"/>
    <n v="724850"/>
    <n v="65236.5"/>
    <x v="181"/>
    <n v="538460"/>
    <n v="121153.5"/>
    <x v="6"/>
    <n v="9"/>
    <x v="6"/>
    <n v="2014"/>
    <n v="58.5"/>
  </r>
  <r>
    <x v="0"/>
    <x v="0"/>
    <x v="3"/>
    <s v="Medium"/>
    <n v="1269"/>
    <n v="260"/>
    <n v="350"/>
    <n v="444150"/>
    <n v="39973.5"/>
    <x v="182"/>
    <n v="329940"/>
    <n v="74236.5"/>
    <x v="8"/>
    <n v="10"/>
    <x v="8"/>
    <n v="2014"/>
    <n v="58.5"/>
  </r>
  <r>
    <x v="0"/>
    <x v="3"/>
    <x v="3"/>
    <s v="Medium"/>
    <n v="1694"/>
    <n v="260"/>
    <n v="20"/>
    <n v="33880"/>
    <n v="3049.2"/>
    <x v="183"/>
    <n v="16940"/>
    <n v="13890.8"/>
    <x v="11"/>
    <n v="11"/>
    <x v="11"/>
    <n v="2014"/>
    <n v="8.1999999999999993"/>
  </r>
  <r>
    <x v="0"/>
    <x v="1"/>
    <x v="0"/>
    <s v="Medium"/>
    <n v="663"/>
    <n v="3"/>
    <n v="20"/>
    <n v="13260"/>
    <n v="1193.4000000000001"/>
    <x v="184"/>
    <n v="6630"/>
    <n v="5436.6"/>
    <x v="10"/>
    <n v="5"/>
    <x v="10"/>
    <n v="2014"/>
    <n v="8.2000000000000011"/>
  </r>
  <r>
    <x v="0"/>
    <x v="0"/>
    <x v="0"/>
    <s v="Medium"/>
    <n v="819"/>
    <n v="3"/>
    <n v="7"/>
    <n v="5733"/>
    <n v="515.97"/>
    <x v="185"/>
    <n v="4095"/>
    <n v="1122.03"/>
    <x v="4"/>
    <n v="7"/>
    <x v="4"/>
    <n v="2014"/>
    <n v="1.3699999999999999"/>
  </r>
  <r>
    <x v="2"/>
    <x v="1"/>
    <x v="0"/>
    <s v="Medium"/>
    <n v="1580"/>
    <n v="3"/>
    <n v="12"/>
    <n v="18960"/>
    <n v="1706.4"/>
    <x v="186"/>
    <n v="4740"/>
    <n v="12513.599999999999"/>
    <x v="6"/>
    <n v="9"/>
    <x v="6"/>
    <n v="2014"/>
    <n v="7.919999999999999"/>
  </r>
  <r>
    <x v="0"/>
    <x v="3"/>
    <x v="0"/>
    <s v="Medium"/>
    <n v="521"/>
    <n v="3"/>
    <n v="7"/>
    <n v="3647"/>
    <n v="328.23"/>
    <x v="187"/>
    <n v="2605"/>
    <n v="713.77"/>
    <x v="2"/>
    <n v="12"/>
    <x v="2"/>
    <n v="2014"/>
    <n v="1.3699999999999999"/>
  </r>
  <r>
    <x v="0"/>
    <x v="4"/>
    <x v="2"/>
    <s v="Medium"/>
    <n v="973"/>
    <n v="10"/>
    <n v="20"/>
    <n v="19460"/>
    <n v="1751.4"/>
    <x v="188"/>
    <n v="9730"/>
    <n v="7978.5999999999985"/>
    <x v="3"/>
    <n v="3"/>
    <x v="3"/>
    <n v="2014"/>
    <n v="8.1999999999999993"/>
  </r>
  <r>
    <x v="0"/>
    <x v="3"/>
    <x v="2"/>
    <s v="Medium"/>
    <n v="1038"/>
    <n v="10"/>
    <n v="20"/>
    <n v="20760"/>
    <n v="1868.4"/>
    <x v="189"/>
    <n v="10380"/>
    <n v="8511.5999999999985"/>
    <x v="1"/>
    <n v="6"/>
    <x v="1"/>
    <n v="2014"/>
    <n v="8.1999999999999993"/>
  </r>
  <r>
    <x v="0"/>
    <x v="1"/>
    <x v="2"/>
    <s v="Medium"/>
    <n v="360"/>
    <n v="10"/>
    <n v="7"/>
    <n v="2520"/>
    <n v="226.8"/>
    <x v="190"/>
    <n v="1800"/>
    <n v="493.19999999999982"/>
    <x v="8"/>
    <n v="10"/>
    <x v="8"/>
    <n v="2014"/>
    <n v="1.3699999999999994"/>
  </r>
  <r>
    <x v="0"/>
    <x v="3"/>
    <x v="3"/>
    <s v="Medium"/>
    <n v="1038"/>
    <n v="260"/>
    <n v="20"/>
    <n v="20760"/>
    <n v="1868.4"/>
    <x v="189"/>
    <n v="10380"/>
    <n v="8511.5999999999985"/>
    <x v="1"/>
    <n v="6"/>
    <x v="1"/>
    <n v="2014"/>
    <n v="8.1999999999999993"/>
  </r>
  <r>
    <x v="1"/>
    <x v="0"/>
    <x v="3"/>
    <s v="Medium"/>
    <n v="1630.5"/>
    <n v="260"/>
    <n v="15"/>
    <n v="24457.5"/>
    <n v="2201.1750000000002"/>
    <x v="191"/>
    <n v="16305"/>
    <n v="5951.3249999999989"/>
    <x v="4"/>
    <n v="7"/>
    <x v="4"/>
    <n v="2014"/>
    <n v="3.6499999999999995"/>
  </r>
  <r>
    <x v="0"/>
    <x v="4"/>
    <x v="1"/>
    <s v="High"/>
    <n v="2328"/>
    <n v="5"/>
    <n v="7"/>
    <n v="16296"/>
    <n v="1629.6"/>
    <x v="192"/>
    <n v="11640"/>
    <n v="3026.3999999999996"/>
    <x v="6"/>
    <n v="9"/>
    <x v="6"/>
    <n v="2014"/>
    <n v="1.2999999999999998"/>
  </r>
  <r>
    <x v="0"/>
    <x v="4"/>
    <x v="1"/>
    <s v="High"/>
    <n v="2313"/>
    <n v="5"/>
    <n v="350"/>
    <n v="809550"/>
    <n v="80955"/>
    <x v="193"/>
    <n v="601380"/>
    <n v="127215"/>
    <x v="10"/>
    <n v="5"/>
    <x v="10"/>
    <n v="2014"/>
    <n v="55"/>
  </r>
  <r>
    <x v="1"/>
    <x v="2"/>
    <x v="1"/>
    <s v="High"/>
    <n v="2072"/>
    <n v="5"/>
    <n v="15"/>
    <n v="31080"/>
    <n v="3108"/>
    <x v="194"/>
    <n v="20720"/>
    <n v="7252"/>
    <x v="2"/>
    <n v="12"/>
    <x v="2"/>
    <n v="2014"/>
    <n v="3.5"/>
  </r>
  <r>
    <x v="0"/>
    <x v="2"/>
    <x v="2"/>
    <s v="High"/>
    <n v="1954"/>
    <n v="10"/>
    <n v="20"/>
    <n v="39080"/>
    <n v="3908"/>
    <x v="195"/>
    <n v="19540"/>
    <n v="15632"/>
    <x v="3"/>
    <n v="3"/>
    <x v="3"/>
    <n v="2014"/>
    <n v="8"/>
  </r>
  <r>
    <x v="4"/>
    <x v="3"/>
    <x v="2"/>
    <s v="High"/>
    <n v="591"/>
    <n v="10"/>
    <n v="300"/>
    <n v="177300"/>
    <n v="17730"/>
    <x v="196"/>
    <n v="147750"/>
    <n v="11820"/>
    <x v="10"/>
    <n v="5"/>
    <x v="10"/>
    <n v="2014"/>
    <n v="20"/>
  </r>
  <r>
    <x v="0"/>
    <x v="1"/>
    <x v="2"/>
    <s v="High"/>
    <n v="241"/>
    <n v="10"/>
    <n v="20"/>
    <n v="4820"/>
    <n v="482"/>
    <x v="197"/>
    <n v="2410"/>
    <n v="1928"/>
    <x v="8"/>
    <n v="10"/>
    <x v="8"/>
    <n v="2014"/>
    <n v="8"/>
  </r>
  <r>
    <x v="0"/>
    <x v="0"/>
    <x v="3"/>
    <s v="High"/>
    <n v="2240"/>
    <n v="260"/>
    <n v="350"/>
    <n v="784000"/>
    <n v="78400"/>
    <x v="198"/>
    <n v="582400"/>
    <n v="123200"/>
    <x v="7"/>
    <n v="2"/>
    <x v="7"/>
    <n v="2014"/>
    <n v="55"/>
  </r>
  <r>
    <x v="4"/>
    <x v="4"/>
    <x v="3"/>
    <s v="High"/>
    <n v="2993"/>
    <n v="260"/>
    <n v="300"/>
    <n v="897900"/>
    <n v="89790"/>
    <x v="199"/>
    <n v="748250"/>
    <n v="59860"/>
    <x v="3"/>
    <n v="3"/>
    <x v="3"/>
    <n v="2014"/>
    <n v="20"/>
  </r>
  <r>
    <x v="2"/>
    <x v="0"/>
    <x v="3"/>
    <s v="High"/>
    <n v="3520.5"/>
    <n v="260"/>
    <n v="12"/>
    <n v="42246"/>
    <n v="4224.6000000000004"/>
    <x v="200"/>
    <n v="10561.5"/>
    <n v="27459.899999999998"/>
    <x v="9"/>
    <n v="4"/>
    <x v="9"/>
    <n v="2014"/>
    <n v="7.8"/>
  </r>
  <r>
    <x v="0"/>
    <x v="3"/>
    <x v="3"/>
    <s v="High"/>
    <n v="2039"/>
    <n v="260"/>
    <n v="20"/>
    <n v="40780"/>
    <n v="4078"/>
    <x v="201"/>
    <n v="20390"/>
    <n v="16312"/>
    <x v="10"/>
    <n v="5"/>
    <x v="10"/>
    <n v="2014"/>
    <n v="8"/>
  </r>
  <r>
    <x v="2"/>
    <x v="1"/>
    <x v="3"/>
    <s v="High"/>
    <n v="2574"/>
    <n v="260"/>
    <n v="12"/>
    <n v="30888"/>
    <n v="3088.8"/>
    <x v="202"/>
    <n v="7722"/>
    <n v="20077.2"/>
    <x v="5"/>
    <n v="8"/>
    <x v="5"/>
    <n v="2014"/>
    <n v="7.8000000000000007"/>
  </r>
  <r>
    <x v="0"/>
    <x v="0"/>
    <x v="3"/>
    <s v="High"/>
    <n v="707"/>
    <n v="260"/>
    <n v="350"/>
    <n v="247450"/>
    <n v="24745"/>
    <x v="203"/>
    <n v="183820"/>
    <n v="38885"/>
    <x v="6"/>
    <n v="9"/>
    <x v="6"/>
    <n v="2014"/>
    <n v="55"/>
  </r>
  <r>
    <x v="1"/>
    <x v="2"/>
    <x v="3"/>
    <s v="High"/>
    <n v="2072"/>
    <n v="260"/>
    <n v="15"/>
    <n v="31080"/>
    <n v="3108"/>
    <x v="194"/>
    <n v="20720"/>
    <n v="7252"/>
    <x v="2"/>
    <n v="12"/>
    <x v="2"/>
    <n v="2014"/>
    <n v="3.5"/>
  </r>
  <r>
    <x v="4"/>
    <x v="2"/>
    <x v="3"/>
    <s v="High"/>
    <n v="853"/>
    <n v="260"/>
    <n v="300"/>
    <n v="255900"/>
    <n v="25590"/>
    <x v="204"/>
    <n v="213250"/>
    <n v="17060"/>
    <x v="2"/>
    <n v="12"/>
    <x v="2"/>
    <n v="2014"/>
    <n v="20"/>
  </r>
  <r>
    <x v="0"/>
    <x v="2"/>
    <x v="2"/>
    <s v="High"/>
    <n v="2532"/>
    <n v="10"/>
    <n v="7"/>
    <n v="17724"/>
    <n v="1949.6399999999999"/>
    <x v="205"/>
    <n v="12660"/>
    <n v="3114.3599999999997"/>
    <x v="9"/>
    <n v="4"/>
    <x v="9"/>
    <n v="2014"/>
    <n v="1.2299999999999998"/>
  </r>
  <r>
    <x v="1"/>
    <x v="4"/>
    <x v="3"/>
    <s v="High"/>
    <n v="3199.5"/>
    <n v="260"/>
    <n v="15"/>
    <n v="47992.5"/>
    <n v="5279.1749999999993"/>
    <x v="206"/>
    <n v="31995"/>
    <n v="10718.324999999999"/>
    <x v="4"/>
    <n v="7"/>
    <x v="4"/>
    <n v="2014"/>
    <n v="3.3499999999999996"/>
  </r>
  <r>
    <x v="2"/>
    <x v="1"/>
    <x v="3"/>
    <s v="High"/>
    <n v="472"/>
    <n v="260"/>
    <n v="12"/>
    <n v="5664"/>
    <n v="623.04"/>
    <x v="207"/>
    <n v="1416"/>
    <n v="3624.96"/>
    <x v="8"/>
    <n v="10"/>
    <x v="8"/>
    <n v="2014"/>
    <n v="7.68"/>
  </r>
  <r>
    <x v="2"/>
    <x v="0"/>
    <x v="0"/>
    <s v="High"/>
    <n v="1937"/>
    <n v="3"/>
    <n v="12"/>
    <n v="23244"/>
    <n v="2556.84"/>
    <x v="208"/>
    <n v="5811"/>
    <n v="14876.16"/>
    <x v="7"/>
    <n v="2"/>
    <x v="7"/>
    <n v="2014"/>
    <n v="7.68"/>
  </r>
  <r>
    <x v="0"/>
    <x v="1"/>
    <x v="0"/>
    <s v="High"/>
    <n v="792"/>
    <n v="3"/>
    <n v="350"/>
    <n v="277200"/>
    <n v="30492"/>
    <x v="209"/>
    <n v="205920"/>
    <n v="40788"/>
    <x v="3"/>
    <n v="3"/>
    <x v="3"/>
    <n v="2014"/>
    <n v="51.5"/>
  </r>
  <r>
    <x v="4"/>
    <x v="1"/>
    <x v="0"/>
    <s v="High"/>
    <n v="2811"/>
    <n v="3"/>
    <n v="300"/>
    <n v="843300"/>
    <n v="92763"/>
    <x v="210"/>
    <n v="702750"/>
    <n v="47787"/>
    <x v="4"/>
    <n v="7"/>
    <x v="4"/>
    <n v="2014"/>
    <n v="17"/>
  </r>
  <r>
    <x v="0"/>
    <x v="1"/>
    <x v="1"/>
    <s v="High"/>
    <n v="766"/>
    <n v="5"/>
    <n v="350"/>
    <n v="268100"/>
    <n v="29491"/>
    <x v="211"/>
    <n v="199160"/>
    <n v="39449"/>
    <x v="0"/>
    <n v="1"/>
    <x v="0"/>
    <n v="2014"/>
    <n v="51.5"/>
  </r>
  <r>
    <x v="1"/>
    <x v="3"/>
    <x v="1"/>
    <s v="High"/>
    <n v="2157"/>
    <n v="5"/>
    <n v="15"/>
    <n v="32355"/>
    <n v="3559.05"/>
    <x v="212"/>
    <n v="21570"/>
    <n v="7225.9500000000007"/>
    <x v="2"/>
    <n v="12"/>
    <x v="2"/>
    <n v="2014"/>
    <n v="3.3500000000000005"/>
  </r>
  <r>
    <x v="4"/>
    <x v="0"/>
    <x v="2"/>
    <s v="High"/>
    <n v="873"/>
    <n v="10"/>
    <n v="300"/>
    <n v="261900"/>
    <n v="28809"/>
    <x v="213"/>
    <n v="218250"/>
    <n v="14841"/>
    <x v="0"/>
    <n v="1"/>
    <x v="0"/>
    <n v="2014"/>
    <n v="17"/>
  </r>
  <r>
    <x v="0"/>
    <x v="3"/>
    <x v="2"/>
    <s v="High"/>
    <n v="1122"/>
    <n v="10"/>
    <n v="20"/>
    <n v="22440"/>
    <n v="2468.4"/>
    <x v="214"/>
    <n v="11220"/>
    <n v="8751.5999999999985"/>
    <x v="3"/>
    <n v="3"/>
    <x v="3"/>
    <n v="2014"/>
    <n v="7.7999999999999989"/>
  </r>
  <r>
    <x v="0"/>
    <x v="0"/>
    <x v="2"/>
    <s v="High"/>
    <n v="2104.5"/>
    <n v="10"/>
    <n v="350"/>
    <n v="736575"/>
    <n v="81023.25"/>
    <x v="215"/>
    <n v="547170"/>
    <n v="108381.75"/>
    <x v="4"/>
    <n v="7"/>
    <x v="4"/>
    <n v="2014"/>
    <n v="51.5"/>
  </r>
  <r>
    <x v="2"/>
    <x v="0"/>
    <x v="2"/>
    <s v="High"/>
    <n v="4026"/>
    <n v="10"/>
    <n v="12"/>
    <n v="48312"/>
    <n v="5314.32"/>
    <x v="216"/>
    <n v="12078"/>
    <n v="30919.68"/>
    <x v="4"/>
    <n v="7"/>
    <x v="4"/>
    <n v="2014"/>
    <n v="7.68"/>
  </r>
  <r>
    <x v="2"/>
    <x v="2"/>
    <x v="2"/>
    <s v="High"/>
    <n v="2425.5"/>
    <n v="10"/>
    <n v="12"/>
    <n v="29106"/>
    <n v="3201.66"/>
    <x v="217"/>
    <n v="7276.5"/>
    <n v="18627.840000000004"/>
    <x v="4"/>
    <n v="7"/>
    <x v="4"/>
    <n v="2014"/>
    <n v="7.6800000000000015"/>
  </r>
  <r>
    <x v="0"/>
    <x v="0"/>
    <x v="2"/>
    <s v="High"/>
    <n v="2394"/>
    <n v="10"/>
    <n v="20"/>
    <n v="47880"/>
    <n v="5266.8"/>
    <x v="218"/>
    <n v="23940"/>
    <n v="18673.199999999997"/>
    <x v="5"/>
    <n v="8"/>
    <x v="5"/>
    <n v="2014"/>
    <n v="7.7999999999999989"/>
  </r>
  <r>
    <x v="1"/>
    <x v="3"/>
    <x v="2"/>
    <s v="High"/>
    <n v="1984"/>
    <n v="10"/>
    <n v="15"/>
    <n v="29760"/>
    <n v="3273.6"/>
    <x v="219"/>
    <n v="19840"/>
    <n v="6646.4000000000015"/>
    <x v="5"/>
    <n v="8"/>
    <x v="5"/>
    <n v="2014"/>
    <n v="3.3500000000000005"/>
  </r>
  <r>
    <x v="4"/>
    <x v="0"/>
    <x v="2"/>
    <s v="High"/>
    <n v="1366"/>
    <n v="10"/>
    <n v="300"/>
    <n v="409800"/>
    <n v="45078"/>
    <x v="220"/>
    <n v="341500"/>
    <n v="23222"/>
    <x v="11"/>
    <n v="11"/>
    <x v="11"/>
    <n v="2014"/>
    <n v="17"/>
  </r>
  <r>
    <x v="0"/>
    <x v="3"/>
    <x v="3"/>
    <s v="High"/>
    <n v="2629"/>
    <n v="260"/>
    <n v="20"/>
    <n v="52580"/>
    <n v="5783.8"/>
    <x v="221"/>
    <n v="26290"/>
    <n v="20506.199999999997"/>
    <x v="0"/>
    <n v="1"/>
    <x v="0"/>
    <n v="2014"/>
    <n v="7.7999999999999989"/>
  </r>
  <r>
    <x v="1"/>
    <x v="3"/>
    <x v="3"/>
    <s v="High"/>
    <n v="2157"/>
    <n v="260"/>
    <n v="15"/>
    <n v="32355"/>
    <n v="3559.05"/>
    <x v="212"/>
    <n v="21570"/>
    <n v="7225.9500000000007"/>
    <x v="2"/>
    <n v="12"/>
    <x v="2"/>
    <n v="2014"/>
    <n v="3.3500000000000005"/>
  </r>
  <r>
    <x v="0"/>
    <x v="3"/>
    <x v="0"/>
    <s v="High"/>
    <n v="886"/>
    <n v="3"/>
    <n v="350"/>
    <n v="310100"/>
    <n v="37212"/>
    <x v="222"/>
    <n v="230360"/>
    <n v="42528"/>
    <x v="1"/>
    <n v="6"/>
    <x v="1"/>
    <n v="2014"/>
    <n v="48"/>
  </r>
  <r>
    <x v="1"/>
    <x v="0"/>
    <x v="0"/>
    <s v="High"/>
    <n v="2689"/>
    <n v="3"/>
    <n v="15"/>
    <n v="40335"/>
    <n v="4840.2"/>
    <x v="223"/>
    <n v="26890"/>
    <n v="8604.8000000000029"/>
    <x v="11"/>
    <n v="11"/>
    <x v="11"/>
    <n v="2014"/>
    <n v="3.2000000000000011"/>
  </r>
  <r>
    <x v="1"/>
    <x v="4"/>
    <x v="1"/>
    <s v="High"/>
    <n v="677"/>
    <n v="5"/>
    <n v="15"/>
    <n v="10155"/>
    <n v="1218.5999999999999"/>
    <x v="224"/>
    <n v="6770"/>
    <n v="2166.3999999999996"/>
    <x v="3"/>
    <n v="3"/>
    <x v="3"/>
    <n v="2014"/>
    <n v="3.1999999999999993"/>
  </r>
  <r>
    <x v="4"/>
    <x v="2"/>
    <x v="1"/>
    <s v="High"/>
    <n v="1773"/>
    <n v="5"/>
    <n v="300"/>
    <n v="531900"/>
    <n v="63828"/>
    <x v="225"/>
    <n v="443250"/>
    <n v="24822"/>
    <x v="9"/>
    <n v="4"/>
    <x v="9"/>
    <n v="2014"/>
    <n v="14"/>
  </r>
  <r>
    <x v="0"/>
    <x v="3"/>
    <x v="1"/>
    <s v="High"/>
    <n v="2420"/>
    <n v="5"/>
    <n v="7"/>
    <n v="16940"/>
    <n v="2032.8"/>
    <x v="226"/>
    <n v="12100"/>
    <n v="2807.2000000000007"/>
    <x v="6"/>
    <n v="9"/>
    <x v="6"/>
    <n v="2014"/>
    <n v="1.1600000000000004"/>
  </r>
  <r>
    <x v="0"/>
    <x v="0"/>
    <x v="1"/>
    <s v="High"/>
    <n v="2734"/>
    <n v="5"/>
    <n v="7"/>
    <n v="19138"/>
    <n v="2296.56"/>
    <x v="227"/>
    <n v="13670"/>
    <n v="3171.4399999999987"/>
    <x v="8"/>
    <n v="10"/>
    <x v="8"/>
    <n v="2014"/>
    <n v="1.1599999999999995"/>
  </r>
  <r>
    <x v="4"/>
    <x v="4"/>
    <x v="2"/>
    <s v="High"/>
    <n v="3495"/>
    <n v="10"/>
    <n v="300"/>
    <n v="1048500"/>
    <n v="125820"/>
    <x v="228"/>
    <n v="873750"/>
    <n v="48930"/>
    <x v="0"/>
    <n v="1"/>
    <x v="0"/>
    <n v="2014"/>
    <n v="14"/>
  </r>
  <r>
    <x v="0"/>
    <x v="3"/>
    <x v="2"/>
    <s v="High"/>
    <n v="886"/>
    <n v="10"/>
    <n v="350"/>
    <n v="310100"/>
    <n v="37212"/>
    <x v="222"/>
    <n v="230360"/>
    <n v="42528"/>
    <x v="1"/>
    <n v="6"/>
    <x v="1"/>
    <n v="2014"/>
    <n v="48"/>
  </r>
  <r>
    <x v="0"/>
    <x v="3"/>
    <x v="2"/>
    <s v="High"/>
    <n v="905"/>
    <n v="10"/>
    <n v="20"/>
    <n v="18100"/>
    <n v="2172"/>
    <x v="229"/>
    <n v="9050"/>
    <n v="6878"/>
    <x v="8"/>
    <n v="10"/>
    <x v="8"/>
    <n v="2014"/>
    <n v="7.6"/>
  </r>
  <r>
    <x v="0"/>
    <x v="2"/>
    <x v="2"/>
    <s v="High"/>
    <n v="1594"/>
    <n v="10"/>
    <n v="350"/>
    <n v="557900"/>
    <n v="66948"/>
    <x v="230"/>
    <n v="414440"/>
    <n v="76512"/>
    <x v="11"/>
    <n v="11"/>
    <x v="11"/>
    <n v="2014"/>
    <n v="48"/>
  </r>
  <r>
    <x v="4"/>
    <x v="1"/>
    <x v="2"/>
    <s v="High"/>
    <n v="1359"/>
    <n v="10"/>
    <n v="300"/>
    <n v="407700"/>
    <n v="48924"/>
    <x v="231"/>
    <n v="339750"/>
    <n v="19026"/>
    <x v="11"/>
    <n v="11"/>
    <x v="11"/>
    <n v="2014"/>
    <n v="14"/>
  </r>
  <r>
    <x v="4"/>
    <x v="3"/>
    <x v="2"/>
    <s v="High"/>
    <n v="2150"/>
    <n v="10"/>
    <n v="300"/>
    <n v="645000"/>
    <n v="77400"/>
    <x v="232"/>
    <n v="537500"/>
    <n v="30100"/>
    <x v="11"/>
    <n v="11"/>
    <x v="11"/>
    <n v="2014"/>
    <n v="14"/>
  </r>
  <r>
    <x v="0"/>
    <x v="3"/>
    <x v="2"/>
    <s v="High"/>
    <n v="1197"/>
    <n v="10"/>
    <n v="350"/>
    <n v="418950"/>
    <n v="50274"/>
    <x v="233"/>
    <n v="311220"/>
    <n v="57456"/>
    <x v="11"/>
    <n v="11"/>
    <x v="11"/>
    <n v="2014"/>
    <n v="48"/>
  </r>
  <r>
    <x v="0"/>
    <x v="3"/>
    <x v="2"/>
    <s v="High"/>
    <n v="1233"/>
    <n v="10"/>
    <n v="20"/>
    <n v="24660"/>
    <n v="2959.2"/>
    <x v="234"/>
    <n v="12330"/>
    <n v="9370.7999999999993"/>
    <x v="2"/>
    <n v="12"/>
    <x v="2"/>
    <n v="2014"/>
    <n v="7.6"/>
  </r>
  <r>
    <x v="0"/>
    <x v="4"/>
    <x v="3"/>
    <s v="High"/>
    <n v="270"/>
    <n v="260"/>
    <n v="350"/>
    <n v="94500"/>
    <n v="11340"/>
    <x v="235"/>
    <n v="70200"/>
    <n v="12960"/>
    <x v="7"/>
    <n v="2"/>
    <x v="7"/>
    <n v="2014"/>
    <n v="48"/>
  </r>
  <r>
    <x v="0"/>
    <x v="2"/>
    <x v="3"/>
    <s v="High"/>
    <n v="3421.5"/>
    <n v="260"/>
    <n v="7"/>
    <n v="23950.5"/>
    <n v="2874.06"/>
    <x v="236"/>
    <n v="17107.5"/>
    <n v="3968.9399999999987"/>
    <x v="4"/>
    <n v="7"/>
    <x v="4"/>
    <n v="2014"/>
    <n v="1.1599999999999997"/>
  </r>
  <r>
    <x v="0"/>
    <x v="0"/>
    <x v="3"/>
    <s v="High"/>
    <n v="2734"/>
    <n v="260"/>
    <n v="7"/>
    <n v="19138"/>
    <n v="2296.56"/>
    <x v="227"/>
    <n v="13670"/>
    <n v="3171.4399999999987"/>
    <x v="8"/>
    <n v="10"/>
    <x v="8"/>
    <n v="2014"/>
    <n v="1.1599999999999995"/>
  </r>
  <r>
    <x v="0"/>
    <x v="2"/>
    <x v="0"/>
    <s v="High"/>
    <n v="2521.5"/>
    <n v="3"/>
    <n v="20"/>
    <n v="50430"/>
    <n v="6051.6"/>
    <x v="237"/>
    <n v="25215"/>
    <n v="19163.399999999998"/>
    <x v="0"/>
    <n v="1"/>
    <x v="0"/>
    <n v="2014"/>
    <n v="7.5999999999999988"/>
  </r>
  <r>
    <x v="2"/>
    <x v="3"/>
    <x v="1"/>
    <s v="High"/>
    <n v="2661"/>
    <n v="5"/>
    <n v="12"/>
    <n v="31932"/>
    <n v="3831.84"/>
    <x v="238"/>
    <n v="7983"/>
    <n v="20117.16"/>
    <x v="10"/>
    <n v="5"/>
    <x v="10"/>
    <n v="2014"/>
    <n v="7.56"/>
  </r>
  <r>
    <x v="0"/>
    <x v="1"/>
    <x v="2"/>
    <s v="High"/>
    <n v="1531"/>
    <n v="10"/>
    <n v="20"/>
    <n v="30620"/>
    <n v="3674.4"/>
    <x v="239"/>
    <n v="15310"/>
    <n v="11635.599999999999"/>
    <x v="2"/>
    <n v="12"/>
    <x v="2"/>
    <n v="2014"/>
    <n v="7.5999999999999988"/>
  </r>
  <r>
    <x v="1"/>
    <x v="4"/>
    <x v="0"/>
    <s v="High"/>
    <n v="2567"/>
    <n v="3"/>
    <n v="15"/>
    <n v="38505"/>
    <n v="5005.6499999999996"/>
    <x v="240"/>
    <n v="25670"/>
    <n v="7829.3499999999985"/>
    <x v="1"/>
    <n v="6"/>
    <x v="1"/>
    <n v="2014"/>
    <n v="3.0499999999999994"/>
  </r>
  <r>
    <x v="0"/>
    <x v="0"/>
    <x v="0"/>
    <s v="High"/>
    <n v="923"/>
    <n v="3"/>
    <n v="350"/>
    <n v="323050"/>
    <n v="41996.5"/>
    <x v="241"/>
    <n v="239980"/>
    <n v="41073.5"/>
    <x v="3"/>
    <n v="3"/>
    <x v="3"/>
    <n v="2014"/>
    <n v="44.5"/>
  </r>
  <r>
    <x v="0"/>
    <x v="2"/>
    <x v="0"/>
    <s v="High"/>
    <n v="1790"/>
    <n v="3"/>
    <n v="350"/>
    <n v="626500"/>
    <n v="81445"/>
    <x v="242"/>
    <n v="465400"/>
    <n v="79655"/>
    <x v="3"/>
    <n v="3"/>
    <x v="3"/>
    <n v="2014"/>
    <n v="44.5"/>
  </r>
  <r>
    <x v="0"/>
    <x v="4"/>
    <x v="1"/>
    <s v="High"/>
    <n v="982.5"/>
    <n v="5"/>
    <n v="350"/>
    <n v="343875"/>
    <n v="44703.75"/>
    <x v="243"/>
    <n v="255450"/>
    <n v="43721.25"/>
    <x v="0"/>
    <n v="1"/>
    <x v="0"/>
    <n v="2014"/>
    <n v="44.5"/>
  </r>
  <r>
    <x v="0"/>
    <x v="4"/>
    <x v="1"/>
    <s v="High"/>
    <n v="1298"/>
    <n v="5"/>
    <n v="7"/>
    <n v="9086"/>
    <n v="1181.18"/>
    <x v="244"/>
    <n v="6490"/>
    <n v="1414.8199999999997"/>
    <x v="7"/>
    <n v="2"/>
    <x v="7"/>
    <n v="2014"/>
    <n v="1.0899999999999999"/>
  </r>
  <r>
    <x v="2"/>
    <x v="3"/>
    <x v="1"/>
    <s v="High"/>
    <n v="604"/>
    <n v="5"/>
    <n v="12"/>
    <n v="7248"/>
    <n v="942.24"/>
    <x v="245"/>
    <n v="1812"/>
    <n v="4493.76"/>
    <x v="1"/>
    <n v="6"/>
    <x v="1"/>
    <n v="2014"/>
    <n v="7.44"/>
  </r>
  <r>
    <x v="0"/>
    <x v="3"/>
    <x v="1"/>
    <s v="High"/>
    <n v="2255"/>
    <n v="5"/>
    <n v="20"/>
    <n v="45100"/>
    <n v="5863"/>
    <x v="246"/>
    <n v="22550"/>
    <n v="16687"/>
    <x v="4"/>
    <n v="7"/>
    <x v="4"/>
    <n v="2014"/>
    <n v="7.4"/>
  </r>
  <r>
    <x v="0"/>
    <x v="0"/>
    <x v="1"/>
    <s v="High"/>
    <n v="1249"/>
    <n v="5"/>
    <n v="20"/>
    <n v="24980"/>
    <n v="3247.4"/>
    <x v="247"/>
    <n v="12490"/>
    <n v="9242.5999999999985"/>
    <x v="8"/>
    <n v="10"/>
    <x v="8"/>
    <n v="2014"/>
    <n v="7.3999999999999986"/>
  </r>
  <r>
    <x v="0"/>
    <x v="4"/>
    <x v="2"/>
    <s v="High"/>
    <n v="1438.5"/>
    <n v="10"/>
    <n v="7"/>
    <n v="10069.5"/>
    <n v="1309.0350000000001"/>
    <x v="248"/>
    <n v="7192.5"/>
    <n v="1567.9649999999992"/>
    <x v="0"/>
    <n v="1"/>
    <x v="0"/>
    <n v="2014"/>
    <n v="1.0899999999999994"/>
  </r>
  <r>
    <x v="4"/>
    <x v="1"/>
    <x v="2"/>
    <s v="High"/>
    <n v="807"/>
    <n v="10"/>
    <n v="300"/>
    <n v="242100"/>
    <n v="31473"/>
    <x v="249"/>
    <n v="201750"/>
    <n v="8877"/>
    <x v="0"/>
    <n v="1"/>
    <x v="0"/>
    <n v="2014"/>
    <n v="11"/>
  </r>
  <r>
    <x v="0"/>
    <x v="4"/>
    <x v="2"/>
    <s v="High"/>
    <n v="2641"/>
    <n v="10"/>
    <n v="20"/>
    <n v="52820"/>
    <n v="6866.6"/>
    <x v="250"/>
    <n v="26410"/>
    <n v="19543.400000000001"/>
    <x v="7"/>
    <n v="2"/>
    <x v="7"/>
    <n v="2014"/>
    <n v="7.4"/>
  </r>
  <r>
    <x v="0"/>
    <x v="1"/>
    <x v="2"/>
    <s v="High"/>
    <n v="2708"/>
    <n v="10"/>
    <n v="20"/>
    <n v="54160"/>
    <n v="7040.8"/>
    <x v="251"/>
    <n v="27080"/>
    <n v="20039.199999999997"/>
    <x v="7"/>
    <n v="2"/>
    <x v="7"/>
    <n v="2014"/>
    <n v="7.3999999999999986"/>
  </r>
  <r>
    <x v="0"/>
    <x v="0"/>
    <x v="2"/>
    <s v="High"/>
    <n v="2632"/>
    <n v="10"/>
    <n v="350"/>
    <n v="921200"/>
    <n v="119756"/>
    <x v="252"/>
    <n v="684320"/>
    <n v="117124"/>
    <x v="1"/>
    <n v="6"/>
    <x v="1"/>
    <n v="2014"/>
    <n v="44.5"/>
  </r>
  <r>
    <x v="2"/>
    <x v="3"/>
    <x v="2"/>
    <s v="High"/>
    <n v="571"/>
    <n v="10"/>
    <n v="12"/>
    <n v="6852"/>
    <n v="890.76"/>
    <x v="253"/>
    <n v="1713"/>
    <n v="4248.24"/>
    <x v="4"/>
    <n v="7"/>
    <x v="4"/>
    <n v="2014"/>
    <n v="7.4399999999999995"/>
  </r>
  <r>
    <x v="0"/>
    <x v="2"/>
    <x v="2"/>
    <s v="High"/>
    <n v="2696"/>
    <n v="10"/>
    <n v="7"/>
    <n v="18872"/>
    <n v="2453.36"/>
    <x v="254"/>
    <n v="13480"/>
    <n v="2938.6399999999994"/>
    <x v="5"/>
    <n v="8"/>
    <x v="5"/>
    <n v="2014"/>
    <n v="1.0899999999999999"/>
  </r>
  <r>
    <x v="1"/>
    <x v="0"/>
    <x v="2"/>
    <s v="High"/>
    <n v="1565"/>
    <n v="10"/>
    <n v="15"/>
    <n v="23475"/>
    <n v="3051.75"/>
    <x v="255"/>
    <n v="15650"/>
    <n v="4773.25"/>
    <x v="8"/>
    <n v="10"/>
    <x v="8"/>
    <n v="2014"/>
    <n v="3.05"/>
  </r>
  <r>
    <x v="0"/>
    <x v="0"/>
    <x v="2"/>
    <s v="High"/>
    <n v="1249"/>
    <n v="10"/>
    <n v="20"/>
    <n v="24980"/>
    <n v="3247.4"/>
    <x v="247"/>
    <n v="12490"/>
    <n v="9242.5999999999985"/>
    <x v="8"/>
    <n v="10"/>
    <x v="8"/>
    <n v="2014"/>
    <n v="7.3999999999999986"/>
  </r>
  <r>
    <x v="0"/>
    <x v="1"/>
    <x v="2"/>
    <s v="High"/>
    <n v="357"/>
    <n v="10"/>
    <n v="350"/>
    <n v="124950"/>
    <n v="16243.5"/>
    <x v="256"/>
    <n v="92820"/>
    <n v="15886.5"/>
    <x v="11"/>
    <n v="11"/>
    <x v="11"/>
    <n v="2014"/>
    <n v="44.5"/>
  </r>
  <r>
    <x v="2"/>
    <x v="1"/>
    <x v="2"/>
    <s v="High"/>
    <n v="1013"/>
    <n v="10"/>
    <n v="12"/>
    <n v="12156"/>
    <n v="1580.28"/>
    <x v="257"/>
    <n v="3039"/>
    <n v="7536.7199999999993"/>
    <x v="2"/>
    <n v="12"/>
    <x v="2"/>
    <n v="2014"/>
    <n v="7.4399999999999995"/>
  </r>
  <r>
    <x v="0"/>
    <x v="2"/>
    <x v="3"/>
    <s v="High"/>
    <n v="1190"/>
    <n v="260"/>
    <n v="7"/>
    <n v="8330"/>
    <n v="1082.9000000000001"/>
    <x v="258"/>
    <n v="5950"/>
    <n v="1297.1000000000004"/>
    <x v="1"/>
    <n v="6"/>
    <x v="1"/>
    <n v="2014"/>
    <n v="1.0900000000000003"/>
  </r>
  <r>
    <x v="2"/>
    <x v="3"/>
    <x v="3"/>
    <s v="High"/>
    <n v="410"/>
    <n v="260"/>
    <n v="12"/>
    <n v="4920"/>
    <n v="639.6"/>
    <x v="259"/>
    <n v="1230"/>
    <n v="3050.3999999999996"/>
    <x v="8"/>
    <n v="10"/>
    <x v="8"/>
    <n v="2014"/>
    <n v="7.4399999999999995"/>
  </r>
  <r>
    <x v="0"/>
    <x v="3"/>
    <x v="0"/>
    <s v="High"/>
    <n v="2579"/>
    <n v="3"/>
    <n v="20"/>
    <n v="51580"/>
    <n v="7221.2"/>
    <x v="260"/>
    <n v="25790"/>
    <n v="18568.800000000003"/>
    <x v="9"/>
    <n v="4"/>
    <x v="9"/>
    <n v="2014"/>
    <n v="7.2000000000000011"/>
  </r>
  <r>
    <x v="0"/>
    <x v="4"/>
    <x v="0"/>
    <s v="High"/>
    <n v="1743"/>
    <n v="3"/>
    <n v="20"/>
    <n v="34860"/>
    <n v="4880.3999999999996"/>
    <x v="261"/>
    <n v="17430"/>
    <n v="12549.599999999999"/>
    <x v="10"/>
    <n v="5"/>
    <x v="10"/>
    <n v="2014"/>
    <n v="7.1999999999999993"/>
  </r>
  <r>
    <x v="0"/>
    <x v="1"/>
    <x v="0"/>
    <s v="High"/>
    <n v="280"/>
    <n v="3"/>
    <n v="7"/>
    <n v="1960"/>
    <n v="274.39999999999998"/>
    <x v="262"/>
    <n v="1400"/>
    <n v="285.59999999999991"/>
    <x v="2"/>
    <n v="12"/>
    <x v="2"/>
    <n v="2014"/>
    <n v="1.0199999999999996"/>
  </r>
  <r>
    <x v="0"/>
    <x v="2"/>
    <x v="1"/>
    <s v="High"/>
    <n v="293"/>
    <n v="5"/>
    <n v="7"/>
    <n v="2051"/>
    <n v="287.14"/>
    <x v="263"/>
    <n v="1465"/>
    <n v="298.86000000000013"/>
    <x v="7"/>
    <n v="2"/>
    <x v="7"/>
    <n v="2014"/>
    <n v="1.0200000000000005"/>
  </r>
  <r>
    <x v="1"/>
    <x v="1"/>
    <x v="2"/>
    <s v="High"/>
    <n v="278"/>
    <n v="10"/>
    <n v="15"/>
    <n v="4170"/>
    <n v="583.79999999999995"/>
    <x v="264"/>
    <n v="2780"/>
    <n v="806.19999999999982"/>
    <x v="7"/>
    <n v="2"/>
    <x v="7"/>
    <n v="2014"/>
    <n v="2.8999999999999995"/>
  </r>
  <r>
    <x v="0"/>
    <x v="0"/>
    <x v="2"/>
    <s v="High"/>
    <n v="2428"/>
    <n v="10"/>
    <n v="20"/>
    <n v="48560"/>
    <n v="6798.4"/>
    <x v="265"/>
    <n v="24280"/>
    <n v="17481.599999999999"/>
    <x v="3"/>
    <n v="3"/>
    <x v="3"/>
    <n v="2014"/>
    <n v="7.1999999999999993"/>
  </r>
  <r>
    <x v="1"/>
    <x v="4"/>
    <x v="2"/>
    <s v="High"/>
    <n v="1767"/>
    <n v="10"/>
    <n v="15"/>
    <n v="26505"/>
    <n v="3710.7"/>
    <x v="266"/>
    <n v="17670"/>
    <n v="5124.2999999999993"/>
    <x v="6"/>
    <n v="9"/>
    <x v="6"/>
    <n v="2014"/>
    <n v="2.8999999999999995"/>
  </r>
  <r>
    <x v="2"/>
    <x v="2"/>
    <x v="2"/>
    <s v="High"/>
    <n v="1393"/>
    <n v="10"/>
    <n v="12"/>
    <n v="16716"/>
    <n v="2340.2399999999998"/>
    <x v="267"/>
    <n v="4179"/>
    <n v="10196.76"/>
    <x v="8"/>
    <n v="10"/>
    <x v="8"/>
    <n v="2014"/>
    <n v="7.32"/>
  </r>
  <r>
    <x v="2"/>
    <x v="2"/>
    <x v="3"/>
    <s v="High"/>
    <n v="1393"/>
    <n v="260"/>
    <n v="12"/>
    <n v="16716"/>
    <n v="2340.2399999999998"/>
    <x v="267"/>
    <n v="4179"/>
    <n v="10196.76"/>
    <x v="8"/>
    <n v="10"/>
    <x v="8"/>
    <n v="2014"/>
    <n v="7.32"/>
  </r>
  <r>
    <x v="4"/>
    <x v="3"/>
    <x v="0"/>
    <s v="High"/>
    <n v="801"/>
    <n v="3"/>
    <n v="300"/>
    <n v="240300"/>
    <n v="33642"/>
    <x v="268"/>
    <n v="200250"/>
    <n v="6408"/>
    <x v="4"/>
    <n v="7"/>
    <x v="4"/>
    <n v="2014"/>
    <n v="8"/>
  </r>
  <r>
    <x v="4"/>
    <x v="0"/>
    <x v="0"/>
    <s v="High"/>
    <n v="1496"/>
    <n v="3"/>
    <n v="300"/>
    <n v="448800"/>
    <n v="62832"/>
    <x v="269"/>
    <n v="374000"/>
    <n v="11968"/>
    <x v="8"/>
    <n v="10"/>
    <x v="8"/>
    <n v="2014"/>
    <n v="8"/>
  </r>
  <r>
    <x v="4"/>
    <x v="4"/>
    <x v="0"/>
    <s v="High"/>
    <n v="1010"/>
    <n v="3"/>
    <n v="300"/>
    <n v="303000"/>
    <n v="42420"/>
    <x v="270"/>
    <n v="252500"/>
    <n v="8080"/>
    <x v="8"/>
    <n v="10"/>
    <x v="8"/>
    <n v="2014"/>
    <n v="8"/>
  </r>
  <r>
    <x v="1"/>
    <x v="1"/>
    <x v="0"/>
    <s v="High"/>
    <n v="1513"/>
    <n v="3"/>
    <n v="15"/>
    <n v="22695"/>
    <n v="3177.3"/>
    <x v="271"/>
    <n v="15130"/>
    <n v="4387.7000000000007"/>
    <x v="11"/>
    <n v="11"/>
    <x v="11"/>
    <n v="2014"/>
    <n v="2.9000000000000004"/>
  </r>
  <r>
    <x v="1"/>
    <x v="0"/>
    <x v="0"/>
    <s v="High"/>
    <n v="2300"/>
    <n v="3"/>
    <n v="15"/>
    <n v="34500"/>
    <n v="4830"/>
    <x v="272"/>
    <n v="23000"/>
    <n v="6670"/>
    <x v="2"/>
    <n v="12"/>
    <x v="2"/>
    <n v="2014"/>
    <n v="2.9"/>
  </r>
  <r>
    <x v="0"/>
    <x v="0"/>
    <x v="1"/>
    <s v="High"/>
    <n v="2227.5"/>
    <n v="5"/>
    <n v="350"/>
    <n v="779625"/>
    <n v="109147.5"/>
    <x v="273"/>
    <n v="579150"/>
    <n v="91327.5"/>
    <x v="0"/>
    <n v="1"/>
    <x v="0"/>
    <n v="2014"/>
    <n v="41"/>
  </r>
  <r>
    <x v="0"/>
    <x v="1"/>
    <x v="1"/>
    <s v="High"/>
    <n v="1199"/>
    <n v="5"/>
    <n v="350"/>
    <n v="419650"/>
    <n v="58751"/>
    <x v="274"/>
    <n v="311740"/>
    <n v="49159"/>
    <x v="9"/>
    <n v="4"/>
    <x v="9"/>
    <n v="2014"/>
    <n v="41"/>
  </r>
  <r>
    <x v="0"/>
    <x v="0"/>
    <x v="1"/>
    <s v="High"/>
    <n v="200"/>
    <n v="5"/>
    <n v="350"/>
    <n v="70000"/>
    <n v="9800"/>
    <x v="275"/>
    <n v="52000"/>
    <n v="8200"/>
    <x v="10"/>
    <n v="5"/>
    <x v="10"/>
    <n v="2014"/>
    <n v="41"/>
  </r>
  <r>
    <x v="0"/>
    <x v="0"/>
    <x v="1"/>
    <s v="High"/>
    <n v="388"/>
    <n v="5"/>
    <n v="7"/>
    <n v="2716"/>
    <n v="380.24"/>
    <x v="276"/>
    <n v="1940"/>
    <n v="395.76000000000022"/>
    <x v="6"/>
    <n v="9"/>
    <x v="6"/>
    <n v="2014"/>
    <n v="1.0200000000000005"/>
  </r>
  <r>
    <x v="1"/>
    <x v="0"/>
    <x v="1"/>
    <s v="High"/>
    <n v="2300"/>
    <n v="5"/>
    <n v="15"/>
    <n v="34500"/>
    <n v="4830"/>
    <x v="272"/>
    <n v="23000"/>
    <n v="6670"/>
    <x v="2"/>
    <n v="12"/>
    <x v="2"/>
    <n v="2014"/>
    <n v="2.9"/>
  </r>
  <r>
    <x v="0"/>
    <x v="3"/>
    <x v="2"/>
    <s v="High"/>
    <n v="260"/>
    <n v="10"/>
    <n v="20"/>
    <n v="5200"/>
    <n v="728"/>
    <x v="277"/>
    <n v="2600"/>
    <n v="1872"/>
    <x v="7"/>
    <n v="2"/>
    <x v="7"/>
    <n v="2014"/>
    <n v="7.2"/>
  </r>
  <r>
    <x v="2"/>
    <x v="4"/>
    <x v="2"/>
    <s v="High"/>
    <n v="2914"/>
    <n v="10"/>
    <n v="12"/>
    <n v="34968"/>
    <n v="4895.5200000000004"/>
    <x v="278"/>
    <n v="8742"/>
    <n v="21330.48"/>
    <x v="8"/>
    <n v="10"/>
    <x v="8"/>
    <n v="2014"/>
    <n v="7.32"/>
  </r>
  <r>
    <x v="0"/>
    <x v="2"/>
    <x v="2"/>
    <s v="High"/>
    <n v="1731"/>
    <n v="10"/>
    <n v="7"/>
    <n v="12117"/>
    <n v="1696.38"/>
    <x v="279"/>
    <n v="8655"/>
    <n v="1765.619999999999"/>
    <x v="8"/>
    <n v="10"/>
    <x v="8"/>
    <n v="2014"/>
    <n v="1.0199999999999994"/>
  </r>
  <r>
    <x v="0"/>
    <x v="0"/>
    <x v="2"/>
    <s v="High"/>
    <n v="700"/>
    <n v="10"/>
    <n v="350"/>
    <n v="245000"/>
    <n v="34300"/>
    <x v="280"/>
    <n v="182000"/>
    <n v="28700"/>
    <x v="11"/>
    <n v="11"/>
    <x v="11"/>
    <n v="2014"/>
    <n v="41"/>
  </r>
  <r>
    <x v="0"/>
    <x v="4"/>
    <x v="2"/>
    <s v="High"/>
    <n v="1177"/>
    <n v="10"/>
    <n v="350"/>
    <n v="411950"/>
    <n v="57673"/>
    <x v="281"/>
    <n v="306020"/>
    <n v="48257"/>
    <x v="11"/>
    <n v="11"/>
    <x v="11"/>
    <n v="2014"/>
    <n v="41"/>
  </r>
  <r>
    <x v="4"/>
    <x v="0"/>
    <x v="3"/>
    <s v="High"/>
    <n v="888"/>
    <n v="260"/>
    <n v="300"/>
    <n v="266400"/>
    <n v="37296"/>
    <x v="282"/>
    <n v="222000"/>
    <n v="7104"/>
    <x v="3"/>
    <n v="3"/>
    <x v="3"/>
    <n v="2014"/>
    <n v="8"/>
  </r>
  <r>
    <x v="2"/>
    <x v="2"/>
    <x v="3"/>
    <s v="High"/>
    <n v="2475"/>
    <n v="260"/>
    <n v="12"/>
    <n v="29700"/>
    <n v="4158"/>
    <x v="283"/>
    <n v="7425"/>
    <n v="18117"/>
    <x v="5"/>
    <n v="8"/>
    <x v="5"/>
    <n v="2014"/>
    <n v="7.32"/>
  </r>
  <r>
    <x v="2"/>
    <x v="4"/>
    <x v="3"/>
    <s v="High"/>
    <n v="2914"/>
    <n v="260"/>
    <n v="12"/>
    <n v="34968"/>
    <n v="4895.5200000000004"/>
    <x v="278"/>
    <n v="8742"/>
    <n v="21330.48"/>
    <x v="8"/>
    <n v="10"/>
    <x v="8"/>
    <n v="2014"/>
    <n v="7.32"/>
  </r>
  <r>
    <x v="0"/>
    <x v="2"/>
    <x v="3"/>
    <s v="High"/>
    <n v="1731"/>
    <n v="260"/>
    <n v="7"/>
    <n v="12117"/>
    <n v="1696.38"/>
    <x v="279"/>
    <n v="8655"/>
    <n v="1765.619999999999"/>
    <x v="8"/>
    <n v="10"/>
    <x v="8"/>
    <n v="2014"/>
    <n v="1.0199999999999994"/>
  </r>
  <r>
    <x v="4"/>
    <x v="3"/>
    <x v="1"/>
    <s v="High"/>
    <n v="546"/>
    <n v="5"/>
    <n v="300"/>
    <n v="163800"/>
    <n v="24570"/>
    <x v="284"/>
    <n v="136500"/>
    <n v="2730"/>
    <x v="8"/>
    <n v="10"/>
    <x v="8"/>
    <n v="2014"/>
    <n v="5"/>
  </r>
  <r>
    <x v="0"/>
    <x v="1"/>
    <x v="2"/>
    <s v="High"/>
    <n v="1158"/>
    <n v="10"/>
    <n v="20"/>
    <n v="23160"/>
    <n v="3474"/>
    <x v="285"/>
    <n v="11580"/>
    <n v="8106"/>
    <x v="3"/>
    <n v="3"/>
    <x v="3"/>
    <n v="2014"/>
    <n v="7"/>
  </r>
  <r>
    <x v="1"/>
    <x v="0"/>
    <x v="2"/>
    <s v="High"/>
    <n v="2559"/>
    <n v="10"/>
    <n v="15"/>
    <n v="38385"/>
    <n v="5757.75"/>
    <x v="286"/>
    <n v="25590"/>
    <n v="7037.25"/>
    <x v="9"/>
    <n v="4"/>
    <x v="9"/>
    <n v="2014"/>
    <n v="2.75"/>
  </r>
  <r>
    <x v="0"/>
    <x v="3"/>
    <x v="2"/>
    <s v="High"/>
    <n v="2535"/>
    <n v="10"/>
    <n v="7"/>
    <n v="17745"/>
    <n v="2661.75"/>
    <x v="287"/>
    <n v="12675"/>
    <n v="2408.25"/>
    <x v="9"/>
    <n v="4"/>
    <x v="9"/>
    <n v="2014"/>
    <n v="0.95"/>
  </r>
  <r>
    <x v="0"/>
    <x v="3"/>
    <x v="2"/>
    <s v="High"/>
    <n v="2851"/>
    <n v="10"/>
    <n v="350"/>
    <n v="997850"/>
    <n v="149677.5"/>
    <x v="288"/>
    <n v="741260"/>
    <n v="106912.5"/>
    <x v="10"/>
    <n v="5"/>
    <x v="10"/>
    <n v="2014"/>
    <n v="37.5"/>
  </r>
  <r>
    <x v="1"/>
    <x v="0"/>
    <x v="2"/>
    <s v="High"/>
    <n v="2559"/>
    <n v="10"/>
    <n v="15"/>
    <n v="38385"/>
    <n v="5757.75"/>
    <x v="286"/>
    <n v="25590"/>
    <n v="7037.25"/>
    <x v="5"/>
    <n v="8"/>
    <x v="5"/>
    <n v="2014"/>
    <n v="2.75"/>
  </r>
  <r>
    <x v="1"/>
    <x v="1"/>
    <x v="2"/>
    <s v="High"/>
    <n v="1175"/>
    <n v="10"/>
    <n v="15"/>
    <n v="17625"/>
    <n v="2643.75"/>
    <x v="289"/>
    <n v="11750"/>
    <n v="3231.25"/>
    <x v="8"/>
    <n v="10"/>
    <x v="8"/>
    <n v="2014"/>
    <n v="2.75"/>
  </r>
  <r>
    <x v="2"/>
    <x v="4"/>
    <x v="2"/>
    <s v="High"/>
    <n v="914"/>
    <n v="10"/>
    <n v="12"/>
    <n v="10968"/>
    <n v="1645.2"/>
    <x v="290"/>
    <n v="2742"/>
    <n v="6580.7999999999993"/>
    <x v="2"/>
    <n v="12"/>
    <x v="2"/>
    <n v="2014"/>
    <n v="7.1999999999999993"/>
  </r>
  <r>
    <x v="0"/>
    <x v="2"/>
    <x v="2"/>
    <s v="High"/>
    <n v="293"/>
    <n v="10"/>
    <n v="20"/>
    <n v="5860"/>
    <n v="879"/>
    <x v="291"/>
    <n v="2930"/>
    <n v="2051"/>
    <x v="2"/>
    <n v="12"/>
    <x v="2"/>
    <n v="2014"/>
    <n v="7"/>
  </r>
  <r>
    <x v="4"/>
    <x v="2"/>
    <x v="3"/>
    <s v="High"/>
    <n v="2475"/>
    <n v="260"/>
    <n v="300"/>
    <n v="742500"/>
    <n v="111375"/>
    <x v="292"/>
    <n v="618750"/>
    <n v="12375"/>
    <x v="3"/>
    <n v="3"/>
    <x v="3"/>
    <n v="2014"/>
    <n v="5"/>
  </r>
  <r>
    <x v="4"/>
    <x v="3"/>
    <x v="3"/>
    <s v="High"/>
    <n v="546"/>
    <n v="260"/>
    <n v="300"/>
    <n v="163800"/>
    <n v="24570"/>
    <x v="284"/>
    <n v="136500"/>
    <n v="2730"/>
    <x v="8"/>
    <n v="10"/>
    <x v="8"/>
    <n v="2014"/>
    <n v="5"/>
  </r>
  <r>
    <x v="0"/>
    <x v="3"/>
    <x v="1"/>
    <s v="High"/>
    <n v="1368"/>
    <n v="5"/>
    <n v="7"/>
    <n v="9576"/>
    <n v="1436.4"/>
    <x v="293"/>
    <n v="6840"/>
    <n v="1299.6000000000004"/>
    <x v="7"/>
    <n v="2"/>
    <x v="7"/>
    <n v="2014"/>
    <n v="0.95000000000000029"/>
  </r>
  <r>
    <x v="0"/>
    <x v="0"/>
    <x v="2"/>
    <s v="High"/>
    <n v="723"/>
    <n v="10"/>
    <n v="7"/>
    <n v="5061"/>
    <n v="759.15000000000009"/>
    <x v="294"/>
    <n v="3615"/>
    <n v="686.85000000000014"/>
    <x v="9"/>
    <n v="4"/>
    <x v="9"/>
    <n v="2014"/>
    <n v="0.95000000000000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9" firstHeaderRow="1" firstDataRow="1" firstDataCol="1"/>
  <pivotFields count="18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:K16" firstHeaderRow="1" firstDataRow="1" firstDataCol="1" rowPageCount="1" colPageCount="1"/>
  <pivotFields count="18">
    <pivotField showAll="0"/>
    <pivotField axis="axisPage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Average of Profit per Unit" fld="16" subtotal="average" baseField="14" baseItem="0"/>
  </dataFields>
  <formats count="13">
    <format dxfId="61">
      <pivotArea collapsedLevelsAreSubtotals="1" fieldPosition="0">
        <references count="1">
          <reference field="14" count="1">
            <x v="0"/>
          </reference>
        </references>
      </pivotArea>
    </format>
    <format dxfId="60">
      <pivotArea collapsedLevelsAreSubtotals="1" fieldPosition="0">
        <references count="1">
          <reference field="14" count="1">
            <x v="1"/>
          </reference>
        </references>
      </pivotArea>
    </format>
    <format dxfId="59">
      <pivotArea collapsedLevelsAreSubtotals="1" fieldPosition="0">
        <references count="1">
          <reference field="14" count="1">
            <x v="2"/>
          </reference>
        </references>
      </pivotArea>
    </format>
    <format dxfId="58">
      <pivotArea collapsedLevelsAreSubtotals="1" fieldPosition="0">
        <references count="1">
          <reference field="14" count="1">
            <x v="3"/>
          </reference>
        </references>
      </pivotArea>
    </format>
    <format dxfId="57">
      <pivotArea collapsedLevelsAreSubtotals="1" fieldPosition="0">
        <references count="1">
          <reference field="14" count="1">
            <x v="4"/>
          </reference>
        </references>
      </pivotArea>
    </format>
    <format dxfId="56">
      <pivotArea collapsedLevelsAreSubtotals="1" fieldPosition="0">
        <references count="1">
          <reference field="14" count="1">
            <x v="5"/>
          </reference>
        </references>
      </pivotArea>
    </format>
    <format dxfId="55">
      <pivotArea collapsedLevelsAreSubtotals="1" fieldPosition="0">
        <references count="1">
          <reference field="14" count="1">
            <x v="6"/>
          </reference>
        </references>
      </pivotArea>
    </format>
    <format dxfId="54">
      <pivotArea collapsedLevelsAreSubtotals="1" fieldPosition="0">
        <references count="1">
          <reference field="14" count="1">
            <x v="7"/>
          </reference>
        </references>
      </pivotArea>
    </format>
    <format dxfId="53">
      <pivotArea collapsedLevelsAreSubtotals="1" fieldPosition="0">
        <references count="1">
          <reference field="14" count="1">
            <x v="8"/>
          </reference>
        </references>
      </pivotArea>
    </format>
    <format dxfId="52">
      <pivotArea collapsedLevelsAreSubtotals="1" fieldPosition="0">
        <references count="1">
          <reference field="14" count="1">
            <x v="9"/>
          </reference>
        </references>
      </pivotArea>
    </format>
    <format dxfId="51">
      <pivotArea collapsedLevelsAreSubtotals="1" fieldPosition="0">
        <references count="1">
          <reference field="14" count="1">
            <x v="10"/>
          </reference>
        </references>
      </pivotArea>
    </format>
    <format dxfId="50">
      <pivotArea collapsedLevelsAreSubtotals="1" fieldPosition="0">
        <references count="1">
          <reference field="14" count="1">
            <x v="11"/>
          </reference>
        </references>
      </pivotArea>
    </format>
    <format dxfId="4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3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4:D100" firstHeaderRow="0" firstDataRow="1" firstDataCol="1"/>
  <pivotFields count="18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dataField="1" showAll="0">
      <items count="296">
        <item x="153"/>
        <item x="262"/>
        <item x="263"/>
        <item x="190"/>
        <item x="276"/>
        <item x="94"/>
        <item x="151"/>
        <item x="187"/>
        <item x="264"/>
        <item x="73"/>
        <item x="110"/>
        <item x="259"/>
        <item x="294"/>
        <item x="197"/>
        <item x="165"/>
        <item x="17"/>
        <item x="277"/>
        <item x="291"/>
        <item x="207"/>
        <item x="185"/>
        <item x="14"/>
        <item x="253"/>
        <item x="18"/>
        <item x="245"/>
        <item x="126"/>
        <item x="154"/>
        <item x="162"/>
        <item x="29"/>
        <item x="258"/>
        <item x="140"/>
        <item x="244"/>
        <item x="20"/>
        <item x="161"/>
        <item x="136"/>
        <item x="53"/>
        <item x="293"/>
        <item x="248"/>
        <item x="224"/>
        <item x="100"/>
        <item x="13"/>
        <item x="290"/>
        <item x="160"/>
        <item x="166"/>
        <item x="279"/>
        <item x="257"/>
        <item x="46"/>
        <item x="103"/>
        <item x="25"/>
        <item x="158"/>
        <item x="184"/>
        <item x="60"/>
        <item x="40"/>
        <item x="106"/>
        <item x="61"/>
        <item x="104"/>
        <item x="157"/>
        <item x="71"/>
        <item x="3"/>
        <item x="51"/>
        <item x="6"/>
        <item x="267"/>
        <item x="15"/>
        <item x="192"/>
        <item x="226"/>
        <item x="289"/>
        <item x="12"/>
        <item x="287"/>
        <item x="49"/>
        <item x="116"/>
        <item x="205"/>
        <item x="229"/>
        <item x="79"/>
        <item x="81"/>
        <item x="135"/>
        <item x="254"/>
        <item x="111"/>
        <item x="179"/>
        <item x="227"/>
        <item x="33"/>
        <item x="186"/>
        <item x="32"/>
        <item x="188"/>
        <item x="101"/>
        <item x="66"/>
        <item x="9"/>
        <item x="169"/>
        <item x="189"/>
        <item x="271"/>
        <item x="285"/>
        <item x="214"/>
        <item x="96"/>
        <item x="255"/>
        <item x="208"/>
        <item x="149"/>
        <item x="124"/>
        <item x="137"/>
        <item x="236"/>
        <item x="105"/>
        <item x="234"/>
        <item x="247"/>
        <item x="30"/>
        <item x="72"/>
        <item x="191"/>
        <item x="41"/>
        <item x="70"/>
        <item x="266"/>
        <item x="23"/>
        <item x="152"/>
        <item x="65"/>
        <item x="134"/>
        <item x="114"/>
        <item x="163"/>
        <item x="175"/>
        <item x="283"/>
        <item x="26"/>
        <item x="217"/>
        <item x="138"/>
        <item x="139"/>
        <item x="1"/>
        <item x="219"/>
        <item x="113"/>
        <item x="239"/>
        <item x="39"/>
        <item x="27"/>
        <item x="102"/>
        <item x="202"/>
        <item x="170"/>
        <item x="194"/>
        <item x="238"/>
        <item x="85"/>
        <item x="147"/>
        <item x="88"/>
        <item x="127"/>
        <item x="212"/>
        <item x="82"/>
        <item x="146"/>
        <item x="272"/>
        <item x="107"/>
        <item x="261"/>
        <item x="278"/>
        <item x="7"/>
        <item x="52"/>
        <item x="130"/>
        <item x="183"/>
        <item x="133"/>
        <item x="42"/>
        <item x="34"/>
        <item x="0"/>
        <item x="286"/>
        <item x="2"/>
        <item x="37"/>
        <item x="240"/>
        <item x="28"/>
        <item x="156"/>
        <item x="54"/>
        <item x="195"/>
        <item x="223"/>
        <item x="167"/>
        <item x="21"/>
        <item x="201"/>
        <item x="144"/>
        <item x="4"/>
        <item x="19"/>
        <item x="118"/>
        <item x="8"/>
        <item x="200"/>
        <item x="246"/>
        <item x="109"/>
        <item x="95"/>
        <item x="125"/>
        <item x="265"/>
        <item x="218"/>
        <item x="206"/>
        <item x="216"/>
        <item x="260"/>
        <item x="237"/>
        <item x="250"/>
        <item x="221"/>
        <item x="251"/>
        <item x="68"/>
        <item x="178"/>
        <item x="119"/>
        <item x="123"/>
        <item x="168"/>
        <item x="275"/>
        <item x="62"/>
        <item x="57"/>
        <item x="235"/>
        <item x="43"/>
        <item x="48"/>
        <item x="84"/>
        <item x="89"/>
        <item x="44"/>
        <item x="256"/>
        <item x="142"/>
        <item x="98"/>
        <item x="87"/>
        <item x="284"/>
        <item x="74"/>
        <item x="196"/>
        <item x="171"/>
        <item x="121"/>
        <item x="78"/>
        <item x="117"/>
        <item x="69"/>
        <item x="268"/>
        <item x="75"/>
        <item x="249"/>
        <item x="280"/>
        <item x="77"/>
        <item x="203"/>
        <item x="45"/>
        <item x="282"/>
        <item x="204"/>
        <item x="213"/>
        <item x="211"/>
        <item x="80"/>
        <item x="209"/>
        <item x="270"/>
        <item x="55"/>
        <item x="222"/>
        <item x="64"/>
        <item x="241"/>
        <item x="108"/>
        <item x="11"/>
        <item x="172"/>
        <item x="243"/>
        <item x="128"/>
        <item x="63"/>
        <item x="10"/>
        <item x="59"/>
        <item x="16"/>
        <item x="281"/>
        <item x="122"/>
        <item x="93"/>
        <item x="231"/>
        <item x="274"/>
        <item x="180"/>
        <item x="220"/>
        <item x="233"/>
        <item x="150"/>
        <item x="269"/>
        <item x="182"/>
        <item x="90"/>
        <item x="31"/>
        <item x="159"/>
        <item x="155"/>
        <item x="120"/>
        <item x="115"/>
        <item x="112"/>
        <item x="225"/>
        <item x="145"/>
        <item x="129"/>
        <item x="35"/>
        <item x="230"/>
        <item x="131"/>
        <item x="56"/>
        <item x="67"/>
        <item x="24"/>
        <item x="5"/>
        <item x="174"/>
        <item x="86"/>
        <item x="242"/>
        <item x="132"/>
        <item x="58"/>
        <item x="232"/>
        <item x="141"/>
        <item x="83"/>
        <item x="143"/>
        <item x="97"/>
        <item x="292"/>
        <item x="99"/>
        <item x="215"/>
        <item x="181"/>
        <item x="273"/>
        <item x="164"/>
        <item x="38"/>
        <item x="176"/>
        <item x="198"/>
        <item x="76"/>
        <item x="193"/>
        <item x="36"/>
        <item x="210"/>
        <item x="177"/>
        <item x="252"/>
        <item x="199"/>
        <item x="91"/>
        <item x="288"/>
        <item x="47"/>
        <item x="228"/>
        <item x="148"/>
        <item x="22"/>
        <item x="50"/>
        <item x="173"/>
        <item x="92"/>
        <item t="default"/>
      </items>
    </pivotField>
    <pivotField showAll="0"/>
    <pivotField dataField="1" showAll="0"/>
    <pivotField numFmtId="14" showAll="0"/>
    <pivotField showAll="0"/>
    <pivotField axis="axisRow"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/>
    <pivotField showAll="0"/>
    <pivotField showAll="0" defaultSubtotal="0"/>
  </pivotFields>
  <rowFields count="2">
    <field x="1"/>
    <field x="14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 Sold" fld="4" baseField="0" baseItem="0"/>
    <dataField name="Sum of  Sales" fld="9" baseField="0" baseItem="0"/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2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1:K14" firstHeaderRow="0" firstDataRow="1" firstDataCol="1"/>
  <pivotFields count="18">
    <pivotField showAll="0"/>
    <pivotField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 Sold" fld="4" baseField="0" baseItem="0"/>
    <dataField name="Sum of  Sales" fld="9" baseField="0" baseItem="0"/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2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1:G32" firstHeaderRow="1" firstDataRow="1" firstDataCol="1"/>
  <pivotFields count="18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0"/>
  </rowFields>
  <rowItems count="31">
    <i>
      <x/>
    </i>
    <i r="1">
      <x v="2"/>
    </i>
    <i r="1">
      <x v="3"/>
    </i>
    <i r="1">
      <x v="4"/>
    </i>
    <i r="1">
      <x/>
    </i>
    <i r="1">
      <x v="1"/>
    </i>
    <i>
      <x v="1"/>
    </i>
    <i r="1">
      <x v="2"/>
    </i>
    <i r="1">
      <x/>
    </i>
    <i r="1">
      <x v="3"/>
    </i>
    <i r="1">
      <x v="4"/>
    </i>
    <i r="1">
      <x v="1"/>
    </i>
    <i>
      <x v="2"/>
    </i>
    <i r="1">
      <x v="2"/>
    </i>
    <i r="1">
      <x v="3"/>
    </i>
    <i r="1">
      <x/>
    </i>
    <i r="1">
      <x v="4"/>
    </i>
    <i r="1">
      <x v="1"/>
    </i>
    <i>
      <x v="3"/>
    </i>
    <i r="1">
      <x v="2"/>
    </i>
    <i r="1">
      <x/>
    </i>
    <i r="1">
      <x v="3"/>
    </i>
    <i r="1">
      <x v="4"/>
    </i>
    <i r="1">
      <x v="1"/>
    </i>
    <i>
      <x v="4"/>
    </i>
    <i r="1">
      <x v="2"/>
    </i>
    <i r="1">
      <x v="4"/>
    </i>
    <i r="1">
      <x v="1"/>
    </i>
    <i r="1">
      <x/>
    </i>
    <i r="1">
      <x v="3"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2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:E27" firstHeaderRow="1" firstDataRow="1" firstDataCol="1"/>
  <pivotFields count="18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axis="axisRow" showAll="0" sortType="de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2"/>
  </rowFields>
  <rowItems count="26">
    <i>
      <x/>
    </i>
    <i r="1">
      <x v="3"/>
    </i>
    <i r="1">
      <x v="2"/>
    </i>
    <i r="1">
      <x v="1"/>
    </i>
    <i r="1">
      <x/>
    </i>
    <i>
      <x v="1"/>
    </i>
    <i r="1">
      <x v="3"/>
    </i>
    <i r="1">
      <x v="1"/>
    </i>
    <i r="1">
      <x/>
    </i>
    <i r="1">
      <x v="2"/>
    </i>
    <i>
      <x v="2"/>
    </i>
    <i r="1">
      <x v="3"/>
    </i>
    <i r="1">
      <x v="2"/>
    </i>
    <i r="1">
      <x/>
    </i>
    <i r="1">
      <x v="1"/>
    </i>
    <i>
      <x v="3"/>
    </i>
    <i r="1">
      <x v="3"/>
    </i>
    <i r="1">
      <x v="2"/>
    </i>
    <i r="1">
      <x/>
    </i>
    <i r="1">
      <x v="1"/>
    </i>
    <i>
      <x v="4"/>
    </i>
    <i r="1">
      <x v="3"/>
    </i>
    <i r="1">
      <x v="1"/>
    </i>
    <i r="1">
      <x v="2"/>
    </i>
    <i r="1">
      <x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2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1:C7" firstHeaderRow="1" firstDataRow="1" firstDataCol="1"/>
  <pivotFields count="18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4" baseField="0" baseItem="0" numFmtId="164"/>
  </dataFields>
  <formats count="1"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3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F2:H15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2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15:E81" firstHeaderRow="1" firstDataRow="1" firstDataCol="2"/>
  <pivotFields count="18">
    <pivotField showAll="0"/>
    <pivotField axis="axisRow" outline="0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outline="0" showAll="0" insertBlankRow="1" sortType="descending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14"/>
  </rowFields>
  <rowItems count="66">
    <i>
      <x/>
      <x v="5"/>
    </i>
    <i r="1">
      <x/>
    </i>
    <i r="1">
      <x v="11"/>
    </i>
    <i r="1">
      <x v="2"/>
    </i>
    <i r="1">
      <x v="8"/>
    </i>
    <i r="1">
      <x v="9"/>
    </i>
    <i r="1">
      <x v="1"/>
    </i>
    <i r="1">
      <x v="4"/>
    </i>
    <i r="1">
      <x v="3"/>
    </i>
    <i r="1">
      <x v="10"/>
    </i>
    <i r="1">
      <x v="7"/>
    </i>
    <i r="1">
      <x v="6"/>
    </i>
    <i t="default">
      <x/>
    </i>
    <i>
      <x v="1"/>
      <x v="6"/>
    </i>
    <i r="1">
      <x v="4"/>
    </i>
    <i r="1">
      <x v="10"/>
    </i>
    <i r="1">
      <x v="2"/>
    </i>
    <i r="1">
      <x v="5"/>
    </i>
    <i r="1">
      <x v="8"/>
    </i>
    <i r="1">
      <x v="3"/>
    </i>
    <i r="1">
      <x v="11"/>
    </i>
    <i r="1">
      <x/>
    </i>
    <i r="1">
      <x v="9"/>
    </i>
    <i r="1">
      <x v="1"/>
    </i>
    <i r="1">
      <x v="7"/>
    </i>
    <i t="default">
      <x v="1"/>
    </i>
    <i>
      <x v="2"/>
      <x v="11"/>
    </i>
    <i r="1">
      <x v="1"/>
    </i>
    <i r="1">
      <x v="8"/>
    </i>
    <i r="1">
      <x/>
    </i>
    <i r="1">
      <x v="5"/>
    </i>
    <i r="1">
      <x v="9"/>
    </i>
    <i r="1">
      <x v="4"/>
    </i>
    <i r="1">
      <x v="10"/>
    </i>
    <i r="1">
      <x v="2"/>
    </i>
    <i r="1">
      <x v="7"/>
    </i>
    <i r="1">
      <x v="3"/>
    </i>
    <i r="1">
      <x v="6"/>
    </i>
    <i t="default">
      <x v="2"/>
    </i>
    <i>
      <x v="3"/>
      <x v="11"/>
    </i>
    <i r="1">
      <x v="5"/>
    </i>
    <i r="1">
      <x v="6"/>
    </i>
    <i r="1">
      <x v="1"/>
    </i>
    <i r="1">
      <x v="9"/>
    </i>
    <i r="1">
      <x/>
    </i>
    <i r="1">
      <x v="3"/>
    </i>
    <i r="1">
      <x v="10"/>
    </i>
    <i r="1">
      <x v="7"/>
    </i>
    <i r="1">
      <x v="2"/>
    </i>
    <i r="1">
      <x v="8"/>
    </i>
    <i r="1">
      <x v="4"/>
    </i>
    <i t="default">
      <x v="3"/>
    </i>
    <i>
      <x v="4"/>
      <x v="11"/>
    </i>
    <i r="1">
      <x v="5"/>
    </i>
    <i r="1">
      <x v="4"/>
    </i>
    <i r="1">
      <x v="8"/>
    </i>
    <i r="1">
      <x v="9"/>
    </i>
    <i r="1">
      <x v="3"/>
    </i>
    <i r="1">
      <x v="1"/>
    </i>
    <i r="1">
      <x v="7"/>
    </i>
    <i r="1">
      <x v="10"/>
    </i>
    <i r="1">
      <x v="2"/>
    </i>
    <i r="1">
      <x/>
    </i>
    <i r="1">
      <x v="6"/>
    </i>
    <i t="default">
      <x v="4"/>
    </i>
    <i t="grand">
      <x/>
    </i>
  </rowItems>
  <colItems count="1">
    <i/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le3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:K16" firstHeaderRow="1" firstDataRow="1" firstDataCol="1" rowPageCount="1" colPageCount="1"/>
  <pivotFields count="18">
    <pivotField showAll="0"/>
    <pivotField axis="axisPage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Average of Profit per Unit" fld="16" subtotal="average" baseField="14" baseItem="0"/>
  </dataFields>
  <formats count="13">
    <format dxfId="13">
      <pivotArea collapsedLevelsAreSubtotals="1" fieldPosition="0">
        <references count="1">
          <reference field="14" count="1">
            <x v="0"/>
          </reference>
        </references>
      </pivotArea>
    </format>
    <format dxfId="12">
      <pivotArea collapsedLevelsAreSubtotals="1" fieldPosition="0">
        <references count="1">
          <reference field="14" count="1">
            <x v="1"/>
          </reference>
        </references>
      </pivotArea>
    </format>
    <format dxfId="11">
      <pivotArea collapsedLevelsAreSubtotals="1" fieldPosition="0">
        <references count="1">
          <reference field="14" count="1">
            <x v="2"/>
          </reference>
        </references>
      </pivotArea>
    </format>
    <format dxfId="10">
      <pivotArea collapsedLevelsAreSubtotals="1" fieldPosition="0">
        <references count="1">
          <reference field="14" count="1">
            <x v="3"/>
          </reference>
        </references>
      </pivotArea>
    </format>
    <format dxfId="9">
      <pivotArea collapsedLevelsAreSubtotals="1" fieldPosition="0">
        <references count="1">
          <reference field="14" count="1">
            <x v="4"/>
          </reference>
        </references>
      </pivotArea>
    </format>
    <format dxfId="8">
      <pivotArea collapsedLevelsAreSubtotals="1" fieldPosition="0">
        <references count="1">
          <reference field="14" count="1">
            <x v="5"/>
          </reference>
        </references>
      </pivotArea>
    </format>
    <format dxfId="7">
      <pivotArea collapsedLevelsAreSubtotals="1" fieldPosition="0">
        <references count="1">
          <reference field="14" count="1">
            <x v="6"/>
          </reference>
        </references>
      </pivotArea>
    </format>
    <format dxfId="6">
      <pivotArea collapsedLevelsAreSubtotals="1" fieldPosition="0">
        <references count="1">
          <reference field="14" count="1">
            <x v="7"/>
          </reference>
        </references>
      </pivotArea>
    </format>
    <format dxfId="5">
      <pivotArea collapsedLevelsAreSubtotals="1" fieldPosition="0">
        <references count="1">
          <reference field="14" count="1">
            <x v="8"/>
          </reference>
        </references>
      </pivotArea>
    </format>
    <format dxfId="4">
      <pivotArea collapsedLevelsAreSubtotals="1" fieldPosition="0">
        <references count="1">
          <reference field="14" count="1">
            <x v="9"/>
          </reference>
        </references>
      </pivotArea>
    </format>
    <format dxfId="3">
      <pivotArea collapsedLevelsAreSubtotals="1" fieldPosition="0">
        <references count="1">
          <reference field="14" count="1">
            <x v="10"/>
          </reference>
        </references>
      </pivotArea>
    </format>
    <format dxfId="2">
      <pivotArea collapsedLevelsAreSubtotals="1" fieldPosition="0">
        <references count="1">
          <reference field="14" count="1">
            <x v="11"/>
          </reference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le3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3:N9" firstHeaderRow="1" firstDataRow="1" firstDataCol="1"/>
  <pivotFields count="18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15:E81" firstHeaderRow="1" firstDataRow="1" firstDataCol="2"/>
  <pivotFields count="18">
    <pivotField showAll="0"/>
    <pivotField axis="axisRow" outline="0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outline="0" showAll="0" insertBlankRow="1" sortType="descending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14"/>
  </rowFields>
  <rowItems count="66">
    <i>
      <x/>
      <x v="5"/>
    </i>
    <i r="1">
      <x/>
    </i>
    <i r="1">
      <x v="11"/>
    </i>
    <i r="1">
      <x v="4"/>
    </i>
    <i r="1">
      <x v="10"/>
    </i>
    <i r="1">
      <x v="3"/>
    </i>
    <i r="1">
      <x v="9"/>
    </i>
    <i r="1">
      <x v="2"/>
    </i>
    <i r="1">
      <x v="8"/>
    </i>
    <i r="1">
      <x v="1"/>
    </i>
    <i r="1">
      <x v="6"/>
    </i>
    <i r="1">
      <x v="7"/>
    </i>
    <i t="default">
      <x/>
    </i>
    <i>
      <x v="1"/>
      <x v="4"/>
    </i>
    <i r="1">
      <x v="2"/>
    </i>
    <i r="1">
      <x v="10"/>
    </i>
    <i r="1">
      <x/>
    </i>
    <i r="1">
      <x v="6"/>
    </i>
    <i r="1">
      <x v="5"/>
    </i>
    <i r="1">
      <x v="3"/>
    </i>
    <i r="1">
      <x v="8"/>
    </i>
    <i r="1">
      <x v="11"/>
    </i>
    <i r="1">
      <x v="9"/>
    </i>
    <i r="1">
      <x v="1"/>
    </i>
    <i r="1">
      <x v="7"/>
    </i>
    <i t="default">
      <x v="1"/>
    </i>
    <i>
      <x v="2"/>
      <x v="11"/>
    </i>
    <i r="1">
      <x v="9"/>
    </i>
    <i r="1">
      <x v="2"/>
    </i>
    <i r="1">
      <x/>
    </i>
    <i r="1">
      <x v="3"/>
    </i>
    <i r="1">
      <x v="1"/>
    </i>
    <i r="1">
      <x v="8"/>
    </i>
    <i r="1">
      <x v="5"/>
    </i>
    <i r="1">
      <x v="10"/>
    </i>
    <i r="1">
      <x v="4"/>
    </i>
    <i r="1">
      <x v="7"/>
    </i>
    <i r="1">
      <x v="6"/>
    </i>
    <i t="default">
      <x v="2"/>
    </i>
    <i>
      <x v="3"/>
      <x v="11"/>
    </i>
    <i r="1">
      <x v="5"/>
    </i>
    <i r="1">
      <x v="3"/>
    </i>
    <i r="1">
      <x v="9"/>
    </i>
    <i r="1">
      <x v="6"/>
    </i>
    <i r="1">
      <x/>
    </i>
    <i r="1">
      <x v="2"/>
    </i>
    <i r="1">
      <x v="1"/>
    </i>
    <i r="1">
      <x v="10"/>
    </i>
    <i r="1">
      <x v="4"/>
    </i>
    <i r="1">
      <x v="7"/>
    </i>
    <i r="1">
      <x v="8"/>
    </i>
    <i t="default">
      <x v="3"/>
    </i>
    <i>
      <x v="4"/>
      <x v="11"/>
    </i>
    <i r="1">
      <x v="3"/>
    </i>
    <i r="1">
      <x v="4"/>
    </i>
    <i r="1">
      <x v="9"/>
    </i>
    <i r="1">
      <x v="5"/>
    </i>
    <i r="1">
      <x v="6"/>
    </i>
    <i r="1">
      <x v="8"/>
    </i>
    <i r="1">
      <x v="7"/>
    </i>
    <i r="1">
      <x v="10"/>
    </i>
    <i r="1">
      <x v="1"/>
    </i>
    <i r="1">
      <x/>
    </i>
    <i r="1">
      <x v="2"/>
    </i>
    <i t="default">
      <x v="4"/>
    </i>
    <i t="grand">
      <x/>
    </i>
  </rowItems>
  <colItems count="1">
    <i/>
  </colItems>
  <dataFields count="1"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PivotTable3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28:K54" firstHeaderRow="1" firstDataRow="1" firstDataCol="1"/>
  <pivotFields count="18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dataField="1" showAll="0"/>
    <pivotField showAll="0" defaultSubtotal="0"/>
  </pivotFields>
  <rowFields count="2">
    <field x="1"/>
    <field x="2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Profit per Unit" fld="16" subtotal="average" baseField="1" baseItem="0" numFmtId="1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PivotTable36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C1:D6" firstHeaderRow="1" firstDataRow="1" firstDataCol="1"/>
  <pivotFields count="18">
    <pivotField showAll="0"/>
    <pivotField axis="axisRow" showAll="0" sortType="descending">
      <items count="6">
        <item x="3"/>
        <item x="4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5">
    <i>
      <x v="4"/>
    </i>
    <i>
      <x/>
    </i>
    <i>
      <x v="1"/>
    </i>
    <i>
      <x v="2"/>
    </i>
    <i>
      <x v="3"/>
    </i>
  </rowItems>
  <colItems count="1">
    <i/>
  </colItems>
  <dataFields count="1">
    <dataField name="Average of Profit per Unit" fld="16" subtotal="average" baseField="1" baseItem="0"/>
  </dataFields>
  <formats count="5">
    <format dxfId="19">
      <pivotArea collapsedLevelsAreSubtotals="1" fieldPosition="0">
        <references count="1">
          <reference field="1" count="1">
            <x v="0"/>
          </reference>
        </references>
      </pivotArea>
    </format>
    <format dxfId="18">
      <pivotArea collapsedLevelsAreSubtotals="1" fieldPosition="0">
        <references count="1">
          <reference field="1" count="1">
            <x v="1"/>
          </reference>
        </references>
      </pivotArea>
    </format>
    <format dxfId="17">
      <pivotArea collapsedLevelsAreSubtotals="1" fieldPosition="0">
        <references count="1">
          <reference field="1" count="1">
            <x v="2"/>
          </reference>
        </references>
      </pivotArea>
    </format>
    <format dxfId="16">
      <pivotArea collapsedLevelsAreSubtotals="1" fieldPosition="0">
        <references count="1">
          <reference field="1" count="1">
            <x v="3"/>
          </reference>
        </references>
      </pivotArea>
    </format>
    <format dxfId="15">
      <pivotArea collapsedLevelsAreSubtotals="1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PivotTable3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3:Q29" firstHeaderRow="1" firstDataRow="1" firstDataCol="1"/>
  <pivotFields count="18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2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Profit" fld="11" baseField="0" baseItem="0"/>
  </dataFields>
  <formats count="10">
    <format dxfId="29">
      <pivotArea collapsedLevelsAreSubtotals="1" fieldPosition="0">
        <references count="1">
          <reference field="1" count="1">
            <x v="0"/>
          </reference>
        </references>
      </pivotArea>
    </format>
    <format dxfId="28">
      <pivotArea collapsedLevelsAreSubtotals="1" fieldPosition="0">
        <references count="2">
          <reference field="1" count="1" selected="0">
            <x v="0"/>
          </reference>
          <reference field="2" count="0"/>
        </references>
      </pivotArea>
    </format>
    <format dxfId="27">
      <pivotArea collapsedLevelsAreSubtotals="1" fieldPosition="0">
        <references count="1">
          <reference field="1" count="1">
            <x v="1"/>
          </reference>
        </references>
      </pivotArea>
    </format>
    <format dxfId="26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25">
      <pivotArea collapsedLevelsAreSubtotals="1" fieldPosition="0">
        <references count="1">
          <reference field="1" count="1">
            <x v="2"/>
          </reference>
        </references>
      </pivotArea>
    </format>
    <format dxfId="24">
      <pivotArea collapsedLevelsAreSubtotals="1" fieldPosition="0">
        <references count="2">
          <reference field="1" count="1" selected="0">
            <x v="2"/>
          </reference>
          <reference field="2" count="0"/>
        </references>
      </pivotArea>
    </format>
    <format dxfId="23">
      <pivotArea collapsedLevelsAreSubtotals="1" fieldPosition="0">
        <references count="1">
          <reference field="1" count="1">
            <x v="3"/>
          </reference>
        </references>
      </pivotArea>
    </format>
    <format dxfId="22">
      <pivotArea collapsedLevelsAreSubtotals="1" fieldPosition="0">
        <references count="2">
          <reference field="1" count="1" selected="0">
            <x v="3"/>
          </reference>
          <reference field="2" count="0"/>
        </references>
      </pivotArea>
    </format>
    <format dxfId="21">
      <pivotArea collapsedLevelsAreSubtotals="1" fieldPosition="0">
        <references count="1">
          <reference field="1" count="1">
            <x v="4"/>
          </reference>
        </references>
      </pivotArea>
    </format>
    <format dxfId="20">
      <pivotArea collapsedLevelsAreSubtotals="1" fieldPosition="0">
        <references count="2">
          <reference field="1" count="1" selected="0">
            <x v="4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PivotTable35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A1:A6" firstHeaderRow="1" firstDataRow="1" firstDataCol="1"/>
  <pivotFields count="18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PivotTable3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S3:T34" firstHeaderRow="1" firstDataRow="1" firstDataCol="1"/>
  <pivotFields count="18">
    <pivotField axis="axisRow"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0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PivotTable2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20:K26" firstHeaderRow="1" firstDataRow="1" firstDataCol="1"/>
  <pivotFields count="18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rofit per Unit" fld="16" subtotal="average" baseField="1" baseItem="0"/>
  </dataFields>
  <formats count="1"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20:K26" firstHeaderRow="1" firstDataRow="1" firstDataCol="1"/>
  <pivotFields count="18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le Price" fld="6" subtotal="average" baseField="1" baseItem="0" numFmtId="1"/>
  </dataFields>
  <formats count="1"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F2:H15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formats count="1">
    <format dxfId="3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S3:T34" firstHeaderRow="1" firstDataRow="1" firstDataCol="1"/>
  <pivotFields count="18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0"/>
  </rowFields>
  <rowItems count="31">
    <i>
      <x/>
    </i>
    <i r="1">
      <x v="2"/>
    </i>
    <i r="1">
      <x v="4"/>
    </i>
    <i r="1">
      <x v="1"/>
    </i>
    <i r="1">
      <x v="3"/>
    </i>
    <i r="1">
      <x/>
    </i>
    <i>
      <x v="1"/>
    </i>
    <i r="1">
      <x v="4"/>
    </i>
    <i r="1">
      <x v="2"/>
    </i>
    <i r="1">
      <x v="3"/>
    </i>
    <i r="1">
      <x/>
    </i>
    <i r="1">
      <x v="1"/>
    </i>
    <i>
      <x v="2"/>
    </i>
    <i r="1">
      <x v="2"/>
    </i>
    <i r="1">
      <x v="4"/>
    </i>
    <i r="1">
      <x v="1"/>
    </i>
    <i r="1">
      <x v="3"/>
    </i>
    <i r="1">
      <x/>
    </i>
    <i>
      <x v="3"/>
    </i>
    <i r="1">
      <x v="2"/>
    </i>
    <i r="1">
      <x v="4"/>
    </i>
    <i r="1">
      <x v="1"/>
    </i>
    <i r="1">
      <x v="3"/>
    </i>
    <i r="1">
      <x/>
    </i>
    <i>
      <x v="4"/>
    </i>
    <i r="1">
      <x v="4"/>
    </i>
    <i r="1">
      <x v="2"/>
    </i>
    <i r="1">
      <x v="1"/>
    </i>
    <i r="1">
      <x/>
    </i>
    <i r="1">
      <x v="3"/>
    </i>
    <i t="grand">
      <x/>
    </i>
  </rowItems>
  <colItems count="1">
    <i/>
  </colItems>
  <dataFields count="1"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A1:A6" firstHeaderRow="1" firstDataRow="1" firstDataCol="1"/>
  <pivotFields count="18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C1:D6" firstHeaderRow="1" firstDataRow="1" firstDataCol="1"/>
  <pivotFields count="18">
    <pivotField showAll="0"/>
    <pivotField axis="axisRow" showAll="0" sortType="descending">
      <items count="6">
        <item x="3"/>
        <item x="4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5">
    <i>
      <x v="4"/>
    </i>
    <i>
      <x/>
    </i>
    <i>
      <x v="1"/>
    </i>
    <i>
      <x v="2"/>
    </i>
    <i>
      <x v="3"/>
    </i>
  </rowItems>
  <colItems count="1">
    <i/>
  </colItems>
  <dataFields count="1">
    <dataField name="Average of Profit per Unit" fld="16" subtotal="average" baseField="1" baseItem="0"/>
  </dataFields>
  <formats count="5">
    <format dxfId="38">
      <pivotArea collapsedLevelsAreSubtotals="1" fieldPosition="0">
        <references count="1">
          <reference field="1" count="1">
            <x v="0"/>
          </reference>
        </references>
      </pivotArea>
    </format>
    <format dxfId="37">
      <pivotArea collapsedLevelsAreSubtotals="1" fieldPosition="0">
        <references count="1">
          <reference field="1" count="1">
            <x v="1"/>
          </reference>
        </references>
      </pivotArea>
    </format>
    <format dxfId="36">
      <pivotArea collapsedLevelsAreSubtotals="1" fieldPosition="0">
        <references count="1">
          <reference field="1" count="1">
            <x v="2"/>
          </reference>
        </references>
      </pivotArea>
    </format>
    <format dxfId="35">
      <pivotArea collapsedLevelsAreSubtotals="1" fieldPosition="0">
        <references count="1">
          <reference field="1" count="1">
            <x v="3"/>
          </reference>
        </references>
      </pivotArea>
    </format>
    <format dxfId="34">
      <pivotArea collapsedLevelsAreSubtotals="1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3:Q29" firstHeaderRow="1" firstDataRow="1" firstDataCol="1"/>
  <pivotFields count="18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axis="axisRow" showAll="0" sortType="descending">
      <items count="5"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2"/>
  </rowFields>
  <rowItems count="26">
    <i>
      <x/>
    </i>
    <i r="1">
      <x v="3"/>
    </i>
    <i r="1">
      <x v="1"/>
    </i>
    <i r="1">
      <x/>
    </i>
    <i r="1">
      <x v="2"/>
    </i>
    <i>
      <x v="1"/>
    </i>
    <i r="1">
      <x v="3"/>
    </i>
    <i r="1">
      <x v="1"/>
    </i>
    <i r="1">
      <x v="2"/>
    </i>
    <i r="1">
      <x/>
    </i>
    <i>
      <x v="2"/>
    </i>
    <i r="1">
      <x v="3"/>
    </i>
    <i r="1">
      <x v="1"/>
    </i>
    <i r="1">
      <x v="2"/>
    </i>
    <i r="1">
      <x/>
    </i>
    <i>
      <x v="3"/>
    </i>
    <i r="1">
      <x v="3"/>
    </i>
    <i r="1">
      <x v="1"/>
    </i>
    <i r="1">
      <x v="2"/>
    </i>
    <i r="1">
      <x/>
    </i>
    <i>
      <x v="4"/>
    </i>
    <i r="1">
      <x v="3"/>
    </i>
    <i r="1">
      <x v="2"/>
    </i>
    <i r="1">
      <x/>
    </i>
    <i r="1">
      <x v="1"/>
    </i>
    <i t="grand">
      <x/>
    </i>
  </rowItems>
  <colItems count="1">
    <i/>
  </colItems>
  <dataFields count="1">
    <dataField name="Sum of  Sales" fld="9" baseField="0" baseItem="0"/>
  </dataFields>
  <formats count="10">
    <format dxfId="48">
      <pivotArea collapsedLevelsAreSubtotals="1" fieldPosition="0">
        <references count="1">
          <reference field="1" count="1">
            <x v="0"/>
          </reference>
        </references>
      </pivotArea>
    </format>
    <format dxfId="47">
      <pivotArea collapsedLevelsAreSubtotals="1" fieldPosition="0">
        <references count="2">
          <reference field="1" count="1" selected="0">
            <x v="0"/>
          </reference>
          <reference field="2" count="0"/>
        </references>
      </pivotArea>
    </format>
    <format dxfId="46">
      <pivotArea collapsedLevelsAreSubtotals="1" fieldPosition="0">
        <references count="1">
          <reference field="1" count="1">
            <x v="1"/>
          </reference>
        </references>
      </pivotArea>
    </format>
    <format dxfId="45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44">
      <pivotArea collapsedLevelsAreSubtotals="1" fieldPosition="0">
        <references count="1">
          <reference field="1" count="1">
            <x v="2"/>
          </reference>
        </references>
      </pivotArea>
    </format>
    <format dxfId="43">
      <pivotArea collapsedLevelsAreSubtotals="1" fieldPosition="0">
        <references count="2">
          <reference field="1" count="1" selected="0">
            <x v="2"/>
          </reference>
          <reference field="2" count="0"/>
        </references>
      </pivotArea>
    </format>
    <format dxfId="42">
      <pivotArea collapsedLevelsAreSubtotals="1" fieldPosition="0">
        <references count="1">
          <reference field="1" count="1">
            <x v="3"/>
          </reference>
        </references>
      </pivotArea>
    </format>
    <format dxfId="41">
      <pivotArea collapsedLevelsAreSubtotals="1" fieldPosition="0">
        <references count="2">
          <reference field="1" count="1" selected="0">
            <x v="3"/>
          </reference>
          <reference field="2" count="0"/>
        </references>
      </pivotArea>
    </format>
    <format dxfId="40">
      <pivotArea collapsedLevelsAreSubtotals="1" fieldPosition="0">
        <references count="1">
          <reference field="1" count="1">
            <x v="4"/>
          </reference>
        </references>
      </pivotArea>
    </format>
    <format dxfId="39">
      <pivotArea collapsedLevelsAreSubtotals="1" fieldPosition="0">
        <references count="2">
          <reference field="1" count="1" selected="0">
            <x v="4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3:N9" firstHeaderRow="1" firstDataRow="1" firstDataCol="1"/>
  <pivotFields count="18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3">
        <item x="0"/>
        <item x="7"/>
        <item x="3"/>
        <item x="9"/>
        <item x="10"/>
        <item x="1"/>
        <item x="4"/>
        <item x="5"/>
        <item x="6"/>
        <item x="8"/>
        <item x="11"/>
        <item x="2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8">
    <queryTableFields count="17">
      <queryTableField id="1" name="Segment" tableColumnId="18"/>
      <queryTableField id="2" name="Employee" tableColumnId="2"/>
      <queryTableField id="3" name="Product" tableColumnId="3"/>
      <queryTableField id="4" name="Discount Band" tableColumnId="4"/>
      <queryTableField id="5" name="Units Sold" tableColumnId="5"/>
      <queryTableField id="6" name="Manufacturing Price" tableColumnId="6"/>
      <queryTableField id="7" name="Sale Price" tableColumnId="7"/>
      <queryTableField id="8" name="Gross Sales" tableColumnId="8"/>
      <queryTableField id="9" name="Discounts" tableColumnId="9"/>
      <queryTableField id="10" name=" Sales" tableColumnId="10"/>
      <queryTableField id="11" name="COGS" tableColumnId="11"/>
      <queryTableField id="12" name="Profit" tableColumnId="12"/>
      <queryTableField id="13" name="Date" tableColumnId="13"/>
      <queryTableField id="14" name="Month Number" tableColumnId="14"/>
      <queryTableField id="15" name="Month Name" tableColumnId="15"/>
      <queryTableField id="16" name="Year" tableColumnId="16"/>
      <queryTableField id="17" name="Profit per Unit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ta" displayName="Data" ref="A1:Q337" tableType="queryTable" totalsRowShown="0">
  <autoFilter ref="A1:Q337"/>
  <tableColumns count="17">
    <tableColumn id="18" uniqueName="18" name="Segment" queryTableFieldId="1" dataDxfId="67"/>
    <tableColumn id="2" uniqueName="2" name="Employee" queryTableFieldId="2" dataDxfId="66"/>
    <tableColumn id="3" uniqueName="3" name="Product" queryTableFieldId="3" dataDxfId="65"/>
    <tableColumn id="4" uniqueName="4" name="Discount Band" queryTableFieldId="4" dataDxfId="64"/>
    <tableColumn id="5" uniqueName="5" name="Units Sold" queryTableFieldId="5"/>
    <tableColumn id="6" uniqueName="6" name="Manufacturing Price" queryTableFieldId="6"/>
    <tableColumn id="7" uniqueName="7" name="Sale Price" queryTableFieldId="7"/>
    <tableColumn id="8" uniqueName="8" name="Gross Sales" queryTableFieldId="8"/>
    <tableColumn id="9" uniqueName="9" name="Discounts" queryTableFieldId="9"/>
    <tableColumn id="10" uniqueName="10" name=" Sales" queryTableFieldId="10"/>
    <tableColumn id="11" uniqueName="11" name="COGS" queryTableFieldId="11"/>
    <tableColumn id="12" uniqueName="12" name="Profit" queryTableFieldId="12"/>
    <tableColumn id="13" uniqueName="13" name="Date" queryTableFieldId="13" dataDxfId="63"/>
    <tableColumn id="14" uniqueName="14" name="Month Number" queryTableFieldId="14"/>
    <tableColumn id="15" uniqueName="15" name="Month Name" queryTableFieldId="15" dataDxfId="62"/>
    <tableColumn id="16" uniqueName="16" name="Year" queryTableFieldId="16"/>
    <tableColumn id="17" uniqueName="17" name="Profit per Unit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3.xml"/><Relationship Id="rId3" Type="http://schemas.openxmlformats.org/officeDocument/2006/relationships/pivotTable" Target="../pivotTables/pivotTable18.xml"/><Relationship Id="rId7" Type="http://schemas.openxmlformats.org/officeDocument/2006/relationships/pivotTable" Target="../pivotTables/pivotTable22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6" Type="http://schemas.openxmlformats.org/officeDocument/2006/relationships/pivotTable" Target="../pivotTables/pivotTable21.xml"/><Relationship Id="rId5" Type="http://schemas.openxmlformats.org/officeDocument/2006/relationships/pivotTable" Target="../pivotTables/pivotTable20.xml"/><Relationship Id="rId10" Type="http://schemas.openxmlformats.org/officeDocument/2006/relationships/pivotTable" Target="../pivotTables/pivotTable25.xml"/><Relationship Id="rId4" Type="http://schemas.openxmlformats.org/officeDocument/2006/relationships/pivotTable" Target="../pivotTables/pivotTable19.xml"/><Relationship Id="rId9" Type="http://schemas.openxmlformats.org/officeDocument/2006/relationships/pivotTable" Target="../pivotTables/pivotTable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8"/>
  <sheetViews>
    <sheetView tabSelected="1" topLeftCell="A2" zoomScale="70" zoomScaleNormal="70" workbookViewId="0">
      <selection activeCell="O3" sqref="O3"/>
    </sheetView>
  </sheetViews>
  <sheetFormatPr defaultRowHeight="15" x14ac:dyDescent="0.25"/>
  <cols>
    <col min="1" max="16384" width="9.140625" style="5"/>
  </cols>
  <sheetData>
    <row r="18" spans="5:5" x14ac:dyDescent="0.25">
      <c r="E18" s="5" t="s">
        <v>54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Drop Down 3">
              <controlPr defaultSize="0" autoLine="0" autoPict="0">
                <anchor moveWithCells="1">
                  <from>
                    <xdr:col>0</xdr:col>
                    <xdr:colOff>257175</xdr:colOff>
                    <xdr:row>16</xdr:row>
                    <xdr:rowOff>19050</xdr:rowOff>
                  </from>
                  <to>
                    <xdr:col>3</xdr:col>
                    <xdr:colOff>276225</xdr:colOff>
                    <xdr:row>17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7"/>
  <sheetViews>
    <sheetView workbookViewId="0">
      <selection activeCell="D29" sqref="D29"/>
    </sheetView>
  </sheetViews>
  <sheetFormatPr defaultRowHeight="15" x14ac:dyDescent="0.25"/>
  <cols>
    <col min="1" max="1" width="16.28515625" bestFit="1" customWidth="1"/>
    <col min="2" max="2" width="14.42578125" bestFit="1" customWidth="1"/>
    <col min="3" max="3" width="10.140625" bestFit="1" customWidth="1"/>
    <col min="4" max="4" width="16" bestFit="1" customWidth="1"/>
    <col min="5" max="5" width="12.28515625" bestFit="1" customWidth="1"/>
    <col min="6" max="6" width="21.42578125" bestFit="1" customWidth="1"/>
    <col min="7" max="7" width="11.85546875" bestFit="1" customWidth="1"/>
    <col min="8" max="8" width="13.28515625" bestFit="1" customWidth="1"/>
    <col min="9" max="9" width="11.85546875" bestFit="1" customWidth="1"/>
    <col min="10" max="10" width="11" bestFit="1" customWidth="1"/>
    <col min="11" max="11" width="8.28515625" bestFit="1" customWidth="1"/>
    <col min="12" max="12" width="10" bestFit="1" customWidth="1"/>
    <col min="13" max="13" width="10.42578125" bestFit="1" customWidth="1"/>
    <col min="14" max="14" width="17.140625" bestFit="1" customWidth="1"/>
    <col min="15" max="15" width="15" bestFit="1" customWidth="1"/>
    <col min="16" max="16" width="7.28515625" bestFit="1" customWidth="1"/>
    <col min="17" max="17" width="16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 t="s">
        <v>17</v>
      </c>
      <c r="B2" s="1" t="s">
        <v>18</v>
      </c>
      <c r="C2" s="1" t="s">
        <v>19</v>
      </c>
      <c r="D2" s="1" t="s">
        <v>20</v>
      </c>
      <c r="E2" s="1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2">
        <v>41640</v>
      </c>
      <c r="N2" s="1">
        <v>1</v>
      </c>
      <c r="O2" s="1" t="s">
        <v>21</v>
      </c>
      <c r="P2" s="1">
        <v>2014</v>
      </c>
      <c r="Q2" s="1">
        <v>10</v>
      </c>
    </row>
    <row r="3" spans="1:17" x14ac:dyDescent="0.25">
      <c r="A3" s="1" t="s">
        <v>17</v>
      </c>
      <c r="B3" s="1" t="s">
        <v>22</v>
      </c>
      <c r="C3" s="1" t="s">
        <v>19</v>
      </c>
      <c r="D3" s="1" t="s">
        <v>20</v>
      </c>
      <c r="E3" s="1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2">
        <v>41640</v>
      </c>
      <c r="N3" s="1">
        <v>1</v>
      </c>
      <c r="O3" s="1" t="s">
        <v>21</v>
      </c>
      <c r="P3" s="1">
        <v>2014</v>
      </c>
      <c r="Q3" s="1">
        <v>10</v>
      </c>
    </row>
    <row r="4" spans="1:17" x14ac:dyDescent="0.25">
      <c r="A4" s="1" t="s">
        <v>23</v>
      </c>
      <c r="B4" s="1" t="s">
        <v>24</v>
      </c>
      <c r="C4" s="1" t="s">
        <v>19</v>
      </c>
      <c r="D4" s="1" t="s">
        <v>20</v>
      </c>
      <c r="E4" s="1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2">
        <v>41791</v>
      </c>
      <c r="N4" s="1">
        <v>6</v>
      </c>
      <c r="O4" s="1" t="s">
        <v>25</v>
      </c>
      <c r="P4" s="1">
        <v>2014</v>
      </c>
      <c r="Q4" s="1">
        <v>5</v>
      </c>
    </row>
    <row r="5" spans="1:17" x14ac:dyDescent="0.25">
      <c r="A5" s="1" t="s">
        <v>23</v>
      </c>
      <c r="B5" s="1" t="s">
        <v>22</v>
      </c>
      <c r="C5" s="1" t="s">
        <v>19</v>
      </c>
      <c r="D5" s="1" t="s">
        <v>20</v>
      </c>
      <c r="E5" s="1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2">
        <v>41791</v>
      </c>
      <c r="N5" s="1">
        <v>6</v>
      </c>
      <c r="O5" s="1" t="s">
        <v>25</v>
      </c>
      <c r="P5" s="1">
        <v>2014</v>
      </c>
      <c r="Q5" s="1">
        <v>5</v>
      </c>
    </row>
    <row r="6" spans="1:17" x14ac:dyDescent="0.25">
      <c r="A6" s="1" t="s">
        <v>23</v>
      </c>
      <c r="B6" s="1" t="s">
        <v>26</v>
      </c>
      <c r="C6" s="1" t="s">
        <v>19</v>
      </c>
      <c r="D6" s="1" t="s">
        <v>20</v>
      </c>
      <c r="E6" s="1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2">
        <v>41791</v>
      </c>
      <c r="N6" s="1">
        <v>6</v>
      </c>
      <c r="O6" s="1" t="s">
        <v>25</v>
      </c>
      <c r="P6" s="1">
        <v>2014</v>
      </c>
      <c r="Q6" s="1">
        <v>5</v>
      </c>
    </row>
    <row r="7" spans="1:17" x14ac:dyDescent="0.25">
      <c r="A7" s="1" t="s">
        <v>17</v>
      </c>
      <c r="B7" s="1" t="s">
        <v>22</v>
      </c>
      <c r="C7" s="1" t="s">
        <v>19</v>
      </c>
      <c r="D7" s="1" t="s">
        <v>20</v>
      </c>
      <c r="E7" s="1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2">
        <v>41974</v>
      </c>
      <c r="N7" s="1">
        <v>12</v>
      </c>
      <c r="O7" s="1" t="s">
        <v>27</v>
      </c>
      <c r="P7" s="1">
        <v>2014</v>
      </c>
      <c r="Q7" s="1">
        <v>90</v>
      </c>
    </row>
    <row r="8" spans="1:17" x14ac:dyDescent="0.25">
      <c r="A8" s="1" t="s">
        <v>23</v>
      </c>
      <c r="B8" s="1" t="s">
        <v>22</v>
      </c>
      <c r="C8" s="1" t="s">
        <v>28</v>
      </c>
      <c r="D8" s="1" t="s">
        <v>20</v>
      </c>
      <c r="E8" s="1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2">
        <v>41699</v>
      </c>
      <c r="N8" s="1">
        <v>3</v>
      </c>
      <c r="O8" s="1" t="s">
        <v>29</v>
      </c>
      <c r="P8" s="1">
        <v>2014</v>
      </c>
      <c r="Q8" s="1">
        <v>5</v>
      </c>
    </row>
    <row r="9" spans="1:17" x14ac:dyDescent="0.25">
      <c r="A9" s="1" t="s">
        <v>30</v>
      </c>
      <c r="B9" s="1" t="s">
        <v>18</v>
      </c>
      <c r="C9" s="1" t="s">
        <v>28</v>
      </c>
      <c r="D9" s="1" t="s">
        <v>20</v>
      </c>
      <c r="E9" s="1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2">
        <v>41791</v>
      </c>
      <c r="N9" s="1">
        <v>6</v>
      </c>
      <c r="O9" s="1" t="s">
        <v>25</v>
      </c>
      <c r="P9" s="1">
        <v>2014</v>
      </c>
      <c r="Q9" s="1">
        <v>9</v>
      </c>
    </row>
    <row r="10" spans="1:17" x14ac:dyDescent="0.25">
      <c r="A10" s="1" t="s">
        <v>17</v>
      </c>
      <c r="B10" s="1" t="s">
        <v>24</v>
      </c>
      <c r="C10" s="1" t="s">
        <v>28</v>
      </c>
      <c r="D10" s="1" t="s">
        <v>20</v>
      </c>
      <c r="E10" s="1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2">
        <v>41791</v>
      </c>
      <c r="N10" s="1">
        <v>6</v>
      </c>
      <c r="O10" s="1" t="s">
        <v>25</v>
      </c>
      <c r="P10" s="1">
        <v>2014</v>
      </c>
      <c r="Q10" s="1">
        <v>10</v>
      </c>
    </row>
    <row r="11" spans="1:17" x14ac:dyDescent="0.25">
      <c r="A11" s="1" t="s">
        <v>30</v>
      </c>
      <c r="B11" s="1" t="s">
        <v>22</v>
      </c>
      <c r="C11" s="1" t="s">
        <v>28</v>
      </c>
      <c r="D11" s="1" t="s">
        <v>20</v>
      </c>
      <c r="E11" s="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2">
        <v>41791</v>
      </c>
      <c r="N11" s="1">
        <v>6</v>
      </c>
      <c r="O11" s="1" t="s">
        <v>25</v>
      </c>
      <c r="P11" s="1">
        <v>2014</v>
      </c>
      <c r="Q11" s="1">
        <v>9</v>
      </c>
    </row>
    <row r="12" spans="1:17" x14ac:dyDescent="0.25">
      <c r="A12" s="1" t="s">
        <v>23</v>
      </c>
      <c r="B12" s="1" t="s">
        <v>26</v>
      </c>
      <c r="C12" s="1" t="s">
        <v>28</v>
      </c>
      <c r="D12" s="1" t="s">
        <v>20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24700</v>
      </c>
      <c r="L12">
        <v>12350</v>
      </c>
      <c r="M12" s="2">
        <v>41791</v>
      </c>
      <c r="N12">
        <v>6</v>
      </c>
      <c r="O12" s="1" t="s">
        <v>25</v>
      </c>
      <c r="P12">
        <v>2014</v>
      </c>
      <c r="Q12">
        <v>5</v>
      </c>
    </row>
    <row r="13" spans="1:17" x14ac:dyDescent="0.25">
      <c r="A13" s="1" t="s">
        <v>31</v>
      </c>
      <c r="B13" s="1" t="s">
        <v>18</v>
      </c>
      <c r="C13" s="1" t="s">
        <v>28</v>
      </c>
      <c r="D13" s="1" t="s">
        <v>20</v>
      </c>
      <c r="E13">
        <v>2665.5</v>
      </c>
      <c r="F13">
        <v>5</v>
      </c>
      <c r="G13">
        <v>125</v>
      </c>
      <c r="H13">
        <v>333187.5</v>
      </c>
      <c r="I13">
        <v>0</v>
      </c>
      <c r="J13">
        <v>333187.5</v>
      </c>
      <c r="K13">
        <v>319860</v>
      </c>
      <c r="L13">
        <v>13327.5</v>
      </c>
      <c r="M13" s="2">
        <v>41821</v>
      </c>
      <c r="N13">
        <v>7</v>
      </c>
      <c r="O13" s="1" t="s">
        <v>32</v>
      </c>
      <c r="P13">
        <v>2014</v>
      </c>
      <c r="Q13">
        <v>5</v>
      </c>
    </row>
    <row r="14" spans="1:17" x14ac:dyDescent="0.25">
      <c r="A14" s="1" t="s">
        <v>33</v>
      </c>
      <c r="B14" s="1" t="s">
        <v>26</v>
      </c>
      <c r="C14" s="1" t="s">
        <v>28</v>
      </c>
      <c r="D14" s="1" t="s">
        <v>20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239500</v>
      </c>
      <c r="L14">
        <v>47900</v>
      </c>
      <c r="M14" s="2">
        <v>41852</v>
      </c>
      <c r="N14">
        <v>8</v>
      </c>
      <c r="O14" s="1" t="s">
        <v>34</v>
      </c>
      <c r="P14">
        <v>2014</v>
      </c>
      <c r="Q14">
        <v>50</v>
      </c>
    </row>
    <row r="15" spans="1:17" x14ac:dyDescent="0.25">
      <c r="A15" s="1" t="s">
        <v>17</v>
      </c>
      <c r="B15" s="1" t="s">
        <v>22</v>
      </c>
      <c r="C15" s="1" t="s">
        <v>28</v>
      </c>
      <c r="D15" s="1" t="s">
        <v>20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10730</v>
      </c>
      <c r="L15">
        <v>4292</v>
      </c>
      <c r="M15" s="2">
        <v>41883</v>
      </c>
      <c r="N15">
        <v>9</v>
      </c>
      <c r="O15" s="1" t="s">
        <v>35</v>
      </c>
      <c r="P15">
        <v>2014</v>
      </c>
      <c r="Q15">
        <v>2</v>
      </c>
    </row>
    <row r="16" spans="1:17" x14ac:dyDescent="0.25">
      <c r="A16" s="1" t="s">
        <v>23</v>
      </c>
      <c r="B16" s="1" t="s">
        <v>36</v>
      </c>
      <c r="C16" s="1" t="s">
        <v>28</v>
      </c>
      <c r="D16" s="1" t="s">
        <v>20</v>
      </c>
      <c r="E16">
        <v>615</v>
      </c>
      <c r="F16">
        <v>5</v>
      </c>
      <c r="G16">
        <v>15</v>
      </c>
      <c r="H16">
        <v>9225</v>
      </c>
      <c r="I16">
        <v>0</v>
      </c>
      <c r="J16">
        <v>9225</v>
      </c>
      <c r="K16">
        <v>6150</v>
      </c>
      <c r="L16">
        <v>3075</v>
      </c>
      <c r="M16" s="2">
        <v>41974</v>
      </c>
      <c r="N16">
        <v>12</v>
      </c>
      <c r="O16" s="1" t="s">
        <v>27</v>
      </c>
      <c r="P16">
        <v>2014</v>
      </c>
      <c r="Q16">
        <v>5</v>
      </c>
    </row>
    <row r="17" spans="1:17" x14ac:dyDescent="0.25">
      <c r="A17" s="1" t="s">
        <v>17</v>
      </c>
      <c r="B17" s="1" t="s">
        <v>18</v>
      </c>
      <c r="C17" s="1" t="s">
        <v>37</v>
      </c>
      <c r="D17" s="1" t="s">
        <v>20</v>
      </c>
      <c r="E17">
        <v>292</v>
      </c>
      <c r="F17">
        <v>10</v>
      </c>
      <c r="G17">
        <v>20</v>
      </c>
      <c r="H17">
        <v>5840</v>
      </c>
      <c r="I17">
        <v>0</v>
      </c>
      <c r="J17">
        <v>5840</v>
      </c>
      <c r="K17">
        <v>2920</v>
      </c>
      <c r="L17">
        <v>2920</v>
      </c>
      <c r="M17" s="2">
        <v>41671</v>
      </c>
      <c r="N17">
        <v>2</v>
      </c>
      <c r="O17" s="1" t="s">
        <v>38</v>
      </c>
      <c r="P17">
        <v>2014</v>
      </c>
      <c r="Q17">
        <v>10</v>
      </c>
    </row>
    <row r="18" spans="1:17" x14ac:dyDescent="0.25">
      <c r="A18" s="1" t="s">
        <v>23</v>
      </c>
      <c r="B18" s="1" t="s">
        <v>26</v>
      </c>
      <c r="C18" s="1" t="s">
        <v>37</v>
      </c>
      <c r="D18" s="1" t="s">
        <v>20</v>
      </c>
      <c r="E18">
        <v>974</v>
      </c>
      <c r="F18">
        <v>10</v>
      </c>
      <c r="G18">
        <v>15</v>
      </c>
      <c r="H18">
        <v>14610</v>
      </c>
      <c r="I18">
        <v>0</v>
      </c>
      <c r="J18">
        <v>14610</v>
      </c>
      <c r="K18">
        <v>9740</v>
      </c>
      <c r="L18">
        <v>4870</v>
      </c>
      <c r="M18" s="2">
        <v>41671</v>
      </c>
      <c r="N18">
        <v>2</v>
      </c>
      <c r="O18" s="1" t="s">
        <v>38</v>
      </c>
      <c r="P18">
        <v>2014</v>
      </c>
      <c r="Q18">
        <v>5</v>
      </c>
    </row>
    <row r="19" spans="1:17" x14ac:dyDescent="0.25">
      <c r="A19" s="1" t="s">
        <v>30</v>
      </c>
      <c r="B19" s="1" t="s">
        <v>18</v>
      </c>
      <c r="C19" s="1" t="s">
        <v>37</v>
      </c>
      <c r="D19" s="1" t="s">
        <v>20</v>
      </c>
      <c r="E19">
        <v>2518</v>
      </c>
      <c r="F19">
        <v>10</v>
      </c>
      <c r="G19">
        <v>12</v>
      </c>
      <c r="H19">
        <v>30216</v>
      </c>
      <c r="I19">
        <v>0</v>
      </c>
      <c r="J19">
        <v>30216</v>
      </c>
      <c r="K19">
        <v>7554</v>
      </c>
      <c r="L19">
        <v>22662</v>
      </c>
      <c r="M19" s="2">
        <v>41791</v>
      </c>
      <c r="N19">
        <v>6</v>
      </c>
      <c r="O19" s="1" t="s">
        <v>25</v>
      </c>
      <c r="P19">
        <v>2014</v>
      </c>
      <c r="Q19">
        <v>9</v>
      </c>
    </row>
    <row r="20" spans="1:17" x14ac:dyDescent="0.25">
      <c r="A20" s="1" t="s">
        <v>17</v>
      </c>
      <c r="B20" s="1" t="s">
        <v>22</v>
      </c>
      <c r="C20" s="1" t="s">
        <v>37</v>
      </c>
      <c r="D20" s="1" t="s">
        <v>20</v>
      </c>
      <c r="E20">
        <v>1006</v>
      </c>
      <c r="F20">
        <v>10</v>
      </c>
      <c r="G20">
        <v>350</v>
      </c>
      <c r="H20">
        <v>352100</v>
      </c>
      <c r="I20">
        <v>0</v>
      </c>
      <c r="J20">
        <v>352100</v>
      </c>
      <c r="K20">
        <v>261560</v>
      </c>
      <c r="L20">
        <v>90540</v>
      </c>
      <c r="M20" s="2">
        <v>41791</v>
      </c>
      <c r="N20">
        <v>6</v>
      </c>
      <c r="O20" s="1" t="s">
        <v>25</v>
      </c>
      <c r="P20">
        <v>2014</v>
      </c>
      <c r="Q20">
        <v>90</v>
      </c>
    </row>
    <row r="21" spans="1:17" x14ac:dyDescent="0.25">
      <c r="A21" s="1" t="s">
        <v>30</v>
      </c>
      <c r="B21" s="1" t="s">
        <v>22</v>
      </c>
      <c r="C21" s="1" t="s">
        <v>37</v>
      </c>
      <c r="D21" s="1" t="s">
        <v>20</v>
      </c>
      <c r="E21">
        <v>367</v>
      </c>
      <c r="F21">
        <v>10</v>
      </c>
      <c r="G21">
        <v>12</v>
      </c>
      <c r="H21">
        <v>4404</v>
      </c>
      <c r="I21">
        <v>0</v>
      </c>
      <c r="J21">
        <v>4404</v>
      </c>
      <c r="K21">
        <v>1101</v>
      </c>
      <c r="L21">
        <v>3303</v>
      </c>
      <c r="M21" s="2">
        <v>41821</v>
      </c>
      <c r="N21">
        <v>7</v>
      </c>
      <c r="O21" s="1" t="s">
        <v>32</v>
      </c>
      <c r="P21">
        <v>2014</v>
      </c>
      <c r="Q21">
        <v>9</v>
      </c>
    </row>
    <row r="22" spans="1:17" x14ac:dyDescent="0.25">
      <c r="A22" s="1" t="s">
        <v>17</v>
      </c>
      <c r="B22" s="1" t="s">
        <v>26</v>
      </c>
      <c r="C22" s="1" t="s">
        <v>37</v>
      </c>
      <c r="D22" s="1" t="s">
        <v>20</v>
      </c>
      <c r="E22">
        <v>883</v>
      </c>
      <c r="F22">
        <v>10</v>
      </c>
      <c r="G22">
        <v>7</v>
      </c>
      <c r="H22">
        <v>6181</v>
      </c>
      <c r="I22">
        <v>0</v>
      </c>
      <c r="J22">
        <v>6181</v>
      </c>
      <c r="K22">
        <v>4415</v>
      </c>
      <c r="L22">
        <v>1766</v>
      </c>
      <c r="M22" s="2">
        <v>41852</v>
      </c>
      <c r="N22">
        <v>8</v>
      </c>
      <c r="O22" s="1" t="s">
        <v>34</v>
      </c>
      <c r="P22">
        <v>2014</v>
      </c>
      <c r="Q22">
        <v>2</v>
      </c>
    </row>
    <row r="23" spans="1:17" x14ac:dyDescent="0.25">
      <c r="A23" s="1" t="s">
        <v>23</v>
      </c>
      <c r="B23" s="1" t="s">
        <v>26</v>
      </c>
      <c r="C23" s="1" t="s">
        <v>37</v>
      </c>
      <c r="D23" s="1" t="s">
        <v>20</v>
      </c>
      <c r="E23">
        <v>2472</v>
      </c>
      <c r="F23">
        <v>10</v>
      </c>
      <c r="G23">
        <v>15</v>
      </c>
      <c r="H23">
        <v>37080</v>
      </c>
      <c r="I23">
        <v>0</v>
      </c>
      <c r="J23">
        <v>37080</v>
      </c>
      <c r="K23">
        <v>24720</v>
      </c>
      <c r="L23">
        <v>12360</v>
      </c>
      <c r="M23" s="2">
        <v>41883</v>
      </c>
      <c r="N23">
        <v>9</v>
      </c>
      <c r="O23" s="1" t="s">
        <v>35</v>
      </c>
      <c r="P23">
        <v>2014</v>
      </c>
      <c r="Q23">
        <v>5</v>
      </c>
    </row>
    <row r="24" spans="1:17" x14ac:dyDescent="0.25">
      <c r="A24" s="1" t="s">
        <v>17</v>
      </c>
      <c r="B24" s="1" t="s">
        <v>36</v>
      </c>
      <c r="C24" s="1" t="s">
        <v>37</v>
      </c>
      <c r="D24" s="1" t="s">
        <v>20</v>
      </c>
      <c r="E24">
        <v>1143</v>
      </c>
      <c r="F24">
        <v>10</v>
      </c>
      <c r="G24">
        <v>7</v>
      </c>
      <c r="H24">
        <v>8001</v>
      </c>
      <c r="I24">
        <v>0</v>
      </c>
      <c r="J24">
        <v>8001</v>
      </c>
      <c r="K24">
        <v>5715</v>
      </c>
      <c r="L24">
        <v>2286</v>
      </c>
      <c r="M24" s="2">
        <v>41913</v>
      </c>
      <c r="N24">
        <v>10</v>
      </c>
      <c r="O24" s="1" t="s">
        <v>39</v>
      </c>
      <c r="P24">
        <v>2014</v>
      </c>
      <c r="Q24">
        <v>2</v>
      </c>
    </row>
    <row r="25" spans="1:17" x14ac:dyDescent="0.25">
      <c r="A25" s="1" t="s">
        <v>17</v>
      </c>
      <c r="B25" s="1" t="s">
        <v>18</v>
      </c>
      <c r="C25" s="1" t="s">
        <v>37</v>
      </c>
      <c r="D25" s="1" t="s">
        <v>20</v>
      </c>
      <c r="E25">
        <v>1817</v>
      </c>
      <c r="F25">
        <v>10</v>
      </c>
      <c r="G25">
        <v>20</v>
      </c>
      <c r="H25">
        <v>36340</v>
      </c>
      <c r="I25">
        <v>0</v>
      </c>
      <c r="J25">
        <v>36340</v>
      </c>
      <c r="K25">
        <v>18170</v>
      </c>
      <c r="L25">
        <v>18170</v>
      </c>
      <c r="M25" s="2">
        <v>41974</v>
      </c>
      <c r="N25">
        <v>12</v>
      </c>
      <c r="O25" s="1" t="s">
        <v>27</v>
      </c>
      <c r="P25">
        <v>2014</v>
      </c>
      <c r="Q25">
        <v>10</v>
      </c>
    </row>
    <row r="26" spans="1:17" x14ac:dyDescent="0.25">
      <c r="A26" s="1" t="s">
        <v>17</v>
      </c>
      <c r="B26" s="1" t="s">
        <v>22</v>
      </c>
      <c r="C26" s="1" t="s">
        <v>37</v>
      </c>
      <c r="D26" s="1" t="s">
        <v>20</v>
      </c>
      <c r="E26">
        <v>1513</v>
      </c>
      <c r="F26">
        <v>10</v>
      </c>
      <c r="G26">
        <v>350</v>
      </c>
      <c r="H26">
        <v>529550</v>
      </c>
      <c r="I26">
        <v>0</v>
      </c>
      <c r="J26">
        <v>529550</v>
      </c>
      <c r="K26">
        <v>393380</v>
      </c>
      <c r="L26">
        <v>136170</v>
      </c>
      <c r="M26" s="2">
        <v>41974</v>
      </c>
      <c r="N26">
        <v>12</v>
      </c>
      <c r="O26" s="1" t="s">
        <v>27</v>
      </c>
      <c r="P26">
        <v>2014</v>
      </c>
      <c r="Q26">
        <v>90</v>
      </c>
    </row>
    <row r="27" spans="1:17" x14ac:dyDescent="0.25">
      <c r="A27" s="1" t="s">
        <v>17</v>
      </c>
      <c r="B27" s="1" t="s">
        <v>24</v>
      </c>
      <c r="C27" s="1" t="s">
        <v>40</v>
      </c>
      <c r="D27" s="1" t="s">
        <v>20</v>
      </c>
      <c r="E27">
        <v>2750</v>
      </c>
      <c r="F27">
        <v>260</v>
      </c>
      <c r="G27">
        <v>350</v>
      </c>
      <c r="H27">
        <v>962500</v>
      </c>
      <c r="I27">
        <v>0</v>
      </c>
      <c r="J27">
        <v>962500</v>
      </c>
      <c r="K27">
        <v>715000</v>
      </c>
      <c r="L27">
        <v>247500</v>
      </c>
      <c r="M27" s="2">
        <v>41671</v>
      </c>
      <c r="N27">
        <v>2</v>
      </c>
      <c r="O27" s="1" t="s">
        <v>38</v>
      </c>
      <c r="P27">
        <v>2014</v>
      </c>
      <c r="Q27">
        <v>90</v>
      </c>
    </row>
    <row r="28" spans="1:17" x14ac:dyDescent="0.25">
      <c r="A28" s="1" t="s">
        <v>30</v>
      </c>
      <c r="B28" s="1" t="s">
        <v>36</v>
      </c>
      <c r="C28" s="1" t="s">
        <v>40</v>
      </c>
      <c r="D28" s="1" t="s">
        <v>20</v>
      </c>
      <c r="E28">
        <v>1953</v>
      </c>
      <c r="F28">
        <v>260</v>
      </c>
      <c r="G28">
        <v>12</v>
      </c>
      <c r="H28">
        <v>23436</v>
      </c>
      <c r="I28">
        <v>0</v>
      </c>
      <c r="J28">
        <v>23436</v>
      </c>
      <c r="K28">
        <v>5859</v>
      </c>
      <c r="L28">
        <v>17577</v>
      </c>
      <c r="M28" s="2">
        <v>41730</v>
      </c>
      <c r="N28">
        <v>4</v>
      </c>
      <c r="O28" s="1" t="s">
        <v>41</v>
      </c>
      <c r="P28">
        <v>2014</v>
      </c>
      <c r="Q28">
        <v>9</v>
      </c>
    </row>
    <row r="29" spans="1:17" x14ac:dyDescent="0.25">
      <c r="A29" s="1" t="s">
        <v>31</v>
      </c>
      <c r="B29" s="1" t="s">
        <v>22</v>
      </c>
      <c r="C29" s="1" t="s">
        <v>40</v>
      </c>
      <c r="D29" s="1" t="s">
        <v>20</v>
      </c>
      <c r="E29">
        <v>4219.5</v>
      </c>
      <c r="F29">
        <v>260</v>
      </c>
      <c r="G29">
        <v>125</v>
      </c>
      <c r="H29">
        <v>527437.5</v>
      </c>
      <c r="I29">
        <v>0</v>
      </c>
      <c r="J29">
        <v>527437.5</v>
      </c>
      <c r="K29">
        <v>506340</v>
      </c>
      <c r="L29">
        <v>21097.5</v>
      </c>
      <c r="M29" s="2">
        <v>41730</v>
      </c>
      <c r="N29">
        <v>4</v>
      </c>
      <c r="O29" s="1" t="s">
        <v>41</v>
      </c>
      <c r="P29">
        <v>2014</v>
      </c>
      <c r="Q29">
        <v>5</v>
      </c>
    </row>
    <row r="30" spans="1:17" x14ac:dyDescent="0.25">
      <c r="A30" s="1" t="s">
        <v>17</v>
      </c>
      <c r="B30" s="1" t="s">
        <v>24</v>
      </c>
      <c r="C30" s="1" t="s">
        <v>40</v>
      </c>
      <c r="D30" s="1" t="s">
        <v>20</v>
      </c>
      <c r="E30">
        <v>1899</v>
      </c>
      <c r="F30">
        <v>260</v>
      </c>
      <c r="G30">
        <v>20</v>
      </c>
      <c r="H30">
        <v>37980</v>
      </c>
      <c r="I30">
        <v>0</v>
      </c>
      <c r="J30">
        <v>37980</v>
      </c>
      <c r="K30">
        <v>18990</v>
      </c>
      <c r="L30">
        <v>18990</v>
      </c>
      <c r="M30" s="2">
        <v>41791</v>
      </c>
      <c r="N30">
        <v>6</v>
      </c>
      <c r="O30" s="1" t="s">
        <v>25</v>
      </c>
      <c r="P30">
        <v>2014</v>
      </c>
      <c r="Q30">
        <v>10</v>
      </c>
    </row>
    <row r="31" spans="1:17" x14ac:dyDescent="0.25">
      <c r="A31" s="1" t="s">
        <v>17</v>
      </c>
      <c r="B31" s="1" t="s">
        <v>22</v>
      </c>
      <c r="C31" s="1" t="s">
        <v>40</v>
      </c>
      <c r="D31" s="1" t="s">
        <v>20</v>
      </c>
      <c r="E31">
        <v>1686</v>
      </c>
      <c r="F31">
        <v>260</v>
      </c>
      <c r="G31">
        <v>7</v>
      </c>
      <c r="H31">
        <v>11802</v>
      </c>
      <c r="I31">
        <v>0</v>
      </c>
      <c r="J31">
        <v>11802</v>
      </c>
      <c r="K31">
        <v>8430</v>
      </c>
      <c r="L31">
        <v>3372</v>
      </c>
      <c r="M31" s="2">
        <v>41821</v>
      </c>
      <c r="N31">
        <v>7</v>
      </c>
      <c r="O31" s="1" t="s">
        <v>32</v>
      </c>
      <c r="P31">
        <v>2014</v>
      </c>
      <c r="Q31">
        <v>2</v>
      </c>
    </row>
    <row r="32" spans="1:17" x14ac:dyDescent="0.25">
      <c r="A32" s="1" t="s">
        <v>30</v>
      </c>
      <c r="B32" s="1" t="s">
        <v>36</v>
      </c>
      <c r="C32" s="1" t="s">
        <v>40</v>
      </c>
      <c r="D32" s="1" t="s">
        <v>20</v>
      </c>
      <c r="E32">
        <v>2141</v>
      </c>
      <c r="F32">
        <v>260</v>
      </c>
      <c r="G32">
        <v>12</v>
      </c>
      <c r="H32">
        <v>25692</v>
      </c>
      <c r="I32">
        <v>0</v>
      </c>
      <c r="J32">
        <v>25692</v>
      </c>
      <c r="K32">
        <v>6423</v>
      </c>
      <c r="L32">
        <v>19269</v>
      </c>
      <c r="M32" s="2">
        <v>41852</v>
      </c>
      <c r="N32">
        <v>8</v>
      </c>
      <c r="O32" s="1" t="s">
        <v>34</v>
      </c>
      <c r="P32">
        <v>2014</v>
      </c>
      <c r="Q32">
        <v>9</v>
      </c>
    </row>
    <row r="33" spans="1:17" x14ac:dyDescent="0.25">
      <c r="A33" s="1" t="s">
        <v>17</v>
      </c>
      <c r="B33" s="1" t="s">
        <v>36</v>
      </c>
      <c r="C33" s="1" t="s">
        <v>40</v>
      </c>
      <c r="D33" s="1" t="s">
        <v>20</v>
      </c>
      <c r="E33">
        <v>1143</v>
      </c>
      <c r="F33">
        <v>260</v>
      </c>
      <c r="G33">
        <v>7</v>
      </c>
      <c r="H33">
        <v>8001</v>
      </c>
      <c r="I33">
        <v>0</v>
      </c>
      <c r="J33">
        <v>8001</v>
      </c>
      <c r="K33">
        <v>5715</v>
      </c>
      <c r="L33">
        <v>2286</v>
      </c>
      <c r="M33" s="2">
        <v>41913</v>
      </c>
      <c r="N33">
        <v>10</v>
      </c>
      <c r="O33" s="1" t="s">
        <v>39</v>
      </c>
      <c r="P33">
        <v>2014</v>
      </c>
      <c r="Q33">
        <v>2</v>
      </c>
    </row>
    <row r="34" spans="1:17" x14ac:dyDescent="0.25">
      <c r="A34" s="1" t="s">
        <v>23</v>
      </c>
      <c r="B34" s="1" t="s">
        <v>36</v>
      </c>
      <c r="C34" s="1" t="s">
        <v>40</v>
      </c>
      <c r="D34" s="1" t="s">
        <v>20</v>
      </c>
      <c r="E34">
        <v>615</v>
      </c>
      <c r="F34">
        <v>260</v>
      </c>
      <c r="G34">
        <v>15</v>
      </c>
      <c r="H34">
        <v>9225</v>
      </c>
      <c r="I34">
        <v>0</v>
      </c>
      <c r="J34">
        <v>9225</v>
      </c>
      <c r="K34">
        <v>6150</v>
      </c>
      <c r="L34">
        <v>3075</v>
      </c>
      <c r="M34" s="2">
        <v>41974</v>
      </c>
      <c r="N34">
        <v>12</v>
      </c>
      <c r="O34" s="1" t="s">
        <v>27</v>
      </c>
      <c r="P34">
        <v>2014</v>
      </c>
      <c r="Q34">
        <v>5</v>
      </c>
    </row>
    <row r="35" spans="1:17" x14ac:dyDescent="0.25">
      <c r="A35" s="1" t="s">
        <v>17</v>
      </c>
      <c r="B35" s="1" t="s">
        <v>24</v>
      </c>
      <c r="C35" s="1" t="s">
        <v>37</v>
      </c>
      <c r="D35" s="1" t="s">
        <v>42</v>
      </c>
      <c r="E35">
        <v>3945</v>
      </c>
      <c r="F35">
        <v>10</v>
      </c>
      <c r="G35">
        <v>7</v>
      </c>
      <c r="H35">
        <v>27615</v>
      </c>
      <c r="I35">
        <v>276.14999999999998</v>
      </c>
      <c r="J35">
        <v>27338.850000000002</v>
      </c>
      <c r="K35">
        <v>19725</v>
      </c>
      <c r="L35">
        <v>7613.8500000000022</v>
      </c>
      <c r="M35" s="2">
        <v>41640</v>
      </c>
      <c r="N35">
        <v>1</v>
      </c>
      <c r="O35" s="1" t="s">
        <v>21</v>
      </c>
      <c r="P35">
        <v>2014</v>
      </c>
      <c r="Q35">
        <v>1.9300000000000006</v>
      </c>
    </row>
    <row r="36" spans="1:17" x14ac:dyDescent="0.25">
      <c r="A36" s="1" t="s">
        <v>23</v>
      </c>
      <c r="B36" s="1" t="s">
        <v>24</v>
      </c>
      <c r="C36" s="1" t="s">
        <v>37</v>
      </c>
      <c r="D36" s="1" t="s">
        <v>42</v>
      </c>
      <c r="E36">
        <v>2296</v>
      </c>
      <c r="F36">
        <v>10</v>
      </c>
      <c r="G36">
        <v>15</v>
      </c>
      <c r="H36">
        <v>34440</v>
      </c>
      <c r="I36">
        <v>344.4</v>
      </c>
      <c r="J36">
        <v>34095.599999999999</v>
      </c>
      <c r="K36">
        <v>22960</v>
      </c>
      <c r="L36">
        <v>11135.599999999999</v>
      </c>
      <c r="M36" s="2">
        <v>41671</v>
      </c>
      <c r="N36">
        <v>2</v>
      </c>
      <c r="O36" s="1" t="s">
        <v>38</v>
      </c>
      <c r="P36">
        <v>2014</v>
      </c>
      <c r="Q36">
        <v>4.8499999999999996</v>
      </c>
    </row>
    <row r="37" spans="1:17" x14ac:dyDescent="0.25">
      <c r="A37" s="1" t="s">
        <v>17</v>
      </c>
      <c r="B37" s="1" t="s">
        <v>24</v>
      </c>
      <c r="C37" s="1" t="s">
        <v>37</v>
      </c>
      <c r="D37" s="1" t="s">
        <v>42</v>
      </c>
      <c r="E37">
        <v>1030</v>
      </c>
      <c r="F37">
        <v>10</v>
      </c>
      <c r="G37">
        <v>7</v>
      </c>
      <c r="H37">
        <v>7210</v>
      </c>
      <c r="I37">
        <v>72.099999999999994</v>
      </c>
      <c r="J37">
        <v>7137.9</v>
      </c>
      <c r="K37">
        <v>5150</v>
      </c>
      <c r="L37">
        <v>1987.8999999999996</v>
      </c>
      <c r="M37" s="2">
        <v>41760</v>
      </c>
      <c r="N37">
        <v>5</v>
      </c>
      <c r="O37" s="1" t="s">
        <v>43</v>
      </c>
      <c r="P37">
        <v>2014</v>
      </c>
      <c r="Q37">
        <v>1.9299999999999997</v>
      </c>
    </row>
    <row r="38" spans="1:17" x14ac:dyDescent="0.25">
      <c r="A38" s="1" t="s">
        <v>30</v>
      </c>
      <c r="B38" s="1" t="s">
        <v>36</v>
      </c>
      <c r="C38" s="1" t="s">
        <v>19</v>
      </c>
      <c r="D38" s="1" t="s">
        <v>42</v>
      </c>
      <c r="E38">
        <v>1858</v>
      </c>
      <c r="F38">
        <v>3</v>
      </c>
      <c r="G38">
        <v>12</v>
      </c>
      <c r="H38">
        <v>22296</v>
      </c>
      <c r="I38">
        <v>222.96</v>
      </c>
      <c r="J38">
        <v>22073.040000000001</v>
      </c>
      <c r="K38">
        <v>5574</v>
      </c>
      <c r="L38">
        <v>16499.04</v>
      </c>
      <c r="M38" s="2">
        <v>41671</v>
      </c>
      <c r="N38">
        <v>2</v>
      </c>
      <c r="O38" s="1" t="s">
        <v>38</v>
      </c>
      <c r="P38">
        <v>2014</v>
      </c>
      <c r="Q38">
        <v>8.8800000000000008</v>
      </c>
    </row>
    <row r="39" spans="1:17" x14ac:dyDescent="0.25">
      <c r="A39" s="1" t="s">
        <v>17</v>
      </c>
      <c r="B39" s="1" t="s">
        <v>26</v>
      </c>
      <c r="C39" s="1" t="s">
        <v>19</v>
      </c>
      <c r="D39" s="1" t="s">
        <v>42</v>
      </c>
      <c r="E39">
        <v>1210</v>
      </c>
      <c r="F39">
        <v>3</v>
      </c>
      <c r="G39">
        <v>350</v>
      </c>
      <c r="H39">
        <v>423500</v>
      </c>
      <c r="I39">
        <v>4235</v>
      </c>
      <c r="J39">
        <v>419265</v>
      </c>
      <c r="K39">
        <v>314600</v>
      </c>
      <c r="L39">
        <v>104665</v>
      </c>
      <c r="M39" s="2">
        <v>41699</v>
      </c>
      <c r="N39">
        <v>3</v>
      </c>
      <c r="O39" s="1" t="s">
        <v>29</v>
      </c>
      <c r="P39">
        <v>2014</v>
      </c>
      <c r="Q39">
        <v>86.5</v>
      </c>
    </row>
    <row r="40" spans="1:17" x14ac:dyDescent="0.25">
      <c r="A40" s="1" t="s">
        <v>17</v>
      </c>
      <c r="B40" s="1" t="s">
        <v>36</v>
      </c>
      <c r="C40" s="1" t="s">
        <v>19</v>
      </c>
      <c r="D40" s="1" t="s">
        <v>42</v>
      </c>
      <c r="E40">
        <v>2529</v>
      </c>
      <c r="F40">
        <v>3</v>
      </c>
      <c r="G40">
        <v>7</v>
      </c>
      <c r="H40">
        <v>17703</v>
      </c>
      <c r="I40">
        <v>177.03</v>
      </c>
      <c r="J40">
        <v>17525.97</v>
      </c>
      <c r="K40">
        <v>12645</v>
      </c>
      <c r="L40">
        <v>4880.9699999999993</v>
      </c>
      <c r="M40" s="2">
        <v>41821</v>
      </c>
      <c r="N40">
        <v>7</v>
      </c>
      <c r="O40" s="1" t="s">
        <v>32</v>
      </c>
      <c r="P40">
        <v>2014</v>
      </c>
      <c r="Q40">
        <v>1.9299999999999997</v>
      </c>
    </row>
    <row r="41" spans="1:17" x14ac:dyDescent="0.25">
      <c r="A41" s="1" t="s">
        <v>30</v>
      </c>
      <c r="B41" s="1" t="s">
        <v>18</v>
      </c>
      <c r="C41" s="1" t="s">
        <v>19</v>
      </c>
      <c r="D41" s="1" t="s">
        <v>42</v>
      </c>
      <c r="E41">
        <v>1445</v>
      </c>
      <c r="F41">
        <v>3</v>
      </c>
      <c r="G41">
        <v>12</v>
      </c>
      <c r="H41">
        <v>17340</v>
      </c>
      <c r="I41">
        <v>173.4</v>
      </c>
      <c r="J41">
        <v>17166.599999999999</v>
      </c>
      <c r="K41">
        <v>4335</v>
      </c>
      <c r="L41">
        <v>12831.599999999999</v>
      </c>
      <c r="M41" s="2">
        <v>41883</v>
      </c>
      <c r="N41">
        <v>9</v>
      </c>
      <c r="O41" s="1" t="s">
        <v>35</v>
      </c>
      <c r="P41">
        <v>2014</v>
      </c>
      <c r="Q41">
        <v>8.879999999999999</v>
      </c>
    </row>
    <row r="42" spans="1:17" x14ac:dyDescent="0.25">
      <c r="A42" s="1" t="s">
        <v>30</v>
      </c>
      <c r="B42" s="1" t="s">
        <v>24</v>
      </c>
      <c r="C42" s="1" t="s">
        <v>19</v>
      </c>
      <c r="D42" s="1" t="s">
        <v>42</v>
      </c>
      <c r="E42">
        <v>2671</v>
      </c>
      <c r="F42">
        <v>3</v>
      </c>
      <c r="G42">
        <v>12</v>
      </c>
      <c r="H42">
        <v>32052</v>
      </c>
      <c r="I42">
        <v>320.52</v>
      </c>
      <c r="J42">
        <v>31731.48</v>
      </c>
      <c r="K42">
        <v>8013</v>
      </c>
      <c r="L42">
        <v>23718.48</v>
      </c>
      <c r="M42" s="2">
        <v>41883</v>
      </c>
      <c r="N42">
        <v>9</v>
      </c>
      <c r="O42" s="1" t="s">
        <v>35</v>
      </c>
      <c r="P42">
        <v>2014</v>
      </c>
      <c r="Q42">
        <v>8.879999999999999</v>
      </c>
    </row>
    <row r="43" spans="1:17" x14ac:dyDescent="0.25">
      <c r="A43" s="1" t="s">
        <v>17</v>
      </c>
      <c r="B43" s="1" t="s">
        <v>26</v>
      </c>
      <c r="C43" s="1" t="s">
        <v>19</v>
      </c>
      <c r="D43" s="1" t="s">
        <v>42</v>
      </c>
      <c r="E43">
        <v>1397</v>
      </c>
      <c r="F43">
        <v>3</v>
      </c>
      <c r="G43">
        <v>350</v>
      </c>
      <c r="H43">
        <v>488950</v>
      </c>
      <c r="I43">
        <v>4889.5</v>
      </c>
      <c r="J43">
        <v>484060.5</v>
      </c>
      <c r="K43">
        <v>363220</v>
      </c>
      <c r="L43">
        <v>120840.5</v>
      </c>
      <c r="M43" s="2">
        <v>41913</v>
      </c>
      <c r="N43">
        <v>10</v>
      </c>
      <c r="O43" s="1" t="s">
        <v>39</v>
      </c>
      <c r="P43">
        <v>2014</v>
      </c>
      <c r="Q43">
        <v>86.5</v>
      </c>
    </row>
    <row r="44" spans="1:17" x14ac:dyDescent="0.25">
      <c r="A44" s="1" t="s">
        <v>17</v>
      </c>
      <c r="B44" s="1" t="s">
        <v>24</v>
      </c>
      <c r="C44" s="1" t="s">
        <v>19</v>
      </c>
      <c r="D44" s="1" t="s">
        <v>42</v>
      </c>
      <c r="E44">
        <v>2155</v>
      </c>
      <c r="F44">
        <v>3</v>
      </c>
      <c r="G44">
        <v>350</v>
      </c>
      <c r="H44">
        <v>754250</v>
      </c>
      <c r="I44">
        <v>7542.5</v>
      </c>
      <c r="J44">
        <v>746707.5</v>
      </c>
      <c r="K44">
        <v>560300</v>
      </c>
      <c r="L44">
        <v>186407.5</v>
      </c>
      <c r="M44" s="2">
        <v>41974</v>
      </c>
      <c r="N44">
        <v>12</v>
      </c>
      <c r="O44" s="1" t="s">
        <v>27</v>
      </c>
      <c r="P44">
        <v>2014</v>
      </c>
      <c r="Q44">
        <v>86.5</v>
      </c>
    </row>
    <row r="45" spans="1:17" x14ac:dyDescent="0.25">
      <c r="A45" s="1" t="s">
        <v>23</v>
      </c>
      <c r="B45" s="1" t="s">
        <v>26</v>
      </c>
      <c r="C45" s="1" t="s">
        <v>28</v>
      </c>
      <c r="D45" s="1" t="s">
        <v>42</v>
      </c>
      <c r="E45">
        <v>2214</v>
      </c>
      <c r="F45">
        <v>5</v>
      </c>
      <c r="G45">
        <v>15</v>
      </c>
      <c r="H45">
        <v>33210</v>
      </c>
      <c r="I45">
        <v>332.1</v>
      </c>
      <c r="J45">
        <v>32877.9</v>
      </c>
      <c r="K45">
        <v>22140</v>
      </c>
      <c r="L45">
        <v>10737.900000000001</v>
      </c>
      <c r="M45" s="2">
        <v>41699</v>
      </c>
      <c r="N45">
        <v>3</v>
      </c>
      <c r="O45" s="1" t="s">
        <v>29</v>
      </c>
      <c r="P45">
        <v>2014</v>
      </c>
      <c r="Q45">
        <v>4.8500000000000005</v>
      </c>
    </row>
    <row r="46" spans="1:17" x14ac:dyDescent="0.25">
      <c r="A46" s="1" t="s">
        <v>33</v>
      </c>
      <c r="B46" s="1" t="s">
        <v>36</v>
      </c>
      <c r="C46" s="1" t="s">
        <v>28</v>
      </c>
      <c r="D46" s="1" t="s">
        <v>42</v>
      </c>
      <c r="E46">
        <v>2301</v>
      </c>
      <c r="F46">
        <v>5</v>
      </c>
      <c r="G46">
        <v>300</v>
      </c>
      <c r="H46">
        <v>690300</v>
      </c>
      <c r="I46">
        <v>6903</v>
      </c>
      <c r="J46">
        <v>683397</v>
      </c>
      <c r="K46">
        <v>575250</v>
      </c>
      <c r="L46">
        <v>108147</v>
      </c>
      <c r="M46" s="2">
        <v>41730</v>
      </c>
      <c r="N46">
        <v>4</v>
      </c>
      <c r="O46" s="1" t="s">
        <v>41</v>
      </c>
      <c r="P46">
        <v>2014</v>
      </c>
      <c r="Q46">
        <v>47</v>
      </c>
    </row>
    <row r="47" spans="1:17" x14ac:dyDescent="0.25">
      <c r="A47" s="1" t="s">
        <v>17</v>
      </c>
      <c r="B47" s="1" t="s">
        <v>24</v>
      </c>
      <c r="C47" s="1" t="s">
        <v>28</v>
      </c>
      <c r="D47" s="1" t="s">
        <v>42</v>
      </c>
      <c r="E47">
        <v>1375.5</v>
      </c>
      <c r="F47">
        <v>5</v>
      </c>
      <c r="G47">
        <v>20</v>
      </c>
      <c r="H47">
        <v>27510</v>
      </c>
      <c r="I47">
        <v>275.10000000000002</v>
      </c>
      <c r="J47">
        <v>27234.899999999998</v>
      </c>
      <c r="K47">
        <v>13755</v>
      </c>
      <c r="L47">
        <v>13479.899999999998</v>
      </c>
      <c r="M47" s="2">
        <v>41821</v>
      </c>
      <c r="N47">
        <v>7</v>
      </c>
      <c r="O47" s="1" t="s">
        <v>32</v>
      </c>
      <c r="P47">
        <v>2014</v>
      </c>
      <c r="Q47">
        <v>9.7999999999999989</v>
      </c>
    </row>
    <row r="48" spans="1:17" x14ac:dyDescent="0.25">
      <c r="A48" s="1" t="s">
        <v>17</v>
      </c>
      <c r="B48" s="1" t="s">
        <v>18</v>
      </c>
      <c r="C48" s="1" t="s">
        <v>28</v>
      </c>
      <c r="D48" s="1" t="s">
        <v>42</v>
      </c>
      <c r="E48">
        <v>1830</v>
      </c>
      <c r="F48">
        <v>5</v>
      </c>
      <c r="G48">
        <v>7</v>
      </c>
      <c r="H48">
        <v>12810</v>
      </c>
      <c r="I48">
        <v>128.1</v>
      </c>
      <c r="J48">
        <v>12681.9</v>
      </c>
      <c r="K48">
        <v>9150</v>
      </c>
      <c r="L48">
        <v>3531.8999999999996</v>
      </c>
      <c r="M48" s="2">
        <v>41852</v>
      </c>
      <c r="N48">
        <v>8</v>
      </c>
      <c r="O48" s="1" t="s">
        <v>34</v>
      </c>
      <c r="P48">
        <v>2014</v>
      </c>
      <c r="Q48">
        <v>1.9299999999999997</v>
      </c>
    </row>
    <row r="49" spans="1:17" x14ac:dyDescent="0.25">
      <c r="A49" s="1" t="s">
        <v>23</v>
      </c>
      <c r="B49" s="1" t="s">
        <v>36</v>
      </c>
      <c r="C49" s="1" t="s">
        <v>37</v>
      </c>
      <c r="D49" s="1" t="s">
        <v>42</v>
      </c>
      <c r="E49">
        <v>1514</v>
      </c>
      <c r="F49">
        <v>10</v>
      </c>
      <c r="G49">
        <v>15</v>
      </c>
      <c r="H49">
        <v>22710</v>
      </c>
      <c r="I49">
        <v>227.1</v>
      </c>
      <c r="J49">
        <v>22482.9</v>
      </c>
      <c r="K49">
        <v>15140</v>
      </c>
      <c r="L49">
        <v>7342.9000000000015</v>
      </c>
      <c r="M49" s="2">
        <v>41671</v>
      </c>
      <c r="N49">
        <v>2</v>
      </c>
      <c r="O49" s="1" t="s">
        <v>38</v>
      </c>
      <c r="P49">
        <v>2014</v>
      </c>
      <c r="Q49">
        <v>4.8500000000000005</v>
      </c>
    </row>
    <row r="50" spans="1:17" x14ac:dyDescent="0.25">
      <c r="A50" s="1" t="s">
        <v>17</v>
      </c>
      <c r="B50" s="1" t="s">
        <v>36</v>
      </c>
      <c r="C50" s="1" t="s">
        <v>37</v>
      </c>
      <c r="D50" s="1" t="s">
        <v>42</v>
      </c>
      <c r="E50">
        <v>4492.5</v>
      </c>
      <c r="F50">
        <v>10</v>
      </c>
      <c r="G50">
        <v>7</v>
      </c>
      <c r="H50">
        <v>31447.5</v>
      </c>
      <c r="I50">
        <v>314.47500000000002</v>
      </c>
      <c r="J50">
        <v>31133.024999999998</v>
      </c>
      <c r="K50">
        <v>22462.5</v>
      </c>
      <c r="L50">
        <v>8670.5249999999978</v>
      </c>
      <c r="M50" s="2">
        <v>41730</v>
      </c>
      <c r="N50">
        <v>4</v>
      </c>
      <c r="O50" s="1" t="s">
        <v>41</v>
      </c>
      <c r="P50">
        <v>2014</v>
      </c>
      <c r="Q50">
        <v>1.9299999999999995</v>
      </c>
    </row>
    <row r="51" spans="1:17" x14ac:dyDescent="0.25">
      <c r="A51" s="1" t="s">
        <v>31</v>
      </c>
      <c r="B51" s="1" t="s">
        <v>36</v>
      </c>
      <c r="C51" s="1" t="s">
        <v>37</v>
      </c>
      <c r="D51" s="1" t="s">
        <v>42</v>
      </c>
      <c r="E51">
        <v>727</v>
      </c>
      <c r="F51">
        <v>10</v>
      </c>
      <c r="G51">
        <v>125</v>
      </c>
      <c r="H51">
        <v>90875</v>
      </c>
      <c r="I51">
        <v>908.75</v>
      </c>
      <c r="J51">
        <v>89966.25</v>
      </c>
      <c r="K51">
        <v>87240</v>
      </c>
      <c r="L51">
        <v>2726.25</v>
      </c>
      <c r="M51" s="2">
        <v>41791</v>
      </c>
      <c r="N51">
        <v>6</v>
      </c>
      <c r="O51" s="1" t="s">
        <v>25</v>
      </c>
      <c r="P51">
        <v>2014</v>
      </c>
      <c r="Q51">
        <v>3.75</v>
      </c>
    </row>
    <row r="52" spans="1:17" x14ac:dyDescent="0.25">
      <c r="A52" s="1" t="s">
        <v>31</v>
      </c>
      <c r="B52" s="1" t="s">
        <v>24</v>
      </c>
      <c r="C52" s="1" t="s">
        <v>37</v>
      </c>
      <c r="D52" s="1" t="s">
        <v>42</v>
      </c>
      <c r="E52">
        <v>787</v>
      </c>
      <c r="F52">
        <v>10</v>
      </c>
      <c r="G52">
        <v>125</v>
      </c>
      <c r="H52">
        <v>98375</v>
      </c>
      <c r="I52">
        <v>983.75</v>
      </c>
      <c r="J52">
        <v>97391.25</v>
      </c>
      <c r="K52">
        <v>94440</v>
      </c>
      <c r="L52">
        <v>2951.25</v>
      </c>
      <c r="M52" s="2">
        <v>41791</v>
      </c>
      <c r="N52">
        <v>6</v>
      </c>
      <c r="O52" s="1" t="s">
        <v>25</v>
      </c>
      <c r="P52">
        <v>2014</v>
      </c>
      <c r="Q52">
        <v>3.75</v>
      </c>
    </row>
    <row r="53" spans="1:17" x14ac:dyDescent="0.25">
      <c r="A53" s="1" t="s">
        <v>31</v>
      </c>
      <c r="B53" s="1" t="s">
        <v>26</v>
      </c>
      <c r="C53" s="1" t="s">
        <v>37</v>
      </c>
      <c r="D53" s="1" t="s">
        <v>42</v>
      </c>
      <c r="E53">
        <v>1823</v>
      </c>
      <c r="F53">
        <v>10</v>
      </c>
      <c r="G53">
        <v>125</v>
      </c>
      <c r="H53">
        <v>227875</v>
      </c>
      <c r="I53">
        <v>2278.75</v>
      </c>
      <c r="J53">
        <v>225596.25</v>
      </c>
      <c r="K53">
        <v>218760</v>
      </c>
      <c r="L53">
        <v>6836.25</v>
      </c>
      <c r="M53" s="2">
        <v>41821</v>
      </c>
      <c r="N53">
        <v>7</v>
      </c>
      <c r="O53" s="1" t="s">
        <v>32</v>
      </c>
      <c r="P53">
        <v>2014</v>
      </c>
      <c r="Q53">
        <v>3.75</v>
      </c>
    </row>
    <row r="54" spans="1:17" x14ac:dyDescent="0.25">
      <c r="A54" s="1" t="s">
        <v>23</v>
      </c>
      <c r="B54" s="1" t="s">
        <v>22</v>
      </c>
      <c r="C54" s="1" t="s">
        <v>37</v>
      </c>
      <c r="D54" s="1" t="s">
        <v>42</v>
      </c>
      <c r="E54">
        <v>747</v>
      </c>
      <c r="F54">
        <v>10</v>
      </c>
      <c r="G54">
        <v>15</v>
      </c>
      <c r="H54">
        <v>11205</v>
      </c>
      <c r="I54">
        <v>112.05</v>
      </c>
      <c r="J54">
        <v>11092.95</v>
      </c>
      <c r="K54">
        <v>7470</v>
      </c>
      <c r="L54">
        <v>3622.9500000000007</v>
      </c>
      <c r="M54" s="2">
        <v>41883</v>
      </c>
      <c r="N54">
        <v>9</v>
      </c>
      <c r="O54" s="1" t="s">
        <v>35</v>
      </c>
      <c r="P54">
        <v>2014</v>
      </c>
      <c r="Q54">
        <v>4.8500000000000005</v>
      </c>
    </row>
    <row r="55" spans="1:17" x14ac:dyDescent="0.25">
      <c r="A55" s="1" t="s">
        <v>33</v>
      </c>
      <c r="B55" s="1" t="s">
        <v>36</v>
      </c>
      <c r="C55" s="1" t="s">
        <v>37</v>
      </c>
      <c r="D55" s="1" t="s">
        <v>42</v>
      </c>
      <c r="E55">
        <v>2905</v>
      </c>
      <c r="F55">
        <v>10</v>
      </c>
      <c r="G55">
        <v>300</v>
      </c>
      <c r="H55">
        <v>871500</v>
      </c>
      <c r="I55">
        <v>8715</v>
      </c>
      <c r="J55">
        <v>862785</v>
      </c>
      <c r="K55">
        <v>726250</v>
      </c>
      <c r="L55">
        <v>136535</v>
      </c>
      <c r="M55" s="2">
        <v>41944</v>
      </c>
      <c r="N55">
        <v>11</v>
      </c>
      <c r="O55" s="1" t="s">
        <v>44</v>
      </c>
      <c r="P55">
        <v>2014</v>
      </c>
      <c r="Q55">
        <v>47</v>
      </c>
    </row>
    <row r="56" spans="1:17" x14ac:dyDescent="0.25">
      <c r="A56" s="1" t="s">
        <v>17</v>
      </c>
      <c r="B56" s="1" t="s">
        <v>24</v>
      </c>
      <c r="C56" s="1" t="s">
        <v>37</v>
      </c>
      <c r="D56" s="1" t="s">
        <v>42</v>
      </c>
      <c r="E56">
        <v>2155</v>
      </c>
      <c r="F56">
        <v>10</v>
      </c>
      <c r="G56">
        <v>350</v>
      </c>
      <c r="H56">
        <v>754250</v>
      </c>
      <c r="I56">
        <v>7542.5</v>
      </c>
      <c r="J56">
        <v>746707.5</v>
      </c>
      <c r="K56">
        <v>560300</v>
      </c>
      <c r="L56">
        <v>186407.5</v>
      </c>
      <c r="M56" s="2">
        <v>41974</v>
      </c>
      <c r="N56">
        <v>12</v>
      </c>
      <c r="O56" s="1" t="s">
        <v>27</v>
      </c>
      <c r="P56">
        <v>2014</v>
      </c>
      <c r="Q56">
        <v>86.5</v>
      </c>
    </row>
    <row r="57" spans="1:17" x14ac:dyDescent="0.25">
      <c r="A57" s="1" t="s">
        <v>31</v>
      </c>
      <c r="B57" s="1" t="s">
        <v>18</v>
      </c>
      <c r="C57" s="1" t="s">
        <v>19</v>
      </c>
      <c r="D57" s="1" t="s">
        <v>42</v>
      </c>
      <c r="E57">
        <v>742.5</v>
      </c>
      <c r="F57">
        <v>3</v>
      </c>
      <c r="G57">
        <v>125</v>
      </c>
      <c r="H57">
        <v>92812.5</v>
      </c>
      <c r="I57">
        <v>1856.25</v>
      </c>
      <c r="J57">
        <v>90956.25</v>
      </c>
      <c r="K57">
        <v>89100</v>
      </c>
      <c r="L57">
        <v>1856.25</v>
      </c>
      <c r="M57" s="2">
        <v>41730</v>
      </c>
      <c r="N57">
        <v>4</v>
      </c>
      <c r="O57" s="1" t="s">
        <v>41</v>
      </c>
      <c r="P57">
        <v>2014</v>
      </c>
      <c r="Q57">
        <v>2.5</v>
      </c>
    </row>
    <row r="58" spans="1:17" x14ac:dyDescent="0.25">
      <c r="A58" s="1" t="s">
        <v>30</v>
      </c>
      <c r="B58" s="1" t="s">
        <v>18</v>
      </c>
      <c r="C58" s="1" t="s">
        <v>19</v>
      </c>
      <c r="D58" s="1" t="s">
        <v>42</v>
      </c>
      <c r="E58">
        <v>1295</v>
      </c>
      <c r="F58">
        <v>3</v>
      </c>
      <c r="G58">
        <v>12</v>
      </c>
      <c r="H58">
        <v>15540</v>
      </c>
      <c r="I58">
        <v>310.8</v>
      </c>
      <c r="J58">
        <v>15229.2</v>
      </c>
      <c r="K58">
        <v>3885</v>
      </c>
      <c r="L58">
        <v>11344.2</v>
      </c>
      <c r="M58" s="2">
        <v>41913</v>
      </c>
      <c r="N58">
        <v>10</v>
      </c>
      <c r="O58" s="1" t="s">
        <v>39</v>
      </c>
      <c r="P58">
        <v>2014</v>
      </c>
      <c r="Q58">
        <v>8.76</v>
      </c>
    </row>
    <row r="59" spans="1:17" x14ac:dyDescent="0.25">
      <c r="A59" s="1" t="s">
        <v>17</v>
      </c>
      <c r="B59" s="1" t="s">
        <v>18</v>
      </c>
      <c r="C59" s="1" t="s">
        <v>19</v>
      </c>
      <c r="D59" s="1" t="s">
        <v>42</v>
      </c>
      <c r="E59">
        <v>2852</v>
      </c>
      <c r="F59">
        <v>3</v>
      </c>
      <c r="G59">
        <v>350</v>
      </c>
      <c r="H59">
        <v>998200</v>
      </c>
      <c r="I59">
        <v>19964</v>
      </c>
      <c r="J59">
        <v>978236</v>
      </c>
      <c r="K59">
        <v>741520</v>
      </c>
      <c r="L59">
        <v>236716</v>
      </c>
      <c r="M59" s="2">
        <v>41974</v>
      </c>
      <c r="N59">
        <v>12</v>
      </c>
      <c r="O59" s="1" t="s">
        <v>27</v>
      </c>
      <c r="P59">
        <v>2014</v>
      </c>
      <c r="Q59">
        <v>83</v>
      </c>
    </row>
    <row r="60" spans="1:17" x14ac:dyDescent="0.25">
      <c r="A60" s="1" t="s">
        <v>30</v>
      </c>
      <c r="B60" s="1" t="s">
        <v>36</v>
      </c>
      <c r="C60" s="1" t="s">
        <v>28</v>
      </c>
      <c r="D60" s="1" t="s">
        <v>42</v>
      </c>
      <c r="E60">
        <v>1142</v>
      </c>
      <c r="F60">
        <v>5</v>
      </c>
      <c r="G60">
        <v>12</v>
      </c>
      <c r="H60">
        <v>13704</v>
      </c>
      <c r="I60">
        <v>274.08</v>
      </c>
      <c r="J60">
        <v>13429.92</v>
      </c>
      <c r="K60">
        <v>3426</v>
      </c>
      <c r="L60">
        <v>10003.92</v>
      </c>
      <c r="M60" s="2">
        <v>41791</v>
      </c>
      <c r="N60">
        <v>6</v>
      </c>
      <c r="O60" s="1" t="s">
        <v>25</v>
      </c>
      <c r="P60">
        <v>2014</v>
      </c>
      <c r="Q60">
        <v>8.76</v>
      </c>
    </row>
    <row r="61" spans="1:17" x14ac:dyDescent="0.25">
      <c r="A61" s="1" t="s">
        <v>17</v>
      </c>
      <c r="B61" s="1" t="s">
        <v>36</v>
      </c>
      <c r="C61" s="1" t="s">
        <v>28</v>
      </c>
      <c r="D61" s="1" t="s">
        <v>42</v>
      </c>
      <c r="E61">
        <v>1566</v>
      </c>
      <c r="F61">
        <v>5</v>
      </c>
      <c r="G61">
        <v>20</v>
      </c>
      <c r="H61">
        <v>31320</v>
      </c>
      <c r="I61">
        <v>626.4</v>
      </c>
      <c r="J61">
        <v>30693.599999999999</v>
      </c>
      <c r="K61">
        <v>15660</v>
      </c>
      <c r="L61">
        <v>15033.599999999999</v>
      </c>
      <c r="M61" s="2">
        <v>41913</v>
      </c>
      <c r="N61">
        <v>10</v>
      </c>
      <c r="O61" s="1" t="s">
        <v>39</v>
      </c>
      <c r="P61">
        <v>2014</v>
      </c>
      <c r="Q61">
        <v>9.6</v>
      </c>
    </row>
    <row r="62" spans="1:17" x14ac:dyDescent="0.25">
      <c r="A62" s="1" t="s">
        <v>30</v>
      </c>
      <c r="B62" s="1" t="s">
        <v>26</v>
      </c>
      <c r="C62" s="1" t="s">
        <v>28</v>
      </c>
      <c r="D62" s="1" t="s">
        <v>42</v>
      </c>
      <c r="E62">
        <v>690</v>
      </c>
      <c r="F62">
        <v>5</v>
      </c>
      <c r="G62">
        <v>12</v>
      </c>
      <c r="H62">
        <v>8280</v>
      </c>
      <c r="I62">
        <v>165.6</v>
      </c>
      <c r="J62">
        <v>8114.4</v>
      </c>
      <c r="K62">
        <v>2070</v>
      </c>
      <c r="L62">
        <v>6044.4</v>
      </c>
      <c r="M62" s="2">
        <v>41944</v>
      </c>
      <c r="N62">
        <v>11</v>
      </c>
      <c r="O62" s="1" t="s">
        <v>44</v>
      </c>
      <c r="P62">
        <v>2014</v>
      </c>
      <c r="Q62">
        <v>8.76</v>
      </c>
    </row>
    <row r="63" spans="1:17" x14ac:dyDescent="0.25">
      <c r="A63" s="1" t="s">
        <v>23</v>
      </c>
      <c r="B63" s="1" t="s">
        <v>18</v>
      </c>
      <c r="C63" s="1" t="s">
        <v>37</v>
      </c>
      <c r="D63" s="1" t="s">
        <v>42</v>
      </c>
      <c r="E63">
        <v>2363</v>
      </c>
      <c r="F63">
        <v>10</v>
      </c>
      <c r="G63">
        <v>15</v>
      </c>
      <c r="H63">
        <v>35445</v>
      </c>
      <c r="I63">
        <v>708.9</v>
      </c>
      <c r="J63">
        <v>34736.1</v>
      </c>
      <c r="K63">
        <v>23630</v>
      </c>
      <c r="L63">
        <v>11106.099999999999</v>
      </c>
      <c r="M63" s="2">
        <v>41671</v>
      </c>
      <c r="N63">
        <v>2</v>
      </c>
      <c r="O63" s="1" t="s">
        <v>38</v>
      </c>
      <c r="P63">
        <v>2014</v>
      </c>
      <c r="Q63">
        <v>4.6999999999999993</v>
      </c>
    </row>
    <row r="64" spans="1:17" x14ac:dyDescent="0.25">
      <c r="A64" s="1" t="s">
        <v>33</v>
      </c>
      <c r="B64" s="1" t="s">
        <v>24</v>
      </c>
      <c r="C64" s="1" t="s">
        <v>37</v>
      </c>
      <c r="D64" s="1" t="s">
        <v>42</v>
      </c>
      <c r="E64">
        <v>918</v>
      </c>
      <c r="F64">
        <v>10</v>
      </c>
      <c r="G64">
        <v>300</v>
      </c>
      <c r="H64">
        <v>275400</v>
      </c>
      <c r="I64">
        <v>5508</v>
      </c>
      <c r="J64">
        <v>269892</v>
      </c>
      <c r="K64">
        <v>229500</v>
      </c>
      <c r="L64">
        <v>40392</v>
      </c>
      <c r="M64" s="2">
        <v>41760</v>
      </c>
      <c r="N64">
        <v>5</v>
      </c>
      <c r="O64" s="1" t="s">
        <v>43</v>
      </c>
      <c r="P64">
        <v>2014</v>
      </c>
      <c r="Q64">
        <v>44</v>
      </c>
    </row>
    <row r="65" spans="1:17" x14ac:dyDescent="0.25">
      <c r="A65" s="1" t="s">
        <v>33</v>
      </c>
      <c r="B65" s="1" t="s">
        <v>22</v>
      </c>
      <c r="C65" s="1" t="s">
        <v>37</v>
      </c>
      <c r="D65" s="1" t="s">
        <v>42</v>
      </c>
      <c r="E65">
        <v>1728</v>
      </c>
      <c r="F65">
        <v>10</v>
      </c>
      <c r="G65">
        <v>300</v>
      </c>
      <c r="H65">
        <v>518400</v>
      </c>
      <c r="I65">
        <v>10368</v>
      </c>
      <c r="J65">
        <v>508032</v>
      </c>
      <c r="K65">
        <v>432000</v>
      </c>
      <c r="L65">
        <v>76032</v>
      </c>
      <c r="M65" s="2">
        <v>41760</v>
      </c>
      <c r="N65">
        <v>5</v>
      </c>
      <c r="O65" s="1" t="s">
        <v>43</v>
      </c>
      <c r="P65">
        <v>2014</v>
      </c>
      <c r="Q65">
        <v>44</v>
      </c>
    </row>
    <row r="66" spans="1:17" x14ac:dyDescent="0.25">
      <c r="A66" s="1" t="s">
        <v>30</v>
      </c>
      <c r="B66" s="1" t="s">
        <v>36</v>
      </c>
      <c r="C66" s="1" t="s">
        <v>37</v>
      </c>
      <c r="D66" s="1" t="s">
        <v>42</v>
      </c>
      <c r="E66">
        <v>1142</v>
      </c>
      <c r="F66">
        <v>10</v>
      </c>
      <c r="G66">
        <v>12</v>
      </c>
      <c r="H66">
        <v>13704</v>
      </c>
      <c r="I66">
        <v>274.08</v>
      </c>
      <c r="J66">
        <v>13429.92</v>
      </c>
      <c r="K66">
        <v>3426</v>
      </c>
      <c r="L66">
        <v>10003.92</v>
      </c>
      <c r="M66" s="2">
        <v>41791</v>
      </c>
      <c r="N66">
        <v>6</v>
      </c>
      <c r="O66" s="1" t="s">
        <v>25</v>
      </c>
      <c r="P66">
        <v>2014</v>
      </c>
      <c r="Q66">
        <v>8.76</v>
      </c>
    </row>
    <row r="67" spans="1:17" x14ac:dyDescent="0.25">
      <c r="A67" s="1" t="s">
        <v>31</v>
      </c>
      <c r="B67" s="1" t="s">
        <v>26</v>
      </c>
      <c r="C67" s="1" t="s">
        <v>37</v>
      </c>
      <c r="D67" s="1" t="s">
        <v>42</v>
      </c>
      <c r="E67">
        <v>662</v>
      </c>
      <c r="F67">
        <v>10</v>
      </c>
      <c r="G67">
        <v>125</v>
      </c>
      <c r="H67">
        <v>82750</v>
      </c>
      <c r="I67">
        <v>1655</v>
      </c>
      <c r="J67">
        <v>81095</v>
      </c>
      <c r="K67">
        <v>79440</v>
      </c>
      <c r="L67">
        <v>1655</v>
      </c>
      <c r="M67" s="2">
        <v>41791</v>
      </c>
      <c r="N67">
        <v>6</v>
      </c>
      <c r="O67" s="1" t="s">
        <v>25</v>
      </c>
      <c r="P67">
        <v>2014</v>
      </c>
      <c r="Q67">
        <v>2.5</v>
      </c>
    </row>
    <row r="68" spans="1:17" x14ac:dyDescent="0.25">
      <c r="A68" s="1" t="s">
        <v>30</v>
      </c>
      <c r="B68" s="1" t="s">
        <v>18</v>
      </c>
      <c r="C68" s="1" t="s">
        <v>37</v>
      </c>
      <c r="D68" s="1" t="s">
        <v>42</v>
      </c>
      <c r="E68">
        <v>1295</v>
      </c>
      <c r="F68">
        <v>10</v>
      </c>
      <c r="G68">
        <v>12</v>
      </c>
      <c r="H68">
        <v>15540</v>
      </c>
      <c r="I68">
        <v>310.8</v>
      </c>
      <c r="J68">
        <v>15229.2</v>
      </c>
      <c r="K68">
        <v>3885</v>
      </c>
      <c r="L68">
        <v>11344.2</v>
      </c>
      <c r="M68" s="2">
        <v>41913</v>
      </c>
      <c r="N68">
        <v>10</v>
      </c>
      <c r="O68" s="1" t="s">
        <v>39</v>
      </c>
      <c r="P68">
        <v>2014</v>
      </c>
      <c r="Q68">
        <v>8.76</v>
      </c>
    </row>
    <row r="69" spans="1:17" x14ac:dyDescent="0.25">
      <c r="A69" s="1" t="s">
        <v>33</v>
      </c>
      <c r="B69" s="1" t="s">
        <v>18</v>
      </c>
      <c r="C69" s="1" t="s">
        <v>37</v>
      </c>
      <c r="D69" s="1" t="s">
        <v>42</v>
      </c>
      <c r="E69">
        <v>1916</v>
      </c>
      <c r="F69">
        <v>10</v>
      </c>
      <c r="G69">
        <v>300</v>
      </c>
      <c r="H69">
        <v>574800</v>
      </c>
      <c r="I69">
        <v>11496</v>
      </c>
      <c r="J69">
        <v>563304</v>
      </c>
      <c r="K69">
        <v>479000</v>
      </c>
      <c r="L69">
        <v>84304</v>
      </c>
      <c r="M69" s="2">
        <v>41974</v>
      </c>
      <c r="N69">
        <v>12</v>
      </c>
      <c r="O69" s="1" t="s">
        <v>27</v>
      </c>
      <c r="P69">
        <v>2014</v>
      </c>
      <c r="Q69">
        <v>44</v>
      </c>
    </row>
    <row r="70" spans="1:17" x14ac:dyDescent="0.25">
      <c r="A70" s="1" t="s">
        <v>17</v>
      </c>
      <c r="B70" s="1" t="s">
        <v>18</v>
      </c>
      <c r="C70" s="1" t="s">
        <v>37</v>
      </c>
      <c r="D70" s="1" t="s">
        <v>42</v>
      </c>
      <c r="E70">
        <v>2852</v>
      </c>
      <c r="F70">
        <v>10</v>
      </c>
      <c r="G70">
        <v>350</v>
      </c>
      <c r="H70">
        <v>998200</v>
      </c>
      <c r="I70">
        <v>19964</v>
      </c>
      <c r="J70">
        <v>978236</v>
      </c>
      <c r="K70">
        <v>741520</v>
      </c>
      <c r="L70">
        <v>236716</v>
      </c>
      <c r="M70" s="2">
        <v>41974</v>
      </c>
      <c r="N70">
        <v>12</v>
      </c>
      <c r="O70" s="1" t="s">
        <v>27</v>
      </c>
      <c r="P70">
        <v>2014</v>
      </c>
      <c r="Q70">
        <v>83</v>
      </c>
    </row>
    <row r="71" spans="1:17" x14ac:dyDescent="0.25">
      <c r="A71" s="1" t="s">
        <v>31</v>
      </c>
      <c r="B71" s="1" t="s">
        <v>18</v>
      </c>
      <c r="C71" s="1" t="s">
        <v>37</v>
      </c>
      <c r="D71" s="1" t="s">
        <v>42</v>
      </c>
      <c r="E71">
        <v>2729</v>
      </c>
      <c r="F71">
        <v>10</v>
      </c>
      <c r="G71">
        <v>125</v>
      </c>
      <c r="H71">
        <v>341125</v>
      </c>
      <c r="I71">
        <v>6822.5</v>
      </c>
      <c r="J71">
        <v>334302.5</v>
      </c>
      <c r="K71">
        <v>327480</v>
      </c>
      <c r="L71">
        <v>6822.5</v>
      </c>
      <c r="M71" s="2">
        <v>41974</v>
      </c>
      <c r="N71">
        <v>12</v>
      </c>
      <c r="O71" s="1" t="s">
        <v>27</v>
      </c>
      <c r="P71">
        <v>2014</v>
      </c>
      <c r="Q71">
        <v>2.5</v>
      </c>
    </row>
    <row r="72" spans="1:17" x14ac:dyDescent="0.25">
      <c r="A72" s="1" t="s">
        <v>30</v>
      </c>
      <c r="B72" s="1" t="s">
        <v>24</v>
      </c>
      <c r="C72" s="1" t="s">
        <v>37</v>
      </c>
      <c r="D72" s="1" t="s">
        <v>42</v>
      </c>
      <c r="E72">
        <v>1055</v>
      </c>
      <c r="F72">
        <v>10</v>
      </c>
      <c r="G72">
        <v>12</v>
      </c>
      <c r="H72">
        <v>12660</v>
      </c>
      <c r="I72">
        <v>253.2</v>
      </c>
      <c r="J72">
        <v>12406.8</v>
      </c>
      <c r="K72">
        <v>3165</v>
      </c>
      <c r="L72">
        <v>9241.7999999999993</v>
      </c>
      <c r="M72" s="2">
        <v>41974</v>
      </c>
      <c r="N72">
        <v>12</v>
      </c>
      <c r="O72" s="1" t="s">
        <v>27</v>
      </c>
      <c r="P72">
        <v>2014</v>
      </c>
      <c r="Q72">
        <v>8.76</v>
      </c>
    </row>
    <row r="73" spans="1:17" x14ac:dyDescent="0.25">
      <c r="A73" s="1" t="s">
        <v>30</v>
      </c>
      <c r="B73" s="1" t="s">
        <v>26</v>
      </c>
      <c r="C73" s="1" t="s">
        <v>37</v>
      </c>
      <c r="D73" s="1" t="s">
        <v>42</v>
      </c>
      <c r="E73">
        <v>1084</v>
      </c>
      <c r="F73">
        <v>10</v>
      </c>
      <c r="G73">
        <v>12</v>
      </c>
      <c r="H73">
        <v>13008</v>
      </c>
      <c r="I73">
        <v>260.16000000000003</v>
      </c>
      <c r="J73">
        <v>12747.84</v>
      </c>
      <c r="K73">
        <v>3252</v>
      </c>
      <c r="L73">
        <v>9495.84</v>
      </c>
      <c r="M73" s="2">
        <v>41974</v>
      </c>
      <c r="N73">
        <v>12</v>
      </c>
      <c r="O73" s="1" t="s">
        <v>27</v>
      </c>
      <c r="P73">
        <v>2014</v>
      </c>
      <c r="Q73">
        <v>8.76</v>
      </c>
    </row>
    <row r="74" spans="1:17" x14ac:dyDescent="0.25">
      <c r="A74" s="1" t="s">
        <v>33</v>
      </c>
      <c r="B74" s="1" t="s">
        <v>22</v>
      </c>
      <c r="C74" s="1" t="s">
        <v>40</v>
      </c>
      <c r="D74" s="1" t="s">
        <v>42</v>
      </c>
      <c r="E74">
        <v>259</v>
      </c>
      <c r="F74">
        <v>260</v>
      </c>
      <c r="G74">
        <v>300</v>
      </c>
      <c r="H74">
        <v>77700</v>
      </c>
      <c r="I74">
        <v>1554</v>
      </c>
      <c r="J74">
        <v>76146</v>
      </c>
      <c r="K74">
        <v>64750</v>
      </c>
      <c r="L74">
        <v>11396</v>
      </c>
      <c r="M74" s="2">
        <v>41699</v>
      </c>
      <c r="N74">
        <v>3</v>
      </c>
      <c r="O74" s="1" t="s">
        <v>29</v>
      </c>
      <c r="P74">
        <v>2014</v>
      </c>
      <c r="Q74">
        <v>44</v>
      </c>
    </row>
    <row r="75" spans="1:17" x14ac:dyDescent="0.25">
      <c r="A75" s="1" t="s">
        <v>33</v>
      </c>
      <c r="B75" s="1" t="s">
        <v>26</v>
      </c>
      <c r="C75" s="1" t="s">
        <v>40</v>
      </c>
      <c r="D75" s="1" t="s">
        <v>42</v>
      </c>
      <c r="E75">
        <v>1101</v>
      </c>
      <c r="F75">
        <v>260</v>
      </c>
      <c r="G75">
        <v>300</v>
      </c>
      <c r="H75">
        <v>330300</v>
      </c>
      <c r="I75">
        <v>6606</v>
      </c>
      <c r="J75">
        <v>323694</v>
      </c>
      <c r="K75">
        <v>275250</v>
      </c>
      <c r="L75">
        <v>48444</v>
      </c>
      <c r="M75" s="2">
        <v>41699</v>
      </c>
      <c r="N75">
        <v>3</v>
      </c>
      <c r="O75" s="1" t="s">
        <v>29</v>
      </c>
      <c r="P75">
        <v>2014</v>
      </c>
      <c r="Q75">
        <v>44</v>
      </c>
    </row>
    <row r="76" spans="1:17" x14ac:dyDescent="0.25">
      <c r="A76" s="1" t="s">
        <v>31</v>
      </c>
      <c r="B76" s="1" t="s">
        <v>22</v>
      </c>
      <c r="C76" s="1" t="s">
        <v>40</v>
      </c>
      <c r="D76" s="1" t="s">
        <v>42</v>
      </c>
      <c r="E76">
        <v>2276</v>
      </c>
      <c r="F76">
        <v>260</v>
      </c>
      <c r="G76">
        <v>125</v>
      </c>
      <c r="H76">
        <v>284500</v>
      </c>
      <c r="I76">
        <v>5690</v>
      </c>
      <c r="J76">
        <v>278810</v>
      </c>
      <c r="K76">
        <v>273120</v>
      </c>
      <c r="L76">
        <v>5690</v>
      </c>
      <c r="M76" s="2">
        <v>41760</v>
      </c>
      <c r="N76">
        <v>5</v>
      </c>
      <c r="O76" s="1" t="s">
        <v>43</v>
      </c>
      <c r="P76">
        <v>2014</v>
      </c>
      <c r="Q76">
        <v>2.5</v>
      </c>
    </row>
    <row r="77" spans="1:17" x14ac:dyDescent="0.25">
      <c r="A77" s="1" t="s">
        <v>17</v>
      </c>
      <c r="B77" s="1" t="s">
        <v>36</v>
      </c>
      <c r="C77" s="1" t="s">
        <v>40</v>
      </c>
      <c r="D77" s="1" t="s">
        <v>42</v>
      </c>
      <c r="E77">
        <v>1236</v>
      </c>
      <c r="F77">
        <v>260</v>
      </c>
      <c r="G77">
        <v>20</v>
      </c>
      <c r="H77">
        <v>24720</v>
      </c>
      <c r="I77">
        <v>494.4</v>
      </c>
      <c r="J77">
        <v>24225.599999999999</v>
      </c>
      <c r="K77">
        <v>12360</v>
      </c>
      <c r="L77">
        <v>11865.599999999999</v>
      </c>
      <c r="M77" s="2">
        <v>41944</v>
      </c>
      <c r="N77">
        <v>11</v>
      </c>
      <c r="O77" s="1" t="s">
        <v>44</v>
      </c>
      <c r="P77">
        <v>2014</v>
      </c>
      <c r="Q77">
        <v>9.6</v>
      </c>
    </row>
    <row r="78" spans="1:17" x14ac:dyDescent="0.25">
      <c r="A78" s="1" t="s">
        <v>17</v>
      </c>
      <c r="B78" s="1" t="s">
        <v>24</v>
      </c>
      <c r="C78" s="1" t="s">
        <v>40</v>
      </c>
      <c r="D78" s="1" t="s">
        <v>42</v>
      </c>
      <c r="E78">
        <v>941</v>
      </c>
      <c r="F78">
        <v>260</v>
      </c>
      <c r="G78">
        <v>20</v>
      </c>
      <c r="H78">
        <v>18820</v>
      </c>
      <c r="I78">
        <v>376.4</v>
      </c>
      <c r="J78">
        <v>18443.599999999999</v>
      </c>
      <c r="K78">
        <v>9410</v>
      </c>
      <c r="L78">
        <v>9033.5999999999985</v>
      </c>
      <c r="M78" s="2">
        <v>41944</v>
      </c>
      <c r="N78">
        <v>11</v>
      </c>
      <c r="O78" s="1" t="s">
        <v>44</v>
      </c>
      <c r="P78">
        <v>2014</v>
      </c>
      <c r="Q78">
        <v>9.5999999999999979</v>
      </c>
    </row>
    <row r="79" spans="1:17" x14ac:dyDescent="0.25">
      <c r="A79" s="1" t="s">
        <v>33</v>
      </c>
      <c r="B79" s="1" t="s">
        <v>18</v>
      </c>
      <c r="C79" s="1" t="s">
        <v>40</v>
      </c>
      <c r="D79" s="1" t="s">
        <v>42</v>
      </c>
      <c r="E79">
        <v>1916</v>
      </c>
      <c r="F79">
        <v>260</v>
      </c>
      <c r="G79">
        <v>300</v>
      </c>
      <c r="H79">
        <v>574800</v>
      </c>
      <c r="I79">
        <v>11496</v>
      </c>
      <c r="J79">
        <v>563304</v>
      </c>
      <c r="K79">
        <v>479000</v>
      </c>
      <c r="L79">
        <v>84304</v>
      </c>
      <c r="M79" s="2">
        <v>41974</v>
      </c>
      <c r="N79">
        <v>12</v>
      </c>
      <c r="O79" s="1" t="s">
        <v>27</v>
      </c>
      <c r="P79">
        <v>2014</v>
      </c>
      <c r="Q79">
        <v>44</v>
      </c>
    </row>
    <row r="80" spans="1:17" x14ac:dyDescent="0.25">
      <c r="A80" s="1" t="s">
        <v>31</v>
      </c>
      <c r="B80" s="1" t="s">
        <v>24</v>
      </c>
      <c r="C80" s="1" t="s">
        <v>19</v>
      </c>
      <c r="D80" s="1" t="s">
        <v>42</v>
      </c>
      <c r="E80">
        <v>4243.5</v>
      </c>
      <c r="F80">
        <v>3</v>
      </c>
      <c r="G80">
        <v>125</v>
      </c>
      <c r="H80">
        <v>530437.5</v>
      </c>
      <c r="I80">
        <v>15913.125</v>
      </c>
      <c r="J80">
        <v>514524.375</v>
      </c>
      <c r="K80">
        <v>509220</v>
      </c>
      <c r="L80">
        <v>5304.375</v>
      </c>
      <c r="M80" s="2">
        <v>41730</v>
      </c>
      <c r="N80">
        <v>4</v>
      </c>
      <c r="O80" s="1" t="s">
        <v>41</v>
      </c>
      <c r="P80">
        <v>2014</v>
      </c>
      <c r="Q80">
        <v>1.25</v>
      </c>
    </row>
    <row r="81" spans="1:17" x14ac:dyDescent="0.25">
      <c r="A81" s="1" t="s">
        <v>17</v>
      </c>
      <c r="B81" s="1" t="s">
        <v>22</v>
      </c>
      <c r="C81" s="1" t="s">
        <v>19</v>
      </c>
      <c r="D81" s="1" t="s">
        <v>42</v>
      </c>
      <c r="E81">
        <v>2580</v>
      </c>
      <c r="F81">
        <v>3</v>
      </c>
      <c r="G81">
        <v>20</v>
      </c>
      <c r="H81">
        <v>51600</v>
      </c>
      <c r="I81">
        <v>1548</v>
      </c>
      <c r="J81">
        <v>50052</v>
      </c>
      <c r="K81">
        <v>25800</v>
      </c>
      <c r="L81">
        <v>24252</v>
      </c>
      <c r="M81" s="2">
        <v>41730</v>
      </c>
      <c r="N81">
        <v>4</v>
      </c>
      <c r="O81" s="1" t="s">
        <v>41</v>
      </c>
      <c r="P81">
        <v>2014</v>
      </c>
      <c r="Q81">
        <v>9.4</v>
      </c>
    </row>
    <row r="82" spans="1:17" x14ac:dyDescent="0.25">
      <c r="A82" s="1" t="s">
        <v>33</v>
      </c>
      <c r="B82" s="1" t="s">
        <v>22</v>
      </c>
      <c r="C82" s="1" t="s">
        <v>19</v>
      </c>
      <c r="D82" s="1" t="s">
        <v>42</v>
      </c>
      <c r="E82">
        <v>689</v>
      </c>
      <c r="F82">
        <v>3</v>
      </c>
      <c r="G82">
        <v>300</v>
      </c>
      <c r="H82">
        <v>206700</v>
      </c>
      <c r="I82">
        <v>6201</v>
      </c>
      <c r="J82">
        <v>200499</v>
      </c>
      <c r="K82">
        <v>172250</v>
      </c>
      <c r="L82">
        <v>28249</v>
      </c>
      <c r="M82" s="2">
        <v>41791</v>
      </c>
      <c r="N82">
        <v>6</v>
      </c>
      <c r="O82" s="1" t="s">
        <v>25</v>
      </c>
      <c r="P82">
        <v>2014</v>
      </c>
      <c r="Q82">
        <v>41</v>
      </c>
    </row>
    <row r="83" spans="1:17" x14ac:dyDescent="0.25">
      <c r="A83" s="1" t="s">
        <v>30</v>
      </c>
      <c r="B83" s="1" t="s">
        <v>36</v>
      </c>
      <c r="C83" s="1" t="s">
        <v>19</v>
      </c>
      <c r="D83" s="1" t="s">
        <v>42</v>
      </c>
      <c r="E83">
        <v>1947</v>
      </c>
      <c r="F83">
        <v>3</v>
      </c>
      <c r="G83">
        <v>12</v>
      </c>
      <c r="H83">
        <v>23364</v>
      </c>
      <c r="I83">
        <v>700.92</v>
      </c>
      <c r="J83">
        <v>22663.08</v>
      </c>
      <c r="K83">
        <v>5841</v>
      </c>
      <c r="L83">
        <v>16822.080000000002</v>
      </c>
      <c r="M83" s="2">
        <v>41883</v>
      </c>
      <c r="N83">
        <v>9</v>
      </c>
      <c r="O83" s="1" t="s">
        <v>35</v>
      </c>
      <c r="P83">
        <v>2014</v>
      </c>
      <c r="Q83">
        <v>8.64</v>
      </c>
    </row>
    <row r="84" spans="1:17" x14ac:dyDescent="0.25">
      <c r="A84" s="1" t="s">
        <v>17</v>
      </c>
      <c r="B84" s="1" t="s">
        <v>22</v>
      </c>
      <c r="C84" s="1" t="s">
        <v>28</v>
      </c>
      <c r="D84" s="1" t="s">
        <v>42</v>
      </c>
      <c r="E84">
        <v>1958</v>
      </c>
      <c r="F84">
        <v>5</v>
      </c>
      <c r="G84">
        <v>7</v>
      </c>
      <c r="H84">
        <v>13706</v>
      </c>
      <c r="I84">
        <v>411.18</v>
      </c>
      <c r="J84">
        <v>13294.82</v>
      </c>
      <c r="K84">
        <v>9790</v>
      </c>
      <c r="L84">
        <v>3504.8199999999997</v>
      </c>
      <c r="M84" s="2">
        <v>41671</v>
      </c>
      <c r="N84">
        <v>2</v>
      </c>
      <c r="O84" s="1" t="s">
        <v>38</v>
      </c>
      <c r="P84">
        <v>2014</v>
      </c>
      <c r="Q84">
        <v>1.7899999999999998</v>
      </c>
    </row>
    <row r="85" spans="1:17" x14ac:dyDescent="0.25">
      <c r="A85" s="1" t="s">
        <v>30</v>
      </c>
      <c r="B85" s="1" t="s">
        <v>24</v>
      </c>
      <c r="C85" s="1" t="s">
        <v>28</v>
      </c>
      <c r="D85" s="1" t="s">
        <v>42</v>
      </c>
      <c r="E85">
        <v>1901</v>
      </c>
      <c r="F85">
        <v>5</v>
      </c>
      <c r="G85">
        <v>12</v>
      </c>
      <c r="H85">
        <v>22812</v>
      </c>
      <c r="I85">
        <v>684.36</v>
      </c>
      <c r="J85">
        <v>22127.64</v>
      </c>
      <c r="K85">
        <v>5703</v>
      </c>
      <c r="L85">
        <v>16424.64</v>
      </c>
      <c r="M85" s="2">
        <v>41791</v>
      </c>
      <c r="N85">
        <v>6</v>
      </c>
      <c r="O85" s="1" t="s">
        <v>25</v>
      </c>
      <c r="P85">
        <v>2014</v>
      </c>
      <c r="Q85">
        <v>8.64</v>
      </c>
    </row>
    <row r="86" spans="1:17" x14ac:dyDescent="0.25">
      <c r="A86" s="1" t="s">
        <v>17</v>
      </c>
      <c r="B86" s="1" t="s">
        <v>24</v>
      </c>
      <c r="C86" s="1" t="s">
        <v>28</v>
      </c>
      <c r="D86" s="1" t="s">
        <v>42</v>
      </c>
      <c r="E86">
        <v>544</v>
      </c>
      <c r="F86">
        <v>5</v>
      </c>
      <c r="G86">
        <v>7</v>
      </c>
      <c r="H86">
        <v>3808</v>
      </c>
      <c r="I86">
        <v>114.24</v>
      </c>
      <c r="J86">
        <v>3693.76</v>
      </c>
      <c r="K86">
        <v>2720</v>
      </c>
      <c r="L86">
        <v>973.76000000000022</v>
      </c>
      <c r="M86" s="2">
        <v>41883</v>
      </c>
      <c r="N86">
        <v>9</v>
      </c>
      <c r="O86" s="1" t="s">
        <v>35</v>
      </c>
      <c r="P86">
        <v>2014</v>
      </c>
      <c r="Q86">
        <v>1.7900000000000005</v>
      </c>
    </row>
    <row r="87" spans="1:17" x14ac:dyDescent="0.25">
      <c r="A87" s="1" t="s">
        <v>31</v>
      </c>
      <c r="B87" s="1" t="s">
        <v>24</v>
      </c>
      <c r="C87" s="1" t="s">
        <v>28</v>
      </c>
      <c r="D87" s="1" t="s">
        <v>42</v>
      </c>
      <c r="E87">
        <v>1287</v>
      </c>
      <c r="F87">
        <v>5</v>
      </c>
      <c r="G87">
        <v>125</v>
      </c>
      <c r="H87">
        <v>160875</v>
      </c>
      <c r="I87">
        <v>4826.25</v>
      </c>
      <c r="J87">
        <v>156048.75</v>
      </c>
      <c r="K87">
        <v>154440</v>
      </c>
      <c r="L87">
        <v>1608.75</v>
      </c>
      <c r="M87" s="2">
        <v>41974</v>
      </c>
      <c r="N87">
        <v>12</v>
      </c>
      <c r="O87" s="1" t="s">
        <v>27</v>
      </c>
      <c r="P87">
        <v>2014</v>
      </c>
      <c r="Q87">
        <v>1.25</v>
      </c>
    </row>
    <row r="88" spans="1:17" x14ac:dyDescent="0.25">
      <c r="A88" s="1" t="s">
        <v>31</v>
      </c>
      <c r="B88" s="1" t="s">
        <v>22</v>
      </c>
      <c r="C88" s="1" t="s">
        <v>28</v>
      </c>
      <c r="D88" s="1" t="s">
        <v>42</v>
      </c>
      <c r="E88">
        <v>1706</v>
      </c>
      <c r="F88">
        <v>5</v>
      </c>
      <c r="G88">
        <v>125</v>
      </c>
      <c r="H88">
        <v>213250</v>
      </c>
      <c r="I88">
        <v>6397.5</v>
      </c>
      <c r="J88">
        <v>206852.5</v>
      </c>
      <c r="K88">
        <v>204720</v>
      </c>
      <c r="L88">
        <v>2132.5</v>
      </c>
      <c r="M88" s="2">
        <v>41974</v>
      </c>
      <c r="N88">
        <v>12</v>
      </c>
      <c r="O88" s="1" t="s">
        <v>27</v>
      </c>
      <c r="P88">
        <v>2014</v>
      </c>
      <c r="Q88">
        <v>1.25</v>
      </c>
    </row>
    <row r="89" spans="1:17" x14ac:dyDescent="0.25">
      <c r="A89" s="1" t="s">
        <v>33</v>
      </c>
      <c r="B89" s="1" t="s">
        <v>24</v>
      </c>
      <c r="C89" s="1" t="s">
        <v>37</v>
      </c>
      <c r="D89" s="1" t="s">
        <v>42</v>
      </c>
      <c r="E89">
        <v>2434.5</v>
      </c>
      <c r="F89">
        <v>10</v>
      </c>
      <c r="G89">
        <v>300</v>
      </c>
      <c r="H89">
        <v>730350</v>
      </c>
      <c r="I89">
        <v>21910.5</v>
      </c>
      <c r="J89">
        <v>708439.5</v>
      </c>
      <c r="K89">
        <v>608625</v>
      </c>
      <c r="L89">
        <v>99814.5</v>
      </c>
      <c r="M89" s="2">
        <v>41640</v>
      </c>
      <c r="N89">
        <v>1</v>
      </c>
      <c r="O89" s="1" t="s">
        <v>21</v>
      </c>
      <c r="P89">
        <v>2014</v>
      </c>
      <c r="Q89">
        <v>41</v>
      </c>
    </row>
    <row r="90" spans="1:17" x14ac:dyDescent="0.25">
      <c r="A90" s="1" t="s">
        <v>31</v>
      </c>
      <c r="B90" s="1" t="s">
        <v>18</v>
      </c>
      <c r="C90" s="1" t="s">
        <v>37</v>
      </c>
      <c r="D90" s="1" t="s">
        <v>42</v>
      </c>
      <c r="E90">
        <v>1774</v>
      </c>
      <c r="F90">
        <v>10</v>
      </c>
      <c r="G90">
        <v>125</v>
      </c>
      <c r="H90">
        <v>221750</v>
      </c>
      <c r="I90">
        <v>6652.5</v>
      </c>
      <c r="J90">
        <v>215097.5</v>
      </c>
      <c r="K90">
        <v>212880</v>
      </c>
      <c r="L90">
        <v>2217.5</v>
      </c>
      <c r="M90" s="2">
        <v>41699</v>
      </c>
      <c r="N90">
        <v>3</v>
      </c>
      <c r="O90" s="1" t="s">
        <v>29</v>
      </c>
      <c r="P90">
        <v>2014</v>
      </c>
      <c r="Q90">
        <v>1.25</v>
      </c>
    </row>
    <row r="91" spans="1:17" x14ac:dyDescent="0.25">
      <c r="A91" s="1" t="s">
        <v>30</v>
      </c>
      <c r="B91" s="1" t="s">
        <v>24</v>
      </c>
      <c r="C91" s="1" t="s">
        <v>37</v>
      </c>
      <c r="D91" s="1" t="s">
        <v>42</v>
      </c>
      <c r="E91">
        <v>1901</v>
      </c>
      <c r="F91">
        <v>10</v>
      </c>
      <c r="G91">
        <v>12</v>
      </c>
      <c r="H91">
        <v>22812</v>
      </c>
      <c r="I91">
        <v>684.36</v>
      </c>
      <c r="J91">
        <v>22127.64</v>
      </c>
      <c r="K91">
        <v>5703</v>
      </c>
      <c r="L91">
        <v>16424.64</v>
      </c>
      <c r="M91" s="2">
        <v>41791</v>
      </c>
      <c r="N91">
        <v>6</v>
      </c>
      <c r="O91" s="1" t="s">
        <v>25</v>
      </c>
      <c r="P91">
        <v>2014</v>
      </c>
      <c r="Q91">
        <v>8.64</v>
      </c>
    </row>
    <row r="92" spans="1:17" x14ac:dyDescent="0.25">
      <c r="A92" s="1" t="s">
        <v>33</v>
      </c>
      <c r="B92" s="1" t="s">
        <v>22</v>
      </c>
      <c r="C92" s="1" t="s">
        <v>37</v>
      </c>
      <c r="D92" s="1" t="s">
        <v>42</v>
      </c>
      <c r="E92">
        <v>689</v>
      </c>
      <c r="F92">
        <v>10</v>
      </c>
      <c r="G92">
        <v>300</v>
      </c>
      <c r="H92">
        <v>206700</v>
      </c>
      <c r="I92">
        <v>6201</v>
      </c>
      <c r="J92">
        <v>200499</v>
      </c>
      <c r="K92">
        <v>172250</v>
      </c>
      <c r="L92">
        <v>28249</v>
      </c>
      <c r="M92" s="2">
        <v>41791</v>
      </c>
      <c r="N92">
        <v>6</v>
      </c>
      <c r="O92" s="1" t="s">
        <v>25</v>
      </c>
      <c r="P92">
        <v>2014</v>
      </c>
      <c r="Q92">
        <v>41</v>
      </c>
    </row>
    <row r="93" spans="1:17" x14ac:dyDescent="0.25">
      <c r="A93" s="1" t="s">
        <v>31</v>
      </c>
      <c r="B93" s="1" t="s">
        <v>22</v>
      </c>
      <c r="C93" s="1" t="s">
        <v>37</v>
      </c>
      <c r="D93" s="1" t="s">
        <v>42</v>
      </c>
      <c r="E93">
        <v>1570</v>
      </c>
      <c r="F93">
        <v>10</v>
      </c>
      <c r="G93">
        <v>125</v>
      </c>
      <c r="H93">
        <v>196250</v>
      </c>
      <c r="I93">
        <v>5887.5</v>
      </c>
      <c r="J93">
        <v>190362.5</v>
      </c>
      <c r="K93">
        <v>188400</v>
      </c>
      <c r="L93">
        <v>1962.5</v>
      </c>
      <c r="M93" s="2">
        <v>41791</v>
      </c>
      <c r="N93">
        <v>6</v>
      </c>
      <c r="O93" s="1" t="s">
        <v>25</v>
      </c>
      <c r="P93">
        <v>2014</v>
      </c>
      <c r="Q93">
        <v>1.25</v>
      </c>
    </row>
    <row r="94" spans="1:17" x14ac:dyDescent="0.25">
      <c r="A94" s="1" t="s">
        <v>30</v>
      </c>
      <c r="B94" s="1" t="s">
        <v>36</v>
      </c>
      <c r="C94" s="1" t="s">
        <v>37</v>
      </c>
      <c r="D94" s="1" t="s">
        <v>42</v>
      </c>
      <c r="E94">
        <v>1369.5</v>
      </c>
      <c r="F94">
        <v>10</v>
      </c>
      <c r="G94">
        <v>12</v>
      </c>
      <c r="H94">
        <v>16434</v>
      </c>
      <c r="I94">
        <v>493.02</v>
      </c>
      <c r="J94">
        <v>15940.98</v>
      </c>
      <c r="K94">
        <v>4108.5</v>
      </c>
      <c r="L94">
        <v>11832.48</v>
      </c>
      <c r="M94" s="2">
        <v>41821</v>
      </c>
      <c r="N94">
        <v>7</v>
      </c>
      <c r="O94" s="1" t="s">
        <v>32</v>
      </c>
      <c r="P94">
        <v>2014</v>
      </c>
      <c r="Q94">
        <v>8.64</v>
      </c>
    </row>
    <row r="95" spans="1:17" x14ac:dyDescent="0.25">
      <c r="A95" s="1" t="s">
        <v>31</v>
      </c>
      <c r="B95" s="1" t="s">
        <v>18</v>
      </c>
      <c r="C95" s="1" t="s">
        <v>37</v>
      </c>
      <c r="D95" s="1" t="s">
        <v>42</v>
      </c>
      <c r="E95">
        <v>2009</v>
      </c>
      <c r="F95">
        <v>10</v>
      </c>
      <c r="G95">
        <v>125</v>
      </c>
      <c r="H95">
        <v>251125</v>
      </c>
      <c r="I95">
        <v>7533.75</v>
      </c>
      <c r="J95">
        <v>243591.25</v>
      </c>
      <c r="K95">
        <v>241080</v>
      </c>
      <c r="L95">
        <v>2511.25</v>
      </c>
      <c r="M95" s="2">
        <v>41913</v>
      </c>
      <c r="N95">
        <v>10</v>
      </c>
      <c r="O95" s="1" t="s">
        <v>39</v>
      </c>
      <c r="P95">
        <v>2014</v>
      </c>
      <c r="Q95">
        <v>1.25</v>
      </c>
    </row>
    <row r="96" spans="1:17" x14ac:dyDescent="0.25">
      <c r="A96" s="1" t="s">
        <v>31</v>
      </c>
      <c r="B96" s="1" t="s">
        <v>24</v>
      </c>
      <c r="C96" s="1" t="s">
        <v>37</v>
      </c>
      <c r="D96" s="1" t="s">
        <v>42</v>
      </c>
      <c r="E96">
        <v>1287</v>
      </c>
      <c r="F96">
        <v>10</v>
      </c>
      <c r="G96">
        <v>125</v>
      </c>
      <c r="H96">
        <v>160875</v>
      </c>
      <c r="I96">
        <v>4826.25</v>
      </c>
      <c r="J96">
        <v>156048.75</v>
      </c>
      <c r="K96">
        <v>154440</v>
      </c>
      <c r="L96">
        <v>1608.75</v>
      </c>
      <c r="M96" s="2">
        <v>41974</v>
      </c>
      <c r="N96">
        <v>12</v>
      </c>
      <c r="O96" s="1" t="s">
        <v>27</v>
      </c>
      <c r="P96">
        <v>2014</v>
      </c>
      <c r="Q96">
        <v>1.25</v>
      </c>
    </row>
    <row r="97" spans="1:17" x14ac:dyDescent="0.25">
      <c r="A97" s="1" t="s">
        <v>31</v>
      </c>
      <c r="B97" s="1" t="s">
        <v>22</v>
      </c>
      <c r="C97" s="1" t="s">
        <v>37</v>
      </c>
      <c r="D97" s="1" t="s">
        <v>42</v>
      </c>
      <c r="E97">
        <v>1706</v>
      </c>
      <c r="F97">
        <v>10</v>
      </c>
      <c r="G97">
        <v>125</v>
      </c>
      <c r="H97">
        <v>213250</v>
      </c>
      <c r="I97">
        <v>6397.5</v>
      </c>
      <c r="J97">
        <v>206852.5</v>
      </c>
      <c r="K97">
        <v>204720</v>
      </c>
      <c r="L97">
        <v>2132.5</v>
      </c>
      <c r="M97" s="2">
        <v>41974</v>
      </c>
      <c r="N97">
        <v>12</v>
      </c>
      <c r="O97" s="1" t="s">
        <v>27</v>
      </c>
      <c r="P97">
        <v>2014</v>
      </c>
      <c r="Q97">
        <v>1.25</v>
      </c>
    </row>
    <row r="98" spans="1:17" x14ac:dyDescent="0.25">
      <c r="A98" s="1" t="s">
        <v>17</v>
      </c>
      <c r="B98" s="1" t="s">
        <v>18</v>
      </c>
      <c r="C98" s="1" t="s">
        <v>19</v>
      </c>
      <c r="D98" s="1" t="s">
        <v>42</v>
      </c>
      <c r="E98">
        <v>831</v>
      </c>
      <c r="F98">
        <v>3</v>
      </c>
      <c r="G98">
        <v>20</v>
      </c>
      <c r="H98">
        <v>16620</v>
      </c>
      <c r="I98">
        <v>498.6</v>
      </c>
      <c r="J98">
        <v>16121.4</v>
      </c>
      <c r="K98">
        <v>8310</v>
      </c>
      <c r="L98">
        <v>7811.4</v>
      </c>
      <c r="M98" s="2">
        <v>41760</v>
      </c>
      <c r="N98">
        <v>5</v>
      </c>
      <c r="O98" s="1" t="s">
        <v>43</v>
      </c>
      <c r="P98">
        <v>2014</v>
      </c>
      <c r="Q98">
        <v>9.4</v>
      </c>
    </row>
    <row r="99" spans="1:17" x14ac:dyDescent="0.25">
      <c r="A99" s="1" t="s">
        <v>23</v>
      </c>
      <c r="B99" s="1" t="s">
        <v>26</v>
      </c>
      <c r="C99" s="1" t="s">
        <v>28</v>
      </c>
      <c r="D99" s="1" t="s">
        <v>42</v>
      </c>
      <c r="E99">
        <v>2031</v>
      </c>
      <c r="F99">
        <v>5</v>
      </c>
      <c r="G99">
        <v>15</v>
      </c>
      <c r="H99">
        <v>30465</v>
      </c>
      <c r="I99">
        <v>1218.5999999999999</v>
      </c>
      <c r="J99">
        <v>29246.400000000001</v>
      </c>
      <c r="K99">
        <v>20310</v>
      </c>
      <c r="L99">
        <v>8936.4000000000015</v>
      </c>
      <c r="M99" s="2">
        <v>41913</v>
      </c>
      <c r="N99">
        <v>10</v>
      </c>
      <c r="O99" s="1" t="s">
        <v>39</v>
      </c>
      <c r="P99">
        <v>2014</v>
      </c>
      <c r="Q99">
        <v>4.4000000000000004</v>
      </c>
    </row>
    <row r="100" spans="1:17" x14ac:dyDescent="0.25">
      <c r="A100" s="1" t="s">
        <v>23</v>
      </c>
      <c r="B100" s="1" t="s">
        <v>26</v>
      </c>
      <c r="C100" s="1" t="s">
        <v>37</v>
      </c>
      <c r="D100" s="1" t="s">
        <v>42</v>
      </c>
      <c r="E100">
        <v>2031</v>
      </c>
      <c r="F100">
        <v>10</v>
      </c>
      <c r="G100">
        <v>15</v>
      </c>
      <c r="H100">
        <v>30465</v>
      </c>
      <c r="I100">
        <v>1218.5999999999999</v>
      </c>
      <c r="J100">
        <v>29246.400000000001</v>
      </c>
      <c r="K100">
        <v>20310</v>
      </c>
      <c r="L100">
        <v>8936.4000000000015</v>
      </c>
      <c r="M100" s="2">
        <v>41913</v>
      </c>
      <c r="N100">
        <v>10</v>
      </c>
      <c r="O100" s="1" t="s">
        <v>39</v>
      </c>
      <c r="P100">
        <v>2014</v>
      </c>
      <c r="Q100">
        <v>4.4000000000000004</v>
      </c>
    </row>
    <row r="101" spans="1:17" x14ac:dyDescent="0.25">
      <c r="A101" s="1" t="s">
        <v>33</v>
      </c>
      <c r="B101" s="1" t="s">
        <v>22</v>
      </c>
      <c r="C101" s="1" t="s">
        <v>19</v>
      </c>
      <c r="D101" s="1" t="s">
        <v>42</v>
      </c>
      <c r="E101">
        <v>2021</v>
      </c>
      <c r="F101">
        <v>3</v>
      </c>
      <c r="G101">
        <v>300</v>
      </c>
      <c r="H101">
        <v>606300</v>
      </c>
      <c r="I101">
        <v>24252</v>
      </c>
      <c r="J101">
        <v>582048</v>
      </c>
      <c r="K101">
        <v>505250</v>
      </c>
      <c r="L101">
        <v>76798</v>
      </c>
      <c r="M101" s="2">
        <v>41913</v>
      </c>
      <c r="N101">
        <v>10</v>
      </c>
      <c r="O101" s="1" t="s">
        <v>39</v>
      </c>
      <c r="P101">
        <v>2014</v>
      </c>
      <c r="Q101">
        <v>38</v>
      </c>
    </row>
    <row r="102" spans="1:17" x14ac:dyDescent="0.25">
      <c r="A102" s="1" t="s">
        <v>17</v>
      </c>
      <c r="B102" s="1" t="s">
        <v>36</v>
      </c>
      <c r="C102" s="1" t="s">
        <v>19</v>
      </c>
      <c r="D102" s="1" t="s">
        <v>42</v>
      </c>
      <c r="E102">
        <v>274</v>
      </c>
      <c r="F102">
        <v>3</v>
      </c>
      <c r="G102">
        <v>350</v>
      </c>
      <c r="H102">
        <v>95900</v>
      </c>
      <c r="I102">
        <v>3836</v>
      </c>
      <c r="J102">
        <v>92064</v>
      </c>
      <c r="K102">
        <v>71240</v>
      </c>
      <c r="L102">
        <v>20824</v>
      </c>
      <c r="M102" s="2">
        <v>41974</v>
      </c>
      <c r="N102">
        <v>12</v>
      </c>
      <c r="O102" s="1" t="s">
        <v>27</v>
      </c>
      <c r="P102">
        <v>2014</v>
      </c>
      <c r="Q102">
        <v>76</v>
      </c>
    </row>
    <row r="103" spans="1:17" x14ac:dyDescent="0.25">
      <c r="A103" s="1" t="s">
        <v>23</v>
      </c>
      <c r="B103" s="1" t="s">
        <v>18</v>
      </c>
      <c r="C103" s="1" t="s">
        <v>28</v>
      </c>
      <c r="D103" s="1" t="s">
        <v>42</v>
      </c>
      <c r="E103">
        <v>1967</v>
      </c>
      <c r="F103">
        <v>5</v>
      </c>
      <c r="G103">
        <v>15</v>
      </c>
      <c r="H103">
        <v>29505</v>
      </c>
      <c r="I103">
        <v>1180.2</v>
      </c>
      <c r="J103">
        <v>28324.799999999999</v>
      </c>
      <c r="K103">
        <v>19670</v>
      </c>
      <c r="L103">
        <v>8654.7999999999993</v>
      </c>
      <c r="M103" s="2">
        <v>41699</v>
      </c>
      <c r="N103">
        <v>3</v>
      </c>
      <c r="O103" s="1" t="s">
        <v>29</v>
      </c>
      <c r="P103">
        <v>2014</v>
      </c>
      <c r="Q103">
        <v>4.3999999999999995</v>
      </c>
    </row>
    <row r="104" spans="1:17" x14ac:dyDescent="0.25">
      <c r="A104" s="1" t="s">
        <v>33</v>
      </c>
      <c r="B104" s="1" t="s">
        <v>22</v>
      </c>
      <c r="C104" s="1" t="s">
        <v>28</v>
      </c>
      <c r="D104" s="1" t="s">
        <v>42</v>
      </c>
      <c r="E104">
        <v>1859</v>
      </c>
      <c r="F104">
        <v>5</v>
      </c>
      <c r="G104">
        <v>300</v>
      </c>
      <c r="H104">
        <v>557700</v>
      </c>
      <c r="I104">
        <v>22308</v>
      </c>
      <c r="J104">
        <v>535392</v>
      </c>
      <c r="K104">
        <v>464750</v>
      </c>
      <c r="L104">
        <v>70642</v>
      </c>
      <c r="M104" s="2">
        <v>41852</v>
      </c>
      <c r="N104">
        <v>8</v>
      </c>
      <c r="O104" s="1" t="s">
        <v>34</v>
      </c>
      <c r="P104">
        <v>2014</v>
      </c>
      <c r="Q104">
        <v>38</v>
      </c>
    </row>
    <row r="105" spans="1:17" x14ac:dyDescent="0.25">
      <c r="A105" s="1" t="s">
        <v>33</v>
      </c>
      <c r="B105" s="1" t="s">
        <v>22</v>
      </c>
      <c r="C105" s="1" t="s">
        <v>28</v>
      </c>
      <c r="D105" s="1" t="s">
        <v>42</v>
      </c>
      <c r="E105">
        <v>2021</v>
      </c>
      <c r="F105">
        <v>5</v>
      </c>
      <c r="G105">
        <v>300</v>
      </c>
      <c r="H105">
        <v>606300</v>
      </c>
      <c r="I105">
        <v>24252</v>
      </c>
      <c r="J105">
        <v>582048</v>
      </c>
      <c r="K105">
        <v>505250</v>
      </c>
      <c r="L105">
        <v>76798</v>
      </c>
      <c r="M105" s="2">
        <v>41913</v>
      </c>
      <c r="N105">
        <v>10</v>
      </c>
      <c r="O105" s="1" t="s">
        <v>39</v>
      </c>
      <c r="P105">
        <v>2014</v>
      </c>
      <c r="Q105">
        <v>38</v>
      </c>
    </row>
    <row r="106" spans="1:17" x14ac:dyDescent="0.25">
      <c r="A106" s="1" t="s">
        <v>31</v>
      </c>
      <c r="B106" s="1" t="s">
        <v>26</v>
      </c>
      <c r="C106" s="1" t="s">
        <v>28</v>
      </c>
      <c r="D106" s="1" t="s">
        <v>42</v>
      </c>
      <c r="E106">
        <v>1138</v>
      </c>
      <c r="F106">
        <v>5</v>
      </c>
      <c r="G106">
        <v>125</v>
      </c>
      <c r="H106">
        <v>142250</v>
      </c>
      <c r="I106">
        <v>5690</v>
      </c>
      <c r="J106">
        <v>136560</v>
      </c>
      <c r="K106">
        <v>136560</v>
      </c>
      <c r="L106">
        <v>0</v>
      </c>
      <c r="M106" s="2">
        <v>41974</v>
      </c>
      <c r="N106">
        <v>12</v>
      </c>
      <c r="O106" s="1" t="s">
        <v>27</v>
      </c>
      <c r="P106">
        <v>2014</v>
      </c>
      <c r="Q106">
        <v>0</v>
      </c>
    </row>
    <row r="107" spans="1:17" x14ac:dyDescent="0.25">
      <c r="A107" s="1" t="s">
        <v>17</v>
      </c>
      <c r="B107" s="1" t="s">
        <v>18</v>
      </c>
      <c r="C107" s="1" t="s">
        <v>37</v>
      </c>
      <c r="D107" s="1" t="s">
        <v>42</v>
      </c>
      <c r="E107">
        <v>4251</v>
      </c>
      <c r="F107">
        <v>10</v>
      </c>
      <c r="G107">
        <v>7</v>
      </c>
      <c r="H107">
        <v>29757</v>
      </c>
      <c r="I107">
        <v>1190.28</v>
      </c>
      <c r="J107">
        <v>28566.720000000001</v>
      </c>
      <c r="K107">
        <v>21255</v>
      </c>
      <c r="L107">
        <v>7311.7199999999993</v>
      </c>
      <c r="M107" s="2">
        <v>41640</v>
      </c>
      <c r="N107">
        <v>1</v>
      </c>
      <c r="O107" s="1" t="s">
        <v>21</v>
      </c>
      <c r="P107">
        <v>2014</v>
      </c>
      <c r="Q107">
        <v>1.7199999999999998</v>
      </c>
    </row>
    <row r="108" spans="1:17" x14ac:dyDescent="0.25">
      <c r="A108" s="1" t="s">
        <v>31</v>
      </c>
      <c r="B108" s="1" t="s">
        <v>22</v>
      </c>
      <c r="C108" s="1" t="s">
        <v>37</v>
      </c>
      <c r="D108" s="1" t="s">
        <v>42</v>
      </c>
      <c r="E108">
        <v>795</v>
      </c>
      <c r="F108">
        <v>10</v>
      </c>
      <c r="G108">
        <v>125</v>
      </c>
      <c r="H108">
        <v>99375</v>
      </c>
      <c r="I108">
        <v>3975</v>
      </c>
      <c r="J108">
        <v>95400</v>
      </c>
      <c r="K108">
        <v>95400</v>
      </c>
      <c r="L108">
        <v>0</v>
      </c>
      <c r="M108" s="2">
        <v>41699</v>
      </c>
      <c r="N108">
        <v>3</v>
      </c>
      <c r="O108" s="1" t="s">
        <v>29</v>
      </c>
      <c r="P108">
        <v>2014</v>
      </c>
      <c r="Q108">
        <v>0</v>
      </c>
    </row>
    <row r="109" spans="1:17" x14ac:dyDescent="0.25">
      <c r="A109" s="1" t="s">
        <v>33</v>
      </c>
      <c r="B109" s="1" t="s">
        <v>22</v>
      </c>
      <c r="C109" s="1" t="s">
        <v>37</v>
      </c>
      <c r="D109" s="1" t="s">
        <v>42</v>
      </c>
      <c r="E109">
        <v>1414.5</v>
      </c>
      <c r="F109">
        <v>10</v>
      </c>
      <c r="G109">
        <v>300</v>
      </c>
      <c r="H109">
        <v>424350</v>
      </c>
      <c r="I109">
        <v>16974</v>
      </c>
      <c r="J109">
        <v>407376</v>
      </c>
      <c r="K109">
        <v>353625</v>
      </c>
      <c r="L109">
        <v>53751</v>
      </c>
      <c r="M109" s="2">
        <v>41730</v>
      </c>
      <c r="N109">
        <v>4</v>
      </c>
      <c r="O109" s="1" t="s">
        <v>41</v>
      </c>
      <c r="P109">
        <v>2014</v>
      </c>
      <c r="Q109">
        <v>38</v>
      </c>
    </row>
    <row r="110" spans="1:17" x14ac:dyDescent="0.25">
      <c r="A110" s="1" t="s">
        <v>33</v>
      </c>
      <c r="B110" s="1" t="s">
        <v>36</v>
      </c>
      <c r="C110" s="1" t="s">
        <v>37</v>
      </c>
      <c r="D110" s="1" t="s">
        <v>42</v>
      </c>
      <c r="E110">
        <v>2918</v>
      </c>
      <c r="F110">
        <v>10</v>
      </c>
      <c r="G110">
        <v>300</v>
      </c>
      <c r="H110">
        <v>875400</v>
      </c>
      <c r="I110">
        <v>35016</v>
      </c>
      <c r="J110">
        <v>840384</v>
      </c>
      <c r="K110">
        <v>729500</v>
      </c>
      <c r="L110">
        <v>110884</v>
      </c>
      <c r="M110" s="2">
        <v>41760</v>
      </c>
      <c r="N110">
        <v>5</v>
      </c>
      <c r="O110" s="1" t="s">
        <v>43</v>
      </c>
      <c r="P110">
        <v>2014</v>
      </c>
      <c r="Q110">
        <v>38</v>
      </c>
    </row>
    <row r="111" spans="1:17" x14ac:dyDescent="0.25">
      <c r="A111" s="1" t="s">
        <v>17</v>
      </c>
      <c r="B111" s="1" t="s">
        <v>36</v>
      </c>
      <c r="C111" s="1" t="s">
        <v>37</v>
      </c>
      <c r="D111" s="1" t="s">
        <v>42</v>
      </c>
      <c r="E111">
        <v>3450</v>
      </c>
      <c r="F111">
        <v>10</v>
      </c>
      <c r="G111">
        <v>350</v>
      </c>
      <c r="H111">
        <v>1207500</v>
      </c>
      <c r="I111">
        <v>48300</v>
      </c>
      <c r="J111">
        <v>1159200</v>
      </c>
      <c r="K111">
        <v>897000</v>
      </c>
      <c r="L111">
        <v>262200</v>
      </c>
      <c r="M111" s="2">
        <v>41821</v>
      </c>
      <c r="N111">
        <v>7</v>
      </c>
      <c r="O111" s="1" t="s">
        <v>32</v>
      </c>
      <c r="P111">
        <v>2014</v>
      </c>
      <c r="Q111">
        <v>76</v>
      </c>
    </row>
    <row r="112" spans="1:17" x14ac:dyDescent="0.25">
      <c r="A112" s="1" t="s">
        <v>31</v>
      </c>
      <c r="B112" s="1" t="s">
        <v>24</v>
      </c>
      <c r="C112" s="1" t="s">
        <v>37</v>
      </c>
      <c r="D112" s="1" t="s">
        <v>42</v>
      </c>
      <c r="E112">
        <v>2988</v>
      </c>
      <c r="F112">
        <v>10</v>
      </c>
      <c r="G112">
        <v>125</v>
      </c>
      <c r="H112">
        <v>373500</v>
      </c>
      <c r="I112">
        <v>14940</v>
      </c>
      <c r="J112">
        <v>358560</v>
      </c>
      <c r="K112">
        <v>358560</v>
      </c>
      <c r="L112">
        <v>0</v>
      </c>
      <c r="M112" s="2">
        <v>41821</v>
      </c>
      <c r="N112">
        <v>7</v>
      </c>
      <c r="O112" s="1" t="s">
        <v>32</v>
      </c>
      <c r="P112">
        <v>2014</v>
      </c>
      <c r="Q112">
        <v>0</v>
      </c>
    </row>
    <row r="113" spans="1:17" x14ac:dyDescent="0.25">
      <c r="A113" s="1" t="s">
        <v>23</v>
      </c>
      <c r="B113" s="1" t="s">
        <v>18</v>
      </c>
      <c r="C113" s="1" t="s">
        <v>37</v>
      </c>
      <c r="D113" s="1" t="s">
        <v>42</v>
      </c>
      <c r="E113">
        <v>218</v>
      </c>
      <c r="F113">
        <v>10</v>
      </c>
      <c r="G113">
        <v>15</v>
      </c>
      <c r="H113">
        <v>3270</v>
      </c>
      <c r="I113">
        <v>130.80000000000001</v>
      </c>
      <c r="J113">
        <v>3139.2</v>
      </c>
      <c r="K113">
        <v>2180</v>
      </c>
      <c r="L113">
        <v>959.19999999999982</v>
      </c>
      <c r="M113" s="2">
        <v>41883</v>
      </c>
      <c r="N113">
        <v>9</v>
      </c>
      <c r="O113" s="1" t="s">
        <v>35</v>
      </c>
      <c r="P113">
        <v>2014</v>
      </c>
      <c r="Q113">
        <v>4.3999999999999995</v>
      </c>
    </row>
    <row r="114" spans="1:17" x14ac:dyDescent="0.25">
      <c r="A114" s="1" t="s">
        <v>17</v>
      </c>
      <c r="B114" s="1" t="s">
        <v>18</v>
      </c>
      <c r="C114" s="1" t="s">
        <v>37</v>
      </c>
      <c r="D114" s="1" t="s">
        <v>42</v>
      </c>
      <c r="E114">
        <v>2074</v>
      </c>
      <c r="F114">
        <v>10</v>
      </c>
      <c r="G114">
        <v>20</v>
      </c>
      <c r="H114">
        <v>41480</v>
      </c>
      <c r="I114">
        <v>1659.2</v>
      </c>
      <c r="J114">
        <v>39820.800000000003</v>
      </c>
      <c r="K114">
        <v>20740</v>
      </c>
      <c r="L114">
        <v>19080.800000000003</v>
      </c>
      <c r="M114" s="2">
        <v>41883</v>
      </c>
      <c r="N114">
        <v>9</v>
      </c>
      <c r="O114" s="1" t="s">
        <v>35</v>
      </c>
      <c r="P114">
        <v>2014</v>
      </c>
      <c r="Q114">
        <v>9.2000000000000011</v>
      </c>
    </row>
    <row r="115" spans="1:17" x14ac:dyDescent="0.25">
      <c r="A115" s="1" t="s">
        <v>17</v>
      </c>
      <c r="B115" s="1" t="s">
        <v>36</v>
      </c>
      <c r="C115" s="1" t="s">
        <v>37</v>
      </c>
      <c r="D115" s="1" t="s">
        <v>42</v>
      </c>
      <c r="E115">
        <v>1056</v>
      </c>
      <c r="F115">
        <v>10</v>
      </c>
      <c r="G115">
        <v>20</v>
      </c>
      <c r="H115">
        <v>21120</v>
      </c>
      <c r="I115">
        <v>844.8</v>
      </c>
      <c r="J115">
        <v>20275.2</v>
      </c>
      <c r="K115">
        <v>10560</v>
      </c>
      <c r="L115">
        <v>9715.2000000000007</v>
      </c>
      <c r="M115" s="2">
        <v>41883</v>
      </c>
      <c r="N115">
        <v>9</v>
      </c>
      <c r="O115" s="1" t="s">
        <v>35</v>
      </c>
      <c r="P115">
        <v>2014</v>
      </c>
      <c r="Q115">
        <v>9.2000000000000011</v>
      </c>
    </row>
    <row r="116" spans="1:17" x14ac:dyDescent="0.25">
      <c r="A116" s="1" t="s">
        <v>17</v>
      </c>
      <c r="B116" s="1" t="s">
        <v>36</v>
      </c>
      <c r="C116" s="1" t="s">
        <v>37</v>
      </c>
      <c r="D116" s="1" t="s">
        <v>42</v>
      </c>
      <c r="E116">
        <v>274</v>
      </c>
      <c r="F116">
        <v>10</v>
      </c>
      <c r="G116">
        <v>350</v>
      </c>
      <c r="H116">
        <v>95900</v>
      </c>
      <c r="I116">
        <v>3836</v>
      </c>
      <c r="J116">
        <v>92064</v>
      </c>
      <c r="K116">
        <v>71240</v>
      </c>
      <c r="L116">
        <v>20824</v>
      </c>
      <c r="M116" s="2">
        <v>41974</v>
      </c>
      <c r="N116">
        <v>12</v>
      </c>
      <c r="O116" s="1" t="s">
        <v>27</v>
      </c>
      <c r="P116">
        <v>2014</v>
      </c>
      <c r="Q116">
        <v>76</v>
      </c>
    </row>
    <row r="117" spans="1:17" x14ac:dyDescent="0.25">
      <c r="A117" s="1" t="s">
        <v>31</v>
      </c>
      <c r="B117" s="1" t="s">
        <v>26</v>
      </c>
      <c r="C117" s="1" t="s">
        <v>37</v>
      </c>
      <c r="D117" s="1" t="s">
        <v>42</v>
      </c>
      <c r="E117">
        <v>1138</v>
      </c>
      <c r="F117">
        <v>10</v>
      </c>
      <c r="G117">
        <v>125</v>
      </c>
      <c r="H117">
        <v>142250</v>
      </c>
      <c r="I117">
        <v>5690</v>
      </c>
      <c r="J117">
        <v>136560</v>
      </c>
      <c r="K117">
        <v>136560</v>
      </c>
      <c r="L117">
        <v>0</v>
      </c>
      <c r="M117" s="2">
        <v>41974</v>
      </c>
      <c r="N117">
        <v>12</v>
      </c>
      <c r="O117" s="1" t="s">
        <v>27</v>
      </c>
      <c r="P117">
        <v>2014</v>
      </c>
      <c r="Q117">
        <v>0</v>
      </c>
    </row>
    <row r="118" spans="1:17" x14ac:dyDescent="0.25">
      <c r="A118" s="1" t="s">
        <v>17</v>
      </c>
      <c r="B118" s="1" t="s">
        <v>26</v>
      </c>
      <c r="C118" s="1" t="s">
        <v>40</v>
      </c>
      <c r="D118" s="1" t="s">
        <v>42</v>
      </c>
      <c r="E118">
        <v>1865</v>
      </c>
      <c r="F118">
        <v>260</v>
      </c>
      <c r="G118">
        <v>350</v>
      </c>
      <c r="H118">
        <v>652750</v>
      </c>
      <c r="I118">
        <v>26110</v>
      </c>
      <c r="J118">
        <v>626640</v>
      </c>
      <c r="K118">
        <v>484900</v>
      </c>
      <c r="L118">
        <v>141740</v>
      </c>
      <c r="M118" s="2">
        <v>41671</v>
      </c>
      <c r="N118">
        <v>2</v>
      </c>
      <c r="O118" s="1" t="s">
        <v>38</v>
      </c>
      <c r="P118">
        <v>2014</v>
      </c>
      <c r="Q118">
        <v>76</v>
      </c>
    </row>
    <row r="119" spans="1:17" x14ac:dyDescent="0.25">
      <c r="A119" s="1" t="s">
        <v>31</v>
      </c>
      <c r="B119" s="1" t="s">
        <v>26</v>
      </c>
      <c r="C119" s="1" t="s">
        <v>40</v>
      </c>
      <c r="D119" s="1" t="s">
        <v>42</v>
      </c>
      <c r="E119">
        <v>1074</v>
      </c>
      <c r="F119">
        <v>260</v>
      </c>
      <c r="G119">
        <v>125</v>
      </c>
      <c r="H119">
        <v>134250</v>
      </c>
      <c r="I119">
        <v>5370</v>
      </c>
      <c r="J119">
        <v>128880</v>
      </c>
      <c r="K119">
        <v>128880</v>
      </c>
      <c r="L119">
        <v>0</v>
      </c>
      <c r="M119" s="2">
        <v>41730</v>
      </c>
      <c r="N119">
        <v>4</v>
      </c>
      <c r="O119" s="1" t="s">
        <v>41</v>
      </c>
      <c r="P119">
        <v>2014</v>
      </c>
      <c r="Q119">
        <v>0</v>
      </c>
    </row>
    <row r="120" spans="1:17" x14ac:dyDescent="0.25">
      <c r="A120" s="1" t="s">
        <v>17</v>
      </c>
      <c r="B120" s="1" t="s">
        <v>22</v>
      </c>
      <c r="C120" s="1" t="s">
        <v>40</v>
      </c>
      <c r="D120" s="1" t="s">
        <v>42</v>
      </c>
      <c r="E120">
        <v>1907</v>
      </c>
      <c r="F120">
        <v>260</v>
      </c>
      <c r="G120">
        <v>350</v>
      </c>
      <c r="H120">
        <v>667450</v>
      </c>
      <c r="I120">
        <v>26698</v>
      </c>
      <c r="J120">
        <v>640752</v>
      </c>
      <c r="K120">
        <v>495820</v>
      </c>
      <c r="L120">
        <v>144932</v>
      </c>
      <c r="M120" s="2">
        <v>41883</v>
      </c>
      <c r="N120">
        <v>9</v>
      </c>
      <c r="O120" s="1" t="s">
        <v>35</v>
      </c>
      <c r="P120">
        <v>2014</v>
      </c>
      <c r="Q120">
        <v>76</v>
      </c>
    </row>
    <row r="121" spans="1:17" x14ac:dyDescent="0.25">
      <c r="A121" s="1" t="s">
        <v>17</v>
      </c>
      <c r="B121" s="1" t="s">
        <v>22</v>
      </c>
      <c r="C121" s="1" t="s">
        <v>37</v>
      </c>
      <c r="D121" s="1" t="s">
        <v>45</v>
      </c>
      <c r="E121">
        <v>1372</v>
      </c>
      <c r="F121">
        <v>10</v>
      </c>
      <c r="G121">
        <v>7</v>
      </c>
      <c r="H121">
        <v>9604</v>
      </c>
      <c r="I121">
        <v>480.2</v>
      </c>
      <c r="J121">
        <v>9123.7999999999993</v>
      </c>
      <c r="K121">
        <v>6860</v>
      </c>
      <c r="L121">
        <v>2263.7999999999993</v>
      </c>
      <c r="M121" s="2">
        <v>41640</v>
      </c>
      <c r="N121">
        <v>1</v>
      </c>
      <c r="O121" s="1" t="s">
        <v>21</v>
      </c>
      <c r="P121">
        <v>2014</v>
      </c>
      <c r="Q121">
        <v>1.6499999999999995</v>
      </c>
    </row>
    <row r="122" spans="1:17" x14ac:dyDescent="0.25">
      <c r="A122" s="1" t="s">
        <v>17</v>
      </c>
      <c r="B122" s="1" t="s">
        <v>26</v>
      </c>
      <c r="C122" s="1" t="s">
        <v>37</v>
      </c>
      <c r="D122" s="1" t="s">
        <v>45</v>
      </c>
      <c r="E122">
        <v>2689</v>
      </c>
      <c r="F122">
        <v>10</v>
      </c>
      <c r="G122">
        <v>7</v>
      </c>
      <c r="H122">
        <v>18823</v>
      </c>
      <c r="I122">
        <v>941.15</v>
      </c>
      <c r="J122">
        <v>17881.849999999999</v>
      </c>
      <c r="K122">
        <v>13445</v>
      </c>
      <c r="L122">
        <v>4436.8499999999985</v>
      </c>
      <c r="M122" s="2">
        <v>41913</v>
      </c>
      <c r="N122">
        <v>10</v>
      </c>
      <c r="O122" s="1" t="s">
        <v>39</v>
      </c>
      <c r="P122">
        <v>2014</v>
      </c>
      <c r="Q122">
        <v>1.6499999999999995</v>
      </c>
    </row>
    <row r="123" spans="1:17" x14ac:dyDescent="0.25">
      <c r="A123" s="1" t="s">
        <v>30</v>
      </c>
      <c r="B123" s="1" t="s">
        <v>18</v>
      </c>
      <c r="C123" s="1" t="s">
        <v>37</v>
      </c>
      <c r="D123" s="1" t="s">
        <v>45</v>
      </c>
      <c r="E123">
        <v>2431</v>
      </c>
      <c r="F123">
        <v>10</v>
      </c>
      <c r="G123">
        <v>12</v>
      </c>
      <c r="H123">
        <v>29172</v>
      </c>
      <c r="I123">
        <v>1458.6</v>
      </c>
      <c r="J123">
        <v>27713.4</v>
      </c>
      <c r="K123">
        <v>7293</v>
      </c>
      <c r="L123">
        <v>20420.400000000001</v>
      </c>
      <c r="M123" s="2">
        <v>41974</v>
      </c>
      <c r="N123">
        <v>12</v>
      </c>
      <c r="O123" s="1" t="s">
        <v>27</v>
      </c>
      <c r="P123">
        <v>2014</v>
      </c>
      <c r="Q123">
        <v>8.4</v>
      </c>
    </row>
    <row r="124" spans="1:17" x14ac:dyDescent="0.25">
      <c r="A124" s="1" t="s">
        <v>17</v>
      </c>
      <c r="B124" s="1" t="s">
        <v>26</v>
      </c>
      <c r="C124" s="1" t="s">
        <v>40</v>
      </c>
      <c r="D124" s="1" t="s">
        <v>45</v>
      </c>
      <c r="E124">
        <v>1683</v>
      </c>
      <c r="F124">
        <v>260</v>
      </c>
      <c r="G124">
        <v>7</v>
      </c>
      <c r="H124">
        <v>11781</v>
      </c>
      <c r="I124">
        <v>589.04999999999995</v>
      </c>
      <c r="J124">
        <v>11191.95</v>
      </c>
      <c r="K124">
        <v>8415</v>
      </c>
      <c r="L124">
        <v>2776.9500000000007</v>
      </c>
      <c r="M124" s="2">
        <v>41821</v>
      </c>
      <c r="N124">
        <v>7</v>
      </c>
      <c r="O124" s="1" t="s">
        <v>32</v>
      </c>
      <c r="P124">
        <v>2014</v>
      </c>
      <c r="Q124">
        <v>1.6500000000000004</v>
      </c>
    </row>
    <row r="125" spans="1:17" x14ac:dyDescent="0.25">
      <c r="A125" s="1" t="s">
        <v>30</v>
      </c>
      <c r="B125" s="1" t="s">
        <v>26</v>
      </c>
      <c r="C125" s="1" t="s">
        <v>40</v>
      </c>
      <c r="D125" s="1" t="s">
        <v>45</v>
      </c>
      <c r="E125">
        <v>1123</v>
      </c>
      <c r="F125">
        <v>260</v>
      </c>
      <c r="G125">
        <v>12</v>
      </c>
      <c r="H125">
        <v>13476</v>
      </c>
      <c r="I125">
        <v>673.8</v>
      </c>
      <c r="J125">
        <v>12802.2</v>
      </c>
      <c r="K125">
        <v>3369</v>
      </c>
      <c r="L125">
        <v>9433.2000000000007</v>
      </c>
      <c r="M125" s="2">
        <v>41852</v>
      </c>
      <c r="N125">
        <v>8</v>
      </c>
      <c r="O125" s="1" t="s">
        <v>34</v>
      </c>
      <c r="P125">
        <v>2014</v>
      </c>
      <c r="Q125">
        <v>8.4</v>
      </c>
    </row>
    <row r="126" spans="1:17" x14ac:dyDescent="0.25">
      <c r="A126" s="1" t="s">
        <v>30</v>
      </c>
      <c r="B126" s="1" t="s">
        <v>24</v>
      </c>
      <c r="C126" s="1" t="s">
        <v>19</v>
      </c>
      <c r="D126" s="1" t="s">
        <v>45</v>
      </c>
      <c r="E126">
        <v>1865</v>
      </c>
      <c r="F126">
        <v>3</v>
      </c>
      <c r="G126">
        <v>12</v>
      </c>
      <c r="H126">
        <v>22380</v>
      </c>
      <c r="I126">
        <v>1119</v>
      </c>
      <c r="J126">
        <v>21261</v>
      </c>
      <c r="K126">
        <v>5595</v>
      </c>
      <c r="L126">
        <v>15666</v>
      </c>
      <c r="M126" s="2">
        <v>41671</v>
      </c>
      <c r="N126">
        <v>2</v>
      </c>
      <c r="O126" s="1" t="s">
        <v>38</v>
      </c>
      <c r="P126">
        <v>2014</v>
      </c>
      <c r="Q126">
        <v>8.4</v>
      </c>
    </row>
    <row r="127" spans="1:17" x14ac:dyDescent="0.25">
      <c r="A127" s="1" t="s">
        <v>30</v>
      </c>
      <c r="B127" s="1" t="s">
        <v>22</v>
      </c>
      <c r="C127" s="1" t="s">
        <v>19</v>
      </c>
      <c r="D127" s="1" t="s">
        <v>45</v>
      </c>
      <c r="E127">
        <v>1116</v>
      </c>
      <c r="F127">
        <v>3</v>
      </c>
      <c r="G127">
        <v>12</v>
      </c>
      <c r="H127">
        <v>13392</v>
      </c>
      <c r="I127">
        <v>669.6</v>
      </c>
      <c r="J127">
        <v>12722.4</v>
      </c>
      <c r="K127">
        <v>3348</v>
      </c>
      <c r="L127">
        <v>9374.4</v>
      </c>
      <c r="M127" s="2">
        <v>41671</v>
      </c>
      <c r="N127">
        <v>2</v>
      </c>
      <c r="O127" s="1" t="s">
        <v>38</v>
      </c>
      <c r="P127">
        <v>2014</v>
      </c>
      <c r="Q127">
        <v>8.4</v>
      </c>
    </row>
    <row r="128" spans="1:17" x14ac:dyDescent="0.25">
      <c r="A128" s="1" t="s">
        <v>17</v>
      </c>
      <c r="B128" s="1" t="s">
        <v>24</v>
      </c>
      <c r="C128" s="1" t="s">
        <v>19</v>
      </c>
      <c r="D128" s="1" t="s">
        <v>45</v>
      </c>
      <c r="E128">
        <v>1563</v>
      </c>
      <c r="F128">
        <v>3</v>
      </c>
      <c r="G128">
        <v>20</v>
      </c>
      <c r="H128">
        <v>31260</v>
      </c>
      <c r="I128">
        <v>1563</v>
      </c>
      <c r="J128">
        <v>29697</v>
      </c>
      <c r="K128">
        <v>15630</v>
      </c>
      <c r="L128">
        <v>14067</v>
      </c>
      <c r="M128" s="2">
        <v>41760</v>
      </c>
      <c r="N128">
        <v>5</v>
      </c>
      <c r="O128" s="1" t="s">
        <v>43</v>
      </c>
      <c r="P128">
        <v>2014</v>
      </c>
      <c r="Q128">
        <v>9</v>
      </c>
    </row>
    <row r="129" spans="1:17" x14ac:dyDescent="0.25">
      <c r="A129" s="1" t="s">
        <v>33</v>
      </c>
      <c r="B129" s="1" t="s">
        <v>36</v>
      </c>
      <c r="C129" s="1" t="s">
        <v>19</v>
      </c>
      <c r="D129" s="1" t="s">
        <v>45</v>
      </c>
      <c r="E129">
        <v>991</v>
      </c>
      <c r="F129">
        <v>3</v>
      </c>
      <c r="G129">
        <v>300</v>
      </c>
      <c r="H129">
        <v>297300</v>
      </c>
      <c r="I129">
        <v>14865</v>
      </c>
      <c r="J129">
        <v>282435</v>
      </c>
      <c r="K129">
        <v>247750</v>
      </c>
      <c r="L129">
        <v>34685</v>
      </c>
      <c r="M129" s="2">
        <v>41791</v>
      </c>
      <c r="N129">
        <v>6</v>
      </c>
      <c r="O129" s="1" t="s">
        <v>25</v>
      </c>
      <c r="P129">
        <v>2014</v>
      </c>
      <c r="Q129">
        <v>35</v>
      </c>
    </row>
    <row r="130" spans="1:17" x14ac:dyDescent="0.25">
      <c r="A130" s="1" t="s">
        <v>23</v>
      </c>
      <c r="B130" s="1" t="s">
        <v>26</v>
      </c>
      <c r="C130" s="1" t="s">
        <v>19</v>
      </c>
      <c r="D130" s="1" t="s">
        <v>45</v>
      </c>
      <c r="E130">
        <v>2791</v>
      </c>
      <c r="F130">
        <v>3</v>
      </c>
      <c r="G130">
        <v>15</v>
      </c>
      <c r="H130">
        <v>41865</v>
      </c>
      <c r="I130">
        <v>2093.25</v>
      </c>
      <c r="J130">
        <v>39771.75</v>
      </c>
      <c r="K130">
        <v>27910</v>
      </c>
      <c r="L130">
        <v>11861.75</v>
      </c>
      <c r="M130" s="2">
        <v>41944</v>
      </c>
      <c r="N130">
        <v>11</v>
      </c>
      <c r="O130" s="1" t="s">
        <v>44</v>
      </c>
      <c r="P130">
        <v>2014</v>
      </c>
      <c r="Q130">
        <v>4.25</v>
      </c>
    </row>
    <row r="131" spans="1:17" x14ac:dyDescent="0.25">
      <c r="A131" s="1" t="s">
        <v>17</v>
      </c>
      <c r="B131" s="1" t="s">
        <v>36</v>
      </c>
      <c r="C131" s="1" t="s">
        <v>19</v>
      </c>
      <c r="D131" s="1" t="s">
        <v>45</v>
      </c>
      <c r="E131">
        <v>570</v>
      </c>
      <c r="F131">
        <v>3</v>
      </c>
      <c r="G131">
        <v>7</v>
      </c>
      <c r="H131">
        <v>3990</v>
      </c>
      <c r="I131">
        <v>199.5</v>
      </c>
      <c r="J131">
        <v>3790.5</v>
      </c>
      <c r="K131">
        <v>2850</v>
      </c>
      <c r="L131">
        <v>940.5</v>
      </c>
      <c r="M131" s="2">
        <v>41974</v>
      </c>
      <c r="N131">
        <v>12</v>
      </c>
      <c r="O131" s="1" t="s">
        <v>27</v>
      </c>
      <c r="P131">
        <v>2014</v>
      </c>
      <c r="Q131">
        <v>1.65</v>
      </c>
    </row>
    <row r="132" spans="1:17" x14ac:dyDescent="0.25">
      <c r="A132" s="1" t="s">
        <v>17</v>
      </c>
      <c r="B132" s="1" t="s">
        <v>24</v>
      </c>
      <c r="C132" s="1" t="s">
        <v>19</v>
      </c>
      <c r="D132" s="1" t="s">
        <v>45</v>
      </c>
      <c r="E132">
        <v>2487</v>
      </c>
      <c r="F132">
        <v>3</v>
      </c>
      <c r="G132">
        <v>7</v>
      </c>
      <c r="H132">
        <v>17409</v>
      </c>
      <c r="I132">
        <v>870.45</v>
      </c>
      <c r="J132">
        <v>16538.55</v>
      </c>
      <c r="K132">
        <v>12435</v>
      </c>
      <c r="L132">
        <v>4103.5499999999993</v>
      </c>
      <c r="M132" s="2">
        <v>41974</v>
      </c>
      <c r="N132">
        <v>12</v>
      </c>
      <c r="O132" s="1" t="s">
        <v>27</v>
      </c>
      <c r="P132">
        <v>2014</v>
      </c>
      <c r="Q132">
        <v>1.6499999999999997</v>
      </c>
    </row>
    <row r="133" spans="1:17" x14ac:dyDescent="0.25">
      <c r="A133" s="1" t="s">
        <v>17</v>
      </c>
      <c r="B133" s="1" t="s">
        <v>24</v>
      </c>
      <c r="C133" s="1" t="s">
        <v>28</v>
      </c>
      <c r="D133" s="1" t="s">
        <v>45</v>
      </c>
      <c r="E133">
        <v>1384.5</v>
      </c>
      <c r="F133">
        <v>5</v>
      </c>
      <c r="G133">
        <v>350</v>
      </c>
      <c r="H133">
        <v>484575</v>
      </c>
      <c r="I133">
        <v>24228.75</v>
      </c>
      <c r="J133">
        <v>460346.25</v>
      </c>
      <c r="K133">
        <v>359970</v>
      </c>
      <c r="L133">
        <v>100376.25</v>
      </c>
      <c r="M133" s="2">
        <v>41640</v>
      </c>
      <c r="N133">
        <v>1</v>
      </c>
      <c r="O133" s="1" t="s">
        <v>21</v>
      </c>
      <c r="P133">
        <v>2014</v>
      </c>
      <c r="Q133">
        <v>72.5</v>
      </c>
    </row>
    <row r="134" spans="1:17" x14ac:dyDescent="0.25">
      <c r="A134" s="1" t="s">
        <v>30</v>
      </c>
      <c r="B134" s="1" t="s">
        <v>22</v>
      </c>
      <c r="C134" s="1" t="s">
        <v>28</v>
      </c>
      <c r="D134" s="1" t="s">
        <v>45</v>
      </c>
      <c r="E134">
        <v>2342</v>
      </c>
      <c r="F134">
        <v>5</v>
      </c>
      <c r="G134">
        <v>12</v>
      </c>
      <c r="H134">
        <v>28104</v>
      </c>
      <c r="I134">
        <v>1405.2</v>
      </c>
      <c r="J134">
        <v>26698.799999999999</v>
      </c>
      <c r="K134">
        <v>7026</v>
      </c>
      <c r="L134">
        <v>19672.8</v>
      </c>
      <c r="M134" s="2">
        <v>41944</v>
      </c>
      <c r="N134">
        <v>11</v>
      </c>
      <c r="O134" s="1" t="s">
        <v>44</v>
      </c>
      <c r="P134">
        <v>2014</v>
      </c>
      <c r="Q134">
        <v>8.4</v>
      </c>
    </row>
    <row r="135" spans="1:17" x14ac:dyDescent="0.25">
      <c r="A135" s="1" t="s">
        <v>17</v>
      </c>
      <c r="B135" s="1" t="s">
        <v>24</v>
      </c>
      <c r="C135" s="1" t="s">
        <v>37</v>
      </c>
      <c r="D135" s="1" t="s">
        <v>45</v>
      </c>
      <c r="E135">
        <v>1303</v>
      </c>
      <c r="F135">
        <v>10</v>
      </c>
      <c r="G135">
        <v>20</v>
      </c>
      <c r="H135">
        <v>26060</v>
      </c>
      <c r="I135">
        <v>1303</v>
      </c>
      <c r="J135">
        <v>24757</v>
      </c>
      <c r="K135">
        <v>13030</v>
      </c>
      <c r="L135">
        <v>11727</v>
      </c>
      <c r="M135" s="2">
        <v>41671</v>
      </c>
      <c r="N135">
        <v>2</v>
      </c>
      <c r="O135" s="1" t="s">
        <v>38</v>
      </c>
      <c r="P135">
        <v>2014</v>
      </c>
      <c r="Q135">
        <v>9</v>
      </c>
    </row>
    <row r="136" spans="1:17" x14ac:dyDescent="0.25">
      <c r="A136" s="1" t="s">
        <v>33</v>
      </c>
      <c r="B136" s="1" t="s">
        <v>26</v>
      </c>
      <c r="C136" s="1" t="s">
        <v>37</v>
      </c>
      <c r="D136" s="1" t="s">
        <v>45</v>
      </c>
      <c r="E136">
        <v>1607</v>
      </c>
      <c r="F136">
        <v>10</v>
      </c>
      <c r="G136">
        <v>300</v>
      </c>
      <c r="H136">
        <v>482100</v>
      </c>
      <c r="I136">
        <v>24105</v>
      </c>
      <c r="J136">
        <v>457995</v>
      </c>
      <c r="K136">
        <v>401750</v>
      </c>
      <c r="L136">
        <v>56245</v>
      </c>
      <c r="M136" s="2">
        <v>41730</v>
      </c>
      <c r="N136">
        <v>4</v>
      </c>
      <c r="O136" s="1" t="s">
        <v>41</v>
      </c>
      <c r="P136">
        <v>2014</v>
      </c>
      <c r="Q136">
        <v>35</v>
      </c>
    </row>
    <row r="137" spans="1:17" x14ac:dyDescent="0.25">
      <c r="A137" s="1" t="s">
        <v>17</v>
      </c>
      <c r="B137" s="1" t="s">
        <v>36</v>
      </c>
      <c r="C137" s="1" t="s">
        <v>37</v>
      </c>
      <c r="D137" s="1" t="s">
        <v>45</v>
      </c>
      <c r="E137">
        <v>2327</v>
      </c>
      <c r="F137">
        <v>10</v>
      </c>
      <c r="G137">
        <v>7</v>
      </c>
      <c r="H137">
        <v>16289</v>
      </c>
      <c r="I137">
        <v>814.45</v>
      </c>
      <c r="J137">
        <v>15474.55</v>
      </c>
      <c r="K137">
        <v>11635</v>
      </c>
      <c r="L137">
        <v>3839.5499999999993</v>
      </c>
      <c r="M137" s="2">
        <v>41760</v>
      </c>
      <c r="N137">
        <v>5</v>
      </c>
      <c r="O137" s="1" t="s">
        <v>43</v>
      </c>
      <c r="P137">
        <v>2014</v>
      </c>
      <c r="Q137">
        <v>1.6499999999999997</v>
      </c>
    </row>
    <row r="138" spans="1:17" x14ac:dyDescent="0.25">
      <c r="A138" s="1" t="s">
        <v>33</v>
      </c>
      <c r="B138" s="1" t="s">
        <v>36</v>
      </c>
      <c r="C138" s="1" t="s">
        <v>37</v>
      </c>
      <c r="D138" s="1" t="s">
        <v>45</v>
      </c>
      <c r="E138">
        <v>991</v>
      </c>
      <c r="F138">
        <v>10</v>
      </c>
      <c r="G138">
        <v>300</v>
      </c>
      <c r="H138">
        <v>297300</v>
      </c>
      <c r="I138">
        <v>14865</v>
      </c>
      <c r="J138">
        <v>282435</v>
      </c>
      <c r="K138">
        <v>247750</v>
      </c>
      <c r="L138">
        <v>34685</v>
      </c>
      <c r="M138" s="2">
        <v>41791</v>
      </c>
      <c r="N138">
        <v>6</v>
      </c>
      <c r="O138" s="1" t="s">
        <v>25</v>
      </c>
      <c r="P138">
        <v>2014</v>
      </c>
      <c r="Q138">
        <v>35</v>
      </c>
    </row>
    <row r="139" spans="1:17" x14ac:dyDescent="0.25">
      <c r="A139" s="1" t="s">
        <v>17</v>
      </c>
      <c r="B139" s="1" t="s">
        <v>36</v>
      </c>
      <c r="C139" s="1" t="s">
        <v>37</v>
      </c>
      <c r="D139" s="1" t="s">
        <v>45</v>
      </c>
      <c r="E139">
        <v>602</v>
      </c>
      <c r="F139">
        <v>10</v>
      </c>
      <c r="G139">
        <v>350</v>
      </c>
      <c r="H139">
        <v>210700</v>
      </c>
      <c r="I139">
        <v>10535</v>
      </c>
      <c r="J139">
        <v>200165</v>
      </c>
      <c r="K139">
        <v>156520</v>
      </c>
      <c r="L139">
        <v>43645</v>
      </c>
      <c r="M139" s="2">
        <v>41791</v>
      </c>
      <c r="N139">
        <v>6</v>
      </c>
      <c r="O139" s="1" t="s">
        <v>25</v>
      </c>
      <c r="P139">
        <v>2014</v>
      </c>
      <c r="Q139">
        <v>72.5</v>
      </c>
    </row>
    <row r="140" spans="1:17" x14ac:dyDescent="0.25">
      <c r="A140" s="1" t="s">
        <v>23</v>
      </c>
      <c r="B140" s="1" t="s">
        <v>24</v>
      </c>
      <c r="C140" s="1" t="s">
        <v>37</v>
      </c>
      <c r="D140" s="1" t="s">
        <v>45</v>
      </c>
      <c r="E140">
        <v>2620</v>
      </c>
      <c r="F140">
        <v>10</v>
      </c>
      <c r="G140">
        <v>15</v>
      </c>
      <c r="H140">
        <v>39300</v>
      </c>
      <c r="I140">
        <v>1965</v>
      </c>
      <c r="J140">
        <v>37335</v>
      </c>
      <c r="K140">
        <v>26200</v>
      </c>
      <c r="L140">
        <v>11135</v>
      </c>
      <c r="M140" s="2">
        <v>41883</v>
      </c>
      <c r="N140">
        <v>9</v>
      </c>
      <c r="O140" s="1" t="s">
        <v>35</v>
      </c>
      <c r="P140">
        <v>2014</v>
      </c>
      <c r="Q140">
        <v>4.25</v>
      </c>
    </row>
    <row r="141" spans="1:17" x14ac:dyDescent="0.25">
      <c r="A141" s="1" t="s">
        <v>17</v>
      </c>
      <c r="B141" s="1" t="s">
        <v>36</v>
      </c>
      <c r="C141" s="1" t="s">
        <v>37</v>
      </c>
      <c r="D141" s="1" t="s">
        <v>45</v>
      </c>
      <c r="E141">
        <v>2663</v>
      </c>
      <c r="F141">
        <v>10</v>
      </c>
      <c r="G141">
        <v>20</v>
      </c>
      <c r="H141">
        <v>53260</v>
      </c>
      <c r="I141">
        <v>2663</v>
      </c>
      <c r="J141">
        <v>50597</v>
      </c>
      <c r="K141">
        <v>26630</v>
      </c>
      <c r="L141">
        <v>23967</v>
      </c>
      <c r="M141" s="2">
        <v>41974</v>
      </c>
      <c r="N141">
        <v>12</v>
      </c>
      <c r="O141" s="1" t="s">
        <v>27</v>
      </c>
      <c r="P141">
        <v>2014</v>
      </c>
      <c r="Q141">
        <v>9</v>
      </c>
    </row>
    <row r="142" spans="1:17" x14ac:dyDescent="0.25">
      <c r="A142" s="1" t="s">
        <v>17</v>
      </c>
      <c r="B142" s="1" t="s">
        <v>22</v>
      </c>
      <c r="C142" s="1" t="s">
        <v>40</v>
      </c>
      <c r="D142" s="1" t="s">
        <v>45</v>
      </c>
      <c r="E142">
        <v>1350</v>
      </c>
      <c r="F142">
        <v>260</v>
      </c>
      <c r="G142">
        <v>350</v>
      </c>
      <c r="H142">
        <v>472500</v>
      </c>
      <c r="I142">
        <v>23625</v>
      </c>
      <c r="J142">
        <v>448875</v>
      </c>
      <c r="K142">
        <v>351000</v>
      </c>
      <c r="L142">
        <v>97875</v>
      </c>
      <c r="M142" s="2">
        <v>41671</v>
      </c>
      <c r="N142">
        <v>2</v>
      </c>
      <c r="O142" s="1" t="s">
        <v>38</v>
      </c>
      <c r="P142">
        <v>2014</v>
      </c>
      <c r="Q142">
        <v>72.5</v>
      </c>
    </row>
    <row r="143" spans="1:17" x14ac:dyDescent="0.25">
      <c r="A143" s="1" t="s">
        <v>17</v>
      </c>
      <c r="B143" s="1" t="s">
        <v>18</v>
      </c>
      <c r="C143" s="1" t="s">
        <v>40</v>
      </c>
      <c r="D143" s="1" t="s">
        <v>45</v>
      </c>
      <c r="E143">
        <v>552</v>
      </c>
      <c r="F143">
        <v>260</v>
      </c>
      <c r="G143">
        <v>350</v>
      </c>
      <c r="H143">
        <v>193200</v>
      </c>
      <c r="I143">
        <v>9660</v>
      </c>
      <c r="J143">
        <v>183540</v>
      </c>
      <c r="K143">
        <v>143520</v>
      </c>
      <c r="L143">
        <v>40020</v>
      </c>
      <c r="M143" s="2">
        <v>41852</v>
      </c>
      <c r="N143">
        <v>8</v>
      </c>
      <c r="O143" s="1" t="s">
        <v>34</v>
      </c>
      <c r="P143">
        <v>2014</v>
      </c>
      <c r="Q143">
        <v>72.5</v>
      </c>
    </row>
    <row r="144" spans="1:17" x14ac:dyDescent="0.25">
      <c r="A144" s="1" t="s">
        <v>33</v>
      </c>
      <c r="B144" s="1" t="s">
        <v>22</v>
      </c>
      <c r="C144" s="1" t="s">
        <v>40</v>
      </c>
      <c r="D144" s="1" t="s">
        <v>45</v>
      </c>
      <c r="E144">
        <v>1250</v>
      </c>
      <c r="F144">
        <v>260</v>
      </c>
      <c r="G144">
        <v>300</v>
      </c>
      <c r="H144">
        <v>375000</v>
      </c>
      <c r="I144">
        <v>18750</v>
      </c>
      <c r="J144">
        <v>356250</v>
      </c>
      <c r="K144">
        <v>312500</v>
      </c>
      <c r="L144">
        <v>43750</v>
      </c>
      <c r="M144" s="2">
        <v>41974</v>
      </c>
      <c r="N144">
        <v>12</v>
      </c>
      <c r="O144" s="1" t="s">
        <v>27</v>
      </c>
      <c r="P144">
        <v>2014</v>
      </c>
      <c r="Q144">
        <v>35</v>
      </c>
    </row>
    <row r="145" spans="1:17" x14ac:dyDescent="0.25">
      <c r="A145" s="1" t="s">
        <v>23</v>
      </c>
      <c r="B145" s="1" t="s">
        <v>24</v>
      </c>
      <c r="C145" s="1" t="s">
        <v>37</v>
      </c>
      <c r="D145" s="1" t="s">
        <v>45</v>
      </c>
      <c r="E145">
        <v>3801</v>
      </c>
      <c r="F145">
        <v>10</v>
      </c>
      <c r="G145">
        <v>15</v>
      </c>
      <c r="H145">
        <v>57015</v>
      </c>
      <c r="I145">
        <v>3420.8999999999996</v>
      </c>
      <c r="J145">
        <v>53594.100000000006</v>
      </c>
      <c r="K145">
        <v>38010</v>
      </c>
      <c r="L145">
        <v>15584.100000000002</v>
      </c>
      <c r="M145" s="2">
        <v>41730</v>
      </c>
      <c r="N145">
        <v>4</v>
      </c>
      <c r="O145" s="1" t="s">
        <v>41</v>
      </c>
      <c r="P145">
        <v>2014</v>
      </c>
      <c r="Q145">
        <v>4.1000000000000005</v>
      </c>
    </row>
    <row r="146" spans="1:17" x14ac:dyDescent="0.25">
      <c r="A146" s="1" t="s">
        <v>17</v>
      </c>
      <c r="B146" s="1" t="s">
        <v>36</v>
      </c>
      <c r="C146" s="1" t="s">
        <v>19</v>
      </c>
      <c r="D146" s="1" t="s">
        <v>45</v>
      </c>
      <c r="E146">
        <v>1117.5</v>
      </c>
      <c r="F146">
        <v>3</v>
      </c>
      <c r="G146">
        <v>20</v>
      </c>
      <c r="H146">
        <v>22350</v>
      </c>
      <c r="I146">
        <v>1341</v>
      </c>
      <c r="J146">
        <v>21009</v>
      </c>
      <c r="K146">
        <v>11175</v>
      </c>
      <c r="L146">
        <v>9834</v>
      </c>
      <c r="M146" s="2">
        <v>41640</v>
      </c>
      <c r="N146">
        <v>1</v>
      </c>
      <c r="O146" s="1" t="s">
        <v>21</v>
      </c>
      <c r="P146">
        <v>2014</v>
      </c>
      <c r="Q146">
        <v>8.8000000000000007</v>
      </c>
    </row>
    <row r="147" spans="1:17" x14ac:dyDescent="0.25">
      <c r="A147" s="1" t="s">
        <v>23</v>
      </c>
      <c r="B147" s="1" t="s">
        <v>18</v>
      </c>
      <c r="C147" s="1" t="s">
        <v>19</v>
      </c>
      <c r="D147" s="1" t="s">
        <v>45</v>
      </c>
      <c r="E147">
        <v>2844</v>
      </c>
      <c r="F147">
        <v>3</v>
      </c>
      <c r="G147">
        <v>15</v>
      </c>
      <c r="H147">
        <v>42660</v>
      </c>
      <c r="I147">
        <v>2559.6</v>
      </c>
      <c r="J147">
        <v>40100.400000000001</v>
      </c>
      <c r="K147">
        <v>28440</v>
      </c>
      <c r="L147">
        <v>11660.400000000001</v>
      </c>
      <c r="M147" s="2">
        <v>41791</v>
      </c>
      <c r="N147">
        <v>6</v>
      </c>
      <c r="O147" s="1" t="s">
        <v>25</v>
      </c>
      <c r="P147">
        <v>2014</v>
      </c>
      <c r="Q147">
        <v>4.1000000000000005</v>
      </c>
    </row>
    <row r="148" spans="1:17" x14ac:dyDescent="0.25">
      <c r="A148" s="1" t="s">
        <v>30</v>
      </c>
      <c r="B148" s="1" t="s">
        <v>26</v>
      </c>
      <c r="C148" s="1" t="s">
        <v>19</v>
      </c>
      <c r="D148" s="1" t="s">
        <v>45</v>
      </c>
      <c r="E148">
        <v>562</v>
      </c>
      <c r="F148">
        <v>3</v>
      </c>
      <c r="G148">
        <v>12</v>
      </c>
      <c r="H148">
        <v>6744</v>
      </c>
      <c r="I148">
        <v>404.64</v>
      </c>
      <c r="J148">
        <v>6339.36</v>
      </c>
      <c r="K148">
        <v>1686</v>
      </c>
      <c r="L148">
        <v>4653.3599999999997</v>
      </c>
      <c r="M148" s="2">
        <v>41883</v>
      </c>
      <c r="N148">
        <v>9</v>
      </c>
      <c r="O148" s="1" t="s">
        <v>35</v>
      </c>
      <c r="P148">
        <v>2014</v>
      </c>
      <c r="Q148">
        <v>8.2799999999999994</v>
      </c>
    </row>
    <row r="149" spans="1:17" x14ac:dyDescent="0.25">
      <c r="A149" s="1" t="s">
        <v>23</v>
      </c>
      <c r="B149" s="1" t="s">
        <v>36</v>
      </c>
      <c r="C149" s="1" t="s">
        <v>19</v>
      </c>
      <c r="D149" s="1" t="s">
        <v>45</v>
      </c>
      <c r="E149">
        <v>2030</v>
      </c>
      <c r="F149">
        <v>3</v>
      </c>
      <c r="G149">
        <v>15</v>
      </c>
      <c r="H149">
        <v>30450</v>
      </c>
      <c r="I149">
        <v>1827</v>
      </c>
      <c r="J149">
        <v>28623</v>
      </c>
      <c r="K149">
        <v>20300</v>
      </c>
      <c r="L149">
        <v>8323</v>
      </c>
      <c r="M149" s="2">
        <v>41944</v>
      </c>
      <c r="N149">
        <v>11</v>
      </c>
      <c r="O149" s="1" t="s">
        <v>44</v>
      </c>
      <c r="P149">
        <v>2014</v>
      </c>
      <c r="Q149">
        <v>4.0999999999999996</v>
      </c>
    </row>
    <row r="150" spans="1:17" x14ac:dyDescent="0.25">
      <c r="A150" s="1" t="s">
        <v>17</v>
      </c>
      <c r="B150" s="1" t="s">
        <v>26</v>
      </c>
      <c r="C150" s="1" t="s">
        <v>28</v>
      </c>
      <c r="D150" s="1" t="s">
        <v>45</v>
      </c>
      <c r="E150">
        <v>980</v>
      </c>
      <c r="F150">
        <v>5</v>
      </c>
      <c r="G150">
        <v>350</v>
      </c>
      <c r="H150">
        <v>343000</v>
      </c>
      <c r="I150">
        <v>20580</v>
      </c>
      <c r="J150">
        <v>322420</v>
      </c>
      <c r="K150">
        <v>254800</v>
      </c>
      <c r="L150">
        <v>67620</v>
      </c>
      <c r="M150" s="2">
        <v>41730</v>
      </c>
      <c r="N150">
        <v>4</v>
      </c>
      <c r="O150" s="1" t="s">
        <v>41</v>
      </c>
      <c r="P150">
        <v>2014</v>
      </c>
      <c r="Q150">
        <v>69</v>
      </c>
    </row>
    <row r="151" spans="1:17" x14ac:dyDescent="0.25">
      <c r="A151" s="1" t="s">
        <v>17</v>
      </c>
      <c r="B151" s="1" t="s">
        <v>22</v>
      </c>
      <c r="C151" s="1" t="s">
        <v>28</v>
      </c>
      <c r="D151" s="1" t="s">
        <v>45</v>
      </c>
      <c r="E151">
        <v>1460</v>
      </c>
      <c r="F151">
        <v>5</v>
      </c>
      <c r="G151">
        <v>350</v>
      </c>
      <c r="H151">
        <v>511000</v>
      </c>
      <c r="I151">
        <v>30660</v>
      </c>
      <c r="J151">
        <v>480340</v>
      </c>
      <c r="K151">
        <v>379600</v>
      </c>
      <c r="L151">
        <v>100740</v>
      </c>
      <c r="M151" s="2">
        <v>41760</v>
      </c>
      <c r="N151">
        <v>5</v>
      </c>
      <c r="O151" s="1" t="s">
        <v>43</v>
      </c>
      <c r="P151">
        <v>2014</v>
      </c>
      <c r="Q151">
        <v>69</v>
      </c>
    </row>
    <row r="152" spans="1:17" x14ac:dyDescent="0.25">
      <c r="A152" s="1" t="s">
        <v>30</v>
      </c>
      <c r="B152" s="1" t="s">
        <v>36</v>
      </c>
      <c r="C152" s="1" t="s">
        <v>28</v>
      </c>
      <c r="D152" s="1" t="s">
        <v>45</v>
      </c>
      <c r="E152">
        <v>2723</v>
      </c>
      <c r="F152">
        <v>5</v>
      </c>
      <c r="G152">
        <v>12</v>
      </c>
      <c r="H152">
        <v>32676</v>
      </c>
      <c r="I152">
        <v>1960.56</v>
      </c>
      <c r="J152">
        <v>30715.439999999999</v>
      </c>
      <c r="K152">
        <v>8169</v>
      </c>
      <c r="L152">
        <v>22546.44</v>
      </c>
      <c r="M152" s="2">
        <v>41944</v>
      </c>
      <c r="N152">
        <v>11</v>
      </c>
      <c r="O152" s="1" t="s">
        <v>44</v>
      </c>
      <c r="P152">
        <v>2014</v>
      </c>
      <c r="Q152">
        <v>8.2799999999999994</v>
      </c>
    </row>
    <row r="153" spans="1:17" x14ac:dyDescent="0.25">
      <c r="A153" s="1" t="s">
        <v>17</v>
      </c>
      <c r="B153" s="1" t="s">
        <v>24</v>
      </c>
      <c r="C153" s="1" t="s">
        <v>37</v>
      </c>
      <c r="D153" s="1" t="s">
        <v>45</v>
      </c>
      <c r="E153">
        <v>1496</v>
      </c>
      <c r="F153">
        <v>10</v>
      </c>
      <c r="G153">
        <v>350</v>
      </c>
      <c r="H153">
        <v>523600</v>
      </c>
      <c r="I153">
        <v>31416</v>
      </c>
      <c r="J153">
        <v>492184</v>
      </c>
      <c r="K153">
        <v>388960</v>
      </c>
      <c r="L153">
        <v>103224</v>
      </c>
      <c r="M153" s="2">
        <v>41791</v>
      </c>
      <c r="N153">
        <v>6</v>
      </c>
      <c r="O153" s="1" t="s">
        <v>25</v>
      </c>
      <c r="P153">
        <v>2014</v>
      </c>
      <c r="Q153">
        <v>69</v>
      </c>
    </row>
    <row r="154" spans="1:17" x14ac:dyDescent="0.25">
      <c r="A154" s="1" t="s">
        <v>17</v>
      </c>
      <c r="B154" s="1" t="s">
        <v>26</v>
      </c>
      <c r="C154" s="1" t="s">
        <v>40</v>
      </c>
      <c r="D154" s="1" t="s">
        <v>45</v>
      </c>
      <c r="E154">
        <v>1679</v>
      </c>
      <c r="F154">
        <v>260</v>
      </c>
      <c r="G154">
        <v>350</v>
      </c>
      <c r="H154">
        <v>587650</v>
      </c>
      <c r="I154">
        <v>35259</v>
      </c>
      <c r="J154">
        <v>552391</v>
      </c>
      <c r="K154">
        <v>436540</v>
      </c>
      <c r="L154">
        <v>115851</v>
      </c>
      <c r="M154" s="2">
        <v>41883</v>
      </c>
      <c r="N154">
        <v>9</v>
      </c>
      <c r="O154" s="1" t="s">
        <v>35</v>
      </c>
      <c r="P154">
        <v>2014</v>
      </c>
      <c r="Q154">
        <v>69</v>
      </c>
    </row>
    <row r="155" spans="1:17" x14ac:dyDescent="0.25">
      <c r="A155" s="1" t="s">
        <v>23</v>
      </c>
      <c r="B155" s="1" t="s">
        <v>36</v>
      </c>
      <c r="C155" s="1" t="s">
        <v>37</v>
      </c>
      <c r="D155" s="1" t="s">
        <v>45</v>
      </c>
      <c r="E155">
        <v>2198</v>
      </c>
      <c r="F155">
        <v>10</v>
      </c>
      <c r="G155">
        <v>15</v>
      </c>
      <c r="H155">
        <v>32970</v>
      </c>
      <c r="I155">
        <v>1978.2</v>
      </c>
      <c r="J155">
        <v>30991.8</v>
      </c>
      <c r="K155">
        <v>21980</v>
      </c>
      <c r="L155">
        <v>9011.7999999999993</v>
      </c>
      <c r="M155" s="2">
        <v>41852</v>
      </c>
      <c r="N155">
        <v>8</v>
      </c>
      <c r="O155" s="1" t="s">
        <v>34</v>
      </c>
      <c r="P155">
        <v>2014</v>
      </c>
      <c r="Q155">
        <v>4.0999999999999996</v>
      </c>
    </row>
    <row r="156" spans="1:17" x14ac:dyDescent="0.25">
      <c r="A156" s="1" t="s">
        <v>23</v>
      </c>
      <c r="B156" s="1" t="s">
        <v>22</v>
      </c>
      <c r="C156" s="1" t="s">
        <v>37</v>
      </c>
      <c r="D156" s="1" t="s">
        <v>45</v>
      </c>
      <c r="E156">
        <v>1743</v>
      </c>
      <c r="F156">
        <v>10</v>
      </c>
      <c r="G156">
        <v>15</v>
      </c>
      <c r="H156">
        <v>26145</v>
      </c>
      <c r="I156">
        <v>1568.7</v>
      </c>
      <c r="J156">
        <v>24576.3</v>
      </c>
      <c r="K156">
        <v>17430</v>
      </c>
      <c r="L156">
        <v>7146.2999999999993</v>
      </c>
      <c r="M156" s="2">
        <v>41852</v>
      </c>
      <c r="N156">
        <v>8</v>
      </c>
      <c r="O156" s="1" t="s">
        <v>34</v>
      </c>
      <c r="P156">
        <v>2014</v>
      </c>
      <c r="Q156">
        <v>4.0999999999999996</v>
      </c>
    </row>
    <row r="157" spans="1:17" x14ac:dyDescent="0.25">
      <c r="A157" s="1" t="s">
        <v>23</v>
      </c>
      <c r="B157" s="1" t="s">
        <v>36</v>
      </c>
      <c r="C157" s="1" t="s">
        <v>37</v>
      </c>
      <c r="D157" s="1" t="s">
        <v>45</v>
      </c>
      <c r="E157">
        <v>1153</v>
      </c>
      <c r="F157">
        <v>10</v>
      </c>
      <c r="G157">
        <v>15</v>
      </c>
      <c r="H157">
        <v>17295</v>
      </c>
      <c r="I157">
        <v>1037.7</v>
      </c>
      <c r="J157">
        <v>16257.3</v>
      </c>
      <c r="K157">
        <v>11530</v>
      </c>
      <c r="L157">
        <v>4727.2999999999993</v>
      </c>
      <c r="M157" s="2">
        <v>41913</v>
      </c>
      <c r="N157">
        <v>10</v>
      </c>
      <c r="O157" s="1" t="s">
        <v>39</v>
      </c>
      <c r="P157">
        <v>2014</v>
      </c>
      <c r="Q157">
        <v>4.0999999999999996</v>
      </c>
    </row>
    <row r="158" spans="1:17" x14ac:dyDescent="0.25">
      <c r="A158" s="1" t="s">
        <v>30</v>
      </c>
      <c r="B158" s="1" t="s">
        <v>26</v>
      </c>
      <c r="C158" s="1" t="s">
        <v>19</v>
      </c>
      <c r="D158" s="1" t="s">
        <v>45</v>
      </c>
      <c r="E158">
        <v>727</v>
      </c>
      <c r="F158">
        <v>3</v>
      </c>
      <c r="G158">
        <v>12</v>
      </c>
      <c r="H158">
        <v>8724</v>
      </c>
      <c r="I158">
        <v>610.67999999999995</v>
      </c>
      <c r="J158">
        <v>8113.32</v>
      </c>
      <c r="K158">
        <v>2181</v>
      </c>
      <c r="L158">
        <v>5932.32</v>
      </c>
      <c r="M158" s="2">
        <v>41671</v>
      </c>
      <c r="N158">
        <v>2</v>
      </c>
      <c r="O158" s="1" t="s">
        <v>38</v>
      </c>
      <c r="P158">
        <v>2014</v>
      </c>
      <c r="Q158">
        <v>8.16</v>
      </c>
    </row>
    <row r="159" spans="1:17" x14ac:dyDescent="0.25">
      <c r="A159" s="1" t="s">
        <v>30</v>
      </c>
      <c r="B159" s="1" t="s">
        <v>18</v>
      </c>
      <c r="C159" s="1" t="s">
        <v>19</v>
      </c>
      <c r="D159" s="1" t="s">
        <v>45</v>
      </c>
      <c r="E159">
        <v>1884</v>
      </c>
      <c r="F159">
        <v>3</v>
      </c>
      <c r="G159">
        <v>12</v>
      </c>
      <c r="H159">
        <v>22608</v>
      </c>
      <c r="I159">
        <v>1582.56</v>
      </c>
      <c r="J159">
        <v>21025.439999999999</v>
      </c>
      <c r="K159">
        <v>5652</v>
      </c>
      <c r="L159">
        <v>15373.439999999999</v>
      </c>
      <c r="M159" s="2">
        <v>41852</v>
      </c>
      <c r="N159">
        <v>8</v>
      </c>
      <c r="O159" s="1" t="s">
        <v>34</v>
      </c>
      <c r="P159">
        <v>2014</v>
      </c>
      <c r="Q159">
        <v>8.16</v>
      </c>
    </row>
    <row r="160" spans="1:17" x14ac:dyDescent="0.25">
      <c r="A160" s="1" t="s">
        <v>30</v>
      </c>
      <c r="B160" s="1" t="s">
        <v>26</v>
      </c>
      <c r="C160" s="1" t="s">
        <v>28</v>
      </c>
      <c r="D160" s="1" t="s">
        <v>45</v>
      </c>
      <c r="E160">
        <v>2340</v>
      </c>
      <c r="F160">
        <v>5</v>
      </c>
      <c r="G160">
        <v>12</v>
      </c>
      <c r="H160">
        <v>28080</v>
      </c>
      <c r="I160">
        <v>1965.6</v>
      </c>
      <c r="J160">
        <v>26114.400000000001</v>
      </c>
      <c r="K160">
        <v>7020</v>
      </c>
      <c r="L160">
        <v>19094.400000000001</v>
      </c>
      <c r="M160" s="2">
        <v>41640</v>
      </c>
      <c r="N160">
        <v>1</v>
      </c>
      <c r="O160" s="1" t="s">
        <v>21</v>
      </c>
      <c r="P160">
        <v>2014</v>
      </c>
      <c r="Q160">
        <v>8.16</v>
      </c>
    </row>
    <row r="161" spans="1:17" x14ac:dyDescent="0.25">
      <c r="A161" s="1" t="s">
        <v>30</v>
      </c>
      <c r="B161" s="1" t="s">
        <v>24</v>
      </c>
      <c r="C161" s="1" t="s">
        <v>28</v>
      </c>
      <c r="D161" s="1" t="s">
        <v>45</v>
      </c>
      <c r="E161">
        <v>2342</v>
      </c>
      <c r="F161">
        <v>5</v>
      </c>
      <c r="G161">
        <v>12</v>
      </c>
      <c r="H161">
        <v>28104</v>
      </c>
      <c r="I161">
        <v>1967.28</v>
      </c>
      <c r="J161">
        <v>26136.720000000001</v>
      </c>
      <c r="K161">
        <v>7026</v>
      </c>
      <c r="L161">
        <v>19110.72</v>
      </c>
      <c r="M161" s="2">
        <v>41944</v>
      </c>
      <c r="N161">
        <v>11</v>
      </c>
      <c r="O161" s="1" t="s">
        <v>44</v>
      </c>
      <c r="P161">
        <v>2014</v>
      </c>
      <c r="Q161">
        <v>8.16</v>
      </c>
    </row>
    <row r="162" spans="1:17" x14ac:dyDescent="0.25">
      <c r="A162" s="1" t="s">
        <v>17</v>
      </c>
      <c r="B162" s="1" t="s">
        <v>18</v>
      </c>
      <c r="C162" s="1" t="s">
        <v>40</v>
      </c>
      <c r="D162" s="1" t="s">
        <v>45</v>
      </c>
      <c r="E162">
        <v>1135</v>
      </c>
      <c r="F162">
        <v>260</v>
      </c>
      <c r="G162">
        <v>7</v>
      </c>
      <c r="H162">
        <v>7945</v>
      </c>
      <c r="I162">
        <v>556.15</v>
      </c>
      <c r="J162">
        <v>7388.85</v>
      </c>
      <c r="K162">
        <v>5675</v>
      </c>
      <c r="L162">
        <v>1713.8500000000004</v>
      </c>
      <c r="M162" s="2">
        <v>41791</v>
      </c>
      <c r="N162">
        <v>6</v>
      </c>
      <c r="O162" s="1" t="s">
        <v>25</v>
      </c>
      <c r="P162">
        <v>2014</v>
      </c>
      <c r="Q162">
        <v>1.5100000000000002</v>
      </c>
    </row>
    <row r="163" spans="1:17" x14ac:dyDescent="0.25">
      <c r="A163" s="1" t="s">
        <v>17</v>
      </c>
      <c r="B163" s="1" t="s">
        <v>36</v>
      </c>
      <c r="C163" s="1" t="s">
        <v>19</v>
      </c>
      <c r="D163" s="1" t="s">
        <v>45</v>
      </c>
      <c r="E163">
        <v>1761</v>
      </c>
      <c r="F163">
        <v>3</v>
      </c>
      <c r="G163">
        <v>350</v>
      </c>
      <c r="H163">
        <v>616350</v>
      </c>
      <c r="I163">
        <v>43144.5</v>
      </c>
      <c r="J163">
        <v>573205.5</v>
      </c>
      <c r="K163">
        <v>457860</v>
      </c>
      <c r="L163">
        <v>115345.5</v>
      </c>
      <c r="M163" s="2">
        <v>41699</v>
      </c>
      <c r="N163">
        <v>3</v>
      </c>
      <c r="O163" s="1" t="s">
        <v>29</v>
      </c>
      <c r="P163">
        <v>2014</v>
      </c>
      <c r="Q163">
        <v>65.5</v>
      </c>
    </row>
    <row r="164" spans="1:17" x14ac:dyDescent="0.25">
      <c r="A164" s="1" t="s">
        <v>33</v>
      </c>
      <c r="B164" s="1" t="s">
        <v>24</v>
      </c>
      <c r="C164" s="1" t="s">
        <v>19</v>
      </c>
      <c r="D164" s="1" t="s">
        <v>45</v>
      </c>
      <c r="E164">
        <v>448</v>
      </c>
      <c r="F164">
        <v>3</v>
      </c>
      <c r="G164">
        <v>300</v>
      </c>
      <c r="H164">
        <v>134400</v>
      </c>
      <c r="I164">
        <v>9408</v>
      </c>
      <c r="J164">
        <v>124992</v>
      </c>
      <c r="K164">
        <v>112000</v>
      </c>
      <c r="L164">
        <v>12992</v>
      </c>
      <c r="M164" s="2">
        <v>41791</v>
      </c>
      <c r="N164">
        <v>6</v>
      </c>
      <c r="O164" s="1" t="s">
        <v>25</v>
      </c>
      <c r="P164">
        <v>2014</v>
      </c>
      <c r="Q164">
        <v>29</v>
      </c>
    </row>
    <row r="165" spans="1:17" x14ac:dyDescent="0.25">
      <c r="A165" s="1" t="s">
        <v>33</v>
      </c>
      <c r="B165" s="1" t="s">
        <v>24</v>
      </c>
      <c r="C165" s="1" t="s">
        <v>19</v>
      </c>
      <c r="D165" s="1" t="s">
        <v>45</v>
      </c>
      <c r="E165">
        <v>2181</v>
      </c>
      <c r="F165">
        <v>3</v>
      </c>
      <c r="G165">
        <v>300</v>
      </c>
      <c r="H165">
        <v>654300</v>
      </c>
      <c r="I165">
        <v>45801</v>
      </c>
      <c r="J165">
        <v>608499</v>
      </c>
      <c r="K165">
        <v>545250</v>
      </c>
      <c r="L165">
        <v>63249</v>
      </c>
      <c r="M165" s="2">
        <v>41913</v>
      </c>
      <c r="N165">
        <v>10</v>
      </c>
      <c r="O165" s="1" t="s">
        <v>39</v>
      </c>
      <c r="P165">
        <v>2014</v>
      </c>
      <c r="Q165">
        <v>29</v>
      </c>
    </row>
    <row r="166" spans="1:17" x14ac:dyDescent="0.25">
      <c r="A166" s="1" t="s">
        <v>17</v>
      </c>
      <c r="B166" s="1" t="s">
        <v>24</v>
      </c>
      <c r="C166" s="1" t="s">
        <v>28</v>
      </c>
      <c r="D166" s="1" t="s">
        <v>45</v>
      </c>
      <c r="E166">
        <v>1976</v>
      </c>
      <c r="F166">
        <v>5</v>
      </c>
      <c r="G166">
        <v>20</v>
      </c>
      <c r="H166">
        <v>39520</v>
      </c>
      <c r="I166">
        <v>2766.4</v>
      </c>
      <c r="J166">
        <v>36753.599999999999</v>
      </c>
      <c r="K166">
        <v>19760</v>
      </c>
      <c r="L166">
        <v>16993.599999999999</v>
      </c>
      <c r="M166" s="2">
        <v>41913</v>
      </c>
      <c r="N166">
        <v>10</v>
      </c>
      <c r="O166" s="1" t="s">
        <v>39</v>
      </c>
      <c r="P166">
        <v>2014</v>
      </c>
      <c r="Q166">
        <v>8.6</v>
      </c>
    </row>
    <row r="167" spans="1:17" x14ac:dyDescent="0.25">
      <c r="A167" s="1" t="s">
        <v>33</v>
      </c>
      <c r="B167" s="1" t="s">
        <v>24</v>
      </c>
      <c r="C167" s="1" t="s">
        <v>28</v>
      </c>
      <c r="D167" s="1" t="s">
        <v>45</v>
      </c>
      <c r="E167">
        <v>2181</v>
      </c>
      <c r="F167">
        <v>5</v>
      </c>
      <c r="G167">
        <v>300</v>
      </c>
      <c r="H167">
        <v>654300</v>
      </c>
      <c r="I167">
        <v>45801</v>
      </c>
      <c r="J167">
        <v>608499</v>
      </c>
      <c r="K167">
        <v>545250</v>
      </c>
      <c r="L167">
        <v>63249</v>
      </c>
      <c r="M167" s="2">
        <v>41913</v>
      </c>
      <c r="N167">
        <v>10</v>
      </c>
      <c r="O167" s="1" t="s">
        <v>39</v>
      </c>
      <c r="P167">
        <v>2014</v>
      </c>
      <c r="Q167">
        <v>29</v>
      </c>
    </row>
    <row r="168" spans="1:17" x14ac:dyDescent="0.25">
      <c r="A168" s="1" t="s">
        <v>33</v>
      </c>
      <c r="B168" s="1" t="s">
        <v>18</v>
      </c>
      <c r="C168" s="1" t="s">
        <v>37</v>
      </c>
      <c r="D168" s="1" t="s">
        <v>45</v>
      </c>
      <c r="E168">
        <v>1702</v>
      </c>
      <c r="F168">
        <v>10</v>
      </c>
      <c r="G168">
        <v>300</v>
      </c>
      <c r="H168">
        <v>510600</v>
      </c>
      <c r="I168">
        <v>35742</v>
      </c>
      <c r="J168">
        <v>474858</v>
      </c>
      <c r="K168">
        <v>425500</v>
      </c>
      <c r="L168">
        <v>49358</v>
      </c>
      <c r="M168" s="2">
        <v>41760</v>
      </c>
      <c r="N168">
        <v>5</v>
      </c>
      <c r="O168" s="1" t="s">
        <v>43</v>
      </c>
      <c r="P168">
        <v>2014</v>
      </c>
      <c r="Q168">
        <v>29</v>
      </c>
    </row>
    <row r="169" spans="1:17" x14ac:dyDescent="0.25">
      <c r="A169" s="1" t="s">
        <v>33</v>
      </c>
      <c r="B169" s="1" t="s">
        <v>24</v>
      </c>
      <c r="C169" s="1" t="s">
        <v>37</v>
      </c>
      <c r="D169" s="1" t="s">
        <v>45</v>
      </c>
      <c r="E169">
        <v>448</v>
      </c>
      <c r="F169">
        <v>10</v>
      </c>
      <c r="G169">
        <v>300</v>
      </c>
      <c r="H169">
        <v>134400</v>
      </c>
      <c r="I169">
        <v>9408</v>
      </c>
      <c r="J169">
        <v>124992</v>
      </c>
      <c r="K169">
        <v>112000</v>
      </c>
      <c r="L169">
        <v>12992</v>
      </c>
      <c r="M169" s="2">
        <v>41791</v>
      </c>
      <c r="N169">
        <v>6</v>
      </c>
      <c r="O169" s="1" t="s">
        <v>25</v>
      </c>
      <c r="P169">
        <v>2014</v>
      </c>
      <c r="Q169">
        <v>29</v>
      </c>
    </row>
    <row r="170" spans="1:17" x14ac:dyDescent="0.25">
      <c r="A170" s="1" t="s">
        <v>23</v>
      </c>
      <c r="B170" s="1" t="s">
        <v>24</v>
      </c>
      <c r="C170" s="1" t="s">
        <v>37</v>
      </c>
      <c r="D170" s="1" t="s">
        <v>45</v>
      </c>
      <c r="E170">
        <v>2101</v>
      </c>
      <c r="F170">
        <v>10</v>
      </c>
      <c r="G170">
        <v>15</v>
      </c>
      <c r="H170">
        <v>31515</v>
      </c>
      <c r="I170">
        <v>2206.0500000000002</v>
      </c>
      <c r="J170">
        <v>29308.95</v>
      </c>
      <c r="K170">
        <v>21010</v>
      </c>
      <c r="L170">
        <v>8298.9500000000007</v>
      </c>
      <c r="M170" s="2">
        <v>41852</v>
      </c>
      <c r="N170">
        <v>8</v>
      </c>
      <c r="O170" s="1" t="s">
        <v>34</v>
      </c>
      <c r="P170">
        <v>2014</v>
      </c>
      <c r="Q170">
        <v>3.95</v>
      </c>
    </row>
    <row r="171" spans="1:17" x14ac:dyDescent="0.25">
      <c r="A171" s="1" t="s">
        <v>17</v>
      </c>
      <c r="B171" s="1" t="s">
        <v>24</v>
      </c>
      <c r="C171" s="1" t="s">
        <v>37</v>
      </c>
      <c r="D171" s="1" t="s">
        <v>45</v>
      </c>
      <c r="E171">
        <v>1535</v>
      </c>
      <c r="F171">
        <v>10</v>
      </c>
      <c r="G171">
        <v>20</v>
      </c>
      <c r="H171">
        <v>30700</v>
      </c>
      <c r="I171">
        <v>2149</v>
      </c>
      <c r="J171">
        <v>28551</v>
      </c>
      <c r="K171">
        <v>15350</v>
      </c>
      <c r="L171">
        <v>13201</v>
      </c>
      <c r="M171" s="2">
        <v>41883</v>
      </c>
      <c r="N171">
        <v>9</v>
      </c>
      <c r="O171" s="1" t="s">
        <v>35</v>
      </c>
      <c r="P171">
        <v>2014</v>
      </c>
      <c r="Q171">
        <v>8.6</v>
      </c>
    </row>
    <row r="172" spans="1:17" x14ac:dyDescent="0.25">
      <c r="A172" s="1" t="s">
        <v>17</v>
      </c>
      <c r="B172" s="1" t="s">
        <v>24</v>
      </c>
      <c r="C172" s="1" t="s">
        <v>40</v>
      </c>
      <c r="D172" s="1" t="s">
        <v>45</v>
      </c>
      <c r="E172">
        <v>2876</v>
      </c>
      <c r="F172">
        <v>260</v>
      </c>
      <c r="G172">
        <v>350</v>
      </c>
      <c r="H172">
        <v>1006600</v>
      </c>
      <c r="I172">
        <v>70462</v>
      </c>
      <c r="J172">
        <v>936138</v>
      </c>
      <c r="K172">
        <v>747760</v>
      </c>
      <c r="L172">
        <v>188378</v>
      </c>
      <c r="M172" s="2">
        <v>41883</v>
      </c>
      <c r="N172">
        <v>9</v>
      </c>
      <c r="O172" s="1" t="s">
        <v>35</v>
      </c>
      <c r="P172">
        <v>2014</v>
      </c>
      <c r="Q172">
        <v>65.5</v>
      </c>
    </row>
    <row r="173" spans="1:17" x14ac:dyDescent="0.25">
      <c r="A173" s="1" t="s">
        <v>17</v>
      </c>
      <c r="B173" s="1" t="s">
        <v>18</v>
      </c>
      <c r="C173" s="1" t="s">
        <v>40</v>
      </c>
      <c r="D173" s="1" t="s">
        <v>45</v>
      </c>
      <c r="E173">
        <v>1118</v>
      </c>
      <c r="F173">
        <v>260</v>
      </c>
      <c r="G173">
        <v>20</v>
      </c>
      <c r="H173">
        <v>22360</v>
      </c>
      <c r="I173">
        <v>1565.2</v>
      </c>
      <c r="J173">
        <v>20794.8</v>
      </c>
      <c r="K173">
        <v>11180</v>
      </c>
      <c r="L173">
        <v>9614.7999999999993</v>
      </c>
      <c r="M173" s="2">
        <v>41944</v>
      </c>
      <c r="N173">
        <v>11</v>
      </c>
      <c r="O173" s="1" t="s">
        <v>44</v>
      </c>
      <c r="P173">
        <v>2014</v>
      </c>
      <c r="Q173">
        <v>8.6</v>
      </c>
    </row>
    <row r="174" spans="1:17" x14ac:dyDescent="0.25">
      <c r="A174" s="1" t="s">
        <v>33</v>
      </c>
      <c r="B174" s="1" t="s">
        <v>36</v>
      </c>
      <c r="C174" s="1" t="s">
        <v>40</v>
      </c>
      <c r="D174" s="1" t="s">
        <v>45</v>
      </c>
      <c r="E174">
        <v>1372</v>
      </c>
      <c r="F174">
        <v>260</v>
      </c>
      <c r="G174">
        <v>300</v>
      </c>
      <c r="H174">
        <v>411600</v>
      </c>
      <c r="I174">
        <v>28812</v>
      </c>
      <c r="J174">
        <v>382788</v>
      </c>
      <c r="K174">
        <v>343000</v>
      </c>
      <c r="L174">
        <v>39788</v>
      </c>
      <c r="M174" s="2">
        <v>41974</v>
      </c>
      <c r="N174">
        <v>12</v>
      </c>
      <c r="O174" s="1" t="s">
        <v>27</v>
      </c>
      <c r="P174">
        <v>2014</v>
      </c>
      <c r="Q174">
        <v>29</v>
      </c>
    </row>
    <row r="175" spans="1:17" x14ac:dyDescent="0.25">
      <c r="A175" s="1" t="s">
        <v>17</v>
      </c>
      <c r="B175" s="1" t="s">
        <v>18</v>
      </c>
      <c r="C175" s="1" t="s">
        <v>28</v>
      </c>
      <c r="D175" s="1" t="s">
        <v>45</v>
      </c>
      <c r="E175">
        <v>488</v>
      </c>
      <c r="F175">
        <v>5</v>
      </c>
      <c r="G175">
        <v>7</v>
      </c>
      <c r="H175">
        <v>3416</v>
      </c>
      <c r="I175">
        <v>273.27999999999997</v>
      </c>
      <c r="J175">
        <v>3142.7200000000003</v>
      </c>
      <c r="K175">
        <v>2440</v>
      </c>
      <c r="L175">
        <v>702.72000000000025</v>
      </c>
      <c r="M175" s="2">
        <v>41671</v>
      </c>
      <c r="N175">
        <v>2</v>
      </c>
      <c r="O175" s="1" t="s">
        <v>38</v>
      </c>
      <c r="P175">
        <v>2014</v>
      </c>
      <c r="Q175">
        <v>1.4400000000000006</v>
      </c>
    </row>
    <row r="176" spans="1:17" x14ac:dyDescent="0.25">
      <c r="A176" s="1" t="s">
        <v>17</v>
      </c>
      <c r="B176" s="1" t="s">
        <v>36</v>
      </c>
      <c r="C176" s="1" t="s">
        <v>28</v>
      </c>
      <c r="D176" s="1" t="s">
        <v>45</v>
      </c>
      <c r="E176">
        <v>1282</v>
      </c>
      <c r="F176">
        <v>5</v>
      </c>
      <c r="G176">
        <v>20</v>
      </c>
      <c r="H176">
        <v>25640</v>
      </c>
      <c r="I176">
        <v>2051.1999999999998</v>
      </c>
      <c r="J176">
        <v>23588.799999999999</v>
      </c>
      <c r="K176">
        <v>12820</v>
      </c>
      <c r="L176">
        <v>10768.8</v>
      </c>
      <c r="M176" s="2">
        <v>41791</v>
      </c>
      <c r="N176">
        <v>6</v>
      </c>
      <c r="O176" s="1" t="s">
        <v>25</v>
      </c>
      <c r="P176">
        <v>2014</v>
      </c>
      <c r="Q176">
        <v>8.3999999999999986</v>
      </c>
    </row>
    <row r="177" spans="1:17" x14ac:dyDescent="0.25">
      <c r="A177" s="1" t="s">
        <v>17</v>
      </c>
      <c r="B177" s="1" t="s">
        <v>18</v>
      </c>
      <c r="C177" s="1" t="s">
        <v>37</v>
      </c>
      <c r="D177" s="1" t="s">
        <v>45</v>
      </c>
      <c r="E177">
        <v>257</v>
      </c>
      <c r="F177">
        <v>10</v>
      </c>
      <c r="G177">
        <v>7</v>
      </c>
      <c r="H177">
        <v>1799</v>
      </c>
      <c r="I177">
        <v>143.91999999999999</v>
      </c>
      <c r="J177">
        <v>1655.08</v>
      </c>
      <c r="K177">
        <v>1285</v>
      </c>
      <c r="L177">
        <v>370.07999999999993</v>
      </c>
      <c r="M177" s="2">
        <v>41760</v>
      </c>
      <c r="N177">
        <v>5</v>
      </c>
      <c r="O177" s="1" t="s">
        <v>43</v>
      </c>
      <c r="P177">
        <v>2014</v>
      </c>
      <c r="Q177">
        <v>1.4399999999999997</v>
      </c>
    </row>
    <row r="178" spans="1:17" x14ac:dyDescent="0.25">
      <c r="A178" s="1" t="s">
        <v>17</v>
      </c>
      <c r="B178" s="1" t="s">
        <v>36</v>
      </c>
      <c r="C178" s="1" t="s">
        <v>40</v>
      </c>
      <c r="D178" s="1" t="s">
        <v>45</v>
      </c>
      <c r="E178">
        <v>1282</v>
      </c>
      <c r="F178">
        <v>260</v>
      </c>
      <c r="G178">
        <v>20</v>
      </c>
      <c r="H178">
        <v>25640</v>
      </c>
      <c r="I178">
        <v>2051.1999999999998</v>
      </c>
      <c r="J178">
        <v>23588.799999999999</v>
      </c>
      <c r="K178">
        <v>12820</v>
      </c>
      <c r="L178">
        <v>10768.8</v>
      </c>
      <c r="M178" s="2">
        <v>41791</v>
      </c>
      <c r="N178">
        <v>6</v>
      </c>
      <c r="O178" s="1" t="s">
        <v>25</v>
      </c>
      <c r="P178">
        <v>2014</v>
      </c>
      <c r="Q178">
        <v>8.3999999999999986</v>
      </c>
    </row>
    <row r="179" spans="1:17" x14ac:dyDescent="0.25">
      <c r="A179" s="1" t="s">
        <v>23</v>
      </c>
      <c r="B179" s="1" t="s">
        <v>24</v>
      </c>
      <c r="C179" s="1" t="s">
        <v>19</v>
      </c>
      <c r="D179" s="1" t="s">
        <v>45</v>
      </c>
      <c r="E179">
        <v>490</v>
      </c>
      <c r="F179">
        <v>3</v>
      </c>
      <c r="G179">
        <v>15</v>
      </c>
      <c r="H179">
        <v>7350</v>
      </c>
      <c r="I179">
        <v>588</v>
      </c>
      <c r="J179">
        <v>6762</v>
      </c>
      <c r="K179">
        <v>4900</v>
      </c>
      <c r="L179">
        <v>1862</v>
      </c>
      <c r="M179" s="2">
        <v>41944</v>
      </c>
      <c r="N179">
        <v>11</v>
      </c>
      <c r="O179" s="1" t="s">
        <v>44</v>
      </c>
      <c r="P179">
        <v>2014</v>
      </c>
      <c r="Q179">
        <v>3.8</v>
      </c>
    </row>
    <row r="180" spans="1:17" x14ac:dyDescent="0.25">
      <c r="A180" s="1" t="s">
        <v>17</v>
      </c>
      <c r="B180" s="1" t="s">
        <v>26</v>
      </c>
      <c r="C180" s="1" t="s">
        <v>19</v>
      </c>
      <c r="D180" s="1" t="s">
        <v>45</v>
      </c>
      <c r="E180">
        <v>1362</v>
      </c>
      <c r="F180">
        <v>3</v>
      </c>
      <c r="G180">
        <v>350</v>
      </c>
      <c r="H180">
        <v>476700</v>
      </c>
      <c r="I180">
        <v>38136</v>
      </c>
      <c r="J180">
        <v>438564</v>
      </c>
      <c r="K180">
        <v>354120</v>
      </c>
      <c r="L180">
        <v>84444</v>
      </c>
      <c r="M180" s="2">
        <v>41974</v>
      </c>
      <c r="N180">
        <v>12</v>
      </c>
      <c r="O180" s="1" t="s">
        <v>27</v>
      </c>
      <c r="P180">
        <v>2014</v>
      </c>
      <c r="Q180">
        <v>62</v>
      </c>
    </row>
    <row r="181" spans="1:17" x14ac:dyDescent="0.25">
      <c r="A181" s="1" t="s">
        <v>23</v>
      </c>
      <c r="B181" s="1" t="s">
        <v>24</v>
      </c>
      <c r="C181" s="1" t="s">
        <v>28</v>
      </c>
      <c r="D181" s="1" t="s">
        <v>45</v>
      </c>
      <c r="E181">
        <v>2501</v>
      </c>
      <c r="F181">
        <v>5</v>
      </c>
      <c r="G181">
        <v>15</v>
      </c>
      <c r="H181">
        <v>37515</v>
      </c>
      <c r="I181">
        <v>3001.2</v>
      </c>
      <c r="J181">
        <v>34513.800000000003</v>
      </c>
      <c r="K181">
        <v>25010</v>
      </c>
      <c r="L181">
        <v>9503.8000000000029</v>
      </c>
      <c r="M181" s="2">
        <v>41699</v>
      </c>
      <c r="N181">
        <v>3</v>
      </c>
      <c r="O181" s="1" t="s">
        <v>29</v>
      </c>
      <c r="P181">
        <v>2014</v>
      </c>
      <c r="Q181">
        <v>3.8000000000000012</v>
      </c>
    </row>
    <row r="182" spans="1:17" x14ac:dyDescent="0.25">
      <c r="A182" s="1" t="s">
        <v>17</v>
      </c>
      <c r="B182" s="1" t="s">
        <v>18</v>
      </c>
      <c r="C182" s="1" t="s">
        <v>28</v>
      </c>
      <c r="D182" s="1" t="s">
        <v>45</v>
      </c>
      <c r="E182">
        <v>708</v>
      </c>
      <c r="F182">
        <v>5</v>
      </c>
      <c r="G182">
        <v>20</v>
      </c>
      <c r="H182">
        <v>14160</v>
      </c>
      <c r="I182">
        <v>1132.8</v>
      </c>
      <c r="J182">
        <v>13027.2</v>
      </c>
      <c r="K182">
        <v>7080</v>
      </c>
      <c r="L182">
        <v>5947.2000000000007</v>
      </c>
      <c r="M182" s="2">
        <v>41791</v>
      </c>
      <c r="N182">
        <v>6</v>
      </c>
      <c r="O182" s="1" t="s">
        <v>25</v>
      </c>
      <c r="P182">
        <v>2014</v>
      </c>
      <c r="Q182">
        <v>8.4</v>
      </c>
    </row>
    <row r="183" spans="1:17" x14ac:dyDescent="0.25">
      <c r="A183" s="1" t="s">
        <v>17</v>
      </c>
      <c r="B183" s="1" t="s">
        <v>22</v>
      </c>
      <c r="C183" s="1" t="s">
        <v>28</v>
      </c>
      <c r="D183" s="1" t="s">
        <v>45</v>
      </c>
      <c r="E183">
        <v>645</v>
      </c>
      <c r="F183">
        <v>5</v>
      </c>
      <c r="G183">
        <v>20</v>
      </c>
      <c r="H183">
        <v>12900</v>
      </c>
      <c r="I183">
        <v>1032</v>
      </c>
      <c r="J183">
        <v>11868</v>
      </c>
      <c r="K183">
        <v>6450</v>
      </c>
      <c r="L183">
        <v>5418</v>
      </c>
      <c r="M183" s="2">
        <v>41821</v>
      </c>
      <c r="N183">
        <v>7</v>
      </c>
      <c r="O183" s="1" t="s">
        <v>32</v>
      </c>
      <c r="P183">
        <v>2014</v>
      </c>
      <c r="Q183">
        <v>8.4</v>
      </c>
    </row>
    <row r="184" spans="1:17" x14ac:dyDescent="0.25">
      <c r="A184" s="1" t="s">
        <v>33</v>
      </c>
      <c r="B184" s="1" t="s">
        <v>24</v>
      </c>
      <c r="C184" s="1" t="s">
        <v>28</v>
      </c>
      <c r="D184" s="1" t="s">
        <v>45</v>
      </c>
      <c r="E184">
        <v>1562</v>
      </c>
      <c r="F184">
        <v>5</v>
      </c>
      <c r="G184">
        <v>300</v>
      </c>
      <c r="H184">
        <v>468600</v>
      </c>
      <c r="I184">
        <v>37488</v>
      </c>
      <c r="J184">
        <v>431112</v>
      </c>
      <c r="K184">
        <v>390500</v>
      </c>
      <c r="L184">
        <v>40612</v>
      </c>
      <c r="M184" s="2">
        <v>41852</v>
      </c>
      <c r="N184">
        <v>8</v>
      </c>
      <c r="O184" s="1" t="s">
        <v>34</v>
      </c>
      <c r="P184">
        <v>2014</v>
      </c>
      <c r="Q184">
        <v>26</v>
      </c>
    </row>
    <row r="185" spans="1:17" x14ac:dyDescent="0.25">
      <c r="A185" s="1" t="s">
        <v>23</v>
      </c>
      <c r="B185" s="1" t="s">
        <v>22</v>
      </c>
      <c r="C185" s="1" t="s">
        <v>28</v>
      </c>
      <c r="D185" s="1" t="s">
        <v>45</v>
      </c>
      <c r="E185">
        <v>711</v>
      </c>
      <c r="F185">
        <v>5</v>
      </c>
      <c r="G185">
        <v>15</v>
      </c>
      <c r="H185">
        <v>10665</v>
      </c>
      <c r="I185">
        <v>853.2</v>
      </c>
      <c r="J185">
        <v>9811.7999999999993</v>
      </c>
      <c r="K185">
        <v>7110</v>
      </c>
      <c r="L185">
        <v>2701.7999999999993</v>
      </c>
      <c r="M185" s="2">
        <v>41974</v>
      </c>
      <c r="N185">
        <v>12</v>
      </c>
      <c r="O185" s="1" t="s">
        <v>27</v>
      </c>
      <c r="P185">
        <v>2014</v>
      </c>
      <c r="Q185">
        <v>3.7999999999999989</v>
      </c>
    </row>
    <row r="186" spans="1:17" x14ac:dyDescent="0.25">
      <c r="A186" s="1" t="s">
        <v>17</v>
      </c>
      <c r="B186" s="1" t="s">
        <v>22</v>
      </c>
      <c r="C186" s="1" t="s">
        <v>37</v>
      </c>
      <c r="D186" s="1" t="s">
        <v>45</v>
      </c>
      <c r="E186">
        <v>1259</v>
      </c>
      <c r="F186">
        <v>10</v>
      </c>
      <c r="G186">
        <v>7</v>
      </c>
      <c r="H186">
        <v>8813</v>
      </c>
      <c r="I186">
        <v>705.04</v>
      </c>
      <c r="J186">
        <v>8107.96</v>
      </c>
      <c r="K186">
        <v>6295</v>
      </c>
      <c r="L186">
        <v>1812.96</v>
      </c>
      <c r="M186" s="2">
        <v>41730</v>
      </c>
      <c r="N186">
        <v>4</v>
      </c>
      <c r="O186" s="1" t="s">
        <v>41</v>
      </c>
      <c r="P186">
        <v>2014</v>
      </c>
      <c r="Q186">
        <v>1.44</v>
      </c>
    </row>
    <row r="187" spans="1:17" x14ac:dyDescent="0.25">
      <c r="A187" s="1" t="s">
        <v>17</v>
      </c>
      <c r="B187" s="1" t="s">
        <v>22</v>
      </c>
      <c r="C187" s="1" t="s">
        <v>37</v>
      </c>
      <c r="D187" s="1" t="s">
        <v>45</v>
      </c>
      <c r="E187">
        <v>1095</v>
      </c>
      <c r="F187">
        <v>10</v>
      </c>
      <c r="G187">
        <v>7</v>
      </c>
      <c r="H187">
        <v>7665</v>
      </c>
      <c r="I187">
        <v>613.20000000000005</v>
      </c>
      <c r="J187">
        <v>7051.8</v>
      </c>
      <c r="K187">
        <v>5475</v>
      </c>
      <c r="L187">
        <v>1576.8000000000002</v>
      </c>
      <c r="M187" s="2">
        <v>41760</v>
      </c>
      <c r="N187">
        <v>5</v>
      </c>
      <c r="O187" s="1" t="s">
        <v>43</v>
      </c>
      <c r="P187">
        <v>2014</v>
      </c>
      <c r="Q187">
        <v>1.4400000000000002</v>
      </c>
    </row>
    <row r="188" spans="1:17" x14ac:dyDescent="0.25">
      <c r="A188" s="1" t="s">
        <v>17</v>
      </c>
      <c r="B188" s="1" t="s">
        <v>22</v>
      </c>
      <c r="C188" s="1" t="s">
        <v>37</v>
      </c>
      <c r="D188" s="1" t="s">
        <v>45</v>
      </c>
      <c r="E188">
        <v>1366</v>
      </c>
      <c r="F188">
        <v>10</v>
      </c>
      <c r="G188">
        <v>20</v>
      </c>
      <c r="H188">
        <v>27320</v>
      </c>
      <c r="I188">
        <v>2185.6</v>
      </c>
      <c r="J188">
        <v>25134.400000000001</v>
      </c>
      <c r="K188">
        <v>13660</v>
      </c>
      <c r="L188">
        <v>11474.400000000001</v>
      </c>
      <c r="M188" s="2">
        <v>41791</v>
      </c>
      <c r="N188">
        <v>6</v>
      </c>
      <c r="O188" s="1" t="s">
        <v>25</v>
      </c>
      <c r="P188">
        <v>2014</v>
      </c>
      <c r="Q188">
        <v>8.4</v>
      </c>
    </row>
    <row r="189" spans="1:17" x14ac:dyDescent="0.25">
      <c r="A189" s="1" t="s">
        <v>33</v>
      </c>
      <c r="B189" s="1" t="s">
        <v>26</v>
      </c>
      <c r="C189" s="1" t="s">
        <v>37</v>
      </c>
      <c r="D189" s="1" t="s">
        <v>45</v>
      </c>
      <c r="E189">
        <v>2460</v>
      </c>
      <c r="F189">
        <v>10</v>
      </c>
      <c r="G189">
        <v>300</v>
      </c>
      <c r="H189">
        <v>738000</v>
      </c>
      <c r="I189">
        <v>59040</v>
      </c>
      <c r="J189">
        <v>678960</v>
      </c>
      <c r="K189">
        <v>615000</v>
      </c>
      <c r="L189">
        <v>63960</v>
      </c>
      <c r="M189" s="2">
        <v>41791</v>
      </c>
      <c r="N189">
        <v>6</v>
      </c>
      <c r="O189" s="1" t="s">
        <v>25</v>
      </c>
      <c r="P189">
        <v>2014</v>
      </c>
      <c r="Q189">
        <v>26</v>
      </c>
    </row>
    <row r="190" spans="1:17" x14ac:dyDescent="0.25">
      <c r="A190" s="1" t="s">
        <v>17</v>
      </c>
      <c r="B190" s="1" t="s">
        <v>36</v>
      </c>
      <c r="C190" s="1" t="s">
        <v>37</v>
      </c>
      <c r="D190" s="1" t="s">
        <v>45</v>
      </c>
      <c r="E190">
        <v>678</v>
      </c>
      <c r="F190">
        <v>10</v>
      </c>
      <c r="G190">
        <v>7</v>
      </c>
      <c r="H190">
        <v>4746</v>
      </c>
      <c r="I190">
        <v>379.68</v>
      </c>
      <c r="J190">
        <v>4366.32</v>
      </c>
      <c r="K190">
        <v>3390</v>
      </c>
      <c r="L190">
        <v>976.31999999999971</v>
      </c>
      <c r="M190" s="2">
        <v>41852</v>
      </c>
      <c r="N190">
        <v>8</v>
      </c>
      <c r="O190" s="1" t="s">
        <v>34</v>
      </c>
      <c r="P190">
        <v>2014</v>
      </c>
      <c r="Q190">
        <v>1.4399999999999995</v>
      </c>
    </row>
    <row r="191" spans="1:17" x14ac:dyDescent="0.25">
      <c r="A191" s="1" t="s">
        <v>17</v>
      </c>
      <c r="B191" s="1" t="s">
        <v>22</v>
      </c>
      <c r="C191" s="1" t="s">
        <v>37</v>
      </c>
      <c r="D191" s="1" t="s">
        <v>45</v>
      </c>
      <c r="E191">
        <v>1598</v>
      </c>
      <c r="F191">
        <v>10</v>
      </c>
      <c r="G191">
        <v>7</v>
      </c>
      <c r="H191">
        <v>11186</v>
      </c>
      <c r="I191">
        <v>894.88</v>
      </c>
      <c r="J191">
        <v>10291.120000000001</v>
      </c>
      <c r="K191">
        <v>7990</v>
      </c>
      <c r="L191">
        <v>2301.1200000000008</v>
      </c>
      <c r="M191" s="2">
        <v>41852</v>
      </c>
      <c r="N191">
        <v>8</v>
      </c>
      <c r="O191" s="1" t="s">
        <v>34</v>
      </c>
      <c r="P191">
        <v>2014</v>
      </c>
      <c r="Q191">
        <v>1.4400000000000004</v>
      </c>
    </row>
    <row r="192" spans="1:17" x14ac:dyDescent="0.25">
      <c r="A192" s="1" t="s">
        <v>17</v>
      </c>
      <c r="B192" s="1" t="s">
        <v>22</v>
      </c>
      <c r="C192" s="1" t="s">
        <v>37</v>
      </c>
      <c r="D192" s="1" t="s">
        <v>45</v>
      </c>
      <c r="E192">
        <v>1934</v>
      </c>
      <c r="F192">
        <v>10</v>
      </c>
      <c r="G192">
        <v>20</v>
      </c>
      <c r="H192">
        <v>38680</v>
      </c>
      <c r="I192">
        <v>3094.4</v>
      </c>
      <c r="J192">
        <v>35585.599999999999</v>
      </c>
      <c r="K192">
        <v>19340</v>
      </c>
      <c r="L192">
        <v>16245.599999999999</v>
      </c>
      <c r="M192" s="2">
        <v>41883</v>
      </c>
      <c r="N192">
        <v>9</v>
      </c>
      <c r="O192" s="1" t="s">
        <v>35</v>
      </c>
      <c r="P192">
        <v>2014</v>
      </c>
      <c r="Q192">
        <v>8.3999999999999986</v>
      </c>
    </row>
    <row r="193" spans="1:17" x14ac:dyDescent="0.25">
      <c r="A193" s="1" t="s">
        <v>17</v>
      </c>
      <c r="B193" s="1" t="s">
        <v>26</v>
      </c>
      <c r="C193" s="1" t="s">
        <v>37</v>
      </c>
      <c r="D193" s="1" t="s">
        <v>45</v>
      </c>
      <c r="E193">
        <v>2993</v>
      </c>
      <c r="F193">
        <v>10</v>
      </c>
      <c r="G193">
        <v>20</v>
      </c>
      <c r="H193">
        <v>59860</v>
      </c>
      <c r="I193">
        <v>4788.8</v>
      </c>
      <c r="J193">
        <v>55071.199999999997</v>
      </c>
      <c r="K193">
        <v>29930</v>
      </c>
      <c r="L193">
        <v>25141.199999999997</v>
      </c>
      <c r="M193" s="2">
        <v>41883</v>
      </c>
      <c r="N193">
        <v>9</v>
      </c>
      <c r="O193" s="1" t="s">
        <v>35</v>
      </c>
      <c r="P193">
        <v>2014</v>
      </c>
      <c r="Q193">
        <v>8.3999999999999986</v>
      </c>
    </row>
    <row r="194" spans="1:17" x14ac:dyDescent="0.25">
      <c r="A194" s="1" t="s">
        <v>17</v>
      </c>
      <c r="B194" s="1" t="s">
        <v>26</v>
      </c>
      <c r="C194" s="1" t="s">
        <v>37</v>
      </c>
      <c r="D194" s="1" t="s">
        <v>45</v>
      </c>
      <c r="E194">
        <v>1362</v>
      </c>
      <c r="F194">
        <v>10</v>
      </c>
      <c r="G194">
        <v>350</v>
      </c>
      <c r="H194">
        <v>476700</v>
      </c>
      <c r="I194">
        <v>38136</v>
      </c>
      <c r="J194">
        <v>438564</v>
      </c>
      <c r="K194">
        <v>354120</v>
      </c>
      <c r="L194">
        <v>84444</v>
      </c>
      <c r="M194" s="2">
        <v>41974</v>
      </c>
      <c r="N194">
        <v>12</v>
      </c>
      <c r="O194" s="1" t="s">
        <v>27</v>
      </c>
      <c r="P194">
        <v>2014</v>
      </c>
      <c r="Q194">
        <v>62</v>
      </c>
    </row>
    <row r="195" spans="1:17" x14ac:dyDescent="0.25">
      <c r="A195" s="1" t="s">
        <v>17</v>
      </c>
      <c r="B195" s="1" t="s">
        <v>18</v>
      </c>
      <c r="C195" s="1" t="s">
        <v>40</v>
      </c>
      <c r="D195" s="1" t="s">
        <v>45</v>
      </c>
      <c r="E195">
        <v>708</v>
      </c>
      <c r="F195">
        <v>260</v>
      </c>
      <c r="G195">
        <v>20</v>
      </c>
      <c r="H195">
        <v>14160</v>
      </c>
      <c r="I195">
        <v>1132.8</v>
      </c>
      <c r="J195">
        <v>13027.2</v>
      </c>
      <c r="K195">
        <v>7080</v>
      </c>
      <c r="L195">
        <v>5947.2000000000007</v>
      </c>
      <c r="M195" s="2">
        <v>41791</v>
      </c>
      <c r="N195">
        <v>6</v>
      </c>
      <c r="O195" s="1" t="s">
        <v>25</v>
      </c>
      <c r="P195">
        <v>2014</v>
      </c>
      <c r="Q195">
        <v>8.4</v>
      </c>
    </row>
    <row r="196" spans="1:17" x14ac:dyDescent="0.25">
      <c r="A196" s="1" t="s">
        <v>17</v>
      </c>
      <c r="B196" s="1" t="s">
        <v>36</v>
      </c>
      <c r="C196" s="1" t="s">
        <v>40</v>
      </c>
      <c r="D196" s="1" t="s">
        <v>45</v>
      </c>
      <c r="E196">
        <v>2907</v>
      </c>
      <c r="F196">
        <v>260</v>
      </c>
      <c r="G196">
        <v>7</v>
      </c>
      <c r="H196">
        <v>20349</v>
      </c>
      <c r="I196">
        <v>1627.92</v>
      </c>
      <c r="J196">
        <v>18721.080000000002</v>
      </c>
      <c r="K196">
        <v>14535</v>
      </c>
      <c r="L196">
        <v>4186.0800000000017</v>
      </c>
      <c r="M196" s="2">
        <v>41791</v>
      </c>
      <c r="N196">
        <v>6</v>
      </c>
      <c r="O196" s="1" t="s">
        <v>25</v>
      </c>
      <c r="P196">
        <v>2014</v>
      </c>
      <c r="Q196">
        <v>1.4400000000000006</v>
      </c>
    </row>
    <row r="197" spans="1:17" x14ac:dyDescent="0.25">
      <c r="A197" s="1" t="s">
        <v>17</v>
      </c>
      <c r="B197" s="1" t="s">
        <v>22</v>
      </c>
      <c r="C197" s="1" t="s">
        <v>40</v>
      </c>
      <c r="D197" s="1" t="s">
        <v>45</v>
      </c>
      <c r="E197">
        <v>1366</v>
      </c>
      <c r="F197">
        <v>260</v>
      </c>
      <c r="G197">
        <v>20</v>
      </c>
      <c r="H197">
        <v>27320</v>
      </c>
      <c r="I197">
        <v>2185.6</v>
      </c>
      <c r="J197">
        <v>25134.400000000001</v>
      </c>
      <c r="K197">
        <v>13660</v>
      </c>
      <c r="L197">
        <v>11474.400000000001</v>
      </c>
      <c r="M197" s="2">
        <v>41791</v>
      </c>
      <c r="N197">
        <v>6</v>
      </c>
      <c r="O197" s="1" t="s">
        <v>25</v>
      </c>
      <c r="P197">
        <v>2014</v>
      </c>
      <c r="Q197">
        <v>8.4</v>
      </c>
    </row>
    <row r="198" spans="1:17" x14ac:dyDescent="0.25">
      <c r="A198" s="1" t="s">
        <v>33</v>
      </c>
      <c r="B198" s="1" t="s">
        <v>26</v>
      </c>
      <c r="C198" s="1" t="s">
        <v>40</v>
      </c>
      <c r="D198" s="1" t="s">
        <v>45</v>
      </c>
      <c r="E198">
        <v>2460</v>
      </c>
      <c r="F198">
        <v>260</v>
      </c>
      <c r="G198">
        <v>300</v>
      </c>
      <c r="H198">
        <v>738000</v>
      </c>
      <c r="I198">
        <v>59040</v>
      </c>
      <c r="J198">
        <v>678960</v>
      </c>
      <c r="K198">
        <v>615000</v>
      </c>
      <c r="L198">
        <v>63960</v>
      </c>
      <c r="M198" s="2">
        <v>41791</v>
      </c>
      <c r="N198">
        <v>6</v>
      </c>
      <c r="O198" s="1" t="s">
        <v>25</v>
      </c>
      <c r="P198">
        <v>2014</v>
      </c>
      <c r="Q198">
        <v>26</v>
      </c>
    </row>
    <row r="199" spans="1:17" x14ac:dyDescent="0.25">
      <c r="A199" s="1" t="s">
        <v>17</v>
      </c>
      <c r="B199" s="1" t="s">
        <v>22</v>
      </c>
      <c r="C199" s="1" t="s">
        <v>40</v>
      </c>
      <c r="D199" s="1" t="s">
        <v>45</v>
      </c>
      <c r="E199">
        <v>1520</v>
      </c>
      <c r="F199">
        <v>260</v>
      </c>
      <c r="G199">
        <v>20</v>
      </c>
      <c r="H199">
        <v>30400</v>
      </c>
      <c r="I199">
        <v>2432</v>
      </c>
      <c r="J199">
        <v>27968</v>
      </c>
      <c r="K199">
        <v>15200</v>
      </c>
      <c r="L199">
        <v>12768</v>
      </c>
      <c r="M199" s="2">
        <v>41944</v>
      </c>
      <c r="N199">
        <v>11</v>
      </c>
      <c r="O199" s="1" t="s">
        <v>44</v>
      </c>
      <c r="P199">
        <v>2014</v>
      </c>
      <c r="Q199">
        <v>8.4</v>
      </c>
    </row>
    <row r="200" spans="1:17" x14ac:dyDescent="0.25">
      <c r="A200" s="1" t="s">
        <v>23</v>
      </c>
      <c r="B200" s="1" t="s">
        <v>22</v>
      </c>
      <c r="C200" s="1" t="s">
        <v>40</v>
      </c>
      <c r="D200" s="1" t="s">
        <v>45</v>
      </c>
      <c r="E200">
        <v>711</v>
      </c>
      <c r="F200">
        <v>260</v>
      </c>
      <c r="G200">
        <v>15</v>
      </c>
      <c r="H200">
        <v>10665</v>
      </c>
      <c r="I200">
        <v>853.2</v>
      </c>
      <c r="J200">
        <v>9811.7999999999993</v>
      </c>
      <c r="K200">
        <v>7110</v>
      </c>
      <c r="L200">
        <v>2701.7999999999993</v>
      </c>
      <c r="M200" s="2">
        <v>41974</v>
      </c>
      <c r="N200">
        <v>12</v>
      </c>
      <c r="O200" s="1" t="s">
        <v>27</v>
      </c>
      <c r="P200">
        <v>2014</v>
      </c>
      <c r="Q200">
        <v>3.7999999999999989</v>
      </c>
    </row>
    <row r="201" spans="1:17" x14ac:dyDescent="0.25">
      <c r="A201" s="1" t="s">
        <v>33</v>
      </c>
      <c r="B201" s="1" t="s">
        <v>26</v>
      </c>
      <c r="C201" s="1" t="s">
        <v>40</v>
      </c>
      <c r="D201" s="1" t="s">
        <v>45</v>
      </c>
      <c r="E201">
        <v>635</v>
      </c>
      <c r="F201">
        <v>260</v>
      </c>
      <c r="G201">
        <v>300</v>
      </c>
      <c r="H201">
        <v>190500</v>
      </c>
      <c r="I201">
        <v>15240</v>
      </c>
      <c r="J201">
        <v>175260</v>
      </c>
      <c r="K201">
        <v>158750</v>
      </c>
      <c r="L201">
        <v>16510</v>
      </c>
      <c r="M201" s="2">
        <v>41974</v>
      </c>
      <c r="N201">
        <v>12</v>
      </c>
      <c r="O201" s="1" t="s">
        <v>27</v>
      </c>
      <c r="P201">
        <v>2014</v>
      </c>
      <c r="Q201">
        <v>26</v>
      </c>
    </row>
    <row r="202" spans="1:17" x14ac:dyDescent="0.25">
      <c r="A202" s="1" t="s">
        <v>33</v>
      </c>
      <c r="B202" s="1" t="s">
        <v>18</v>
      </c>
      <c r="C202" s="1" t="s">
        <v>19</v>
      </c>
      <c r="D202" s="1" t="s">
        <v>45</v>
      </c>
      <c r="E202">
        <v>1094</v>
      </c>
      <c r="F202">
        <v>3</v>
      </c>
      <c r="G202">
        <v>300</v>
      </c>
      <c r="H202">
        <v>328200</v>
      </c>
      <c r="I202">
        <v>29538</v>
      </c>
      <c r="J202">
        <v>298662</v>
      </c>
      <c r="K202">
        <v>273500</v>
      </c>
      <c r="L202">
        <v>25162</v>
      </c>
      <c r="M202" s="2">
        <v>41791</v>
      </c>
      <c r="N202">
        <v>6</v>
      </c>
      <c r="O202" s="1" t="s">
        <v>25</v>
      </c>
      <c r="P202">
        <v>2014</v>
      </c>
      <c r="Q202">
        <v>23</v>
      </c>
    </row>
    <row r="203" spans="1:17" x14ac:dyDescent="0.25">
      <c r="A203" s="1" t="s">
        <v>33</v>
      </c>
      <c r="B203" s="1" t="s">
        <v>18</v>
      </c>
      <c r="C203" s="1" t="s">
        <v>28</v>
      </c>
      <c r="D203" s="1" t="s">
        <v>45</v>
      </c>
      <c r="E203">
        <v>3802.5</v>
      </c>
      <c r="F203">
        <v>5</v>
      </c>
      <c r="G203">
        <v>300</v>
      </c>
      <c r="H203">
        <v>1140750</v>
      </c>
      <c r="I203">
        <v>102667.5</v>
      </c>
      <c r="J203">
        <v>1038082.5</v>
      </c>
      <c r="K203">
        <v>950625</v>
      </c>
      <c r="L203">
        <v>87457.5</v>
      </c>
      <c r="M203" s="2">
        <v>41730</v>
      </c>
      <c r="N203">
        <v>4</v>
      </c>
      <c r="O203" s="1" t="s">
        <v>41</v>
      </c>
      <c r="P203">
        <v>2014</v>
      </c>
      <c r="Q203">
        <v>23</v>
      </c>
    </row>
    <row r="204" spans="1:17" x14ac:dyDescent="0.25">
      <c r="A204" s="1" t="s">
        <v>17</v>
      </c>
      <c r="B204" s="1" t="s">
        <v>24</v>
      </c>
      <c r="C204" s="1" t="s">
        <v>28</v>
      </c>
      <c r="D204" s="1" t="s">
        <v>45</v>
      </c>
      <c r="E204">
        <v>1666</v>
      </c>
      <c r="F204">
        <v>5</v>
      </c>
      <c r="G204">
        <v>350</v>
      </c>
      <c r="H204">
        <v>583100</v>
      </c>
      <c r="I204">
        <v>52479</v>
      </c>
      <c r="J204">
        <v>530621</v>
      </c>
      <c r="K204">
        <v>433160</v>
      </c>
      <c r="L204">
        <v>97461</v>
      </c>
      <c r="M204" s="2">
        <v>41760</v>
      </c>
      <c r="N204">
        <v>5</v>
      </c>
      <c r="O204" s="1" t="s">
        <v>43</v>
      </c>
      <c r="P204">
        <v>2014</v>
      </c>
      <c r="Q204">
        <v>58.5</v>
      </c>
    </row>
    <row r="205" spans="1:17" x14ac:dyDescent="0.25">
      <c r="A205" s="1" t="s">
        <v>30</v>
      </c>
      <c r="B205" s="1" t="s">
        <v>18</v>
      </c>
      <c r="C205" s="1" t="s">
        <v>28</v>
      </c>
      <c r="D205" s="1" t="s">
        <v>45</v>
      </c>
      <c r="E205">
        <v>2321</v>
      </c>
      <c r="F205">
        <v>5</v>
      </c>
      <c r="G205">
        <v>12</v>
      </c>
      <c r="H205">
        <v>27852</v>
      </c>
      <c r="I205">
        <v>2506.6799999999998</v>
      </c>
      <c r="J205">
        <v>25345.32</v>
      </c>
      <c r="K205">
        <v>6963</v>
      </c>
      <c r="L205">
        <v>18382.32</v>
      </c>
      <c r="M205" s="2">
        <v>41944</v>
      </c>
      <c r="N205">
        <v>11</v>
      </c>
      <c r="O205" s="1" t="s">
        <v>44</v>
      </c>
      <c r="P205">
        <v>2014</v>
      </c>
      <c r="Q205">
        <v>7.92</v>
      </c>
    </row>
    <row r="206" spans="1:17" x14ac:dyDescent="0.25">
      <c r="A206" s="1" t="s">
        <v>33</v>
      </c>
      <c r="B206" s="1" t="s">
        <v>26</v>
      </c>
      <c r="C206" s="1" t="s">
        <v>37</v>
      </c>
      <c r="D206" s="1" t="s">
        <v>45</v>
      </c>
      <c r="E206">
        <v>2565</v>
      </c>
      <c r="F206">
        <v>10</v>
      </c>
      <c r="G206">
        <v>300</v>
      </c>
      <c r="H206">
        <v>769500</v>
      </c>
      <c r="I206">
        <v>69255</v>
      </c>
      <c r="J206">
        <v>700245</v>
      </c>
      <c r="K206">
        <v>641250</v>
      </c>
      <c r="L206">
        <v>58995</v>
      </c>
      <c r="M206" s="2">
        <v>41640</v>
      </c>
      <c r="N206">
        <v>1</v>
      </c>
      <c r="O206" s="1" t="s">
        <v>21</v>
      </c>
      <c r="P206">
        <v>2014</v>
      </c>
      <c r="Q206">
        <v>23</v>
      </c>
    </row>
    <row r="207" spans="1:17" x14ac:dyDescent="0.25">
      <c r="A207" s="1" t="s">
        <v>17</v>
      </c>
      <c r="B207" s="1" t="s">
        <v>26</v>
      </c>
      <c r="C207" s="1" t="s">
        <v>37</v>
      </c>
      <c r="D207" s="1" t="s">
        <v>45</v>
      </c>
      <c r="E207">
        <v>2417</v>
      </c>
      <c r="F207">
        <v>10</v>
      </c>
      <c r="G207">
        <v>350</v>
      </c>
      <c r="H207">
        <v>845950</v>
      </c>
      <c r="I207">
        <v>76135.5</v>
      </c>
      <c r="J207">
        <v>769814.5</v>
      </c>
      <c r="K207">
        <v>628420</v>
      </c>
      <c r="L207">
        <v>141394.5</v>
      </c>
      <c r="M207" s="2">
        <v>41640</v>
      </c>
      <c r="N207">
        <v>1</v>
      </c>
      <c r="O207" s="1" t="s">
        <v>21</v>
      </c>
      <c r="P207">
        <v>2014</v>
      </c>
      <c r="Q207">
        <v>58.5</v>
      </c>
    </row>
    <row r="208" spans="1:17" x14ac:dyDescent="0.25">
      <c r="A208" s="1" t="s">
        <v>23</v>
      </c>
      <c r="B208" s="1" t="s">
        <v>36</v>
      </c>
      <c r="C208" s="1" t="s">
        <v>37</v>
      </c>
      <c r="D208" s="1" t="s">
        <v>45</v>
      </c>
      <c r="E208">
        <v>3675</v>
      </c>
      <c r="F208">
        <v>10</v>
      </c>
      <c r="G208">
        <v>15</v>
      </c>
      <c r="H208">
        <v>55125</v>
      </c>
      <c r="I208">
        <v>4961.25</v>
      </c>
      <c r="J208">
        <v>50163.75</v>
      </c>
      <c r="K208">
        <v>36750</v>
      </c>
      <c r="L208">
        <v>13413.75</v>
      </c>
      <c r="M208" s="2">
        <v>41730</v>
      </c>
      <c r="N208">
        <v>4</v>
      </c>
      <c r="O208" s="1" t="s">
        <v>41</v>
      </c>
      <c r="P208">
        <v>2014</v>
      </c>
      <c r="Q208">
        <v>3.65</v>
      </c>
    </row>
    <row r="209" spans="1:17" x14ac:dyDescent="0.25">
      <c r="A209" s="1" t="s">
        <v>33</v>
      </c>
      <c r="B209" s="1" t="s">
        <v>18</v>
      </c>
      <c r="C209" s="1" t="s">
        <v>37</v>
      </c>
      <c r="D209" s="1" t="s">
        <v>45</v>
      </c>
      <c r="E209">
        <v>1094</v>
      </c>
      <c r="F209">
        <v>10</v>
      </c>
      <c r="G209">
        <v>300</v>
      </c>
      <c r="H209">
        <v>328200</v>
      </c>
      <c r="I209">
        <v>29538</v>
      </c>
      <c r="J209">
        <v>298662</v>
      </c>
      <c r="K209">
        <v>273500</v>
      </c>
      <c r="L209">
        <v>25162</v>
      </c>
      <c r="M209" s="2">
        <v>41791</v>
      </c>
      <c r="N209">
        <v>6</v>
      </c>
      <c r="O209" s="1" t="s">
        <v>25</v>
      </c>
      <c r="P209">
        <v>2014</v>
      </c>
      <c r="Q209">
        <v>23</v>
      </c>
    </row>
    <row r="210" spans="1:17" x14ac:dyDescent="0.25">
      <c r="A210" s="1" t="s">
        <v>23</v>
      </c>
      <c r="B210" s="1" t="s">
        <v>24</v>
      </c>
      <c r="C210" s="1" t="s">
        <v>37</v>
      </c>
      <c r="D210" s="1" t="s">
        <v>45</v>
      </c>
      <c r="E210">
        <v>1227</v>
      </c>
      <c r="F210">
        <v>10</v>
      </c>
      <c r="G210">
        <v>15</v>
      </c>
      <c r="H210">
        <v>18405</v>
      </c>
      <c r="I210">
        <v>1656.45</v>
      </c>
      <c r="J210">
        <v>16748.55</v>
      </c>
      <c r="K210">
        <v>12270</v>
      </c>
      <c r="L210">
        <v>4478.5499999999993</v>
      </c>
      <c r="M210" s="2">
        <v>41913</v>
      </c>
      <c r="N210">
        <v>10</v>
      </c>
      <c r="O210" s="1" t="s">
        <v>39</v>
      </c>
      <c r="P210">
        <v>2014</v>
      </c>
      <c r="Q210">
        <v>3.6499999999999995</v>
      </c>
    </row>
    <row r="211" spans="1:17" x14ac:dyDescent="0.25">
      <c r="A211" s="1" t="s">
        <v>33</v>
      </c>
      <c r="B211" s="1" t="s">
        <v>24</v>
      </c>
      <c r="C211" s="1" t="s">
        <v>37</v>
      </c>
      <c r="D211" s="1" t="s">
        <v>45</v>
      </c>
      <c r="E211">
        <v>1324</v>
      </c>
      <c r="F211">
        <v>10</v>
      </c>
      <c r="G211">
        <v>300</v>
      </c>
      <c r="H211">
        <v>397200</v>
      </c>
      <c r="I211">
        <v>35748</v>
      </c>
      <c r="J211">
        <v>361452</v>
      </c>
      <c r="K211">
        <v>331000</v>
      </c>
      <c r="L211">
        <v>30452</v>
      </c>
      <c r="M211" s="2">
        <v>41944</v>
      </c>
      <c r="N211">
        <v>11</v>
      </c>
      <c r="O211" s="1" t="s">
        <v>44</v>
      </c>
      <c r="P211">
        <v>2014</v>
      </c>
      <c r="Q211">
        <v>23</v>
      </c>
    </row>
    <row r="212" spans="1:17" x14ac:dyDescent="0.25">
      <c r="A212" s="1" t="s">
        <v>17</v>
      </c>
      <c r="B212" s="1" t="s">
        <v>36</v>
      </c>
      <c r="C212" s="1" t="s">
        <v>40</v>
      </c>
      <c r="D212" s="1" t="s">
        <v>45</v>
      </c>
      <c r="E212">
        <v>2071</v>
      </c>
      <c r="F212">
        <v>260</v>
      </c>
      <c r="G212">
        <v>350</v>
      </c>
      <c r="H212">
        <v>724850</v>
      </c>
      <c r="I212">
        <v>65236.5</v>
      </c>
      <c r="J212">
        <v>659613.5</v>
      </c>
      <c r="K212">
        <v>538460</v>
      </c>
      <c r="L212">
        <v>121153.5</v>
      </c>
      <c r="M212" s="2">
        <v>41883</v>
      </c>
      <c r="N212">
        <v>9</v>
      </c>
      <c r="O212" s="1" t="s">
        <v>35</v>
      </c>
      <c r="P212">
        <v>2014</v>
      </c>
      <c r="Q212">
        <v>58.5</v>
      </c>
    </row>
    <row r="213" spans="1:17" x14ac:dyDescent="0.25">
      <c r="A213" s="1" t="s">
        <v>17</v>
      </c>
      <c r="B213" s="1" t="s">
        <v>18</v>
      </c>
      <c r="C213" s="1" t="s">
        <v>40</v>
      </c>
      <c r="D213" s="1" t="s">
        <v>45</v>
      </c>
      <c r="E213">
        <v>1269</v>
      </c>
      <c r="F213">
        <v>260</v>
      </c>
      <c r="G213">
        <v>350</v>
      </c>
      <c r="H213">
        <v>444150</v>
      </c>
      <c r="I213">
        <v>39973.5</v>
      </c>
      <c r="J213">
        <v>404176.5</v>
      </c>
      <c r="K213">
        <v>329940</v>
      </c>
      <c r="L213">
        <v>74236.5</v>
      </c>
      <c r="M213" s="2">
        <v>41913</v>
      </c>
      <c r="N213">
        <v>10</v>
      </c>
      <c r="O213" s="1" t="s">
        <v>39</v>
      </c>
      <c r="P213">
        <v>2014</v>
      </c>
      <c r="Q213">
        <v>58.5</v>
      </c>
    </row>
    <row r="214" spans="1:17" x14ac:dyDescent="0.25">
      <c r="A214" s="1" t="s">
        <v>17</v>
      </c>
      <c r="B214" s="1" t="s">
        <v>26</v>
      </c>
      <c r="C214" s="1" t="s">
        <v>40</v>
      </c>
      <c r="D214" s="1" t="s">
        <v>45</v>
      </c>
      <c r="E214">
        <v>1694</v>
      </c>
      <c r="F214">
        <v>260</v>
      </c>
      <c r="G214">
        <v>20</v>
      </c>
      <c r="H214">
        <v>33880</v>
      </c>
      <c r="I214">
        <v>3049.2</v>
      </c>
      <c r="J214">
        <v>30830.799999999999</v>
      </c>
      <c r="K214">
        <v>16940</v>
      </c>
      <c r="L214">
        <v>13890.8</v>
      </c>
      <c r="M214" s="2">
        <v>41944</v>
      </c>
      <c r="N214">
        <v>11</v>
      </c>
      <c r="O214" s="1" t="s">
        <v>44</v>
      </c>
      <c r="P214">
        <v>2014</v>
      </c>
      <c r="Q214">
        <v>8.1999999999999993</v>
      </c>
    </row>
    <row r="215" spans="1:17" x14ac:dyDescent="0.25">
      <c r="A215" s="1" t="s">
        <v>17</v>
      </c>
      <c r="B215" s="1" t="s">
        <v>22</v>
      </c>
      <c r="C215" s="1" t="s">
        <v>19</v>
      </c>
      <c r="D215" s="1" t="s">
        <v>45</v>
      </c>
      <c r="E215">
        <v>663</v>
      </c>
      <c r="F215">
        <v>3</v>
      </c>
      <c r="G215">
        <v>20</v>
      </c>
      <c r="H215">
        <v>13260</v>
      </c>
      <c r="I215">
        <v>1193.4000000000001</v>
      </c>
      <c r="J215">
        <v>12066.6</v>
      </c>
      <c r="K215">
        <v>6630</v>
      </c>
      <c r="L215">
        <v>5436.6</v>
      </c>
      <c r="M215" s="2">
        <v>41760</v>
      </c>
      <c r="N215">
        <v>5</v>
      </c>
      <c r="O215" s="1" t="s">
        <v>43</v>
      </c>
      <c r="P215">
        <v>2014</v>
      </c>
      <c r="Q215">
        <v>8.2000000000000011</v>
      </c>
    </row>
    <row r="216" spans="1:17" x14ac:dyDescent="0.25">
      <c r="A216" s="1" t="s">
        <v>17</v>
      </c>
      <c r="B216" s="1" t="s">
        <v>18</v>
      </c>
      <c r="C216" s="1" t="s">
        <v>19</v>
      </c>
      <c r="D216" s="1" t="s">
        <v>45</v>
      </c>
      <c r="E216">
        <v>819</v>
      </c>
      <c r="F216">
        <v>3</v>
      </c>
      <c r="G216">
        <v>7</v>
      </c>
      <c r="H216">
        <v>5733</v>
      </c>
      <c r="I216">
        <v>515.97</v>
      </c>
      <c r="J216">
        <v>5217.03</v>
      </c>
      <c r="K216">
        <v>4095</v>
      </c>
      <c r="L216">
        <v>1122.03</v>
      </c>
      <c r="M216" s="2">
        <v>41821</v>
      </c>
      <c r="N216">
        <v>7</v>
      </c>
      <c r="O216" s="1" t="s">
        <v>32</v>
      </c>
      <c r="P216">
        <v>2014</v>
      </c>
      <c r="Q216">
        <v>1.3699999999999999</v>
      </c>
    </row>
    <row r="217" spans="1:17" x14ac:dyDescent="0.25">
      <c r="A217" s="1" t="s">
        <v>30</v>
      </c>
      <c r="B217" s="1" t="s">
        <v>22</v>
      </c>
      <c r="C217" s="1" t="s">
        <v>19</v>
      </c>
      <c r="D217" s="1" t="s">
        <v>45</v>
      </c>
      <c r="E217">
        <v>1580</v>
      </c>
      <c r="F217">
        <v>3</v>
      </c>
      <c r="G217">
        <v>12</v>
      </c>
      <c r="H217">
        <v>18960</v>
      </c>
      <c r="I217">
        <v>1706.4</v>
      </c>
      <c r="J217">
        <v>17253.599999999999</v>
      </c>
      <c r="K217">
        <v>4740</v>
      </c>
      <c r="L217">
        <v>12513.599999999999</v>
      </c>
      <c r="M217" s="2">
        <v>41883</v>
      </c>
      <c r="N217">
        <v>9</v>
      </c>
      <c r="O217" s="1" t="s">
        <v>35</v>
      </c>
      <c r="P217">
        <v>2014</v>
      </c>
      <c r="Q217">
        <v>7.919999999999999</v>
      </c>
    </row>
    <row r="218" spans="1:17" x14ac:dyDescent="0.25">
      <c r="A218" s="1" t="s">
        <v>17</v>
      </c>
      <c r="B218" s="1" t="s">
        <v>26</v>
      </c>
      <c r="C218" s="1" t="s">
        <v>19</v>
      </c>
      <c r="D218" s="1" t="s">
        <v>45</v>
      </c>
      <c r="E218">
        <v>521</v>
      </c>
      <c r="F218">
        <v>3</v>
      </c>
      <c r="G218">
        <v>7</v>
      </c>
      <c r="H218">
        <v>3647</v>
      </c>
      <c r="I218">
        <v>328.23</v>
      </c>
      <c r="J218">
        <v>3318.77</v>
      </c>
      <c r="K218">
        <v>2605</v>
      </c>
      <c r="L218">
        <v>713.77</v>
      </c>
      <c r="M218" s="2">
        <v>41974</v>
      </c>
      <c r="N218">
        <v>12</v>
      </c>
      <c r="O218" s="1" t="s">
        <v>27</v>
      </c>
      <c r="P218">
        <v>2014</v>
      </c>
      <c r="Q218">
        <v>1.3699999999999999</v>
      </c>
    </row>
    <row r="219" spans="1:17" x14ac:dyDescent="0.25">
      <c r="A219" s="1" t="s">
        <v>17</v>
      </c>
      <c r="B219" s="1" t="s">
        <v>36</v>
      </c>
      <c r="C219" s="1" t="s">
        <v>37</v>
      </c>
      <c r="D219" s="1" t="s">
        <v>45</v>
      </c>
      <c r="E219">
        <v>973</v>
      </c>
      <c r="F219">
        <v>10</v>
      </c>
      <c r="G219">
        <v>20</v>
      </c>
      <c r="H219">
        <v>19460</v>
      </c>
      <c r="I219">
        <v>1751.4</v>
      </c>
      <c r="J219">
        <v>17708.599999999999</v>
      </c>
      <c r="K219">
        <v>9730</v>
      </c>
      <c r="L219">
        <v>7978.5999999999985</v>
      </c>
      <c r="M219" s="2">
        <v>41699</v>
      </c>
      <c r="N219">
        <v>3</v>
      </c>
      <c r="O219" s="1" t="s">
        <v>29</v>
      </c>
      <c r="P219">
        <v>2014</v>
      </c>
      <c r="Q219">
        <v>8.1999999999999993</v>
      </c>
    </row>
    <row r="220" spans="1:17" x14ac:dyDescent="0.25">
      <c r="A220" s="1" t="s">
        <v>17</v>
      </c>
      <c r="B220" s="1" t="s">
        <v>26</v>
      </c>
      <c r="C220" s="1" t="s">
        <v>37</v>
      </c>
      <c r="D220" s="1" t="s">
        <v>45</v>
      </c>
      <c r="E220">
        <v>1038</v>
      </c>
      <c r="F220">
        <v>10</v>
      </c>
      <c r="G220">
        <v>20</v>
      </c>
      <c r="H220">
        <v>20760</v>
      </c>
      <c r="I220">
        <v>1868.4</v>
      </c>
      <c r="J220">
        <v>18891.599999999999</v>
      </c>
      <c r="K220">
        <v>10380</v>
      </c>
      <c r="L220">
        <v>8511.5999999999985</v>
      </c>
      <c r="M220" s="2">
        <v>41791</v>
      </c>
      <c r="N220">
        <v>6</v>
      </c>
      <c r="O220" s="1" t="s">
        <v>25</v>
      </c>
      <c r="P220">
        <v>2014</v>
      </c>
      <c r="Q220">
        <v>8.1999999999999993</v>
      </c>
    </row>
    <row r="221" spans="1:17" x14ac:dyDescent="0.25">
      <c r="A221" s="1" t="s">
        <v>17</v>
      </c>
      <c r="B221" s="1" t="s">
        <v>22</v>
      </c>
      <c r="C221" s="1" t="s">
        <v>37</v>
      </c>
      <c r="D221" s="1" t="s">
        <v>45</v>
      </c>
      <c r="E221">
        <v>360</v>
      </c>
      <c r="F221">
        <v>10</v>
      </c>
      <c r="G221">
        <v>7</v>
      </c>
      <c r="H221">
        <v>2520</v>
      </c>
      <c r="I221">
        <v>226.8</v>
      </c>
      <c r="J221">
        <v>2293.1999999999998</v>
      </c>
      <c r="K221">
        <v>1800</v>
      </c>
      <c r="L221">
        <v>493.19999999999982</v>
      </c>
      <c r="M221" s="2">
        <v>41913</v>
      </c>
      <c r="N221">
        <v>10</v>
      </c>
      <c r="O221" s="1" t="s">
        <v>39</v>
      </c>
      <c r="P221">
        <v>2014</v>
      </c>
      <c r="Q221">
        <v>1.3699999999999994</v>
      </c>
    </row>
    <row r="222" spans="1:17" x14ac:dyDescent="0.25">
      <c r="A222" s="1" t="s">
        <v>17</v>
      </c>
      <c r="B222" s="1" t="s">
        <v>26</v>
      </c>
      <c r="C222" s="1" t="s">
        <v>40</v>
      </c>
      <c r="D222" s="1" t="s">
        <v>45</v>
      </c>
      <c r="E222">
        <v>1038</v>
      </c>
      <c r="F222">
        <v>260</v>
      </c>
      <c r="G222">
        <v>20</v>
      </c>
      <c r="H222">
        <v>20760</v>
      </c>
      <c r="I222">
        <v>1868.4</v>
      </c>
      <c r="J222">
        <v>18891.599999999999</v>
      </c>
      <c r="K222">
        <v>10380</v>
      </c>
      <c r="L222">
        <v>8511.5999999999985</v>
      </c>
      <c r="M222" s="2">
        <v>41791</v>
      </c>
      <c r="N222">
        <v>6</v>
      </c>
      <c r="O222" s="1" t="s">
        <v>25</v>
      </c>
      <c r="P222">
        <v>2014</v>
      </c>
      <c r="Q222">
        <v>8.1999999999999993</v>
      </c>
    </row>
    <row r="223" spans="1:17" x14ac:dyDescent="0.25">
      <c r="A223" s="1" t="s">
        <v>23</v>
      </c>
      <c r="B223" s="1" t="s">
        <v>18</v>
      </c>
      <c r="C223" s="1" t="s">
        <v>40</v>
      </c>
      <c r="D223" s="1" t="s">
        <v>45</v>
      </c>
      <c r="E223">
        <v>1630.5</v>
      </c>
      <c r="F223">
        <v>260</v>
      </c>
      <c r="G223">
        <v>15</v>
      </c>
      <c r="H223">
        <v>24457.5</v>
      </c>
      <c r="I223">
        <v>2201.1750000000002</v>
      </c>
      <c r="J223">
        <v>22256.324999999997</v>
      </c>
      <c r="K223">
        <v>16305</v>
      </c>
      <c r="L223">
        <v>5951.3249999999989</v>
      </c>
      <c r="M223" s="2">
        <v>41821</v>
      </c>
      <c r="N223">
        <v>7</v>
      </c>
      <c r="O223" s="1" t="s">
        <v>32</v>
      </c>
      <c r="P223">
        <v>2014</v>
      </c>
      <c r="Q223">
        <v>3.6499999999999995</v>
      </c>
    </row>
    <row r="224" spans="1:17" x14ac:dyDescent="0.25">
      <c r="A224" s="1" t="s">
        <v>17</v>
      </c>
      <c r="B224" s="1" t="s">
        <v>36</v>
      </c>
      <c r="C224" s="1" t="s">
        <v>28</v>
      </c>
      <c r="D224" s="1" t="s">
        <v>46</v>
      </c>
      <c r="E224">
        <v>2328</v>
      </c>
      <c r="F224">
        <v>5</v>
      </c>
      <c r="G224">
        <v>7</v>
      </c>
      <c r="H224">
        <v>16296</v>
      </c>
      <c r="I224">
        <v>1629.6</v>
      </c>
      <c r="J224">
        <v>14666.4</v>
      </c>
      <c r="K224">
        <v>11640</v>
      </c>
      <c r="L224">
        <v>3026.3999999999996</v>
      </c>
      <c r="M224" s="2">
        <v>41883</v>
      </c>
      <c r="N224">
        <v>9</v>
      </c>
      <c r="O224" s="1" t="s">
        <v>35</v>
      </c>
      <c r="P224">
        <v>2014</v>
      </c>
      <c r="Q224">
        <v>1.2999999999999998</v>
      </c>
    </row>
    <row r="225" spans="1:17" x14ac:dyDescent="0.25">
      <c r="A225" s="1" t="s">
        <v>17</v>
      </c>
      <c r="B225" s="1" t="s">
        <v>36</v>
      </c>
      <c r="C225" s="1" t="s">
        <v>28</v>
      </c>
      <c r="D225" s="1" t="s">
        <v>46</v>
      </c>
      <c r="E225">
        <v>2313</v>
      </c>
      <c r="F225">
        <v>5</v>
      </c>
      <c r="G225">
        <v>350</v>
      </c>
      <c r="H225">
        <v>809550</v>
      </c>
      <c r="I225">
        <v>80955</v>
      </c>
      <c r="J225">
        <v>728595</v>
      </c>
      <c r="K225">
        <v>601380</v>
      </c>
      <c r="L225">
        <v>127215</v>
      </c>
      <c r="M225" s="2">
        <v>41760</v>
      </c>
      <c r="N225">
        <v>5</v>
      </c>
      <c r="O225" s="1" t="s">
        <v>43</v>
      </c>
      <c r="P225">
        <v>2014</v>
      </c>
      <c r="Q225">
        <v>55</v>
      </c>
    </row>
    <row r="226" spans="1:17" x14ac:dyDescent="0.25">
      <c r="A226" s="1" t="s">
        <v>23</v>
      </c>
      <c r="B226" s="1" t="s">
        <v>24</v>
      </c>
      <c r="C226" s="1" t="s">
        <v>28</v>
      </c>
      <c r="D226" s="1" t="s">
        <v>46</v>
      </c>
      <c r="E226">
        <v>2072</v>
      </c>
      <c r="F226">
        <v>5</v>
      </c>
      <c r="G226">
        <v>15</v>
      </c>
      <c r="H226">
        <v>31080</v>
      </c>
      <c r="I226">
        <v>3108</v>
      </c>
      <c r="J226">
        <v>27972</v>
      </c>
      <c r="K226">
        <v>20720</v>
      </c>
      <c r="L226">
        <v>7252</v>
      </c>
      <c r="M226" s="2">
        <v>41974</v>
      </c>
      <c r="N226">
        <v>12</v>
      </c>
      <c r="O226" s="1" t="s">
        <v>27</v>
      </c>
      <c r="P226">
        <v>2014</v>
      </c>
      <c r="Q226">
        <v>3.5</v>
      </c>
    </row>
    <row r="227" spans="1:17" x14ac:dyDescent="0.25">
      <c r="A227" s="1" t="s">
        <v>17</v>
      </c>
      <c r="B227" s="1" t="s">
        <v>24</v>
      </c>
      <c r="C227" s="1" t="s">
        <v>37</v>
      </c>
      <c r="D227" s="1" t="s">
        <v>46</v>
      </c>
      <c r="E227">
        <v>1954</v>
      </c>
      <c r="F227">
        <v>10</v>
      </c>
      <c r="G227">
        <v>20</v>
      </c>
      <c r="H227">
        <v>39080</v>
      </c>
      <c r="I227">
        <v>3908</v>
      </c>
      <c r="J227">
        <v>35172</v>
      </c>
      <c r="K227">
        <v>19540</v>
      </c>
      <c r="L227">
        <v>15632</v>
      </c>
      <c r="M227" s="2">
        <v>41699</v>
      </c>
      <c r="N227">
        <v>3</v>
      </c>
      <c r="O227" s="1" t="s">
        <v>29</v>
      </c>
      <c r="P227">
        <v>2014</v>
      </c>
      <c r="Q227">
        <v>8</v>
      </c>
    </row>
    <row r="228" spans="1:17" x14ac:dyDescent="0.25">
      <c r="A228" s="1" t="s">
        <v>33</v>
      </c>
      <c r="B228" s="1" t="s">
        <v>26</v>
      </c>
      <c r="C228" s="1" t="s">
        <v>37</v>
      </c>
      <c r="D228" s="1" t="s">
        <v>46</v>
      </c>
      <c r="E228">
        <v>591</v>
      </c>
      <c r="F228">
        <v>10</v>
      </c>
      <c r="G228">
        <v>300</v>
      </c>
      <c r="H228">
        <v>177300</v>
      </c>
      <c r="I228">
        <v>17730</v>
      </c>
      <c r="J228">
        <v>159570</v>
      </c>
      <c r="K228">
        <v>147750</v>
      </c>
      <c r="L228">
        <v>11820</v>
      </c>
      <c r="M228" s="2">
        <v>41760</v>
      </c>
      <c r="N228">
        <v>5</v>
      </c>
      <c r="O228" s="1" t="s">
        <v>43</v>
      </c>
      <c r="P228">
        <v>2014</v>
      </c>
      <c r="Q228">
        <v>20</v>
      </c>
    </row>
    <row r="229" spans="1:17" x14ac:dyDescent="0.25">
      <c r="A229" s="1" t="s">
        <v>17</v>
      </c>
      <c r="B229" s="1" t="s">
        <v>22</v>
      </c>
      <c r="C229" s="1" t="s">
        <v>37</v>
      </c>
      <c r="D229" s="1" t="s">
        <v>46</v>
      </c>
      <c r="E229">
        <v>241</v>
      </c>
      <c r="F229">
        <v>10</v>
      </c>
      <c r="G229">
        <v>20</v>
      </c>
      <c r="H229">
        <v>4820</v>
      </c>
      <c r="I229">
        <v>482</v>
      </c>
      <c r="J229">
        <v>4338</v>
      </c>
      <c r="K229">
        <v>2410</v>
      </c>
      <c r="L229">
        <v>1928</v>
      </c>
      <c r="M229" s="2">
        <v>41913</v>
      </c>
      <c r="N229">
        <v>10</v>
      </c>
      <c r="O229" s="1" t="s">
        <v>39</v>
      </c>
      <c r="P229">
        <v>2014</v>
      </c>
      <c r="Q229">
        <v>8</v>
      </c>
    </row>
    <row r="230" spans="1:17" x14ac:dyDescent="0.25">
      <c r="A230" s="1" t="s">
        <v>17</v>
      </c>
      <c r="B230" s="1" t="s">
        <v>18</v>
      </c>
      <c r="C230" s="1" t="s">
        <v>40</v>
      </c>
      <c r="D230" s="1" t="s">
        <v>46</v>
      </c>
      <c r="E230">
        <v>2240</v>
      </c>
      <c r="F230">
        <v>260</v>
      </c>
      <c r="G230">
        <v>350</v>
      </c>
      <c r="H230">
        <v>784000</v>
      </c>
      <c r="I230">
        <v>78400</v>
      </c>
      <c r="J230">
        <v>705600</v>
      </c>
      <c r="K230">
        <v>582400</v>
      </c>
      <c r="L230">
        <v>123200</v>
      </c>
      <c r="M230" s="2">
        <v>41671</v>
      </c>
      <c r="N230">
        <v>2</v>
      </c>
      <c r="O230" s="1" t="s">
        <v>38</v>
      </c>
      <c r="P230">
        <v>2014</v>
      </c>
      <c r="Q230">
        <v>55</v>
      </c>
    </row>
    <row r="231" spans="1:17" x14ac:dyDescent="0.25">
      <c r="A231" s="1" t="s">
        <v>33</v>
      </c>
      <c r="B231" s="1" t="s">
        <v>36</v>
      </c>
      <c r="C231" s="1" t="s">
        <v>40</v>
      </c>
      <c r="D231" s="1" t="s">
        <v>46</v>
      </c>
      <c r="E231">
        <v>2993</v>
      </c>
      <c r="F231">
        <v>260</v>
      </c>
      <c r="G231">
        <v>300</v>
      </c>
      <c r="H231">
        <v>897900</v>
      </c>
      <c r="I231">
        <v>89790</v>
      </c>
      <c r="J231">
        <v>808110</v>
      </c>
      <c r="K231">
        <v>748250</v>
      </c>
      <c r="L231">
        <v>59860</v>
      </c>
      <c r="M231" s="2">
        <v>41699</v>
      </c>
      <c r="N231">
        <v>3</v>
      </c>
      <c r="O231" s="1" t="s">
        <v>29</v>
      </c>
      <c r="P231">
        <v>2014</v>
      </c>
      <c r="Q231">
        <v>20</v>
      </c>
    </row>
    <row r="232" spans="1:17" x14ac:dyDescent="0.25">
      <c r="A232" s="1" t="s">
        <v>30</v>
      </c>
      <c r="B232" s="1" t="s">
        <v>18</v>
      </c>
      <c r="C232" s="1" t="s">
        <v>40</v>
      </c>
      <c r="D232" s="1" t="s">
        <v>46</v>
      </c>
      <c r="E232">
        <v>3520.5</v>
      </c>
      <c r="F232">
        <v>260</v>
      </c>
      <c r="G232">
        <v>12</v>
      </c>
      <c r="H232">
        <v>42246</v>
      </c>
      <c r="I232">
        <v>4224.6000000000004</v>
      </c>
      <c r="J232">
        <v>38021.399999999994</v>
      </c>
      <c r="K232">
        <v>10561.5</v>
      </c>
      <c r="L232">
        <v>27459.899999999998</v>
      </c>
      <c r="M232" s="2">
        <v>41730</v>
      </c>
      <c r="N232">
        <v>4</v>
      </c>
      <c r="O232" s="1" t="s">
        <v>41</v>
      </c>
      <c r="P232">
        <v>2014</v>
      </c>
      <c r="Q232">
        <v>7.8</v>
      </c>
    </row>
    <row r="233" spans="1:17" x14ac:dyDescent="0.25">
      <c r="A233" s="1" t="s">
        <v>17</v>
      </c>
      <c r="B233" s="1" t="s">
        <v>26</v>
      </c>
      <c r="C233" s="1" t="s">
        <v>40</v>
      </c>
      <c r="D233" s="1" t="s">
        <v>46</v>
      </c>
      <c r="E233">
        <v>2039</v>
      </c>
      <c r="F233">
        <v>260</v>
      </c>
      <c r="G233">
        <v>20</v>
      </c>
      <c r="H233">
        <v>40780</v>
      </c>
      <c r="I233">
        <v>4078</v>
      </c>
      <c r="J233">
        <v>36702</v>
      </c>
      <c r="K233">
        <v>20390</v>
      </c>
      <c r="L233">
        <v>16312</v>
      </c>
      <c r="M233" s="2">
        <v>41760</v>
      </c>
      <c r="N233">
        <v>5</v>
      </c>
      <c r="O233" s="1" t="s">
        <v>43</v>
      </c>
      <c r="P233">
        <v>2014</v>
      </c>
      <c r="Q233">
        <v>8</v>
      </c>
    </row>
    <row r="234" spans="1:17" x14ac:dyDescent="0.25">
      <c r="A234" s="1" t="s">
        <v>30</v>
      </c>
      <c r="B234" s="1" t="s">
        <v>22</v>
      </c>
      <c r="C234" s="1" t="s">
        <v>40</v>
      </c>
      <c r="D234" s="1" t="s">
        <v>46</v>
      </c>
      <c r="E234">
        <v>2574</v>
      </c>
      <c r="F234">
        <v>260</v>
      </c>
      <c r="G234">
        <v>12</v>
      </c>
      <c r="H234">
        <v>30888</v>
      </c>
      <c r="I234">
        <v>3088.8</v>
      </c>
      <c r="J234">
        <v>27799.200000000001</v>
      </c>
      <c r="K234">
        <v>7722</v>
      </c>
      <c r="L234">
        <v>20077.2</v>
      </c>
      <c r="M234" s="2">
        <v>41852</v>
      </c>
      <c r="N234">
        <v>8</v>
      </c>
      <c r="O234" s="1" t="s">
        <v>34</v>
      </c>
      <c r="P234">
        <v>2014</v>
      </c>
      <c r="Q234">
        <v>7.8000000000000007</v>
      </c>
    </row>
    <row r="235" spans="1:17" x14ac:dyDescent="0.25">
      <c r="A235" s="1" t="s">
        <v>17</v>
      </c>
      <c r="B235" s="1" t="s">
        <v>18</v>
      </c>
      <c r="C235" s="1" t="s">
        <v>40</v>
      </c>
      <c r="D235" s="1" t="s">
        <v>46</v>
      </c>
      <c r="E235">
        <v>707</v>
      </c>
      <c r="F235">
        <v>260</v>
      </c>
      <c r="G235">
        <v>350</v>
      </c>
      <c r="H235">
        <v>247450</v>
      </c>
      <c r="I235">
        <v>24745</v>
      </c>
      <c r="J235">
        <v>222705</v>
      </c>
      <c r="K235">
        <v>183820</v>
      </c>
      <c r="L235">
        <v>38885</v>
      </c>
      <c r="M235" s="2">
        <v>41883</v>
      </c>
      <c r="N235">
        <v>9</v>
      </c>
      <c r="O235" s="1" t="s">
        <v>35</v>
      </c>
      <c r="P235">
        <v>2014</v>
      </c>
      <c r="Q235">
        <v>55</v>
      </c>
    </row>
    <row r="236" spans="1:17" x14ac:dyDescent="0.25">
      <c r="A236" s="1" t="s">
        <v>23</v>
      </c>
      <c r="B236" s="1" t="s">
        <v>24</v>
      </c>
      <c r="C236" s="1" t="s">
        <v>40</v>
      </c>
      <c r="D236" s="1" t="s">
        <v>46</v>
      </c>
      <c r="E236">
        <v>2072</v>
      </c>
      <c r="F236">
        <v>260</v>
      </c>
      <c r="G236">
        <v>15</v>
      </c>
      <c r="H236">
        <v>31080</v>
      </c>
      <c r="I236">
        <v>3108</v>
      </c>
      <c r="J236">
        <v>27972</v>
      </c>
      <c r="K236">
        <v>20720</v>
      </c>
      <c r="L236">
        <v>7252</v>
      </c>
      <c r="M236" s="2">
        <v>41974</v>
      </c>
      <c r="N236">
        <v>12</v>
      </c>
      <c r="O236" s="1" t="s">
        <v>27</v>
      </c>
      <c r="P236">
        <v>2014</v>
      </c>
      <c r="Q236">
        <v>3.5</v>
      </c>
    </row>
    <row r="237" spans="1:17" x14ac:dyDescent="0.25">
      <c r="A237" s="1" t="s">
        <v>33</v>
      </c>
      <c r="B237" s="1" t="s">
        <v>24</v>
      </c>
      <c r="C237" s="1" t="s">
        <v>40</v>
      </c>
      <c r="D237" s="1" t="s">
        <v>46</v>
      </c>
      <c r="E237">
        <v>853</v>
      </c>
      <c r="F237">
        <v>260</v>
      </c>
      <c r="G237">
        <v>300</v>
      </c>
      <c r="H237">
        <v>255900</v>
      </c>
      <c r="I237">
        <v>25590</v>
      </c>
      <c r="J237">
        <v>230310</v>
      </c>
      <c r="K237">
        <v>213250</v>
      </c>
      <c r="L237">
        <v>17060</v>
      </c>
      <c r="M237" s="2">
        <v>41974</v>
      </c>
      <c r="N237">
        <v>12</v>
      </c>
      <c r="O237" s="1" t="s">
        <v>27</v>
      </c>
      <c r="P237">
        <v>2014</v>
      </c>
      <c r="Q237">
        <v>20</v>
      </c>
    </row>
    <row r="238" spans="1:17" x14ac:dyDescent="0.25">
      <c r="A238" s="1" t="s">
        <v>17</v>
      </c>
      <c r="B238" s="1" t="s">
        <v>24</v>
      </c>
      <c r="C238" s="1" t="s">
        <v>37</v>
      </c>
      <c r="D238" s="1" t="s">
        <v>46</v>
      </c>
      <c r="E238">
        <v>2532</v>
      </c>
      <c r="F238">
        <v>10</v>
      </c>
      <c r="G238">
        <v>7</v>
      </c>
      <c r="H238">
        <v>17724</v>
      </c>
      <c r="I238">
        <v>1949.6399999999999</v>
      </c>
      <c r="J238">
        <v>15774.36</v>
      </c>
      <c r="K238">
        <v>12660</v>
      </c>
      <c r="L238">
        <v>3114.3599999999997</v>
      </c>
      <c r="M238" s="2">
        <v>41730</v>
      </c>
      <c r="N238">
        <v>4</v>
      </c>
      <c r="O238" s="1" t="s">
        <v>41</v>
      </c>
      <c r="P238">
        <v>2014</v>
      </c>
      <c r="Q238">
        <v>1.2299999999999998</v>
      </c>
    </row>
    <row r="239" spans="1:17" x14ac:dyDescent="0.25">
      <c r="A239" s="1" t="s">
        <v>23</v>
      </c>
      <c r="B239" s="1" t="s">
        <v>36</v>
      </c>
      <c r="C239" s="1" t="s">
        <v>40</v>
      </c>
      <c r="D239" s="1" t="s">
        <v>46</v>
      </c>
      <c r="E239">
        <v>3199.5</v>
      </c>
      <c r="F239">
        <v>260</v>
      </c>
      <c r="G239">
        <v>15</v>
      </c>
      <c r="H239">
        <v>47992.5</v>
      </c>
      <c r="I239">
        <v>5279.1749999999993</v>
      </c>
      <c r="J239">
        <v>42713.324999999997</v>
      </c>
      <c r="K239">
        <v>31995</v>
      </c>
      <c r="L239">
        <v>10718.324999999999</v>
      </c>
      <c r="M239" s="2">
        <v>41821</v>
      </c>
      <c r="N239">
        <v>7</v>
      </c>
      <c r="O239" s="1" t="s">
        <v>32</v>
      </c>
      <c r="P239">
        <v>2014</v>
      </c>
      <c r="Q239">
        <v>3.3499999999999996</v>
      </c>
    </row>
    <row r="240" spans="1:17" x14ac:dyDescent="0.25">
      <c r="A240" s="1" t="s">
        <v>30</v>
      </c>
      <c r="B240" s="1" t="s">
        <v>22</v>
      </c>
      <c r="C240" s="1" t="s">
        <v>40</v>
      </c>
      <c r="D240" s="1" t="s">
        <v>46</v>
      </c>
      <c r="E240">
        <v>472</v>
      </c>
      <c r="F240">
        <v>260</v>
      </c>
      <c r="G240">
        <v>12</v>
      </c>
      <c r="H240">
        <v>5664</v>
      </c>
      <c r="I240">
        <v>623.04</v>
      </c>
      <c r="J240">
        <v>5040.96</v>
      </c>
      <c r="K240">
        <v>1416</v>
      </c>
      <c r="L240">
        <v>3624.96</v>
      </c>
      <c r="M240" s="2">
        <v>41913</v>
      </c>
      <c r="N240">
        <v>10</v>
      </c>
      <c r="O240" s="1" t="s">
        <v>39</v>
      </c>
      <c r="P240">
        <v>2014</v>
      </c>
      <c r="Q240">
        <v>7.68</v>
      </c>
    </row>
    <row r="241" spans="1:17" x14ac:dyDescent="0.25">
      <c r="A241" s="1" t="s">
        <v>30</v>
      </c>
      <c r="B241" s="1" t="s">
        <v>18</v>
      </c>
      <c r="C241" s="1" t="s">
        <v>19</v>
      </c>
      <c r="D241" s="1" t="s">
        <v>46</v>
      </c>
      <c r="E241">
        <v>1937</v>
      </c>
      <c r="F241">
        <v>3</v>
      </c>
      <c r="G241">
        <v>12</v>
      </c>
      <c r="H241">
        <v>23244</v>
      </c>
      <c r="I241">
        <v>2556.84</v>
      </c>
      <c r="J241">
        <v>20687.16</v>
      </c>
      <c r="K241">
        <v>5811</v>
      </c>
      <c r="L241">
        <v>14876.16</v>
      </c>
      <c r="M241" s="2">
        <v>41671</v>
      </c>
      <c r="N241">
        <v>2</v>
      </c>
      <c r="O241" s="1" t="s">
        <v>38</v>
      </c>
      <c r="P241">
        <v>2014</v>
      </c>
      <c r="Q241">
        <v>7.68</v>
      </c>
    </row>
    <row r="242" spans="1:17" x14ac:dyDescent="0.25">
      <c r="A242" s="1" t="s">
        <v>17</v>
      </c>
      <c r="B242" s="1" t="s">
        <v>22</v>
      </c>
      <c r="C242" s="1" t="s">
        <v>19</v>
      </c>
      <c r="D242" s="1" t="s">
        <v>46</v>
      </c>
      <c r="E242">
        <v>792</v>
      </c>
      <c r="F242">
        <v>3</v>
      </c>
      <c r="G242">
        <v>350</v>
      </c>
      <c r="H242">
        <v>277200</v>
      </c>
      <c r="I242">
        <v>30492</v>
      </c>
      <c r="J242">
        <v>246708</v>
      </c>
      <c r="K242">
        <v>205920</v>
      </c>
      <c r="L242">
        <v>40788</v>
      </c>
      <c r="M242" s="2">
        <v>41699</v>
      </c>
      <c r="N242">
        <v>3</v>
      </c>
      <c r="O242" s="1" t="s">
        <v>29</v>
      </c>
      <c r="P242">
        <v>2014</v>
      </c>
      <c r="Q242">
        <v>51.5</v>
      </c>
    </row>
    <row r="243" spans="1:17" x14ac:dyDescent="0.25">
      <c r="A243" s="1" t="s">
        <v>33</v>
      </c>
      <c r="B243" s="1" t="s">
        <v>22</v>
      </c>
      <c r="C243" s="1" t="s">
        <v>19</v>
      </c>
      <c r="D243" s="1" t="s">
        <v>46</v>
      </c>
      <c r="E243">
        <v>2811</v>
      </c>
      <c r="F243">
        <v>3</v>
      </c>
      <c r="G243">
        <v>300</v>
      </c>
      <c r="H243">
        <v>843300</v>
      </c>
      <c r="I243">
        <v>92763</v>
      </c>
      <c r="J243">
        <v>750537</v>
      </c>
      <c r="K243">
        <v>702750</v>
      </c>
      <c r="L243">
        <v>47787</v>
      </c>
      <c r="M243" s="2">
        <v>41821</v>
      </c>
      <c r="N243">
        <v>7</v>
      </c>
      <c r="O243" s="1" t="s">
        <v>32</v>
      </c>
      <c r="P243">
        <v>2014</v>
      </c>
      <c r="Q243">
        <v>17</v>
      </c>
    </row>
    <row r="244" spans="1:17" x14ac:dyDescent="0.25">
      <c r="A244" s="1" t="s">
        <v>17</v>
      </c>
      <c r="B244" s="1" t="s">
        <v>22</v>
      </c>
      <c r="C244" s="1" t="s">
        <v>28</v>
      </c>
      <c r="D244" s="1" t="s">
        <v>46</v>
      </c>
      <c r="E244">
        <v>766</v>
      </c>
      <c r="F244">
        <v>5</v>
      </c>
      <c r="G244">
        <v>350</v>
      </c>
      <c r="H244">
        <v>268100</v>
      </c>
      <c r="I244">
        <v>29491</v>
      </c>
      <c r="J244">
        <v>238609</v>
      </c>
      <c r="K244">
        <v>199160</v>
      </c>
      <c r="L244">
        <v>39449</v>
      </c>
      <c r="M244" s="2">
        <v>41640</v>
      </c>
      <c r="N244">
        <v>1</v>
      </c>
      <c r="O244" s="1" t="s">
        <v>21</v>
      </c>
      <c r="P244">
        <v>2014</v>
      </c>
      <c r="Q244">
        <v>51.5</v>
      </c>
    </row>
    <row r="245" spans="1:17" x14ac:dyDescent="0.25">
      <c r="A245" s="1" t="s">
        <v>23</v>
      </c>
      <c r="B245" s="1" t="s">
        <v>26</v>
      </c>
      <c r="C245" s="1" t="s">
        <v>28</v>
      </c>
      <c r="D245" s="1" t="s">
        <v>46</v>
      </c>
      <c r="E245">
        <v>2157</v>
      </c>
      <c r="F245">
        <v>5</v>
      </c>
      <c r="G245">
        <v>15</v>
      </c>
      <c r="H245">
        <v>32355</v>
      </c>
      <c r="I245">
        <v>3559.05</v>
      </c>
      <c r="J245">
        <v>28795.95</v>
      </c>
      <c r="K245">
        <v>21570</v>
      </c>
      <c r="L245">
        <v>7225.9500000000007</v>
      </c>
      <c r="M245" s="2">
        <v>41974</v>
      </c>
      <c r="N245">
        <v>12</v>
      </c>
      <c r="O245" s="1" t="s">
        <v>27</v>
      </c>
      <c r="P245">
        <v>2014</v>
      </c>
      <c r="Q245">
        <v>3.3500000000000005</v>
      </c>
    </row>
    <row r="246" spans="1:17" x14ac:dyDescent="0.25">
      <c r="A246" s="1" t="s">
        <v>33</v>
      </c>
      <c r="B246" s="1" t="s">
        <v>18</v>
      </c>
      <c r="C246" s="1" t="s">
        <v>37</v>
      </c>
      <c r="D246" s="1" t="s">
        <v>46</v>
      </c>
      <c r="E246">
        <v>873</v>
      </c>
      <c r="F246">
        <v>10</v>
      </c>
      <c r="G246">
        <v>300</v>
      </c>
      <c r="H246">
        <v>261900</v>
      </c>
      <c r="I246">
        <v>28809</v>
      </c>
      <c r="J246">
        <v>233091</v>
      </c>
      <c r="K246">
        <v>218250</v>
      </c>
      <c r="L246">
        <v>14841</v>
      </c>
      <c r="M246" s="2">
        <v>41640</v>
      </c>
      <c r="N246">
        <v>1</v>
      </c>
      <c r="O246" s="1" t="s">
        <v>21</v>
      </c>
      <c r="P246">
        <v>2014</v>
      </c>
      <c r="Q246">
        <v>17</v>
      </c>
    </row>
    <row r="247" spans="1:17" x14ac:dyDescent="0.25">
      <c r="A247" s="1" t="s">
        <v>17</v>
      </c>
      <c r="B247" s="1" t="s">
        <v>26</v>
      </c>
      <c r="C247" s="1" t="s">
        <v>37</v>
      </c>
      <c r="D247" s="1" t="s">
        <v>46</v>
      </c>
      <c r="E247">
        <v>1122</v>
      </c>
      <c r="F247">
        <v>10</v>
      </c>
      <c r="G247">
        <v>20</v>
      </c>
      <c r="H247">
        <v>22440</v>
      </c>
      <c r="I247">
        <v>2468.4</v>
      </c>
      <c r="J247">
        <v>19971.599999999999</v>
      </c>
      <c r="K247">
        <v>11220</v>
      </c>
      <c r="L247">
        <v>8751.5999999999985</v>
      </c>
      <c r="M247" s="2">
        <v>41699</v>
      </c>
      <c r="N247">
        <v>3</v>
      </c>
      <c r="O247" s="1" t="s">
        <v>29</v>
      </c>
      <c r="P247">
        <v>2014</v>
      </c>
      <c r="Q247">
        <v>7.7999999999999989</v>
      </c>
    </row>
    <row r="248" spans="1:17" x14ac:dyDescent="0.25">
      <c r="A248" s="1" t="s">
        <v>17</v>
      </c>
      <c r="B248" s="1" t="s">
        <v>18</v>
      </c>
      <c r="C248" s="1" t="s">
        <v>37</v>
      </c>
      <c r="D248" s="1" t="s">
        <v>46</v>
      </c>
      <c r="E248">
        <v>2104.5</v>
      </c>
      <c r="F248">
        <v>10</v>
      </c>
      <c r="G248">
        <v>350</v>
      </c>
      <c r="H248">
        <v>736575</v>
      </c>
      <c r="I248">
        <v>81023.25</v>
      </c>
      <c r="J248">
        <v>655551.75</v>
      </c>
      <c r="K248">
        <v>547170</v>
      </c>
      <c r="L248">
        <v>108381.75</v>
      </c>
      <c r="M248" s="2">
        <v>41821</v>
      </c>
      <c r="N248">
        <v>7</v>
      </c>
      <c r="O248" s="1" t="s">
        <v>32</v>
      </c>
      <c r="P248">
        <v>2014</v>
      </c>
      <c r="Q248">
        <v>51.5</v>
      </c>
    </row>
    <row r="249" spans="1:17" x14ac:dyDescent="0.25">
      <c r="A249" s="1" t="s">
        <v>30</v>
      </c>
      <c r="B249" s="1" t="s">
        <v>18</v>
      </c>
      <c r="C249" s="1" t="s">
        <v>37</v>
      </c>
      <c r="D249" s="1" t="s">
        <v>46</v>
      </c>
      <c r="E249">
        <v>4026</v>
      </c>
      <c r="F249">
        <v>10</v>
      </c>
      <c r="G249">
        <v>12</v>
      </c>
      <c r="H249">
        <v>48312</v>
      </c>
      <c r="I249">
        <v>5314.32</v>
      </c>
      <c r="J249">
        <v>42997.68</v>
      </c>
      <c r="K249">
        <v>12078</v>
      </c>
      <c r="L249">
        <v>30919.68</v>
      </c>
      <c r="M249" s="2">
        <v>41821</v>
      </c>
      <c r="N249">
        <v>7</v>
      </c>
      <c r="O249" s="1" t="s">
        <v>32</v>
      </c>
      <c r="P249">
        <v>2014</v>
      </c>
      <c r="Q249">
        <v>7.68</v>
      </c>
    </row>
    <row r="250" spans="1:17" x14ac:dyDescent="0.25">
      <c r="A250" s="1" t="s">
        <v>30</v>
      </c>
      <c r="B250" s="1" t="s">
        <v>24</v>
      </c>
      <c r="C250" s="1" t="s">
        <v>37</v>
      </c>
      <c r="D250" s="1" t="s">
        <v>46</v>
      </c>
      <c r="E250">
        <v>2425.5</v>
      </c>
      <c r="F250">
        <v>10</v>
      </c>
      <c r="G250">
        <v>12</v>
      </c>
      <c r="H250">
        <v>29106</v>
      </c>
      <c r="I250">
        <v>3201.66</v>
      </c>
      <c r="J250">
        <v>25904.340000000004</v>
      </c>
      <c r="K250">
        <v>7276.5</v>
      </c>
      <c r="L250">
        <v>18627.840000000004</v>
      </c>
      <c r="M250" s="2">
        <v>41821</v>
      </c>
      <c r="N250">
        <v>7</v>
      </c>
      <c r="O250" s="1" t="s">
        <v>32</v>
      </c>
      <c r="P250">
        <v>2014</v>
      </c>
      <c r="Q250">
        <v>7.6800000000000015</v>
      </c>
    </row>
    <row r="251" spans="1:17" x14ac:dyDescent="0.25">
      <c r="A251" s="1" t="s">
        <v>17</v>
      </c>
      <c r="B251" s="1" t="s">
        <v>18</v>
      </c>
      <c r="C251" s="1" t="s">
        <v>37</v>
      </c>
      <c r="D251" s="1" t="s">
        <v>46</v>
      </c>
      <c r="E251">
        <v>2394</v>
      </c>
      <c r="F251">
        <v>10</v>
      </c>
      <c r="G251">
        <v>20</v>
      </c>
      <c r="H251">
        <v>47880</v>
      </c>
      <c r="I251">
        <v>5266.8</v>
      </c>
      <c r="J251">
        <v>42613.2</v>
      </c>
      <c r="K251">
        <v>23940</v>
      </c>
      <c r="L251">
        <v>18673.199999999997</v>
      </c>
      <c r="M251" s="2">
        <v>41852</v>
      </c>
      <c r="N251">
        <v>8</v>
      </c>
      <c r="O251" s="1" t="s">
        <v>34</v>
      </c>
      <c r="P251">
        <v>2014</v>
      </c>
      <c r="Q251">
        <v>7.7999999999999989</v>
      </c>
    </row>
    <row r="252" spans="1:17" x14ac:dyDescent="0.25">
      <c r="A252" s="1" t="s">
        <v>23</v>
      </c>
      <c r="B252" s="1" t="s">
        <v>26</v>
      </c>
      <c r="C252" s="1" t="s">
        <v>37</v>
      </c>
      <c r="D252" s="1" t="s">
        <v>46</v>
      </c>
      <c r="E252">
        <v>1984</v>
      </c>
      <c r="F252">
        <v>10</v>
      </c>
      <c r="G252">
        <v>15</v>
      </c>
      <c r="H252">
        <v>29760</v>
      </c>
      <c r="I252">
        <v>3273.6</v>
      </c>
      <c r="J252">
        <v>26486.400000000001</v>
      </c>
      <c r="K252">
        <v>19840</v>
      </c>
      <c r="L252">
        <v>6646.4000000000015</v>
      </c>
      <c r="M252" s="2">
        <v>41852</v>
      </c>
      <c r="N252">
        <v>8</v>
      </c>
      <c r="O252" s="1" t="s">
        <v>34</v>
      </c>
      <c r="P252">
        <v>2014</v>
      </c>
      <c r="Q252">
        <v>3.3500000000000005</v>
      </c>
    </row>
    <row r="253" spans="1:17" x14ac:dyDescent="0.25">
      <c r="A253" s="1" t="s">
        <v>33</v>
      </c>
      <c r="B253" s="1" t="s">
        <v>18</v>
      </c>
      <c r="C253" s="1" t="s">
        <v>37</v>
      </c>
      <c r="D253" s="1" t="s">
        <v>46</v>
      </c>
      <c r="E253">
        <v>1366</v>
      </c>
      <c r="F253">
        <v>10</v>
      </c>
      <c r="G253">
        <v>300</v>
      </c>
      <c r="H253">
        <v>409800</v>
      </c>
      <c r="I253">
        <v>45078</v>
      </c>
      <c r="J253">
        <v>364722</v>
      </c>
      <c r="K253">
        <v>341500</v>
      </c>
      <c r="L253">
        <v>23222</v>
      </c>
      <c r="M253" s="2">
        <v>41944</v>
      </c>
      <c r="N253">
        <v>11</v>
      </c>
      <c r="O253" s="1" t="s">
        <v>44</v>
      </c>
      <c r="P253">
        <v>2014</v>
      </c>
      <c r="Q253">
        <v>17</v>
      </c>
    </row>
    <row r="254" spans="1:17" x14ac:dyDescent="0.25">
      <c r="A254" s="1" t="s">
        <v>17</v>
      </c>
      <c r="B254" s="1" t="s">
        <v>26</v>
      </c>
      <c r="C254" s="1" t="s">
        <v>40</v>
      </c>
      <c r="D254" s="1" t="s">
        <v>46</v>
      </c>
      <c r="E254">
        <v>2629</v>
      </c>
      <c r="F254">
        <v>260</v>
      </c>
      <c r="G254">
        <v>20</v>
      </c>
      <c r="H254">
        <v>52580</v>
      </c>
      <c r="I254">
        <v>5783.8</v>
      </c>
      <c r="J254">
        <v>46796.2</v>
      </c>
      <c r="K254">
        <v>26290</v>
      </c>
      <c r="L254">
        <v>20506.199999999997</v>
      </c>
      <c r="M254" s="2">
        <v>41640</v>
      </c>
      <c r="N254">
        <v>1</v>
      </c>
      <c r="O254" s="1" t="s">
        <v>21</v>
      </c>
      <c r="P254">
        <v>2014</v>
      </c>
      <c r="Q254">
        <v>7.7999999999999989</v>
      </c>
    </row>
    <row r="255" spans="1:17" x14ac:dyDescent="0.25">
      <c r="A255" s="1" t="s">
        <v>23</v>
      </c>
      <c r="B255" s="1" t="s">
        <v>26</v>
      </c>
      <c r="C255" s="1" t="s">
        <v>40</v>
      </c>
      <c r="D255" s="1" t="s">
        <v>46</v>
      </c>
      <c r="E255">
        <v>2157</v>
      </c>
      <c r="F255">
        <v>260</v>
      </c>
      <c r="G255">
        <v>15</v>
      </c>
      <c r="H255">
        <v>32355</v>
      </c>
      <c r="I255">
        <v>3559.05</v>
      </c>
      <c r="J255">
        <v>28795.95</v>
      </c>
      <c r="K255">
        <v>21570</v>
      </c>
      <c r="L255">
        <v>7225.9500000000007</v>
      </c>
      <c r="M255" s="2">
        <v>41974</v>
      </c>
      <c r="N255">
        <v>12</v>
      </c>
      <c r="O255" s="1" t="s">
        <v>27</v>
      </c>
      <c r="P255">
        <v>2014</v>
      </c>
      <c r="Q255">
        <v>3.3500000000000005</v>
      </c>
    </row>
    <row r="256" spans="1:17" x14ac:dyDescent="0.25">
      <c r="A256" s="1" t="s">
        <v>17</v>
      </c>
      <c r="B256" s="1" t="s">
        <v>26</v>
      </c>
      <c r="C256" s="1" t="s">
        <v>19</v>
      </c>
      <c r="D256" s="1" t="s">
        <v>46</v>
      </c>
      <c r="E256">
        <v>886</v>
      </c>
      <c r="F256">
        <v>3</v>
      </c>
      <c r="G256">
        <v>350</v>
      </c>
      <c r="H256">
        <v>310100</v>
      </c>
      <c r="I256">
        <v>37212</v>
      </c>
      <c r="J256">
        <v>272888</v>
      </c>
      <c r="K256">
        <v>230360</v>
      </c>
      <c r="L256">
        <v>42528</v>
      </c>
      <c r="M256" s="2">
        <v>41791</v>
      </c>
      <c r="N256">
        <v>6</v>
      </c>
      <c r="O256" s="1" t="s">
        <v>25</v>
      </c>
      <c r="P256">
        <v>2014</v>
      </c>
      <c r="Q256">
        <v>48</v>
      </c>
    </row>
    <row r="257" spans="1:17" x14ac:dyDescent="0.25">
      <c r="A257" s="1" t="s">
        <v>23</v>
      </c>
      <c r="B257" s="1" t="s">
        <v>18</v>
      </c>
      <c r="C257" s="1" t="s">
        <v>19</v>
      </c>
      <c r="D257" s="1" t="s">
        <v>46</v>
      </c>
      <c r="E257">
        <v>2689</v>
      </c>
      <c r="F257">
        <v>3</v>
      </c>
      <c r="G257">
        <v>15</v>
      </c>
      <c r="H257">
        <v>40335</v>
      </c>
      <c r="I257">
        <v>4840.2</v>
      </c>
      <c r="J257">
        <v>35494.800000000003</v>
      </c>
      <c r="K257">
        <v>26890</v>
      </c>
      <c r="L257">
        <v>8604.8000000000029</v>
      </c>
      <c r="M257" s="2">
        <v>41944</v>
      </c>
      <c r="N257">
        <v>11</v>
      </c>
      <c r="O257" s="1" t="s">
        <v>44</v>
      </c>
      <c r="P257">
        <v>2014</v>
      </c>
      <c r="Q257">
        <v>3.2000000000000011</v>
      </c>
    </row>
    <row r="258" spans="1:17" x14ac:dyDescent="0.25">
      <c r="A258" s="1" t="s">
        <v>23</v>
      </c>
      <c r="B258" s="1" t="s">
        <v>36</v>
      </c>
      <c r="C258" s="1" t="s">
        <v>28</v>
      </c>
      <c r="D258" s="1" t="s">
        <v>46</v>
      </c>
      <c r="E258">
        <v>677</v>
      </c>
      <c r="F258">
        <v>5</v>
      </c>
      <c r="G258">
        <v>15</v>
      </c>
      <c r="H258">
        <v>10155</v>
      </c>
      <c r="I258">
        <v>1218.5999999999999</v>
      </c>
      <c r="J258">
        <v>8936.4</v>
      </c>
      <c r="K258">
        <v>6770</v>
      </c>
      <c r="L258">
        <v>2166.3999999999996</v>
      </c>
      <c r="M258" s="2">
        <v>41699</v>
      </c>
      <c r="N258">
        <v>3</v>
      </c>
      <c r="O258" s="1" t="s">
        <v>29</v>
      </c>
      <c r="P258">
        <v>2014</v>
      </c>
      <c r="Q258">
        <v>3.1999999999999993</v>
      </c>
    </row>
    <row r="259" spans="1:17" x14ac:dyDescent="0.25">
      <c r="A259" s="1" t="s">
        <v>33</v>
      </c>
      <c r="B259" s="1" t="s">
        <v>24</v>
      </c>
      <c r="C259" s="1" t="s">
        <v>28</v>
      </c>
      <c r="D259" s="1" t="s">
        <v>46</v>
      </c>
      <c r="E259">
        <v>1773</v>
      </c>
      <c r="F259">
        <v>5</v>
      </c>
      <c r="G259">
        <v>300</v>
      </c>
      <c r="H259">
        <v>531900</v>
      </c>
      <c r="I259">
        <v>63828</v>
      </c>
      <c r="J259">
        <v>468072</v>
      </c>
      <c r="K259">
        <v>443250</v>
      </c>
      <c r="L259">
        <v>24822</v>
      </c>
      <c r="M259" s="2">
        <v>41730</v>
      </c>
      <c r="N259">
        <v>4</v>
      </c>
      <c r="O259" s="1" t="s">
        <v>41</v>
      </c>
      <c r="P259">
        <v>2014</v>
      </c>
      <c r="Q259">
        <v>14</v>
      </c>
    </row>
    <row r="260" spans="1:17" x14ac:dyDescent="0.25">
      <c r="A260" s="1" t="s">
        <v>17</v>
      </c>
      <c r="B260" s="1" t="s">
        <v>26</v>
      </c>
      <c r="C260" s="1" t="s">
        <v>28</v>
      </c>
      <c r="D260" s="1" t="s">
        <v>46</v>
      </c>
      <c r="E260">
        <v>2420</v>
      </c>
      <c r="F260">
        <v>5</v>
      </c>
      <c r="G260">
        <v>7</v>
      </c>
      <c r="H260">
        <v>16940</v>
      </c>
      <c r="I260">
        <v>2032.8</v>
      </c>
      <c r="J260">
        <v>14907.2</v>
      </c>
      <c r="K260">
        <v>12100</v>
      </c>
      <c r="L260">
        <v>2807.2000000000007</v>
      </c>
      <c r="M260" s="2">
        <v>41883</v>
      </c>
      <c r="N260">
        <v>9</v>
      </c>
      <c r="O260" s="1" t="s">
        <v>35</v>
      </c>
      <c r="P260">
        <v>2014</v>
      </c>
      <c r="Q260">
        <v>1.1600000000000004</v>
      </c>
    </row>
    <row r="261" spans="1:17" x14ac:dyDescent="0.25">
      <c r="A261" s="1" t="s">
        <v>17</v>
      </c>
      <c r="B261" s="1" t="s">
        <v>18</v>
      </c>
      <c r="C261" s="1" t="s">
        <v>28</v>
      </c>
      <c r="D261" s="1" t="s">
        <v>46</v>
      </c>
      <c r="E261">
        <v>2734</v>
      </c>
      <c r="F261">
        <v>5</v>
      </c>
      <c r="G261">
        <v>7</v>
      </c>
      <c r="H261">
        <v>19138</v>
      </c>
      <c r="I261">
        <v>2296.56</v>
      </c>
      <c r="J261">
        <v>16841.439999999999</v>
      </c>
      <c r="K261">
        <v>13670</v>
      </c>
      <c r="L261">
        <v>3171.4399999999987</v>
      </c>
      <c r="M261" s="2">
        <v>41913</v>
      </c>
      <c r="N261">
        <v>10</v>
      </c>
      <c r="O261" s="1" t="s">
        <v>39</v>
      </c>
      <c r="P261">
        <v>2014</v>
      </c>
      <c r="Q261">
        <v>1.1599999999999995</v>
      </c>
    </row>
    <row r="262" spans="1:17" x14ac:dyDescent="0.25">
      <c r="A262" s="1" t="s">
        <v>33</v>
      </c>
      <c r="B262" s="1" t="s">
        <v>36</v>
      </c>
      <c r="C262" s="1" t="s">
        <v>37</v>
      </c>
      <c r="D262" s="1" t="s">
        <v>46</v>
      </c>
      <c r="E262">
        <v>3495</v>
      </c>
      <c r="F262">
        <v>10</v>
      </c>
      <c r="G262">
        <v>300</v>
      </c>
      <c r="H262">
        <v>1048500</v>
      </c>
      <c r="I262">
        <v>125820</v>
      </c>
      <c r="J262">
        <v>922680</v>
      </c>
      <c r="K262">
        <v>873750</v>
      </c>
      <c r="L262">
        <v>48930</v>
      </c>
      <c r="M262" s="2">
        <v>41640</v>
      </c>
      <c r="N262">
        <v>1</v>
      </c>
      <c r="O262" s="1" t="s">
        <v>21</v>
      </c>
      <c r="P262">
        <v>2014</v>
      </c>
      <c r="Q262">
        <v>14</v>
      </c>
    </row>
    <row r="263" spans="1:17" x14ac:dyDescent="0.25">
      <c r="A263" s="1" t="s">
        <v>17</v>
      </c>
      <c r="B263" s="1" t="s">
        <v>26</v>
      </c>
      <c r="C263" s="1" t="s">
        <v>37</v>
      </c>
      <c r="D263" s="1" t="s">
        <v>46</v>
      </c>
      <c r="E263">
        <v>886</v>
      </c>
      <c r="F263">
        <v>10</v>
      </c>
      <c r="G263">
        <v>350</v>
      </c>
      <c r="H263">
        <v>310100</v>
      </c>
      <c r="I263">
        <v>37212</v>
      </c>
      <c r="J263">
        <v>272888</v>
      </c>
      <c r="K263">
        <v>230360</v>
      </c>
      <c r="L263">
        <v>42528</v>
      </c>
      <c r="M263" s="2">
        <v>41791</v>
      </c>
      <c r="N263">
        <v>6</v>
      </c>
      <c r="O263" s="1" t="s">
        <v>25</v>
      </c>
      <c r="P263">
        <v>2014</v>
      </c>
      <c r="Q263">
        <v>48</v>
      </c>
    </row>
    <row r="264" spans="1:17" x14ac:dyDescent="0.25">
      <c r="A264" s="1" t="s">
        <v>17</v>
      </c>
      <c r="B264" s="1" t="s">
        <v>26</v>
      </c>
      <c r="C264" s="1" t="s">
        <v>37</v>
      </c>
      <c r="D264" s="1" t="s">
        <v>46</v>
      </c>
      <c r="E264">
        <v>905</v>
      </c>
      <c r="F264">
        <v>10</v>
      </c>
      <c r="G264">
        <v>20</v>
      </c>
      <c r="H264">
        <v>18100</v>
      </c>
      <c r="I264">
        <v>2172</v>
      </c>
      <c r="J264">
        <v>15928</v>
      </c>
      <c r="K264">
        <v>9050</v>
      </c>
      <c r="L264">
        <v>6878</v>
      </c>
      <c r="M264" s="2">
        <v>41913</v>
      </c>
      <c r="N264">
        <v>10</v>
      </c>
      <c r="O264" s="1" t="s">
        <v>39</v>
      </c>
      <c r="P264">
        <v>2014</v>
      </c>
      <c r="Q264">
        <v>7.6</v>
      </c>
    </row>
    <row r="265" spans="1:17" x14ac:dyDescent="0.25">
      <c r="A265" s="1" t="s">
        <v>17</v>
      </c>
      <c r="B265" s="1" t="s">
        <v>24</v>
      </c>
      <c r="C265" s="1" t="s">
        <v>37</v>
      </c>
      <c r="D265" s="1" t="s">
        <v>46</v>
      </c>
      <c r="E265">
        <v>1594</v>
      </c>
      <c r="F265">
        <v>10</v>
      </c>
      <c r="G265">
        <v>350</v>
      </c>
      <c r="H265">
        <v>557900</v>
      </c>
      <c r="I265">
        <v>66948</v>
      </c>
      <c r="J265">
        <v>490952</v>
      </c>
      <c r="K265">
        <v>414440</v>
      </c>
      <c r="L265">
        <v>76512</v>
      </c>
      <c r="M265" s="2">
        <v>41944</v>
      </c>
      <c r="N265">
        <v>11</v>
      </c>
      <c r="O265" s="1" t="s">
        <v>44</v>
      </c>
      <c r="P265">
        <v>2014</v>
      </c>
      <c r="Q265">
        <v>48</v>
      </c>
    </row>
    <row r="266" spans="1:17" x14ac:dyDescent="0.25">
      <c r="A266" s="1" t="s">
        <v>33</v>
      </c>
      <c r="B266" s="1" t="s">
        <v>22</v>
      </c>
      <c r="C266" s="1" t="s">
        <v>37</v>
      </c>
      <c r="D266" s="1" t="s">
        <v>46</v>
      </c>
      <c r="E266">
        <v>1359</v>
      </c>
      <c r="F266">
        <v>10</v>
      </c>
      <c r="G266">
        <v>300</v>
      </c>
      <c r="H266">
        <v>407700</v>
      </c>
      <c r="I266">
        <v>48924</v>
      </c>
      <c r="J266">
        <v>358776</v>
      </c>
      <c r="K266">
        <v>339750</v>
      </c>
      <c r="L266">
        <v>19026</v>
      </c>
      <c r="M266" s="2">
        <v>41944</v>
      </c>
      <c r="N266">
        <v>11</v>
      </c>
      <c r="O266" s="1" t="s">
        <v>44</v>
      </c>
      <c r="P266">
        <v>2014</v>
      </c>
      <c r="Q266">
        <v>14</v>
      </c>
    </row>
    <row r="267" spans="1:17" x14ac:dyDescent="0.25">
      <c r="A267" s="1" t="s">
        <v>33</v>
      </c>
      <c r="B267" s="1" t="s">
        <v>26</v>
      </c>
      <c r="C267" s="1" t="s">
        <v>37</v>
      </c>
      <c r="D267" s="1" t="s">
        <v>46</v>
      </c>
      <c r="E267">
        <v>2150</v>
      </c>
      <c r="F267">
        <v>10</v>
      </c>
      <c r="G267">
        <v>300</v>
      </c>
      <c r="H267">
        <v>645000</v>
      </c>
      <c r="I267">
        <v>77400</v>
      </c>
      <c r="J267">
        <v>567600</v>
      </c>
      <c r="K267">
        <v>537500</v>
      </c>
      <c r="L267">
        <v>30100</v>
      </c>
      <c r="M267" s="2">
        <v>41944</v>
      </c>
      <c r="N267">
        <v>11</v>
      </c>
      <c r="O267" s="1" t="s">
        <v>44</v>
      </c>
      <c r="P267">
        <v>2014</v>
      </c>
      <c r="Q267">
        <v>14</v>
      </c>
    </row>
    <row r="268" spans="1:17" x14ac:dyDescent="0.25">
      <c r="A268" s="1" t="s">
        <v>17</v>
      </c>
      <c r="B268" s="1" t="s">
        <v>26</v>
      </c>
      <c r="C268" s="1" t="s">
        <v>37</v>
      </c>
      <c r="D268" s="1" t="s">
        <v>46</v>
      </c>
      <c r="E268">
        <v>1197</v>
      </c>
      <c r="F268">
        <v>10</v>
      </c>
      <c r="G268">
        <v>350</v>
      </c>
      <c r="H268">
        <v>418950</v>
      </c>
      <c r="I268">
        <v>50274</v>
      </c>
      <c r="J268">
        <v>368676</v>
      </c>
      <c r="K268">
        <v>311220</v>
      </c>
      <c r="L268">
        <v>57456</v>
      </c>
      <c r="M268" s="2">
        <v>41944</v>
      </c>
      <c r="N268">
        <v>11</v>
      </c>
      <c r="O268" s="1" t="s">
        <v>44</v>
      </c>
      <c r="P268">
        <v>2014</v>
      </c>
      <c r="Q268">
        <v>48</v>
      </c>
    </row>
    <row r="269" spans="1:17" x14ac:dyDescent="0.25">
      <c r="A269" s="1" t="s">
        <v>17</v>
      </c>
      <c r="B269" s="1" t="s">
        <v>26</v>
      </c>
      <c r="C269" s="1" t="s">
        <v>37</v>
      </c>
      <c r="D269" s="1" t="s">
        <v>46</v>
      </c>
      <c r="E269">
        <v>1233</v>
      </c>
      <c r="F269">
        <v>10</v>
      </c>
      <c r="G269">
        <v>20</v>
      </c>
      <c r="H269">
        <v>24660</v>
      </c>
      <c r="I269">
        <v>2959.2</v>
      </c>
      <c r="J269">
        <v>21700.799999999999</v>
      </c>
      <c r="K269">
        <v>12330</v>
      </c>
      <c r="L269">
        <v>9370.7999999999993</v>
      </c>
      <c r="M269" s="2">
        <v>41974</v>
      </c>
      <c r="N269">
        <v>12</v>
      </c>
      <c r="O269" s="1" t="s">
        <v>27</v>
      </c>
      <c r="P269">
        <v>2014</v>
      </c>
      <c r="Q269">
        <v>7.6</v>
      </c>
    </row>
    <row r="270" spans="1:17" x14ac:dyDescent="0.25">
      <c r="A270" s="1" t="s">
        <v>17</v>
      </c>
      <c r="B270" s="1" t="s">
        <v>36</v>
      </c>
      <c r="C270" s="1" t="s">
        <v>40</v>
      </c>
      <c r="D270" s="1" t="s">
        <v>46</v>
      </c>
      <c r="E270">
        <v>270</v>
      </c>
      <c r="F270">
        <v>260</v>
      </c>
      <c r="G270">
        <v>350</v>
      </c>
      <c r="H270">
        <v>94500</v>
      </c>
      <c r="I270">
        <v>11340</v>
      </c>
      <c r="J270">
        <v>83160</v>
      </c>
      <c r="K270">
        <v>70200</v>
      </c>
      <c r="L270">
        <v>12960</v>
      </c>
      <c r="M270" s="2">
        <v>41671</v>
      </c>
      <c r="N270">
        <v>2</v>
      </c>
      <c r="O270" s="1" t="s">
        <v>38</v>
      </c>
      <c r="P270">
        <v>2014</v>
      </c>
      <c r="Q270">
        <v>48</v>
      </c>
    </row>
    <row r="271" spans="1:17" x14ac:dyDescent="0.25">
      <c r="A271" s="1" t="s">
        <v>17</v>
      </c>
      <c r="B271" s="1" t="s">
        <v>24</v>
      </c>
      <c r="C271" s="1" t="s">
        <v>40</v>
      </c>
      <c r="D271" s="1" t="s">
        <v>46</v>
      </c>
      <c r="E271">
        <v>3421.5</v>
      </c>
      <c r="F271">
        <v>260</v>
      </c>
      <c r="G271">
        <v>7</v>
      </c>
      <c r="H271">
        <v>23950.5</v>
      </c>
      <c r="I271">
        <v>2874.06</v>
      </c>
      <c r="J271">
        <v>21076.44</v>
      </c>
      <c r="K271">
        <v>17107.5</v>
      </c>
      <c r="L271">
        <v>3968.9399999999987</v>
      </c>
      <c r="M271" s="2">
        <v>41821</v>
      </c>
      <c r="N271">
        <v>7</v>
      </c>
      <c r="O271" s="1" t="s">
        <v>32</v>
      </c>
      <c r="P271">
        <v>2014</v>
      </c>
      <c r="Q271">
        <v>1.1599999999999997</v>
      </c>
    </row>
    <row r="272" spans="1:17" x14ac:dyDescent="0.25">
      <c r="A272" s="1" t="s">
        <v>17</v>
      </c>
      <c r="B272" s="1" t="s">
        <v>18</v>
      </c>
      <c r="C272" s="1" t="s">
        <v>40</v>
      </c>
      <c r="D272" s="1" t="s">
        <v>46</v>
      </c>
      <c r="E272">
        <v>2734</v>
      </c>
      <c r="F272">
        <v>260</v>
      </c>
      <c r="G272">
        <v>7</v>
      </c>
      <c r="H272">
        <v>19138</v>
      </c>
      <c r="I272">
        <v>2296.56</v>
      </c>
      <c r="J272">
        <v>16841.439999999999</v>
      </c>
      <c r="K272">
        <v>13670</v>
      </c>
      <c r="L272">
        <v>3171.4399999999987</v>
      </c>
      <c r="M272" s="2">
        <v>41913</v>
      </c>
      <c r="N272">
        <v>10</v>
      </c>
      <c r="O272" s="1" t="s">
        <v>39</v>
      </c>
      <c r="P272">
        <v>2014</v>
      </c>
      <c r="Q272">
        <v>1.1599999999999995</v>
      </c>
    </row>
    <row r="273" spans="1:17" x14ac:dyDescent="0.25">
      <c r="A273" s="1" t="s">
        <v>17</v>
      </c>
      <c r="B273" s="1" t="s">
        <v>24</v>
      </c>
      <c r="C273" s="1" t="s">
        <v>19</v>
      </c>
      <c r="D273" s="1" t="s">
        <v>46</v>
      </c>
      <c r="E273">
        <v>2521.5</v>
      </c>
      <c r="F273">
        <v>3</v>
      </c>
      <c r="G273">
        <v>20</v>
      </c>
      <c r="H273">
        <v>50430</v>
      </c>
      <c r="I273">
        <v>6051.6</v>
      </c>
      <c r="J273">
        <v>44378.399999999994</v>
      </c>
      <c r="K273">
        <v>25215</v>
      </c>
      <c r="L273">
        <v>19163.399999999998</v>
      </c>
      <c r="M273" s="2">
        <v>41640</v>
      </c>
      <c r="N273">
        <v>1</v>
      </c>
      <c r="O273" s="1" t="s">
        <v>21</v>
      </c>
      <c r="P273">
        <v>2014</v>
      </c>
      <c r="Q273">
        <v>7.5999999999999988</v>
      </c>
    </row>
    <row r="274" spans="1:17" x14ac:dyDescent="0.25">
      <c r="A274" s="1" t="s">
        <v>30</v>
      </c>
      <c r="B274" s="1" t="s">
        <v>26</v>
      </c>
      <c r="C274" s="1" t="s">
        <v>28</v>
      </c>
      <c r="D274" s="1" t="s">
        <v>46</v>
      </c>
      <c r="E274">
        <v>2661</v>
      </c>
      <c r="F274">
        <v>5</v>
      </c>
      <c r="G274">
        <v>12</v>
      </c>
      <c r="H274">
        <v>31932</v>
      </c>
      <c r="I274">
        <v>3831.84</v>
      </c>
      <c r="J274">
        <v>28100.16</v>
      </c>
      <c r="K274">
        <v>7983</v>
      </c>
      <c r="L274">
        <v>20117.16</v>
      </c>
      <c r="M274" s="2">
        <v>41760</v>
      </c>
      <c r="N274">
        <v>5</v>
      </c>
      <c r="O274" s="1" t="s">
        <v>43</v>
      </c>
      <c r="P274">
        <v>2014</v>
      </c>
      <c r="Q274">
        <v>7.56</v>
      </c>
    </row>
    <row r="275" spans="1:17" x14ac:dyDescent="0.25">
      <c r="A275" s="1" t="s">
        <v>17</v>
      </c>
      <c r="B275" s="1" t="s">
        <v>22</v>
      </c>
      <c r="C275" s="1" t="s">
        <v>37</v>
      </c>
      <c r="D275" s="1" t="s">
        <v>46</v>
      </c>
      <c r="E275">
        <v>1531</v>
      </c>
      <c r="F275">
        <v>10</v>
      </c>
      <c r="G275">
        <v>20</v>
      </c>
      <c r="H275">
        <v>30620</v>
      </c>
      <c r="I275">
        <v>3674.4</v>
      </c>
      <c r="J275">
        <v>26945.599999999999</v>
      </c>
      <c r="K275">
        <v>15310</v>
      </c>
      <c r="L275">
        <v>11635.599999999999</v>
      </c>
      <c r="M275" s="2">
        <v>41974</v>
      </c>
      <c r="N275">
        <v>12</v>
      </c>
      <c r="O275" s="1" t="s">
        <v>27</v>
      </c>
      <c r="P275">
        <v>2014</v>
      </c>
      <c r="Q275">
        <v>7.5999999999999988</v>
      </c>
    </row>
    <row r="276" spans="1:17" x14ac:dyDescent="0.25">
      <c r="A276" s="1" t="s">
        <v>23</v>
      </c>
      <c r="B276" s="1" t="s">
        <v>36</v>
      </c>
      <c r="C276" s="1" t="s">
        <v>19</v>
      </c>
      <c r="D276" s="1" t="s">
        <v>46</v>
      </c>
      <c r="E276">
        <v>2567</v>
      </c>
      <c r="F276">
        <v>3</v>
      </c>
      <c r="G276">
        <v>15</v>
      </c>
      <c r="H276">
        <v>38505</v>
      </c>
      <c r="I276">
        <v>5005.6499999999996</v>
      </c>
      <c r="J276">
        <v>33499.35</v>
      </c>
      <c r="K276">
        <v>25670</v>
      </c>
      <c r="L276">
        <v>7829.3499999999985</v>
      </c>
      <c r="M276" s="2">
        <v>41791</v>
      </c>
      <c r="N276">
        <v>6</v>
      </c>
      <c r="O276" s="1" t="s">
        <v>25</v>
      </c>
      <c r="P276">
        <v>2014</v>
      </c>
      <c r="Q276">
        <v>3.0499999999999994</v>
      </c>
    </row>
    <row r="277" spans="1:17" x14ac:dyDescent="0.25">
      <c r="A277" s="1" t="s">
        <v>17</v>
      </c>
      <c r="B277" s="1" t="s">
        <v>18</v>
      </c>
      <c r="C277" s="1" t="s">
        <v>19</v>
      </c>
      <c r="D277" s="1" t="s">
        <v>46</v>
      </c>
      <c r="E277">
        <v>923</v>
      </c>
      <c r="F277">
        <v>3</v>
      </c>
      <c r="G277">
        <v>350</v>
      </c>
      <c r="H277">
        <v>323050</v>
      </c>
      <c r="I277">
        <v>41996.5</v>
      </c>
      <c r="J277">
        <v>281053.5</v>
      </c>
      <c r="K277">
        <v>239980</v>
      </c>
      <c r="L277">
        <v>41073.5</v>
      </c>
      <c r="M277" s="2">
        <v>41699</v>
      </c>
      <c r="N277">
        <v>3</v>
      </c>
      <c r="O277" s="1" t="s">
        <v>29</v>
      </c>
      <c r="P277">
        <v>2014</v>
      </c>
      <c r="Q277">
        <v>44.5</v>
      </c>
    </row>
    <row r="278" spans="1:17" x14ac:dyDescent="0.25">
      <c r="A278" s="1" t="s">
        <v>17</v>
      </c>
      <c r="B278" s="1" t="s">
        <v>24</v>
      </c>
      <c r="C278" s="1" t="s">
        <v>19</v>
      </c>
      <c r="D278" s="1" t="s">
        <v>46</v>
      </c>
      <c r="E278">
        <v>1790</v>
      </c>
      <c r="F278">
        <v>3</v>
      </c>
      <c r="G278">
        <v>350</v>
      </c>
      <c r="H278">
        <v>626500</v>
      </c>
      <c r="I278">
        <v>81445</v>
      </c>
      <c r="J278">
        <v>545055</v>
      </c>
      <c r="K278">
        <v>465400</v>
      </c>
      <c r="L278">
        <v>79655</v>
      </c>
      <c r="M278" s="2">
        <v>41699</v>
      </c>
      <c r="N278">
        <v>3</v>
      </c>
      <c r="O278" s="1" t="s">
        <v>29</v>
      </c>
      <c r="P278">
        <v>2014</v>
      </c>
      <c r="Q278">
        <v>44.5</v>
      </c>
    </row>
    <row r="279" spans="1:17" x14ac:dyDescent="0.25">
      <c r="A279" s="1" t="s">
        <v>17</v>
      </c>
      <c r="B279" s="1" t="s">
        <v>36</v>
      </c>
      <c r="C279" s="1" t="s">
        <v>28</v>
      </c>
      <c r="D279" s="1" t="s">
        <v>46</v>
      </c>
      <c r="E279">
        <v>982.5</v>
      </c>
      <c r="F279">
        <v>5</v>
      </c>
      <c r="G279">
        <v>350</v>
      </c>
      <c r="H279">
        <v>343875</v>
      </c>
      <c r="I279">
        <v>44703.75</v>
      </c>
      <c r="J279">
        <v>299171.25</v>
      </c>
      <c r="K279">
        <v>255450</v>
      </c>
      <c r="L279">
        <v>43721.25</v>
      </c>
      <c r="M279" s="2">
        <v>41640</v>
      </c>
      <c r="N279">
        <v>1</v>
      </c>
      <c r="O279" s="1" t="s">
        <v>21</v>
      </c>
      <c r="P279">
        <v>2014</v>
      </c>
      <c r="Q279">
        <v>44.5</v>
      </c>
    </row>
    <row r="280" spans="1:17" x14ac:dyDescent="0.25">
      <c r="A280" s="1" t="s">
        <v>17</v>
      </c>
      <c r="B280" s="1" t="s">
        <v>36</v>
      </c>
      <c r="C280" s="1" t="s">
        <v>28</v>
      </c>
      <c r="D280" s="1" t="s">
        <v>46</v>
      </c>
      <c r="E280">
        <v>1298</v>
      </c>
      <c r="F280">
        <v>5</v>
      </c>
      <c r="G280">
        <v>7</v>
      </c>
      <c r="H280">
        <v>9086</v>
      </c>
      <c r="I280">
        <v>1181.18</v>
      </c>
      <c r="J280">
        <v>7904.82</v>
      </c>
      <c r="K280">
        <v>6490</v>
      </c>
      <c r="L280">
        <v>1414.8199999999997</v>
      </c>
      <c r="M280" s="2">
        <v>41671</v>
      </c>
      <c r="N280">
        <v>2</v>
      </c>
      <c r="O280" s="1" t="s">
        <v>38</v>
      </c>
      <c r="P280">
        <v>2014</v>
      </c>
      <c r="Q280">
        <v>1.0899999999999999</v>
      </c>
    </row>
    <row r="281" spans="1:17" x14ac:dyDescent="0.25">
      <c r="A281" s="1" t="s">
        <v>30</v>
      </c>
      <c r="B281" s="1" t="s">
        <v>26</v>
      </c>
      <c r="C281" s="1" t="s">
        <v>28</v>
      </c>
      <c r="D281" s="1" t="s">
        <v>46</v>
      </c>
      <c r="E281">
        <v>604</v>
      </c>
      <c r="F281">
        <v>5</v>
      </c>
      <c r="G281">
        <v>12</v>
      </c>
      <c r="H281">
        <v>7248</v>
      </c>
      <c r="I281">
        <v>942.24</v>
      </c>
      <c r="J281">
        <v>6305.76</v>
      </c>
      <c r="K281">
        <v>1812</v>
      </c>
      <c r="L281">
        <v>4493.76</v>
      </c>
      <c r="M281" s="2">
        <v>41791</v>
      </c>
      <c r="N281">
        <v>6</v>
      </c>
      <c r="O281" s="1" t="s">
        <v>25</v>
      </c>
      <c r="P281">
        <v>2014</v>
      </c>
      <c r="Q281">
        <v>7.44</v>
      </c>
    </row>
    <row r="282" spans="1:17" x14ac:dyDescent="0.25">
      <c r="A282" s="1" t="s">
        <v>17</v>
      </c>
      <c r="B282" s="1" t="s">
        <v>26</v>
      </c>
      <c r="C282" s="1" t="s">
        <v>28</v>
      </c>
      <c r="D282" s="1" t="s">
        <v>46</v>
      </c>
      <c r="E282">
        <v>2255</v>
      </c>
      <c r="F282">
        <v>5</v>
      </c>
      <c r="G282">
        <v>20</v>
      </c>
      <c r="H282">
        <v>45100</v>
      </c>
      <c r="I282">
        <v>5863</v>
      </c>
      <c r="J282">
        <v>39237</v>
      </c>
      <c r="K282">
        <v>22550</v>
      </c>
      <c r="L282">
        <v>16687</v>
      </c>
      <c r="M282" s="2">
        <v>41821</v>
      </c>
      <c r="N282">
        <v>7</v>
      </c>
      <c r="O282" s="1" t="s">
        <v>32</v>
      </c>
      <c r="P282">
        <v>2014</v>
      </c>
      <c r="Q282">
        <v>7.4</v>
      </c>
    </row>
    <row r="283" spans="1:17" x14ac:dyDescent="0.25">
      <c r="A283" s="1" t="s">
        <v>17</v>
      </c>
      <c r="B283" s="1" t="s">
        <v>18</v>
      </c>
      <c r="C283" s="1" t="s">
        <v>28</v>
      </c>
      <c r="D283" s="1" t="s">
        <v>46</v>
      </c>
      <c r="E283">
        <v>1249</v>
      </c>
      <c r="F283">
        <v>5</v>
      </c>
      <c r="G283">
        <v>20</v>
      </c>
      <c r="H283">
        <v>24980</v>
      </c>
      <c r="I283">
        <v>3247.4</v>
      </c>
      <c r="J283">
        <v>21732.6</v>
      </c>
      <c r="K283">
        <v>12490</v>
      </c>
      <c r="L283">
        <v>9242.5999999999985</v>
      </c>
      <c r="M283" s="2">
        <v>41913</v>
      </c>
      <c r="N283">
        <v>10</v>
      </c>
      <c r="O283" s="1" t="s">
        <v>39</v>
      </c>
      <c r="P283">
        <v>2014</v>
      </c>
      <c r="Q283">
        <v>7.3999999999999986</v>
      </c>
    </row>
    <row r="284" spans="1:17" x14ac:dyDescent="0.25">
      <c r="A284" s="1" t="s">
        <v>17</v>
      </c>
      <c r="B284" s="1" t="s">
        <v>36</v>
      </c>
      <c r="C284" s="1" t="s">
        <v>37</v>
      </c>
      <c r="D284" s="1" t="s">
        <v>46</v>
      </c>
      <c r="E284">
        <v>1438.5</v>
      </c>
      <c r="F284">
        <v>10</v>
      </c>
      <c r="G284">
        <v>7</v>
      </c>
      <c r="H284">
        <v>10069.5</v>
      </c>
      <c r="I284">
        <v>1309.0350000000001</v>
      </c>
      <c r="J284">
        <v>8760.4650000000001</v>
      </c>
      <c r="K284">
        <v>7192.5</v>
      </c>
      <c r="L284">
        <v>1567.9649999999992</v>
      </c>
      <c r="M284" s="2">
        <v>41640</v>
      </c>
      <c r="N284">
        <v>1</v>
      </c>
      <c r="O284" s="1" t="s">
        <v>21</v>
      </c>
      <c r="P284">
        <v>2014</v>
      </c>
      <c r="Q284">
        <v>1.0899999999999994</v>
      </c>
    </row>
    <row r="285" spans="1:17" x14ac:dyDescent="0.25">
      <c r="A285" s="1" t="s">
        <v>33</v>
      </c>
      <c r="B285" s="1" t="s">
        <v>22</v>
      </c>
      <c r="C285" s="1" t="s">
        <v>37</v>
      </c>
      <c r="D285" s="1" t="s">
        <v>46</v>
      </c>
      <c r="E285">
        <v>807</v>
      </c>
      <c r="F285">
        <v>10</v>
      </c>
      <c r="G285">
        <v>300</v>
      </c>
      <c r="H285">
        <v>242100</v>
      </c>
      <c r="I285">
        <v>31473</v>
      </c>
      <c r="J285">
        <v>210627</v>
      </c>
      <c r="K285">
        <v>201750</v>
      </c>
      <c r="L285">
        <v>8877</v>
      </c>
      <c r="M285" s="2">
        <v>41640</v>
      </c>
      <c r="N285">
        <v>1</v>
      </c>
      <c r="O285" s="1" t="s">
        <v>21</v>
      </c>
      <c r="P285">
        <v>2014</v>
      </c>
      <c r="Q285">
        <v>11</v>
      </c>
    </row>
    <row r="286" spans="1:17" x14ac:dyDescent="0.25">
      <c r="A286" s="1" t="s">
        <v>17</v>
      </c>
      <c r="B286" s="1" t="s">
        <v>36</v>
      </c>
      <c r="C286" s="1" t="s">
        <v>37</v>
      </c>
      <c r="D286" s="1" t="s">
        <v>46</v>
      </c>
      <c r="E286">
        <v>2641</v>
      </c>
      <c r="F286">
        <v>10</v>
      </c>
      <c r="G286">
        <v>20</v>
      </c>
      <c r="H286">
        <v>52820</v>
      </c>
      <c r="I286">
        <v>6866.6</v>
      </c>
      <c r="J286">
        <v>45953.4</v>
      </c>
      <c r="K286">
        <v>26410</v>
      </c>
      <c r="L286">
        <v>19543.400000000001</v>
      </c>
      <c r="M286" s="2">
        <v>41671</v>
      </c>
      <c r="N286">
        <v>2</v>
      </c>
      <c r="O286" s="1" t="s">
        <v>38</v>
      </c>
      <c r="P286">
        <v>2014</v>
      </c>
      <c r="Q286">
        <v>7.4</v>
      </c>
    </row>
    <row r="287" spans="1:17" x14ac:dyDescent="0.25">
      <c r="A287" s="1" t="s">
        <v>17</v>
      </c>
      <c r="B287" s="1" t="s">
        <v>22</v>
      </c>
      <c r="C287" s="1" t="s">
        <v>37</v>
      </c>
      <c r="D287" s="1" t="s">
        <v>46</v>
      </c>
      <c r="E287">
        <v>2708</v>
      </c>
      <c r="F287">
        <v>10</v>
      </c>
      <c r="G287">
        <v>20</v>
      </c>
      <c r="H287">
        <v>54160</v>
      </c>
      <c r="I287">
        <v>7040.8</v>
      </c>
      <c r="J287">
        <v>47119.199999999997</v>
      </c>
      <c r="K287">
        <v>27080</v>
      </c>
      <c r="L287">
        <v>20039.199999999997</v>
      </c>
      <c r="M287" s="2">
        <v>41671</v>
      </c>
      <c r="N287">
        <v>2</v>
      </c>
      <c r="O287" s="1" t="s">
        <v>38</v>
      </c>
      <c r="P287">
        <v>2014</v>
      </c>
      <c r="Q287">
        <v>7.3999999999999986</v>
      </c>
    </row>
    <row r="288" spans="1:17" x14ac:dyDescent="0.25">
      <c r="A288" s="1" t="s">
        <v>17</v>
      </c>
      <c r="B288" s="1" t="s">
        <v>18</v>
      </c>
      <c r="C288" s="1" t="s">
        <v>37</v>
      </c>
      <c r="D288" s="1" t="s">
        <v>46</v>
      </c>
      <c r="E288">
        <v>2632</v>
      </c>
      <c r="F288">
        <v>10</v>
      </c>
      <c r="G288">
        <v>350</v>
      </c>
      <c r="H288">
        <v>921200</v>
      </c>
      <c r="I288">
        <v>119756</v>
      </c>
      <c r="J288">
        <v>801444</v>
      </c>
      <c r="K288">
        <v>684320</v>
      </c>
      <c r="L288">
        <v>117124</v>
      </c>
      <c r="M288" s="2">
        <v>41791</v>
      </c>
      <c r="N288">
        <v>6</v>
      </c>
      <c r="O288" s="1" t="s">
        <v>25</v>
      </c>
      <c r="P288">
        <v>2014</v>
      </c>
      <c r="Q288">
        <v>44.5</v>
      </c>
    </row>
    <row r="289" spans="1:17" x14ac:dyDescent="0.25">
      <c r="A289" s="1" t="s">
        <v>30</v>
      </c>
      <c r="B289" s="1" t="s">
        <v>26</v>
      </c>
      <c r="C289" s="1" t="s">
        <v>37</v>
      </c>
      <c r="D289" s="1" t="s">
        <v>46</v>
      </c>
      <c r="E289">
        <v>571</v>
      </c>
      <c r="F289">
        <v>10</v>
      </c>
      <c r="G289">
        <v>12</v>
      </c>
      <c r="H289">
        <v>6852</v>
      </c>
      <c r="I289">
        <v>890.76</v>
      </c>
      <c r="J289">
        <v>5961.24</v>
      </c>
      <c r="K289">
        <v>1713</v>
      </c>
      <c r="L289">
        <v>4248.24</v>
      </c>
      <c r="M289" s="2">
        <v>41821</v>
      </c>
      <c r="N289">
        <v>7</v>
      </c>
      <c r="O289" s="1" t="s">
        <v>32</v>
      </c>
      <c r="P289">
        <v>2014</v>
      </c>
      <c r="Q289">
        <v>7.4399999999999995</v>
      </c>
    </row>
    <row r="290" spans="1:17" x14ac:dyDescent="0.25">
      <c r="A290" s="1" t="s">
        <v>17</v>
      </c>
      <c r="B290" s="1" t="s">
        <v>24</v>
      </c>
      <c r="C290" s="1" t="s">
        <v>37</v>
      </c>
      <c r="D290" s="1" t="s">
        <v>46</v>
      </c>
      <c r="E290">
        <v>2696</v>
      </c>
      <c r="F290">
        <v>10</v>
      </c>
      <c r="G290">
        <v>7</v>
      </c>
      <c r="H290">
        <v>18872</v>
      </c>
      <c r="I290">
        <v>2453.36</v>
      </c>
      <c r="J290">
        <v>16418.64</v>
      </c>
      <c r="K290">
        <v>13480</v>
      </c>
      <c r="L290">
        <v>2938.6399999999994</v>
      </c>
      <c r="M290" s="2">
        <v>41852</v>
      </c>
      <c r="N290">
        <v>8</v>
      </c>
      <c r="O290" s="1" t="s">
        <v>34</v>
      </c>
      <c r="P290">
        <v>2014</v>
      </c>
      <c r="Q290">
        <v>1.0899999999999999</v>
      </c>
    </row>
    <row r="291" spans="1:17" x14ac:dyDescent="0.25">
      <c r="A291" s="1" t="s">
        <v>23</v>
      </c>
      <c r="B291" s="1" t="s">
        <v>18</v>
      </c>
      <c r="C291" s="1" t="s">
        <v>37</v>
      </c>
      <c r="D291" s="1" t="s">
        <v>46</v>
      </c>
      <c r="E291">
        <v>1565</v>
      </c>
      <c r="F291">
        <v>10</v>
      </c>
      <c r="G291">
        <v>15</v>
      </c>
      <c r="H291">
        <v>23475</v>
      </c>
      <c r="I291">
        <v>3051.75</v>
      </c>
      <c r="J291">
        <v>20423.25</v>
      </c>
      <c r="K291">
        <v>15650</v>
      </c>
      <c r="L291">
        <v>4773.25</v>
      </c>
      <c r="M291" s="2">
        <v>41913</v>
      </c>
      <c r="N291">
        <v>10</v>
      </c>
      <c r="O291" s="1" t="s">
        <v>39</v>
      </c>
      <c r="P291">
        <v>2014</v>
      </c>
      <c r="Q291">
        <v>3.05</v>
      </c>
    </row>
    <row r="292" spans="1:17" x14ac:dyDescent="0.25">
      <c r="A292" s="1" t="s">
        <v>17</v>
      </c>
      <c r="B292" s="1" t="s">
        <v>18</v>
      </c>
      <c r="C292" s="1" t="s">
        <v>37</v>
      </c>
      <c r="D292" s="1" t="s">
        <v>46</v>
      </c>
      <c r="E292">
        <v>1249</v>
      </c>
      <c r="F292">
        <v>10</v>
      </c>
      <c r="G292">
        <v>20</v>
      </c>
      <c r="H292">
        <v>24980</v>
      </c>
      <c r="I292">
        <v>3247.4</v>
      </c>
      <c r="J292">
        <v>21732.6</v>
      </c>
      <c r="K292">
        <v>12490</v>
      </c>
      <c r="L292">
        <v>9242.5999999999985</v>
      </c>
      <c r="M292" s="2">
        <v>41913</v>
      </c>
      <c r="N292">
        <v>10</v>
      </c>
      <c r="O292" s="1" t="s">
        <v>39</v>
      </c>
      <c r="P292">
        <v>2014</v>
      </c>
      <c r="Q292">
        <v>7.3999999999999986</v>
      </c>
    </row>
    <row r="293" spans="1:17" x14ac:dyDescent="0.25">
      <c r="A293" s="1" t="s">
        <v>17</v>
      </c>
      <c r="B293" s="1" t="s">
        <v>22</v>
      </c>
      <c r="C293" s="1" t="s">
        <v>37</v>
      </c>
      <c r="D293" s="1" t="s">
        <v>46</v>
      </c>
      <c r="E293">
        <v>357</v>
      </c>
      <c r="F293">
        <v>10</v>
      </c>
      <c r="G293">
        <v>350</v>
      </c>
      <c r="H293">
        <v>124950</v>
      </c>
      <c r="I293">
        <v>16243.5</v>
      </c>
      <c r="J293">
        <v>108706.5</v>
      </c>
      <c r="K293">
        <v>92820</v>
      </c>
      <c r="L293">
        <v>15886.5</v>
      </c>
      <c r="M293" s="2">
        <v>41944</v>
      </c>
      <c r="N293">
        <v>11</v>
      </c>
      <c r="O293" s="1" t="s">
        <v>44</v>
      </c>
      <c r="P293">
        <v>2014</v>
      </c>
      <c r="Q293">
        <v>44.5</v>
      </c>
    </row>
    <row r="294" spans="1:17" x14ac:dyDescent="0.25">
      <c r="A294" s="1" t="s">
        <v>30</v>
      </c>
      <c r="B294" s="1" t="s">
        <v>22</v>
      </c>
      <c r="C294" s="1" t="s">
        <v>37</v>
      </c>
      <c r="D294" s="1" t="s">
        <v>46</v>
      </c>
      <c r="E294">
        <v>1013</v>
      </c>
      <c r="F294">
        <v>10</v>
      </c>
      <c r="G294">
        <v>12</v>
      </c>
      <c r="H294">
        <v>12156</v>
      </c>
      <c r="I294">
        <v>1580.28</v>
      </c>
      <c r="J294">
        <v>10575.72</v>
      </c>
      <c r="K294">
        <v>3039</v>
      </c>
      <c r="L294">
        <v>7536.7199999999993</v>
      </c>
      <c r="M294" s="2">
        <v>41974</v>
      </c>
      <c r="N294">
        <v>12</v>
      </c>
      <c r="O294" s="1" t="s">
        <v>27</v>
      </c>
      <c r="P294">
        <v>2014</v>
      </c>
      <c r="Q294">
        <v>7.4399999999999995</v>
      </c>
    </row>
    <row r="295" spans="1:17" x14ac:dyDescent="0.25">
      <c r="A295" s="1" t="s">
        <v>17</v>
      </c>
      <c r="B295" s="1" t="s">
        <v>24</v>
      </c>
      <c r="C295" s="1" t="s">
        <v>40</v>
      </c>
      <c r="D295" s="1" t="s">
        <v>46</v>
      </c>
      <c r="E295">
        <v>1190</v>
      </c>
      <c r="F295">
        <v>260</v>
      </c>
      <c r="G295">
        <v>7</v>
      </c>
      <c r="H295">
        <v>8330</v>
      </c>
      <c r="I295">
        <v>1082.9000000000001</v>
      </c>
      <c r="J295">
        <v>7247.1</v>
      </c>
      <c r="K295">
        <v>5950</v>
      </c>
      <c r="L295">
        <v>1297.1000000000004</v>
      </c>
      <c r="M295" s="2">
        <v>41791</v>
      </c>
      <c r="N295">
        <v>6</v>
      </c>
      <c r="O295" s="1" t="s">
        <v>25</v>
      </c>
      <c r="P295">
        <v>2014</v>
      </c>
      <c r="Q295">
        <v>1.0900000000000003</v>
      </c>
    </row>
    <row r="296" spans="1:17" x14ac:dyDescent="0.25">
      <c r="A296" s="1" t="s">
        <v>30</v>
      </c>
      <c r="B296" s="1" t="s">
        <v>26</v>
      </c>
      <c r="C296" s="1" t="s">
        <v>40</v>
      </c>
      <c r="D296" s="1" t="s">
        <v>46</v>
      </c>
      <c r="E296">
        <v>410</v>
      </c>
      <c r="F296">
        <v>260</v>
      </c>
      <c r="G296">
        <v>12</v>
      </c>
      <c r="H296">
        <v>4920</v>
      </c>
      <c r="I296">
        <v>639.6</v>
      </c>
      <c r="J296">
        <v>4280.3999999999996</v>
      </c>
      <c r="K296">
        <v>1230</v>
      </c>
      <c r="L296">
        <v>3050.3999999999996</v>
      </c>
      <c r="M296" s="2">
        <v>41913</v>
      </c>
      <c r="N296">
        <v>10</v>
      </c>
      <c r="O296" s="1" t="s">
        <v>39</v>
      </c>
      <c r="P296">
        <v>2014</v>
      </c>
      <c r="Q296">
        <v>7.4399999999999995</v>
      </c>
    </row>
    <row r="297" spans="1:17" x14ac:dyDescent="0.25">
      <c r="A297" s="1" t="s">
        <v>17</v>
      </c>
      <c r="B297" s="1" t="s">
        <v>26</v>
      </c>
      <c r="C297" s="1" t="s">
        <v>19</v>
      </c>
      <c r="D297" s="1" t="s">
        <v>46</v>
      </c>
      <c r="E297">
        <v>2579</v>
      </c>
      <c r="F297">
        <v>3</v>
      </c>
      <c r="G297">
        <v>20</v>
      </c>
      <c r="H297">
        <v>51580</v>
      </c>
      <c r="I297">
        <v>7221.2</v>
      </c>
      <c r="J297">
        <v>44358.8</v>
      </c>
      <c r="K297">
        <v>25790</v>
      </c>
      <c r="L297">
        <v>18568.800000000003</v>
      </c>
      <c r="M297" s="2">
        <v>41730</v>
      </c>
      <c r="N297">
        <v>4</v>
      </c>
      <c r="O297" s="1" t="s">
        <v>41</v>
      </c>
      <c r="P297">
        <v>2014</v>
      </c>
      <c r="Q297">
        <v>7.2000000000000011</v>
      </c>
    </row>
    <row r="298" spans="1:17" x14ac:dyDescent="0.25">
      <c r="A298" s="1" t="s">
        <v>17</v>
      </c>
      <c r="B298" s="1" t="s">
        <v>36</v>
      </c>
      <c r="C298" s="1" t="s">
        <v>19</v>
      </c>
      <c r="D298" s="1" t="s">
        <v>46</v>
      </c>
      <c r="E298">
        <v>1743</v>
      </c>
      <c r="F298">
        <v>3</v>
      </c>
      <c r="G298">
        <v>20</v>
      </c>
      <c r="H298">
        <v>34860</v>
      </c>
      <c r="I298">
        <v>4880.3999999999996</v>
      </c>
      <c r="J298">
        <v>29979.599999999999</v>
      </c>
      <c r="K298">
        <v>17430</v>
      </c>
      <c r="L298">
        <v>12549.599999999999</v>
      </c>
      <c r="M298" s="2">
        <v>41760</v>
      </c>
      <c r="N298">
        <v>5</v>
      </c>
      <c r="O298" s="1" t="s">
        <v>43</v>
      </c>
      <c r="P298">
        <v>2014</v>
      </c>
      <c r="Q298">
        <v>7.1999999999999993</v>
      </c>
    </row>
    <row r="299" spans="1:17" x14ac:dyDescent="0.25">
      <c r="A299" s="1" t="s">
        <v>17</v>
      </c>
      <c r="B299" s="1" t="s">
        <v>22</v>
      </c>
      <c r="C299" s="1" t="s">
        <v>19</v>
      </c>
      <c r="D299" s="1" t="s">
        <v>46</v>
      </c>
      <c r="E299">
        <v>280</v>
      </c>
      <c r="F299">
        <v>3</v>
      </c>
      <c r="G299">
        <v>7</v>
      </c>
      <c r="H299">
        <v>1960</v>
      </c>
      <c r="I299">
        <v>274.39999999999998</v>
      </c>
      <c r="J299">
        <v>1685.6</v>
      </c>
      <c r="K299">
        <v>1400</v>
      </c>
      <c r="L299">
        <v>285.59999999999991</v>
      </c>
      <c r="M299" s="2">
        <v>41974</v>
      </c>
      <c r="N299">
        <v>12</v>
      </c>
      <c r="O299" s="1" t="s">
        <v>27</v>
      </c>
      <c r="P299">
        <v>2014</v>
      </c>
      <c r="Q299">
        <v>1.0199999999999996</v>
      </c>
    </row>
    <row r="300" spans="1:17" x14ac:dyDescent="0.25">
      <c r="A300" s="1" t="s">
        <v>17</v>
      </c>
      <c r="B300" s="1" t="s">
        <v>24</v>
      </c>
      <c r="C300" s="1" t="s">
        <v>28</v>
      </c>
      <c r="D300" s="1" t="s">
        <v>46</v>
      </c>
      <c r="E300">
        <v>293</v>
      </c>
      <c r="F300">
        <v>5</v>
      </c>
      <c r="G300">
        <v>7</v>
      </c>
      <c r="H300">
        <v>2051</v>
      </c>
      <c r="I300">
        <v>287.14</v>
      </c>
      <c r="J300">
        <v>1763.8600000000001</v>
      </c>
      <c r="K300">
        <v>1465</v>
      </c>
      <c r="L300">
        <v>298.86000000000013</v>
      </c>
      <c r="M300" s="2">
        <v>41671</v>
      </c>
      <c r="N300">
        <v>2</v>
      </c>
      <c r="O300" s="1" t="s">
        <v>38</v>
      </c>
      <c r="P300">
        <v>2014</v>
      </c>
      <c r="Q300">
        <v>1.0200000000000005</v>
      </c>
    </row>
    <row r="301" spans="1:17" x14ac:dyDescent="0.25">
      <c r="A301" s="1" t="s">
        <v>23</v>
      </c>
      <c r="B301" s="1" t="s">
        <v>22</v>
      </c>
      <c r="C301" s="1" t="s">
        <v>37</v>
      </c>
      <c r="D301" s="1" t="s">
        <v>46</v>
      </c>
      <c r="E301">
        <v>278</v>
      </c>
      <c r="F301">
        <v>10</v>
      </c>
      <c r="G301">
        <v>15</v>
      </c>
      <c r="H301">
        <v>4170</v>
      </c>
      <c r="I301">
        <v>583.79999999999995</v>
      </c>
      <c r="J301">
        <v>3586.2</v>
      </c>
      <c r="K301">
        <v>2780</v>
      </c>
      <c r="L301">
        <v>806.19999999999982</v>
      </c>
      <c r="M301" s="2">
        <v>41671</v>
      </c>
      <c r="N301">
        <v>2</v>
      </c>
      <c r="O301" s="1" t="s">
        <v>38</v>
      </c>
      <c r="P301">
        <v>2014</v>
      </c>
      <c r="Q301">
        <v>2.8999999999999995</v>
      </c>
    </row>
    <row r="302" spans="1:17" x14ac:dyDescent="0.25">
      <c r="A302" s="1" t="s">
        <v>17</v>
      </c>
      <c r="B302" s="1" t="s">
        <v>18</v>
      </c>
      <c r="C302" s="1" t="s">
        <v>37</v>
      </c>
      <c r="D302" s="1" t="s">
        <v>46</v>
      </c>
      <c r="E302">
        <v>2428</v>
      </c>
      <c r="F302">
        <v>10</v>
      </c>
      <c r="G302">
        <v>20</v>
      </c>
      <c r="H302">
        <v>48560</v>
      </c>
      <c r="I302">
        <v>6798.4</v>
      </c>
      <c r="J302">
        <v>41761.599999999999</v>
      </c>
      <c r="K302">
        <v>24280</v>
      </c>
      <c r="L302">
        <v>17481.599999999999</v>
      </c>
      <c r="M302" s="2">
        <v>41699</v>
      </c>
      <c r="N302">
        <v>3</v>
      </c>
      <c r="O302" s="1" t="s">
        <v>29</v>
      </c>
      <c r="P302">
        <v>2014</v>
      </c>
      <c r="Q302">
        <v>7.1999999999999993</v>
      </c>
    </row>
    <row r="303" spans="1:17" x14ac:dyDescent="0.25">
      <c r="A303" s="1" t="s">
        <v>23</v>
      </c>
      <c r="B303" s="1" t="s">
        <v>36</v>
      </c>
      <c r="C303" s="1" t="s">
        <v>37</v>
      </c>
      <c r="D303" s="1" t="s">
        <v>46</v>
      </c>
      <c r="E303">
        <v>1767</v>
      </c>
      <c r="F303">
        <v>10</v>
      </c>
      <c r="G303">
        <v>15</v>
      </c>
      <c r="H303">
        <v>26505</v>
      </c>
      <c r="I303">
        <v>3710.7</v>
      </c>
      <c r="J303">
        <v>22794.3</v>
      </c>
      <c r="K303">
        <v>17670</v>
      </c>
      <c r="L303">
        <v>5124.2999999999993</v>
      </c>
      <c r="M303" s="2">
        <v>41883</v>
      </c>
      <c r="N303">
        <v>9</v>
      </c>
      <c r="O303" s="1" t="s">
        <v>35</v>
      </c>
      <c r="P303">
        <v>2014</v>
      </c>
      <c r="Q303">
        <v>2.8999999999999995</v>
      </c>
    </row>
    <row r="304" spans="1:17" x14ac:dyDescent="0.25">
      <c r="A304" s="1" t="s">
        <v>30</v>
      </c>
      <c r="B304" s="1" t="s">
        <v>24</v>
      </c>
      <c r="C304" s="1" t="s">
        <v>37</v>
      </c>
      <c r="D304" s="1" t="s">
        <v>46</v>
      </c>
      <c r="E304">
        <v>1393</v>
      </c>
      <c r="F304">
        <v>10</v>
      </c>
      <c r="G304">
        <v>12</v>
      </c>
      <c r="H304">
        <v>16716</v>
      </c>
      <c r="I304">
        <v>2340.2399999999998</v>
      </c>
      <c r="J304">
        <v>14375.76</v>
      </c>
      <c r="K304">
        <v>4179</v>
      </c>
      <c r="L304">
        <v>10196.76</v>
      </c>
      <c r="M304" s="2">
        <v>41913</v>
      </c>
      <c r="N304">
        <v>10</v>
      </c>
      <c r="O304" s="1" t="s">
        <v>39</v>
      </c>
      <c r="P304">
        <v>2014</v>
      </c>
      <c r="Q304">
        <v>7.32</v>
      </c>
    </row>
    <row r="305" spans="1:17" x14ac:dyDescent="0.25">
      <c r="A305" s="1" t="s">
        <v>30</v>
      </c>
      <c r="B305" s="1" t="s">
        <v>24</v>
      </c>
      <c r="C305" s="1" t="s">
        <v>40</v>
      </c>
      <c r="D305" s="1" t="s">
        <v>46</v>
      </c>
      <c r="E305">
        <v>1393</v>
      </c>
      <c r="F305">
        <v>260</v>
      </c>
      <c r="G305">
        <v>12</v>
      </c>
      <c r="H305">
        <v>16716</v>
      </c>
      <c r="I305">
        <v>2340.2399999999998</v>
      </c>
      <c r="J305">
        <v>14375.76</v>
      </c>
      <c r="K305">
        <v>4179</v>
      </c>
      <c r="L305">
        <v>10196.76</v>
      </c>
      <c r="M305" s="2">
        <v>41913</v>
      </c>
      <c r="N305">
        <v>10</v>
      </c>
      <c r="O305" s="1" t="s">
        <v>39</v>
      </c>
      <c r="P305">
        <v>2014</v>
      </c>
      <c r="Q305">
        <v>7.32</v>
      </c>
    </row>
    <row r="306" spans="1:17" x14ac:dyDescent="0.25">
      <c r="A306" s="1" t="s">
        <v>33</v>
      </c>
      <c r="B306" s="1" t="s">
        <v>26</v>
      </c>
      <c r="C306" s="1" t="s">
        <v>19</v>
      </c>
      <c r="D306" s="1" t="s">
        <v>46</v>
      </c>
      <c r="E306">
        <v>801</v>
      </c>
      <c r="F306">
        <v>3</v>
      </c>
      <c r="G306">
        <v>300</v>
      </c>
      <c r="H306">
        <v>240300</v>
      </c>
      <c r="I306">
        <v>33642</v>
      </c>
      <c r="J306">
        <v>206658</v>
      </c>
      <c r="K306">
        <v>200250</v>
      </c>
      <c r="L306">
        <v>6408</v>
      </c>
      <c r="M306" s="2">
        <v>41821</v>
      </c>
      <c r="N306">
        <v>7</v>
      </c>
      <c r="O306" s="1" t="s">
        <v>32</v>
      </c>
      <c r="P306">
        <v>2014</v>
      </c>
      <c r="Q306">
        <v>8</v>
      </c>
    </row>
    <row r="307" spans="1:17" x14ac:dyDescent="0.25">
      <c r="A307" s="1" t="s">
        <v>33</v>
      </c>
      <c r="B307" s="1" t="s">
        <v>18</v>
      </c>
      <c r="C307" s="1" t="s">
        <v>19</v>
      </c>
      <c r="D307" s="1" t="s">
        <v>46</v>
      </c>
      <c r="E307">
        <v>1496</v>
      </c>
      <c r="F307">
        <v>3</v>
      </c>
      <c r="G307">
        <v>300</v>
      </c>
      <c r="H307">
        <v>448800</v>
      </c>
      <c r="I307">
        <v>62832</v>
      </c>
      <c r="J307">
        <v>385968</v>
      </c>
      <c r="K307">
        <v>374000</v>
      </c>
      <c r="L307">
        <v>11968</v>
      </c>
      <c r="M307" s="2">
        <v>41913</v>
      </c>
      <c r="N307">
        <v>10</v>
      </c>
      <c r="O307" s="1" t="s">
        <v>39</v>
      </c>
      <c r="P307">
        <v>2014</v>
      </c>
      <c r="Q307">
        <v>8</v>
      </c>
    </row>
    <row r="308" spans="1:17" x14ac:dyDescent="0.25">
      <c r="A308" s="1" t="s">
        <v>33</v>
      </c>
      <c r="B308" s="1" t="s">
        <v>36</v>
      </c>
      <c r="C308" s="1" t="s">
        <v>19</v>
      </c>
      <c r="D308" s="1" t="s">
        <v>46</v>
      </c>
      <c r="E308">
        <v>1010</v>
      </c>
      <c r="F308">
        <v>3</v>
      </c>
      <c r="G308">
        <v>300</v>
      </c>
      <c r="H308">
        <v>303000</v>
      </c>
      <c r="I308">
        <v>42420</v>
      </c>
      <c r="J308">
        <v>260580</v>
      </c>
      <c r="K308">
        <v>252500</v>
      </c>
      <c r="L308">
        <v>8080</v>
      </c>
      <c r="M308" s="2">
        <v>41913</v>
      </c>
      <c r="N308">
        <v>10</v>
      </c>
      <c r="O308" s="1" t="s">
        <v>39</v>
      </c>
      <c r="P308">
        <v>2014</v>
      </c>
      <c r="Q308">
        <v>8</v>
      </c>
    </row>
    <row r="309" spans="1:17" x14ac:dyDescent="0.25">
      <c r="A309" s="1" t="s">
        <v>23</v>
      </c>
      <c r="B309" s="1" t="s">
        <v>22</v>
      </c>
      <c r="C309" s="1" t="s">
        <v>19</v>
      </c>
      <c r="D309" s="1" t="s">
        <v>46</v>
      </c>
      <c r="E309">
        <v>1513</v>
      </c>
      <c r="F309">
        <v>3</v>
      </c>
      <c r="G309">
        <v>15</v>
      </c>
      <c r="H309">
        <v>22695</v>
      </c>
      <c r="I309">
        <v>3177.3</v>
      </c>
      <c r="J309">
        <v>19517.7</v>
      </c>
      <c r="K309">
        <v>15130</v>
      </c>
      <c r="L309">
        <v>4387.7000000000007</v>
      </c>
      <c r="M309" s="2">
        <v>41944</v>
      </c>
      <c r="N309">
        <v>11</v>
      </c>
      <c r="O309" s="1" t="s">
        <v>44</v>
      </c>
      <c r="P309">
        <v>2014</v>
      </c>
      <c r="Q309">
        <v>2.9000000000000004</v>
      </c>
    </row>
    <row r="310" spans="1:17" x14ac:dyDescent="0.25">
      <c r="A310" s="1" t="s">
        <v>23</v>
      </c>
      <c r="B310" s="1" t="s">
        <v>18</v>
      </c>
      <c r="C310" s="1" t="s">
        <v>19</v>
      </c>
      <c r="D310" s="1" t="s">
        <v>46</v>
      </c>
      <c r="E310">
        <v>2300</v>
      </c>
      <c r="F310">
        <v>3</v>
      </c>
      <c r="G310">
        <v>15</v>
      </c>
      <c r="H310">
        <v>34500</v>
      </c>
      <c r="I310">
        <v>4830</v>
      </c>
      <c r="J310">
        <v>29670</v>
      </c>
      <c r="K310">
        <v>23000</v>
      </c>
      <c r="L310">
        <v>6670</v>
      </c>
      <c r="M310" s="2">
        <v>41974</v>
      </c>
      <c r="N310">
        <v>12</v>
      </c>
      <c r="O310" s="1" t="s">
        <v>27</v>
      </c>
      <c r="P310">
        <v>2014</v>
      </c>
      <c r="Q310">
        <v>2.9</v>
      </c>
    </row>
    <row r="311" spans="1:17" x14ac:dyDescent="0.25">
      <c r="A311" s="1" t="s">
        <v>17</v>
      </c>
      <c r="B311" s="1" t="s">
        <v>18</v>
      </c>
      <c r="C311" s="1" t="s">
        <v>28</v>
      </c>
      <c r="D311" s="1" t="s">
        <v>46</v>
      </c>
      <c r="E311">
        <v>2227.5</v>
      </c>
      <c r="F311">
        <v>5</v>
      </c>
      <c r="G311">
        <v>350</v>
      </c>
      <c r="H311">
        <v>779625</v>
      </c>
      <c r="I311">
        <v>109147.5</v>
      </c>
      <c r="J311">
        <v>670477.5</v>
      </c>
      <c r="K311">
        <v>579150</v>
      </c>
      <c r="L311">
        <v>91327.5</v>
      </c>
      <c r="M311" s="2">
        <v>41640</v>
      </c>
      <c r="N311">
        <v>1</v>
      </c>
      <c r="O311" s="1" t="s">
        <v>21</v>
      </c>
      <c r="P311">
        <v>2014</v>
      </c>
      <c r="Q311">
        <v>41</v>
      </c>
    </row>
    <row r="312" spans="1:17" x14ac:dyDescent="0.25">
      <c r="A312" s="1" t="s">
        <v>17</v>
      </c>
      <c r="B312" s="1" t="s">
        <v>22</v>
      </c>
      <c r="C312" s="1" t="s">
        <v>28</v>
      </c>
      <c r="D312" s="1" t="s">
        <v>46</v>
      </c>
      <c r="E312">
        <v>1199</v>
      </c>
      <c r="F312">
        <v>5</v>
      </c>
      <c r="G312">
        <v>350</v>
      </c>
      <c r="H312">
        <v>419650</v>
      </c>
      <c r="I312">
        <v>58751</v>
      </c>
      <c r="J312">
        <v>360899</v>
      </c>
      <c r="K312">
        <v>311740</v>
      </c>
      <c r="L312">
        <v>49159</v>
      </c>
      <c r="M312" s="2">
        <v>41730</v>
      </c>
      <c r="N312">
        <v>4</v>
      </c>
      <c r="O312" s="1" t="s">
        <v>41</v>
      </c>
      <c r="P312">
        <v>2014</v>
      </c>
      <c r="Q312">
        <v>41</v>
      </c>
    </row>
    <row r="313" spans="1:17" x14ac:dyDescent="0.25">
      <c r="A313" s="1" t="s">
        <v>17</v>
      </c>
      <c r="B313" s="1" t="s">
        <v>18</v>
      </c>
      <c r="C313" s="1" t="s">
        <v>28</v>
      </c>
      <c r="D313" s="1" t="s">
        <v>46</v>
      </c>
      <c r="E313">
        <v>200</v>
      </c>
      <c r="F313">
        <v>5</v>
      </c>
      <c r="G313">
        <v>350</v>
      </c>
      <c r="H313">
        <v>70000</v>
      </c>
      <c r="I313">
        <v>9800</v>
      </c>
      <c r="J313">
        <v>60200</v>
      </c>
      <c r="K313">
        <v>52000</v>
      </c>
      <c r="L313">
        <v>8200</v>
      </c>
      <c r="M313" s="2">
        <v>41760</v>
      </c>
      <c r="N313">
        <v>5</v>
      </c>
      <c r="O313" s="1" t="s">
        <v>43</v>
      </c>
      <c r="P313">
        <v>2014</v>
      </c>
      <c r="Q313">
        <v>41</v>
      </c>
    </row>
    <row r="314" spans="1:17" x14ac:dyDescent="0.25">
      <c r="A314" s="1" t="s">
        <v>17</v>
      </c>
      <c r="B314" s="1" t="s">
        <v>18</v>
      </c>
      <c r="C314" s="1" t="s">
        <v>28</v>
      </c>
      <c r="D314" s="1" t="s">
        <v>46</v>
      </c>
      <c r="E314">
        <v>388</v>
      </c>
      <c r="F314">
        <v>5</v>
      </c>
      <c r="G314">
        <v>7</v>
      </c>
      <c r="H314">
        <v>2716</v>
      </c>
      <c r="I314">
        <v>380.24</v>
      </c>
      <c r="J314">
        <v>2335.7600000000002</v>
      </c>
      <c r="K314">
        <v>1940</v>
      </c>
      <c r="L314">
        <v>395.76000000000022</v>
      </c>
      <c r="M314" s="2">
        <v>41883</v>
      </c>
      <c r="N314">
        <v>9</v>
      </c>
      <c r="O314" s="1" t="s">
        <v>35</v>
      </c>
      <c r="P314">
        <v>2014</v>
      </c>
      <c r="Q314">
        <v>1.0200000000000005</v>
      </c>
    </row>
    <row r="315" spans="1:17" x14ac:dyDescent="0.25">
      <c r="A315" s="1" t="s">
        <v>23</v>
      </c>
      <c r="B315" s="1" t="s">
        <v>18</v>
      </c>
      <c r="C315" s="1" t="s">
        <v>28</v>
      </c>
      <c r="D315" s="1" t="s">
        <v>46</v>
      </c>
      <c r="E315">
        <v>2300</v>
      </c>
      <c r="F315">
        <v>5</v>
      </c>
      <c r="G315">
        <v>15</v>
      </c>
      <c r="H315">
        <v>34500</v>
      </c>
      <c r="I315">
        <v>4830</v>
      </c>
      <c r="J315">
        <v>29670</v>
      </c>
      <c r="K315">
        <v>23000</v>
      </c>
      <c r="L315">
        <v>6670</v>
      </c>
      <c r="M315" s="2">
        <v>41974</v>
      </c>
      <c r="N315">
        <v>12</v>
      </c>
      <c r="O315" s="1" t="s">
        <v>27</v>
      </c>
      <c r="P315">
        <v>2014</v>
      </c>
      <c r="Q315">
        <v>2.9</v>
      </c>
    </row>
    <row r="316" spans="1:17" x14ac:dyDescent="0.25">
      <c r="A316" s="1" t="s">
        <v>17</v>
      </c>
      <c r="B316" s="1" t="s">
        <v>26</v>
      </c>
      <c r="C316" s="1" t="s">
        <v>37</v>
      </c>
      <c r="D316" s="1" t="s">
        <v>46</v>
      </c>
      <c r="E316">
        <v>260</v>
      </c>
      <c r="F316">
        <v>10</v>
      </c>
      <c r="G316">
        <v>20</v>
      </c>
      <c r="H316">
        <v>5200</v>
      </c>
      <c r="I316">
        <v>728</v>
      </c>
      <c r="J316">
        <v>4472</v>
      </c>
      <c r="K316">
        <v>2600</v>
      </c>
      <c r="L316">
        <v>1872</v>
      </c>
      <c r="M316" s="2">
        <v>41671</v>
      </c>
      <c r="N316">
        <v>2</v>
      </c>
      <c r="O316" s="1" t="s">
        <v>38</v>
      </c>
      <c r="P316">
        <v>2014</v>
      </c>
      <c r="Q316">
        <v>7.2</v>
      </c>
    </row>
    <row r="317" spans="1:17" x14ac:dyDescent="0.25">
      <c r="A317" s="1" t="s">
        <v>30</v>
      </c>
      <c r="B317" s="1" t="s">
        <v>36</v>
      </c>
      <c r="C317" s="1" t="s">
        <v>37</v>
      </c>
      <c r="D317" s="1" t="s">
        <v>46</v>
      </c>
      <c r="E317">
        <v>2914</v>
      </c>
      <c r="F317">
        <v>10</v>
      </c>
      <c r="G317">
        <v>12</v>
      </c>
      <c r="H317">
        <v>34968</v>
      </c>
      <c r="I317">
        <v>4895.5200000000004</v>
      </c>
      <c r="J317">
        <v>30072.48</v>
      </c>
      <c r="K317">
        <v>8742</v>
      </c>
      <c r="L317">
        <v>21330.48</v>
      </c>
      <c r="M317" s="2">
        <v>41913</v>
      </c>
      <c r="N317">
        <v>10</v>
      </c>
      <c r="O317" s="1" t="s">
        <v>39</v>
      </c>
      <c r="P317">
        <v>2014</v>
      </c>
      <c r="Q317">
        <v>7.32</v>
      </c>
    </row>
    <row r="318" spans="1:17" x14ac:dyDescent="0.25">
      <c r="A318" s="1" t="s">
        <v>17</v>
      </c>
      <c r="B318" s="1" t="s">
        <v>24</v>
      </c>
      <c r="C318" s="1" t="s">
        <v>37</v>
      </c>
      <c r="D318" s="1" t="s">
        <v>46</v>
      </c>
      <c r="E318">
        <v>1731</v>
      </c>
      <c r="F318">
        <v>10</v>
      </c>
      <c r="G318">
        <v>7</v>
      </c>
      <c r="H318">
        <v>12117</v>
      </c>
      <c r="I318">
        <v>1696.38</v>
      </c>
      <c r="J318">
        <v>10420.619999999999</v>
      </c>
      <c r="K318">
        <v>8655</v>
      </c>
      <c r="L318">
        <v>1765.619999999999</v>
      </c>
      <c r="M318" s="2">
        <v>41913</v>
      </c>
      <c r="N318">
        <v>10</v>
      </c>
      <c r="O318" s="1" t="s">
        <v>39</v>
      </c>
      <c r="P318">
        <v>2014</v>
      </c>
      <c r="Q318">
        <v>1.0199999999999994</v>
      </c>
    </row>
    <row r="319" spans="1:17" x14ac:dyDescent="0.25">
      <c r="A319" s="1" t="s">
        <v>17</v>
      </c>
      <c r="B319" s="1" t="s">
        <v>18</v>
      </c>
      <c r="C319" s="1" t="s">
        <v>37</v>
      </c>
      <c r="D319" s="1" t="s">
        <v>46</v>
      </c>
      <c r="E319">
        <v>700</v>
      </c>
      <c r="F319">
        <v>10</v>
      </c>
      <c r="G319">
        <v>350</v>
      </c>
      <c r="H319">
        <v>245000</v>
      </c>
      <c r="I319">
        <v>34300</v>
      </c>
      <c r="J319">
        <v>210700</v>
      </c>
      <c r="K319">
        <v>182000</v>
      </c>
      <c r="L319">
        <v>28700</v>
      </c>
      <c r="M319" s="2">
        <v>41944</v>
      </c>
      <c r="N319">
        <v>11</v>
      </c>
      <c r="O319" s="1" t="s">
        <v>44</v>
      </c>
      <c r="P319">
        <v>2014</v>
      </c>
      <c r="Q319">
        <v>41</v>
      </c>
    </row>
    <row r="320" spans="1:17" x14ac:dyDescent="0.25">
      <c r="A320" s="1" t="s">
        <v>17</v>
      </c>
      <c r="B320" s="1" t="s">
        <v>36</v>
      </c>
      <c r="C320" s="1" t="s">
        <v>37</v>
      </c>
      <c r="D320" s="1" t="s">
        <v>46</v>
      </c>
      <c r="E320">
        <v>1177</v>
      </c>
      <c r="F320">
        <v>10</v>
      </c>
      <c r="G320">
        <v>350</v>
      </c>
      <c r="H320">
        <v>411950</v>
      </c>
      <c r="I320">
        <v>57673</v>
      </c>
      <c r="J320">
        <v>354277</v>
      </c>
      <c r="K320">
        <v>306020</v>
      </c>
      <c r="L320">
        <v>48257</v>
      </c>
      <c r="M320" s="2">
        <v>41944</v>
      </c>
      <c r="N320">
        <v>11</v>
      </c>
      <c r="O320" s="1" t="s">
        <v>44</v>
      </c>
      <c r="P320">
        <v>2014</v>
      </c>
      <c r="Q320">
        <v>41</v>
      </c>
    </row>
    <row r="321" spans="1:17" x14ac:dyDescent="0.25">
      <c r="A321" s="1" t="s">
        <v>33</v>
      </c>
      <c r="B321" s="1" t="s">
        <v>18</v>
      </c>
      <c r="C321" s="1" t="s">
        <v>40</v>
      </c>
      <c r="D321" s="1" t="s">
        <v>46</v>
      </c>
      <c r="E321">
        <v>888</v>
      </c>
      <c r="F321">
        <v>260</v>
      </c>
      <c r="G321">
        <v>300</v>
      </c>
      <c r="H321">
        <v>266400</v>
      </c>
      <c r="I321">
        <v>37296</v>
      </c>
      <c r="J321">
        <v>229104</v>
      </c>
      <c r="K321">
        <v>222000</v>
      </c>
      <c r="L321">
        <v>7104</v>
      </c>
      <c r="M321" s="2">
        <v>41699</v>
      </c>
      <c r="N321">
        <v>3</v>
      </c>
      <c r="O321" s="1" t="s">
        <v>29</v>
      </c>
      <c r="P321">
        <v>2014</v>
      </c>
      <c r="Q321">
        <v>8</v>
      </c>
    </row>
    <row r="322" spans="1:17" x14ac:dyDescent="0.25">
      <c r="A322" s="1" t="s">
        <v>30</v>
      </c>
      <c r="B322" s="1" t="s">
        <v>24</v>
      </c>
      <c r="C322" s="1" t="s">
        <v>40</v>
      </c>
      <c r="D322" s="1" t="s">
        <v>46</v>
      </c>
      <c r="E322">
        <v>2475</v>
      </c>
      <c r="F322">
        <v>260</v>
      </c>
      <c r="G322">
        <v>12</v>
      </c>
      <c r="H322">
        <v>29700</v>
      </c>
      <c r="I322">
        <v>4158</v>
      </c>
      <c r="J322">
        <v>25542</v>
      </c>
      <c r="K322">
        <v>7425</v>
      </c>
      <c r="L322">
        <v>18117</v>
      </c>
      <c r="M322" s="2">
        <v>41852</v>
      </c>
      <c r="N322">
        <v>8</v>
      </c>
      <c r="O322" s="1" t="s">
        <v>34</v>
      </c>
      <c r="P322">
        <v>2014</v>
      </c>
      <c r="Q322">
        <v>7.32</v>
      </c>
    </row>
    <row r="323" spans="1:17" x14ac:dyDescent="0.25">
      <c r="A323" s="1" t="s">
        <v>30</v>
      </c>
      <c r="B323" s="1" t="s">
        <v>36</v>
      </c>
      <c r="C323" s="1" t="s">
        <v>40</v>
      </c>
      <c r="D323" s="1" t="s">
        <v>46</v>
      </c>
      <c r="E323">
        <v>2914</v>
      </c>
      <c r="F323">
        <v>260</v>
      </c>
      <c r="G323">
        <v>12</v>
      </c>
      <c r="H323">
        <v>34968</v>
      </c>
      <c r="I323">
        <v>4895.5200000000004</v>
      </c>
      <c r="J323">
        <v>30072.48</v>
      </c>
      <c r="K323">
        <v>8742</v>
      </c>
      <c r="L323">
        <v>21330.48</v>
      </c>
      <c r="M323" s="2">
        <v>41913</v>
      </c>
      <c r="N323">
        <v>10</v>
      </c>
      <c r="O323" s="1" t="s">
        <v>39</v>
      </c>
      <c r="P323">
        <v>2014</v>
      </c>
      <c r="Q323">
        <v>7.32</v>
      </c>
    </row>
    <row r="324" spans="1:17" x14ac:dyDescent="0.25">
      <c r="A324" s="1" t="s">
        <v>17</v>
      </c>
      <c r="B324" s="1" t="s">
        <v>24</v>
      </c>
      <c r="C324" s="1" t="s">
        <v>40</v>
      </c>
      <c r="D324" s="1" t="s">
        <v>46</v>
      </c>
      <c r="E324">
        <v>1731</v>
      </c>
      <c r="F324">
        <v>260</v>
      </c>
      <c r="G324">
        <v>7</v>
      </c>
      <c r="H324">
        <v>12117</v>
      </c>
      <c r="I324">
        <v>1696.38</v>
      </c>
      <c r="J324">
        <v>10420.619999999999</v>
      </c>
      <c r="K324">
        <v>8655</v>
      </c>
      <c r="L324">
        <v>1765.619999999999</v>
      </c>
      <c r="M324" s="2">
        <v>41913</v>
      </c>
      <c r="N324">
        <v>10</v>
      </c>
      <c r="O324" s="1" t="s">
        <v>39</v>
      </c>
      <c r="P324">
        <v>2014</v>
      </c>
      <c r="Q324">
        <v>1.0199999999999994</v>
      </c>
    </row>
    <row r="325" spans="1:17" x14ac:dyDescent="0.25">
      <c r="A325" s="1" t="s">
        <v>33</v>
      </c>
      <c r="B325" s="1" t="s">
        <v>26</v>
      </c>
      <c r="C325" s="1" t="s">
        <v>28</v>
      </c>
      <c r="D325" s="1" t="s">
        <v>46</v>
      </c>
      <c r="E325">
        <v>546</v>
      </c>
      <c r="F325">
        <v>5</v>
      </c>
      <c r="G325">
        <v>300</v>
      </c>
      <c r="H325">
        <v>163800</v>
      </c>
      <c r="I325">
        <v>24570</v>
      </c>
      <c r="J325">
        <v>139230</v>
      </c>
      <c r="K325">
        <v>136500</v>
      </c>
      <c r="L325">
        <v>2730</v>
      </c>
      <c r="M325" s="2">
        <v>41913</v>
      </c>
      <c r="N325">
        <v>10</v>
      </c>
      <c r="O325" s="1" t="s">
        <v>39</v>
      </c>
      <c r="P325">
        <v>2014</v>
      </c>
      <c r="Q325">
        <v>5</v>
      </c>
    </row>
    <row r="326" spans="1:17" x14ac:dyDescent="0.25">
      <c r="A326" s="1" t="s">
        <v>17</v>
      </c>
      <c r="B326" s="1" t="s">
        <v>22</v>
      </c>
      <c r="C326" s="1" t="s">
        <v>37</v>
      </c>
      <c r="D326" s="1" t="s">
        <v>46</v>
      </c>
      <c r="E326">
        <v>1158</v>
      </c>
      <c r="F326">
        <v>10</v>
      </c>
      <c r="G326">
        <v>20</v>
      </c>
      <c r="H326">
        <v>23160</v>
      </c>
      <c r="I326">
        <v>3474</v>
      </c>
      <c r="J326">
        <v>19686</v>
      </c>
      <c r="K326">
        <v>11580</v>
      </c>
      <c r="L326">
        <v>8106</v>
      </c>
      <c r="M326" s="2">
        <v>41699</v>
      </c>
      <c r="N326">
        <v>3</v>
      </c>
      <c r="O326" s="1" t="s">
        <v>29</v>
      </c>
      <c r="P326">
        <v>2014</v>
      </c>
      <c r="Q326">
        <v>7</v>
      </c>
    </row>
    <row r="327" spans="1:17" x14ac:dyDescent="0.25">
      <c r="A327" s="1" t="s">
        <v>23</v>
      </c>
      <c r="B327" s="1" t="s">
        <v>18</v>
      </c>
      <c r="C327" s="1" t="s">
        <v>37</v>
      </c>
      <c r="D327" s="1" t="s">
        <v>46</v>
      </c>
      <c r="E327">
        <v>2559</v>
      </c>
      <c r="F327">
        <v>10</v>
      </c>
      <c r="G327">
        <v>15</v>
      </c>
      <c r="H327">
        <v>38385</v>
      </c>
      <c r="I327">
        <v>5757.75</v>
      </c>
      <c r="J327">
        <v>32627.25</v>
      </c>
      <c r="K327">
        <v>25590</v>
      </c>
      <c r="L327">
        <v>7037.25</v>
      </c>
      <c r="M327" s="2">
        <v>41730</v>
      </c>
      <c r="N327">
        <v>4</v>
      </c>
      <c r="O327" s="1" t="s">
        <v>41</v>
      </c>
      <c r="P327">
        <v>2014</v>
      </c>
      <c r="Q327">
        <v>2.75</v>
      </c>
    </row>
    <row r="328" spans="1:17" x14ac:dyDescent="0.25">
      <c r="A328" s="1" t="s">
        <v>17</v>
      </c>
      <c r="B328" s="1" t="s">
        <v>26</v>
      </c>
      <c r="C328" s="1" t="s">
        <v>37</v>
      </c>
      <c r="D328" s="1" t="s">
        <v>46</v>
      </c>
      <c r="E328">
        <v>2535</v>
      </c>
      <c r="F328">
        <v>10</v>
      </c>
      <c r="G328">
        <v>7</v>
      </c>
      <c r="H328">
        <v>17745</v>
      </c>
      <c r="I328">
        <v>2661.75</v>
      </c>
      <c r="J328">
        <v>15083.25</v>
      </c>
      <c r="K328">
        <v>12675</v>
      </c>
      <c r="L328">
        <v>2408.25</v>
      </c>
      <c r="M328" s="2">
        <v>41730</v>
      </c>
      <c r="N328">
        <v>4</v>
      </c>
      <c r="O328" s="1" t="s">
        <v>41</v>
      </c>
      <c r="P328">
        <v>2014</v>
      </c>
      <c r="Q328">
        <v>0.95</v>
      </c>
    </row>
    <row r="329" spans="1:17" x14ac:dyDescent="0.25">
      <c r="A329" s="1" t="s">
        <v>17</v>
      </c>
      <c r="B329" s="1" t="s">
        <v>26</v>
      </c>
      <c r="C329" s="1" t="s">
        <v>37</v>
      </c>
      <c r="D329" s="1" t="s">
        <v>46</v>
      </c>
      <c r="E329">
        <v>2851</v>
      </c>
      <c r="F329">
        <v>10</v>
      </c>
      <c r="G329">
        <v>350</v>
      </c>
      <c r="H329">
        <v>997850</v>
      </c>
      <c r="I329">
        <v>149677.5</v>
      </c>
      <c r="J329">
        <v>848172.5</v>
      </c>
      <c r="K329">
        <v>741260</v>
      </c>
      <c r="L329">
        <v>106912.5</v>
      </c>
      <c r="M329" s="2">
        <v>41760</v>
      </c>
      <c r="N329">
        <v>5</v>
      </c>
      <c r="O329" s="1" t="s">
        <v>43</v>
      </c>
      <c r="P329">
        <v>2014</v>
      </c>
      <c r="Q329">
        <v>37.5</v>
      </c>
    </row>
    <row r="330" spans="1:17" x14ac:dyDescent="0.25">
      <c r="A330" s="1" t="s">
        <v>23</v>
      </c>
      <c r="B330" s="1" t="s">
        <v>18</v>
      </c>
      <c r="C330" s="1" t="s">
        <v>37</v>
      </c>
      <c r="D330" s="1" t="s">
        <v>46</v>
      </c>
      <c r="E330">
        <v>2559</v>
      </c>
      <c r="F330">
        <v>10</v>
      </c>
      <c r="G330">
        <v>15</v>
      </c>
      <c r="H330">
        <v>38385</v>
      </c>
      <c r="I330">
        <v>5757.75</v>
      </c>
      <c r="J330">
        <v>32627.25</v>
      </c>
      <c r="K330">
        <v>25590</v>
      </c>
      <c r="L330">
        <v>7037.25</v>
      </c>
      <c r="M330" s="2">
        <v>41852</v>
      </c>
      <c r="N330">
        <v>8</v>
      </c>
      <c r="O330" s="1" t="s">
        <v>34</v>
      </c>
      <c r="P330">
        <v>2014</v>
      </c>
      <c r="Q330">
        <v>2.75</v>
      </c>
    </row>
    <row r="331" spans="1:17" x14ac:dyDescent="0.25">
      <c r="A331" s="1" t="s">
        <v>23</v>
      </c>
      <c r="B331" s="1" t="s">
        <v>22</v>
      </c>
      <c r="C331" s="1" t="s">
        <v>37</v>
      </c>
      <c r="D331" s="1" t="s">
        <v>46</v>
      </c>
      <c r="E331">
        <v>1175</v>
      </c>
      <c r="F331">
        <v>10</v>
      </c>
      <c r="G331">
        <v>15</v>
      </c>
      <c r="H331">
        <v>17625</v>
      </c>
      <c r="I331">
        <v>2643.75</v>
      </c>
      <c r="J331">
        <v>14981.25</v>
      </c>
      <c r="K331">
        <v>11750</v>
      </c>
      <c r="L331">
        <v>3231.25</v>
      </c>
      <c r="M331" s="2">
        <v>41913</v>
      </c>
      <c r="N331">
        <v>10</v>
      </c>
      <c r="O331" s="1" t="s">
        <v>39</v>
      </c>
      <c r="P331">
        <v>2014</v>
      </c>
      <c r="Q331">
        <v>2.75</v>
      </c>
    </row>
    <row r="332" spans="1:17" x14ac:dyDescent="0.25">
      <c r="A332" s="1" t="s">
        <v>30</v>
      </c>
      <c r="B332" s="1" t="s">
        <v>36</v>
      </c>
      <c r="C332" s="1" t="s">
        <v>37</v>
      </c>
      <c r="D332" s="1" t="s">
        <v>46</v>
      </c>
      <c r="E332">
        <v>914</v>
      </c>
      <c r="F332">
        <v>10</v>
      </c>
      <c r="G332">
        <v>12</v>
      </c>
      <c r="H332">
        <v>10968</v>
      </c>
      <c r="I332">
        <v>1645.2</v>
      </c>
      <c r="J332">
        <v>9322.7999999999993</v>
      </c>
      <c r="K332">
        <v>2742</v>
      </c>
      <c r="L332">
        <v>6580.7999999999993</v>
      </c>
      <c r="M332" s="2">
        <v>41974</v>
      </c>
      <c r="N332">
        <v>12</v>
      </c>
      <c r="O332" s="1" t="s">
        <v>27</v>
      </c>
      <c r="P332">
        <v>2014</v>
      </c>
      <c r="Q332">
        <v>7.1999999999999993</v>
      </c>
    </row>
    <row r="333" spans="1:17" x14ac:dyDescent="0.25">
      <c r="A333" s="1" t="s">
        <v>17</v>
      </c>
      <c r="B333" s="1" t="s">
        <v>24</v>
      </c>
      <c r="C333" s="1" t="s">
        <v>37</v>
      </c>
      <c r="D333" s="1" t="s">
        <v>46</v>
      </c>
      <c r="E333">
        <v>293</v>
      </c>
      <c r="F333">
        <v>10</v>
      </c>
      <c r="G333">
        <v>20</v>
      </c>
      <c r="H333">
        <v>5860</v>
      </c>
      <c r="I333">
        <v>879</v>
      </c>
      <c r="J333">
        <v>4981</v>
      </c>
      <c r="K333">
        <v>2930</v>
      </c>
      <c r="L333">
        <v>2051</v>
      </c>
      <c r="M333" s="2">
        <v>41974</v>
      </c>
      <c r="N333">
        <v>12</v>
      </c>
      <c r="O333" s="1" t="s">
        <v>27</v>
      </c>
      <c r="P333">
        <v>2014</v>
      </c>
      <c r="Q333">
        <v>7</v>
      </c>
    </row>
    <row r="334" spans="1:17" x14ac:dyDescent="0.25">
      <c r="A334" s="1" t="s">
        <v>33</v>
      </c>
      <c r="B334" s="1" t="s">
        <v>24</v>
      </c>
      <c r="C334" s="1" t="s">
        <v>40</v>
      </c>
      <c r="D334" s="1" t="s">
        <v>46</v>
      </c>
      <c r="E334">
        <v>2475</v>
      </c>
      <c r="F334">
        <v>260</v>
      </c>
      <c r="G334">
        <v>300</v>
      </c>
      <c r="H334">
        <v>742500</v>
      </c>
      <c r="I334">
        <v>111375</v>
      </c>
      <c r="J334">
        <v>631125</v>
      </c>
      <c r="K334">
        <v>618750</v>
      </c>
      <c r="L334">
        <v>12375</v>
      </c>
      <c r="M334" s="2">
        <v>41699</v>
      </c>
      <c r="N334">
        <v>3</v>
      </c>
      <c r="O334" s="1" t="s">
        <v>29</v>
      </c>
      <c r="P334">
        <v>2014</v>
      </c>
      <c r="Q334">
        <v>5</v>
      </c>
    </row>
    <row r="335" spans="1:17" x14ac:dyDescent="0.25">
      <c r="A335" s="1" t="s">
        <v>33</v>
      </c>
      <c r="B335" s="1" t="s">
        <v>26</v>
      </c>
      <c r="C335" s="1" t="s">
        <v>40</v>
      </c>
      <c r="D335" s="1" t="s">
        <v>46</v>
      </c>
      <c r="E335">
        <v>546</v>
      </c>
      <c r="F335">
        <v>260</v>
      </c>
      <c r="G335">
        <v>300</v>
      </c>
      <c r="H335">
        <v>163800</v>
      </c>
      <c r="I335">
        <v>24570</v>
      </c>
      <c r="J335">
        <v>139230</v>
      </c>
      <c r="K335">
        <v>136500</v>
      </c>
      <c r="L335">
        <v>2730</v>
      </c>
      <c r="M335" s="2">
        <v>41913</v>
      </c>
      <c r="N335">
        <v>10</v>
      </c>
      <c r="O335" s="1" t="s">
        <v>39</v>
      </c>
      <c r="P335">
        <v>2014</v>
      </c>
      <c r="Q335">
        <v>5</v>
      </c>
    </row>
    <row r="336" spans="1:17" x14ac:dyDescent="0.25">
      <c r="A336" s="1" t="s">
        <v>17</v>
      </c>
      <c r="B336" s="1" t="s">
        <v>26</v>
      </c>
      <c r="C336" s="1" t="s">
        <v>28</v>
      </c>
      <c r="D336" s="1" t="s">
        <v>46</v>
      </c>
      <c r="E336">
        <v>1368</v>
      </c>
      <c r="F336">
        <v>5</v>
      </c>
      <c r="G336">
        <v>7</v>
      </c>
      <c r="H336">
        <v>9576</v>
      </c>
      <c r="I336">
        <v>1436.4</v>
      </c>
      <c r="J336">
        <v>8139.6</v>
      </c>
      <c r="K336">
        <v>6840</v>
      </c>
      <c r="L336">
        <v>1299.6000000000004</v>
      </c>
      <c r="M336" s="2">
        <v>41671</v>
      </c>
      <c r="N336">
        <v>2</v>
      </c>
      <c r="O336" s="1" t="s">
        <v>38</v>
      </c>
      <c r="P336">
        <v>2014</v>
      </c>
      <c r="Q336">
        <v>0.95000000000000029</v>
      </c>
    </row>
    <row r="337" spans="1:17" x14ac:dyDescent="0.25">
      <c r="A337" s="1" t="s">
        <v>17</v>
      </c>
      <c r="B337" s="1" t="s">
        <v>18</v>
      </c>
      <c r="C337" s="1" t="s">
        <v>37</v>
      </c>
      <c r="D337" s="1" t="s">
        <v>46</v>
      </c>
      <c r="E337">
        <v>723</v>
      </c>
      <c r="F337">
        <v>10</v>
      </c>
      <c r="G337">
        <v>7</v>
      </c>
      <c r="H337">
        <v>5061</v>
      </c>
      <c r="I337">
        <v>759.15000000000009</v>
      </c>
      <c r="J337">
        <v>4301.8500000000004</v>
      </c>
      <c r="K337">
        <v>3615</v>
      </c>
      <c r="L337">
        <v>686.85000000000014</v>
      </c>
      <c r="M337" s="2">
        <v>41730</v>
      </c>
      <c r="N337">
        <v>4</v>
      </c>
      <c r="O337" s="1" t="s">
        <v>41</v>
      </c>
      <c r="P337">
        <v>2014</v>
      </c>
      <c r="Q337">
        <v>0.95000000000000018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D4" sqref="D4:D8"/>
    </sheetView>
  </sheetViews>
  <sheetFormatPr defaultRowHeight="15" x14ac:dyDescent="0.25"/>
  <cols>
    <col min="1" max="1" width="14.42578125" bestFit="1" customWidth="1"/>
    <col min="3" max="3" width="7.7109375" customWidth="1"/>
    <col min="4" max="4" width="17.5703125" customWidth="1"/>
    <col min="10" max="10" width="13.42578125" customWidth="1"/>
    <col min="11" max="11" width="16.7109375" customWidth="1"/>
  </cols>
  <sheetData>
    <row r="1" spans="1:10" x14ac:dyDescent="0.25">
      <c r="A1">
        <v>3</v>
      </c>
    </row>
    <row r="3" spans="1:10" x14ac:dyDescent="0.25">
      <c r="A3" s="3" t="s">
        <v>47</v>
      </c>
    </row>
    <row r="4" spans="1:10" ht="93.75" customHeight="1" x14ac:dyDescent="0.25">
      <c r="A4" s="4" t="s">
        <v>26</v>
      </c>
      <c r="B4" t="s">
        <v>49</v>
      </c>
      <c r="J4" t="s">
        <v>36</v>
      </c>
    </row>
    <row r="5" spans="1:10" ht="93.75" customHeight="1" x14ac:dyDescent="0.25">
      <c r="A5" s="4" t="s">
        <v>36</v>
      </c>
      <c r="B5" t="s">
        <v>50</v>
      </c>
    </row>
    <row r="6" spans="1:10" ht="93.75" customHeight="1" x14ac:dyDescent="0.25">
      <c r="A6" s="4" t="s">
        <v>24</v>
      </c>
      <c r="B6" t="s">
        <v>51</v>
      </c>
    </row>
    <row r="7" spans="1:10" ht="93.75" customHeight="1" x14ac:dyDescent="0.25">
      <c r="A7" s="4" t="s">
        <v>18</v>
      </c>
      <c r="B7" t="s">
        <v>52</v>
      </c>
    </row>
    <row r="8" spans="1:10" ht="93.75" customHeight="1" x14ac:dyDescent="0.25">
      <c r="A8" s="4" t="s">
        <v>22</v>
      </c>
      <c r="B8" t="s">
        <v>53</v>
      </c>
    </row>
    <row r="9" spans="1:10" x14ac:dyDescent="0.25">
      <c r="A9" s="4" t="s">
        <v>48</v>
      </c>
    </row>
    <row r="11" spans="1:10" ht="39.950000000000003" customHeight="1" x14ac:dyDescent="0.25">
      <c r="A11" s="4" t="s">
        <v>26</v>
      </c>
    </row>
    <row r="12" spans="1:10" ht="39.950000000000003" customHeight="1" x14ac:dyDescent="0.25">
      <c r="A12" s="4" t="s">
        <v>36</v>
      </c>
    </row>
    <row r="13" spans="1:10" ht="39.950000000000003" customHeight="1" x14ac:dyDescent="0.25">
      <c r="A13" s="4" t="s">
        <v>24</v>
      </c>
    </row>
    <row r="14" spans="1:10" ht="39.950000000000003" customHeight="1" x14ac:dyDescent="0.25">
      <c r="A14" s="4" t="s">
        <v>18</v>
      </c>
    </row>
    <row r="15" spans="1:10" ht="39.950000000000003" customHeight="1" x14ac:dyDescent="0.25">
      <c r="A15" s="4" t="s">
        <v>22</v>
      </c>
    </row>
  </sheetData>
  <phoneticPr fontId="1" type="noConversion"/>
  <dataValidations count="1">
    <dataValidation type="list" allowBlank="1" showInputMessage="1" showErrorMessage="1" sqref="J4">
      <formula1>$A$4:$A$8</formula1>
    </dataValidation>
  </dataValidation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showGridLines="0" topLeftCell="B1" workbookViewId="0">
      <selection activeCell="N25" sqref="N25"/>
    </sheetView>
  </sheetViews>
  <sheetFormatPr defaultRowHeight="15" x14ac:dyDescent="0.25"/>
  <cols>
    <col min="1" max="1" width="14.42578125" bestFit="1" customWidth="1"/>
    <col min="3" max="3" width="14.42578125" bestFit="1" customWidth="1"/>
    <col min="4" max="4" width="24.140625" bestFit="1" customWidth="1"/>
    <col min="5" max="5" width="12.5703125" bestFit="1" customWidth="1"/>
    <col min="6" max="6" width="13.140625" bestFit="1" customWidth="1"/>
    <col min="7" max="8" width="12.5703125" bestFit="1" customWidth="1"/>
    <col min="10" max="10" width="13.140625" bestFit="1" customWidth="1"/>
    <col min="11" max="11" width="24.140625" bestFit="1" customWidth="1"/>
    <col min="13" max="13" width="14.42578125" bestFit="1" customWidth="1"/>
    <col min="14" max="14" width="12.5703125" bestFit="1" customWidth="1"/>
    <col min="16" max="16" width="16.28515625" bestFit="1" customWidth="1"/>
    <col min="17" max="17" width="12.5703125" bestFit="1" customWidth="1"/>
    <col min="19" max="19" width="20.140625" bestFit="1" customWidth="1"/>
    <col min="20" max="20" width="12.5703125" bestFit="1" customWidth="1"/>
  </cols>
  <sheetData>
    <row r="1" spans="1:20" x14ac:dyDescent="0.25">
      <c r="A1" s="3" t="s">
        <v>47</v>
      </c>
      <c r="C1" s="3" t="s">
        <v>47</v>
      </c>
      <c r="D1" t="s">
        <v>55</v>
      </c>
      <c r="J1" s="3" t="s">
        <v>1</v>
      </c>
      <c r="K1" t="s">
        <v>61</v>
      </c>
    </row>
    <row r="2" spans="1:20" x14ac:dyDescent="0.25">
      <c r="A2" s="4" t="s">
        <v>26</v>
      </c>
      <c r="C2" s="4" t="s">
        <v>22</v>
      </c>
      <c r="D2" s="6">
        <v>19.708181818181817</v>
      </c>
      <c r="F2" s="3" t="s">
        <v>47</v>
      </c>
      <c r="G2" t="s">
        <v>59</v>
      </c>
      <c r="H2" t="s">
        <v>60</v>
      </c>
    </row>
    <row r="3" spans="1:20" x14ac:dyDescent="0.25">
      <c r="A3" s="4" t="s">
        <v>36</v>
      </c>
      <c r="C3" s="4" t="s">
        <v>26</v>
      </c>
      <c r="D3" s="6">
        <v>18.419275362318842</v>
      </c>
      <c r="F3" s="4" t="s">
        <v>21</v>
      </c>
      <c r="G3" s="1">
        <v>5484378.8350000009</v>
      </c>
      <c r="H3" s="1">
        <v>764476.33499999996</v>
      </c>
      <c r="J3" s="3" t="s">
        <v>47</v>
      </c>
      <c r="K3" t="s">
        <v>55</v>
      </c>
      <c r="M3" s="3" t="s">
        <v>47</v>
      </c>
      <c r="N3" t="s">
        <v>59</v>
      </c>
      <c r="P3" s="3" t="s">
        <v>47</v>
      </c>
      <c r="Q3" t="s">
        <v>59</v>
      </c>
      <c r="S3" s="3" t="s">
        <v>47</v>
      </c>
      <c r="T3" t="s">
        <v>59</v>
      </c>
    </row>
    <row r="4" spans="1:20" x14ac:dyDescent="0.25">
      <c r="A4" s="4" t="s">
        <v>24</v>
      </c>
      <c r="C4" s="4" t="s">
        <v>36</v>
      </c>
      <c r="D4" s="6">
        <v>17.90746031746032</v>
      </c>
      <c r="F4" s="4" t="s">
        <v>38</v>
      </c>
      <c r="G4" s="1">
        <v>3183530.1400000006</v>
      </c>
      <c r="H4" s="1">
        <v>784206.13999999978</v>
      </c>
      <c r="J4" s="4" t="s">
        <v>21</v>
      </c>
      <c r="K4" s="13">
        <v>21.637499999999999</v>
      </c>
      <c r="M4" s="4" t="s">
        <v>26</v>
      </c>
      <c r="N4" s="1">
        <v>11927281.799999999</v>
      </c>
      <c r="P4" s="4" t="s">
        <v>26</v>
      </c>
      <c r="Q4" s="13">
        <v>11927281.800000001</v>
      </c>
      <c r="S4" s="4" t="s">
        <v>26</v>
      </c>
      <c r="T4" s="1">
        <v>11927281.799999999</v>
      </c>
    </row>
    <row r="5" spans="1:20" x14ac:dyDescent="0.25">
      <c r="A5" s="4" t="s">
        <v>18</v>
      </c>
      <c r="C5" s="4" t="s">
        <v>24</v>
      </c>
      <c r="D5" s="6">
        <v>17.181343283582081</v>
      </c>
      <c r="F5" s="4" t="s">
        <v>29</v>
      </c>
      <c r="G5" s="1">
        <v>4696731.2</v>
      </c>
      <c r="H5" s="1">
        <v>616541.19999999984</v>
      </c>
      <c r="J5" s="4" t="s">
        <v>38</v>
      </c>
      <c r="K5" s="13">
        <v>18.104399999999995</v>
      </c>
      <c r="M5" s="4" t="s">
        <v>36</v>
      </c>
      <c r="N5" s="1">
        <v>10594800.495000001</v>
      </c>
      <c r="P5" s="15" t="s">
        <v>37</v>
      </c>
      <c r="Q5" s="13">
        <v>6007049.4300000006</v>
      </c>
      <c r="S5" s="15" t="s">
        <v>17</v>
      </c>
      <c r="T5" s="1">
        <v>6243898.7199999988</v>
      </c>
    </row>
    <row r="6" spans="1:20" x14ac:dyDescent="0.25">
      <c r="A6" s="4" t="s">
        <v>22</v>
      </c>
      <c r="C6" s="4" t="s">
        <v>18</v>
      </c>
      <c r="D6" s="6">
        <v>16.44140845070422</v>
      </c>
      <c r="F6" s="4" t="s">
        <v>41</v>
      </c>
      <c r="G6" s="1">
        <v>5366693.37</v>
      </c>
      <c r="H6" s="1">
        <v>616045.37</v>
      </c>
      <c r="J6" s="4" t="s">
        <v>29</v>
      </c>
      <c r="K6" s="13">
        <v>21.554545454545455</v>
      </c>
      <c r="M6" s="4" t="s">
        <v>24</v>
      </c>
      <c r="N6" s="1">
        <v>12741889.214999996</v>
      </c>
      <c r="P6" s="15" t="s">
        <v>40</v>
      </c>
      <c r="Q6" s="13">
        <v>2815346.1</v>
      </c>
      <c r="S6" s="15" t="s">
        <v>33</v>
      </c>
      <c r="T6" s="1">
        <v>4514802</v>
      </c>
    </row>
    <row r="7" spans="1:20" x14ac:dyDescent="0.25">
      <c r="F7" s="4" t="s">
        <v>43</v>
      </c>
      <c r="G7" s="1">
        <v>5363460.59</v>
      </c>
      <c r="H7" s="1">
        <v>818772.59</v>
      </c>
      <c r="J7" s="4" t="s">
        <v>41</v>
      </c>
      <c r="K7" s="13">
        <v>14.180434782608694</v>
      </c>
      <c r="M7" s="4" t="s">
        <v>18</v>
      </c>
      <c r="N7" s="1">
        <v>12815883.714999998</v>
      </c>
      <c r="P7" s="15" t="s">
        <v>19</v>
      </c>
      <c r="Q7" s="13">
        <v>1960387.5</v>
      </c>
      <c r="S7" s="15" t="s">
        <v>31</v>
      </c>
      <c r="T7" s="1">
        <v>708691.25</v>
      </c>
    </row>
    <row r="8" spans="1:20" x14ac:dyDescent="0.25">
      <c r="A8" s="14" t="str">
        <f>INDEX(Images!A4:A8,Images!A1)</f>
        <v>Leo Paul</v>
      </c>
      <c r="B8" s="10" t="s">
        <v>56</v>
      </c>
      <c r="C8" s="10" t="s">
        <v>57</v>
      </c>
      <c r="D8" s="10" t="s">
        <v>58</v>
      </c>
      <c r="F8" s="4" t="s">
        <v>25</v>
      </c>
      <c r="G8" s="1">
        <v>6642263.6599999983</v>
      </c>
      <c r="H8" s="1">
        <v>1073660.6600000001</v>
      </c>
      <c r="J8" s="4" t="s">
        <v>43</v>
      </c>
      <c r="K8" s="13">
        <v>23.539047619047619</v>
      </c>
      <c r="M8" s="4" t="s">
        <v>22</v>
      </c>
      <c r="N8" s="1">
        <v>10844572.279999996</v>
      </c>
      <c r="P8" s="15" t="s">
        <v>28</v>
      </c>
      <c r="Q8" s="13">
        <v>1144498.77</v>
      </c>
      <c r="S8" s="15" t="s">
        <v>23</v>
      </c>
      <c r="T8" s="1">
        <v>341010.75</v>
      </c>
    </row>
    <row r="9" spans="1:20" x14ac:dyDescent="0.25">
      <c r="B9" s="7">
        <v>1</v>
      </c>
      <c r="C9" s="7" t="s">
        <v>22</v>
      </c>
      <c r="D9" s="8">
        <v>19.708181818181817</v>
      </c>
      <c r="F9" s="4" t="s">
        <v>32</v>
      </c>
      <c r="G9" s="1">
        <v>3994621.6800000006</v>
      </c>
      <c r="H9" s="1">
        <v>582247.17999999993</v>
      </c>
      <c r="J9" s="4" t="s">
        <v>25</v>
      </c>
      <c r="K9" s="13">
        <v>18.691063829787236</v>
      </c>
      <c r="M9" s="4" t="s">
        <v>48</v>
      </c>
      <c r="N9" s="1">
        <v>58924427.504999988</v>
      </c>
      <c r="P9" s="4" t="s">
        <v>36</v>
      </c>
      <c r="Q9" s="13">
        <v>10594800.495000001</v>
      </c>
      <c r="S9" s="15" t="s">
        <v>30</v>
      </c>
      <c r="T9" s="1">
        <v>118879.08</v>
      </c>
    </row>
    <row r="10" spans="1:20" x14ac:dyDescent="0.25">
      <c r="B10" s="7">
        <v>2</v>
      </c>
      <c r="C10" s="7" t="s">
        <v>26</v>
      </c>
      <c r="D10" s="8">
        <v>18.419275362318842</v>
      </c>
      <c r="F10" s="4" t="s">
        <v>34</v>
      </c>
      <c r="G10" s="1">
        <v>1786847.72</v>
      </c>
      <c r="H10" s="1">
        <v>349771.72000000003</v>
      </c>
      <c r="J10" s="4" t="s">
        <v>32</v>
      </c>
      <c r="K10" s="13">
        <v>11.018181818181819</v>
      </c>
      <c r="M10" t="str">
        <f>A8</f>
        <v>Leo Paul</v>
      </c>
      <c r="N10" s="16">
        <f>VLOOKUP(A8,M4:N8,2)</f>
        <v>12741889.214999996</v>
      </c>
      <c r="P10" s="15" t="s">
        <v>37</v>
      </c>
      <c r="Q10" s="13">
        <v>5217682.04</v>
      </c>
      <c r="S10" s="4" t="s">
        <v>36</v>
      </c>
      <c r="T10" s="1">
        <v>10594800.495000001</v>
      </c>
    </row>
    <row r="11" spans="1:20" x14ac:dyDescent="0.25">
      <c r="B11" s="7">
        <v>3</v>
      </c>
      <c r="C11" s="7" t="s">
        <v>36</v>
      </c>
      <c r="D11" s="8">
        <v>17.90746031746032</v>
      </c>
      <c r="F11" s="4" t="s">
        <v>35</v>
      </c>
      <c r="G11" s="1">
        <v>3448123.99</v>
      </c>
      <c r="H11" s="1">
        <v>807818.98999999987</v>
      </c>
      <c r="J11" s="4" t="s">
        <v>34</v>
      </c>
      <c r="K11" s="13">
        <v>13.0565</v>
      </c>
      <c r="N11" s="11">
        <f>N10/12</f>
        <v>1061824.1012499996</v>
      </c>
      <c r="P11" s="15" t="s">
        <v>40</v>
      </c>
      <c r="Q11" s="13">
        <v>2139346.7849999997</v>
      </c>
      <c r="S11" s="15" t="s">
        <v>33</v>
      </c>
      <c r="T11" s="1">
        <v>5325594</v>
      </c>
    </row>
    <row r="12" spans="1:20" x14ac:dyDescent="0.25">
      <c r="B12" s="7">
        <v>4</v>
      </c>
      <c r="C12" s="7" t="s">
        <v>24</v>
      </c>
      <c r="D12" s="8">
        <v>17.181343283582081</v>
      </c>
      <c r="F12" s="4" t="s">
        <v>39</v>
      </c>
      <c r="G12" s="1">
        <v>4915389.2100000009</v>
      </c>
      <c r="H12" s="1">
        <v>709386.20999999973</v>
      </c>
      <c r="J12" s="4" t="s">
        <v>35</v>
      </c>
      <c r="K12" s="13">
        <v>17.562799999999999</v>
      </c>
      <c r="M12" t="str">
        <f>A8</f>
        <v>Leo Paul</v>
      </c>
      <c r="N12" s="1">
        <v>1</v>
      </c>
      <c r="P12" s="15" t="s">
        <v>28</v>
      </c>
      <c r="Q12" s="13">
        <v>1850323.6300000001</v>
      </c>
      <c r="S12" s="15" t="s">
        <v>17</v>
      </c>
      <c r="T12" s="1">
        <v>4667479.9800000004</v>
      </c>
    </row>
    <row r="13" spans="1:20" x14ac:dyDescent="0.25">
      <c r="B13" s="7">
        <v>5</v>
      </c>
      <c r="C13" s="7" t="s">
        <v>18</v>
      </c>
      <c r="D13" s="8">
        <v>16.44140845070422</v>
      </c>
      <c r="F13" s="4" t="s">
        <v>44</v>
      </c>
      <c r="G13" s="1">
        <v>4418089.2300000004</v>
      </c>
      <c r="H13" s="1">
        <v>644115.23</v>
      </c>
      <c r="J13" s="4" t="s">
        <v>39</v>
      </c>
      <c r="K13" s="13">
        <v>11.551282051282049</v>
      </c>
      <c r="L13">
        <v>1</v>
      </c>
      <c r="M13" s="9" t="str">
        <f ca="1">OFFSET($P$3,MATCH($M$12,$P$4:$P$28,0)+$L13,0)</f>
        <v>Projector</v>
      </c>
      <c r="N13" s="18">
        <f ca="1">OFFSET($P$3,MATCH($M$12,$P$4:$P$28,0)+$L13,$N$12)</f>
        <v>4223067.1100000003</v>
      </c>
      <c r="P13" s="15" t="s">
        <v>19</v>
      </c>
      <c r="Q13" s="13">
        <v>1387448.04</v>
      </c>
      <c r="S13" s="15" t="s">
        <v>23</v>
      </c>
      <c r="T13" s="1">
        <v>274912.125</v>
      </c>
    </row>
    <row r="14" spans="1:20" x14ac:dyDescent="0.25">
      <c r="F14" s="4" t="s">
        <v>27</v>
      </c>
      <c r="G14" s="1">
        <v>9624297.8800000008</v>
      </c>
      <c r="H14" s="1">
        <v>1807506.8800000004</v>
      </c>
      <c r="J14" s="4" t="s">
        <v>44</v>
      </c>
      <c r="K14" s="13">
        <v>17.666799999999999</v>
      </c>
      <c r="L14">
        <v>2</v>
      </c>
      <c r="M14" s="9" t="str">
        <f t="shared" ref="M14:M16" ca="1" si="0">OFFSET($P$3,MATCH($M$12,$P$4:$P$28,0)+$L14,0)</f>
        <v>Phone</v>
      </c>
      <c r="N14" s="18">
        <f t="shared" ref="N14:N16" ca="1" si="1">OFFSET($P$3,MATCH($M$12,$P$4:$P$28,0)+$L14,$N$12)</f>
        <v>2923130.52</v>
      </c>
      <c r="P14" s="4" t="s">
        <v>24</v>
      </c>
      <c r="Q14" s="13">
        <v>12741889.215</v>
      </c>
      <c r="S14" s="15" t="s">
        <v>30</v>
      </c>
      <c r="T14" s="1">
        <v>236848.14</v>
      </c>
    </row>
    <row r="15" spans="1:20" x14ac:dyDescent="0.25">
      <c r="C15" s="3" t="s">
        <v>47</v>
      </c>
      <c r="D15" s="3" t="s">
        <v>14</v>
      </c>
      <c r="E15" t="s">
        <v>59</v>
      </c>
      <c r="F15" s="4" t="s">
        <v>48</v>
      </c>
      <c r="G15" s="11">
        <v>58924427.505000003</v>
      </c>
      <c r="H15" s="11">
        <v>9574548.5050000008</v>
      </c>
      <c r="I15" s="12"/>
      <c r="J15" s="4" t="s">
        <v>27</v>
      </c>
      <c r="K15" s="13">
        <v>23.937234042553182</v>
      </c>
      <c r="L15">
        <v>3</v>
      </c>
      <c r="M15" s="9" t="str">
        <f t="shared" ca="1" si="0"/>
        <v>Printer</v>
      </c>
      <c r="N15" s="18">
        <f t="shared" ca="1" si="1"/>
        <v>2872875.28</v>
      </c>
      <c r="P15" s="15" t="s">
        <v>37</v>
      </c>
      <c r="Q15" s="13">
        <v>4223067.1100000003</v>
      </c>
      <c r="S15" s="15" t="s">
        <v>31</v>
      </c>
      <c r="T15" s="1">
        <v>89966.25</v>
      </c>
    </row>
    <row r="16" spans="1:20" x14ac:dyDescent="0.25">
      <c r="C16" t="s">
        <v>26</v>
      </c>
      <c r="D16" t="s">
        <v>25</v>
      </c>
      <c r="E16" s="1">
        <v>2102979.96</v>
      </c>
      <c r="J16" s="4" t="s">
        <v>48</v>
      </c>
      <c r="K16" s="13">
        <v>17.911696428571432</v>
      </c>
      <c r="L16">
        <v>4</v>
      </c>
      <c r="M16" s="9" t="str">
        <f t="shared" ca="1" si="0"/>
        <v>Computer</v>
      </c>
      <c r="N16" s="18">
        <f t="shared" ca="1" si="1"/>
        <v>2722816.3050000002</v>
      </c>
      <c r="P16" s="15" t="s">
        <v>40</v>
      </c>
      <c r="Q16" s="13">
        <v>2923130.52</v>
      </c>
      <c r="S16" s="4" t="s">
        <v>24</v>
      </c>
      <c r="T16" s="1">
        <v>12741889.215000002</v>
      </c>
    </row>
    <row r="17" spans="3:20" x14ac:dyDescent="0.25">
      <c r="D17" t="s">
        <v>21</v>
      </c>
      <c r="E17" s="1">
        <v>1542970.0999999999</v>
      </c>
      <c r="P17" s="15" t="s">
        <v>28</v>
      </c>
      <c r="Q17" s="13">
        <v>2872875.28</v>
      </c>
      <c r="S17" s="15" t="s">
        <v>17</v>
      </c>
      <c r="T17" s="1">
        <v>6374970.4500000011</v>
      </c>
    </row>
    <row r="18" spans="3:20" x14ac:dyDescent="0.25">
      <c r="D18" t="s">
        <v>27</v>
      </c>
      <c r="E18" s="1">
        <v>1420867.3099999998</v>
      </c>
      <c r="K18" s="13">
        <f>K16</f>
        <v>17.911696428571432</v>
      </c>
      <c r="P18" s="15" t="s">
        <v>19</v>
      </c>
      <c r="Q18" s="13">
        <v>2722816.3050000002</v>
      </c>
      <c r="S18" s="15" t="s">
        <v>33</v>
      </c>
      <c r="T18" s="1">
        <v>4567384.5</v>
      </c>
    </row>
    <row r="19" spans="3:20" x14ac:dyDescent="0.25">
      <c r="D19" t="s">
        <v>43</v>
      </c>
      <c r="E19" s="1">
        <v>1072544.6599999999</v>
      </c>
      <c r="M19" s="18" t="str">
        <f ca="1">OFFSET($S$3,MATCH($A$8,$S$4:$S$33,0)+1,0)</f>
        <v>Government</v>
      </c>
      <c r="N19" s="18">
        <f ca="1">OFFSET($S$3,MATCH($A$8,$S$4:$S$33,0)+1,1)</f>
        <v>6374970.4500000011</v>
      </c>
      <c r="P19" s="4" t="s">
        <v>18</v>
      </c>
      <c r="Q19" s="13">
        <v>12815883.715</v>
      </c>
      <c r="S19" s="15" t="s">
        <v>31</v>
      </c>
      <c r="T19" s="1">
        <v>1282573.125</v>
      </c>
    </row>
    <row r="20" spans="3:20" x14ac:dyDescent="0.25">
      <c r="D20" t="s">
        <v>44</v>
      </c>
      <c r="E20" s="1">
        <v>1014992.95</v>
      </c>
      <c r="J20" s="3" t="s">
        <v>47</v>
      </c>
      <c r="K20" t="s">
        <v>62</v>
      </c>
      <c r="P20" s="15" t="s">
        <v>37</v>
      </c>
      <c r="Q20" s="13">
        <v>5835901.1799999988</v>
      </c>
      <c r="S20" s="15" t="s">
        <v>23</v>
      </c>
      <c r="T20" s="1">
        <v>300972</v>
      </c>
    </row>
    <row r="21" spans="3:20" x14ac:dyDescent="0.25">
      <c r="D21" t="s">
        <v>41</v>
      </c>
      <c r="E21" s="1">
        <v>968737.05</v>
      </c>
      <c r="J21" s="4" t="s">
        <v>26</v>
      </c>
      <c r="K21" s="13">
        <v>130.42028985507247</v>
      </c>
      <c r="M21" t="s">
        <v>63</v>
      </c>
      <c r="N21" s="19">
        <f>VLOOKUP(M12,J21:K25,2)</f>
        <v>114.05970149253731</v>
      </c>
      <c r="P21" s="15" t="s">
        <v>40</v>
      </c>
      <c r="Q21" s="13">
        <v>2426759.5150000001</v>
      </c>
      <c r="S21" s="15" t="s">
        <v>30</v>
      </c>
      <c r="T21" s="1">
        <v>215989.14</v>
      </c>
    </row>
    <row r="22" spans="3:20" x14ac:dyDescent="0.25">
      <c r="D22" t="s">
        <v>39</v>
      </c>
      <c r="E22" s="1">
        <v>859103.55</v>
      </c>
      <c r="J22" s="4" t="s">
        <v>36</v>
      </c>
      <c r="K22" s="13">
        <v>109.50793650793651</v>
      </c>
      <c r="P22" s="15" t="s">
        <v>28</v>
      </c>
      <c r="Q22" s="13">
        <v>2285265.2400000002</v>
      </c>
      <c r="S22" s="4" t="s">
        <v>18</v>
      </c>
      <c r="T22" s="1">
        <v>12815883.715</v>
      </c>
    </row>
    <row r="23" spans="3:20" x14ac:dyDescent="0.25">
      <c r="D23" t="s">
        <v>29</v>
      </c>
      <c r="E23" s="1">
        <v>795808.5</v>
      </c>
      <c r="J23" s="4" t="s">
        <v>24</v>
      </c>
      <c r="K23" s="13">
        <v>114.05970149253731</v>
      </c>
      <c r="M23" t="s">
        <v>64</v>
      </c>
      <c r="N23" s="20">
        <f>N10/GETPIVOTDATA(" Sales",$M$3)</f>
        <v>0.2162412051253072</v>
      </c>
      <c r="P23" s="15" t="s">
        <v>19</v>
      </c>
      <c r="Q23" s="13">
        <v>2267957.7799999998</v>
      </c>
      <c r="S23" s="15" t="s">
        <v>17</v>
      </c>
      <c r="T23" s="1">
        <v>6556074.4399999995</v>
      </c>
    </row>
    <row r="24" spans="3:20" x14ac:dyDescent="0.25">
      <c r="D24" t="s">
        <v>35</v>
      </c>
      <c r="E24" s="1">
        <v>665788.75999999989</v>
      </c>
      <c r="J24" s="4" t="s">
        <v>18</v>
      </c>
      <c r="K24" s="13">
        <v>118.7605633802817</v>
      </c>
      <c r="P24" s="4" t="s">
        <v>22</v>
      </c>
      <c r="Q24" s="13">
        <v>10844572.280000001</v>
      </c>
      <c r="S24" s="15" t="s">
        <v>33</v>
      </c>
      <c r="T24" s="1">
        <v>4449757.5</v>
      </c>
    </row>
    <row r="25" spans="3:20" x14ac:dyDescent="0.25">
      <c r="D25" t="s">
        <v>38</v>
      </c>
      <c r="E25" s="1">
        <v>661974.91999999993</v>
      </c>
      <c r="J25" s="4" t="s">
        <v>22</v>
      </c>
      <c r="K25" s="13">
        <v>127.03030303030303</v>
      </c>
      <c r="M25" t="s">
        <v>65</v>
      </c>
      <c r="N25" s="18" t="str">
        <f ca="1">OFFSET($C$15,MATCH(A8,C16:C80),1)</f>
        <v>December</v>
      </c>
      <c r="P25" s="15" t="s">
        <v>37</v>
      </c>
      <c r="Q25" s="13">
        <v>3433174.6000000006</v>
      </c>
      <c r="S25" s="15" t="s">
        <v>31</v>
      </c>
      <c r="T25" s="1">
        <v>1217135</v>
      </c>
    </row>
    <row r="26" spans="3:20" x14ac:dyDescent="0.25">
      <c r="D26" t="s">
        <v>32</v>
      </c>
      <c r="E26" s="1">
        <v>488644.44</v>
      </c>
      <c r="J26" s="4" t="s">
        <v>48</v>
      </c>
      <c r="K26" s="13">
        <v>120.10714285714286</v>
      </c>
      <c r="N26" s="17">
        <f ca="1">OFFSET($C$15,MATCH($A$8,$C$16:$C$80),2)</f>
        <v>2125692.85</v>
      </c>
      <c r="P26" s="15" t="s">
        <v>28</v>
      </c>
      <c r="Q26" s="13">
        <v>2513190.92</v>
      </c>
      <c r="S26" s="15" t="s">
        <v>23</v>
      </c>
      <c r="T26" s="1">
        <v>309069.375</v>
      </c>
    </row>
    <row r="27" spans="3:20" x14ac:dyDescent="0.25">
      <c r="D27" t="s">
        <v>34</v>
      </c>
      <c r="E27" s="1">
        <v>332869.60000000003</v>
      </c>
      <c r="P27" s="15" t="s">
        <v>19</v>
      </c>
      <c r="Q27" s="13">
        <v>2462379.9000000004</v>
      </c>
      <c r="S27" s="15" t="s">
        <v>30</v>
      </c>
      <c r="T27" s="1">
        <v>283847.40000000002</v>
      </c>
    </row>
    <row r="28" spans="3:20" x14ac:dyDescent="0.25">
      <c r="C28" t="s">
        <v>66</v>
      </c>
      <c r="E28" s="1">
        <v>11927281.800000001</v>
      </c>
      <c r="P28" s="15" t="s">
        <v>40</v>
      </c>
      <c r="Q28" s="13">
        <v>2435826.86</v>
      </c>
      <c r="S28" s="4" t="s">
        <v>22</v>
      </c>
      <c r="T28" s="1">
        <v>10844572.280000001</v>
      </c>
    </row>
    <row r="29" spans="3:20" x14ac:dyDescent="0.25">
      <c r="C29" t="s">
        <v>36</v>
      </c>
      <c r="D29" t="s">
        <v>43</v>
      </c>
      <c r="E29" s="1">
        <v>1614433.1500000001</v>
      </c>
      <c r="P29" s="4" t="s">
        <v>48</v>
      </c>
      <c r="Q29" s="1">
        <v>58924427.505000003</v>
      </c>
      <c r="S29" s="15" t="s">
        <v>33</v>
      </c>
      <c r="T29" s="1">
        <v>4768230</v>
      </c>
    </row>
    <row r="30" spans="3:20" x14ac:dyDescent="0.25">
      <c r="D30" t="s">
        <v>29</v>
      </c>
      <c r="E30" s="1">
        <v>1407960.5</v>
      </c>
      <c r="S30" s="15" t="s">
        <v>17</v>
      </c>
      <c r="T30" s="1">
        <v>4327079.6000000006</v>
      </c>
    </row>
    <row r="31" spans="3:20" x14ac:dyDescent="0.25">
      <c r="D31" t="s">
        <v>44</v>
      </c>
      <c r="E31" s="1">
        <v>1300626.04</v>
      </c>
      <c r="S31" s="15" t="s">
        <v>31</v>
      </c>
      <c r="T31" s="1">
        <v>1505715</v>
      </c>
    </row>
    <row r="32" spans="3:20" x14ac:dyDescent="0.25">
      <c r="D32" t="s">
        <v>21</v>
      </c>
      <c r="E32" s="1">
        <v>1251620.7150000001</v>
      </c>
      <c r="S32" s="15" t="s">
        <v>30</v>
      </c>
      <c r="T32" s="1">
        <v>123034.68</v>
      </c>
    </row>
    <row r="33" spans="3:20" x14ac:dyDescent="0.25">
      <c r="D33" t="s">
        <v>32</v>
      </c>
      <c r="E33" s="1">
        <v>1235380.2749999999</v>
      </c>
      <c r="S33" s="15" t="s">
        <v>23</v>
      </c>
      <c r="T33" s="1">
        <v>120513</v>
      </c>
    </row>
    <row r="34" spans="3:20" x14ac:dyDescent="0.25">
      <c r="D34" t="s">
        <v>25</v>
      </c>
      <c r="E34" s="1">
        <v>981259.12</v>
      </c>
      <c r="S34" s="4" t="s">
        <v>48</v>
      </c>
      <c r="T34" s="1">
        <v>58924427.505000003</v>
      </c>
    </row>
    <row r="35" spans="3:20" x14ac:dyDescent="0.25">
      <c r="D35" t="s">
        <v>41</v>
      </c>
      <c r="E35" s="1">
        <v>788129.77500000002</v>
      </c>
    </row>
    <row r="36" spans="3:20" x14ac:dyDescent="0.25">
      <c r="D36" t="s">
        <v>35</v>
      </c>
      <c r="E36" s="1">
        <v>740012.4800000001</v>
      </c>
    </row>
    <row r="37" spans="3:20" x14ac:dyDescent="0.25">
      <c r="D37" t="s">
        <v>27</v>
      </c>
      <c r="E37" s="1">
        <v>649076.30000000005</v>
      </c>
    </row>
    <row r="38" spans="3:20" x14ac:dyDescent="0.25">
      <c r="D38" t="s">
        <v>39</v>
      </c>
      <c r="E38" s="1">
        <v>383677.86</v>
      </c>
    </row>
    <row r="39" spans="3:20" x14ac:dyDescent="0.25">
      <c r="D39" t="s">
        <v>38</v>
      </c>
      <c r="E39" s="1">
        <v>181574.16</v>
      </c>
    </row>
    <row r="40" spans="3:20" x14ac:dyDescent="0.25">
      <c r="D40" t="s">
        <v>34</v>
      </c>
      <c r="E40" s="1">
        <v>61050.12</v>
      </c>
    </row>
    <row r="41" spans="3:20" x14ac:dyDescent="0.25">
      <c r="C41" t="s">
        <v>67</v>
      </c>
      <c r="E41" s="1">
        <v>10594800.495000001</v>
      </c>
    </row>
    <row r="42" spans="3:20" x14ac:dyDescent="0.25">
      <c r="C42" t="s">
        <v>24</v>
      </c>
      <c r="D42" t="s">
        <v>27</v>
      </c>
      <c r="E42" s="1">
        <v>2125692.85</v>
      </c>
    </row>
    <row r="43" spans="3:20" x14ac:dyDescent="0.25">
      <c r="D43" t="s">
        <v>39</v>
      </c>
      <c r="E43" s="1">
        <v>1320092.9100000004</v>
      </c>
    </row>
    <row r="44" spans="3:20" x14ac:dyDescent="0.25">
      <c r="D44" t="s">
        <v>29</v>
      </c>
      <c r="E44" s="1">
        <v>1245865.8</v>
      </c>
    </row>
    <row r="45" spans="3:20" x14ac:dyDescent="0.25">
      <c r="D45" t="s">
        <v>21</v>
      </c>
      <c r="E45" s="1">
        <v>1240503</v>
      </c>
    </row>
    <row r="46" spans="3:20" x14ac:dyDescent="0.25">
      <c r="D46" t="s">
        <v>41</v>
      </c>
      <c r="E46" s="1">
        <v>1051964.835</v>
      </c>
    </row>
    <row r="47" spans="3:20" x14ac:dyDescent="0.25">
      <c r="D47" t="s">
        <v>38</v>
      </c>
      <c r="E47" s="1">
        <v>1044377.46</v>
      </c>
    </row>
    <row r="48" spans="3:20" x14ac:dyDescent="0.25">
      <c r="D48" t="s">
        <v>35</v>
      </c>
      <c r="E48" s="1">
        <v>1037449.24</v>
      </c>
    </row>
    <row r="49" spans="3:5" x14ac:dyDescent="0.25">
      <c r="D49" t="s">
        <v>25</v>
      </c>
      <c r="E49" s="1">
        <v>999691.63</v>
      </c>
    </row>
    <row r="50" spans="3:5" x14ac:dyDescent="0.25">
      <c r="D50" t="s">
        <v>44</v>
      </c>
      <c r="E50" s="1">
        <v>903746.32000000007</v>
      </c>
    </row>
    <row r="51" spans="3:5" x14ac:dyDescent="0.25">
      <c r="D51" t="s">
        <v>43</v>
      </c>
      <c r="E51" s="1">
        <v>837347.9</v>
      </c>
    </row>
    <row r="52" spans="3:5" x14ac:dyDescent="0.25">
      <c r="D52" t="s">
        <v>34</v>
      </c>
      <c r="E52" s="1">
        <v>502381.59</v>
      </c>
    </row>
    <row r="53" spans="3:5" x14ac:dyDescent="0.25">
      <c r="D53" t="s">
        <v>32</v>
      </c>
      <c r="E53" s="1">
        <v>432775.68000000005</v>
      </c>
    </row>
    <row r="54" spans="3:5" x14ac:dyDescent="0.25">
      <c r="C54" t="s">
        <v>68</v>
      </c>
      <c r="E54" s="1">
        <v>12741889.215</v>
      </c>
    </row>
    <row r="55" spans="3:5" x14ac:dyDescent="0.25">
      <c r="C55" t="s">
        <v>18</v>
      </c>
      <c r="D55" t="s">
        <v>27</v>
      </c>
      <c r="E55" s="1">
        <v>3540775.9</v>
      </c>
    </row>
    <row r="56" spans="3:5" x14ac:dyDescent="0.25">
      <c r="D56" t="s">
        <v>25</v>
      </c>
      <c r="E56" s="1">
        <v>1532743.65</v>
      </c>
    </row>
    <row r="57" spans="3:5" x14ac:dyDescent="0.25">
      <c r="D57" t="s">
        <v>41</v>
      </c>
      <c r="E57" s="1">
        <v>1203989.25</v>
      </c>
    </row>
    <row r="58" spans="3:5" x14ac:dyDescent="0.25">
      <c r="D58" t="s">
        <v>39</v>
      </c>
      <c r="E58" s="1">
        <v>1161765.48</v>
      </c>
    </row>
    <row r="59" spans="3:5" x14ac:dyDescent="0.25">
      <c r="D59" t="s">
        <v>32</v>
      </c>
      <c r="E59" s="1">
        <v>1059210.2849999999</v>
      </c>
    </row>
    <row r="60" spans="3:5" x14ac:dyDescent="0.25">
      <c r="D60" t="s">
        <v>21</v>
      </c>
      <c r="E60" s="1">
        <v>964505.22</v>
      </c>
    </row>
    <row r="61" spans="3:5" x14ac:dyDescent="0.25">
      <c r="D61" t="s">
        <v>29</v>
      </c>
      <c r="E61" s="1">
        <v>795341.4</v>
      </c>
    </row>
    <row r="62" spans="3:5" x14ac:dyDescent="0.25">
      <c r="D62" t="s">
        <v>38</v>
      </c>
      <c r="E62" s="1">
        <v>770005.98</v>
      </c>
    </row>
    <row r="63" spans="3:5" x14ac:dyDescent="0.25">
      <c r="D63" t="s">
        <v>44</v>
      </c>
      <c r="E63" s="1">
        <v>657056.91999999993</v>
      </c>
    </row>
    <row r="64" spans="3:5" x14ac:dyDescent="0.25">
      <c r="D64" t="s">
        <v>43</v>
      </c>
      <c r="E64" s="1">
        <v>552834.48</v>
      </c>
    </row>
    <row r="65" spans="3:5" x14ac:dyDescent="0.25">
      <c r="D65" t="s">
        <v>34</v>
      </c>
      <c r="E65" s="1">
        <v>292487.78999999998</v>
      </c>
    </row>
    <row r="66" spans="3:5" x14ac:dyDescent="0.25">
      <c r="D66" t="s">
        <v>35</v>
      </c>
      <c r="E66" s="1">
        <v>285167.35999999999</v>
      </c>
    </row>
    <row r="67" spans="3:5" x14ac:dyDescent="0.25">
      <c r="C67" t="s">
        <v>69</v>
      </c>
      <c r="E67" s="1">
        <v>12815883.715000002</v>
      </c>
    </row>
    <row r="68" spans="3:5" x14ac:dyDescent="0.25">
      <c r="C68" t="s">
        <v>22</v>
      </c>
      <c r="D68" t="s">
        <v>27</v>
      </c>
      <c r="E68" s="1">
        <v>1887885.5200000003</v>
      </c>
    </row>
    <row r="69" spans="3:5" x14ac:dyDescent="0.25">
      <c r="D69" t="s">
        <v>41</v>
      </c>
      <c r="E69" s="1">
        <v>1353872.46</v>
      </c>
    </row>
    <row r="70" spans="3:5" x14ac:dyDescent="0.25">
      <c r="D70" t="s">
        <v>43</v>
      </c>
      <c r="E70" s="1">
        <v>1286300.4000000001</v>
      </c>
    </row>
    <row r="71" spans="3:5" x14ac:dyDescent="0.25">
      <c r="D71" t="s">
        <v>39</v>
      </c>
      <c r="E71" s="1">
        <v>1190749.4099999999</v>
      </c>
    </row>
    <row r="72" spans="3:5" x14ac:dyDescent="0.25">
      <c r="D72" t="s">
        <v>25</v>
      </c>
      <c r="E72" s="1">
        <v>1025589.3</v>
      </c>
    </row>
    <row r="73" spans="3:5" x14ac:dyDescent="0.25">
      <c r="D73" t="s">
        <v>32</v>
      </c>
      <c r="E73" s="1">
        <v>778611</v>
      </c>
    </row>
    <row r="74" spans="3:5" x14ac:dyDescent="0.25">
      <c r="D74" t="s">
        <v>35</v>
      </c>
      <c r="E74" s="1">
        <v>719706.14999999991</v>
      </c>
    </row>
    <row r="75" spans="3:5" x14ac:dyDescent="0.25">
      <c r="D75" t="s">
        <v>34</v>
      </c>
      <c r="E75" s="1">
        <v>598058.62</v>
      </c>
    </row>
    <row r="76" spans="3:5" x14ac:dyDescent="0.25">
      <c r="D76" t="s">
        <v>44</v>
      </c>
      <c r="E76" s="1">
        <v>541667</v>
      </c>
    </row>
    <row r="77" spans="3:5" x14ac:dyDescent="0.25">
      <c r="D77" t="s">
        <v>38</v>
      </c>
      <c r="E77" s="1">
        <v>525597.62</v>
      </c>
    </row>
    <row r="78" spans="3:5" x14ac:dyDescent="0.25">
      <c r="D78" t="s">
        <v>21</v>
      </c>
      <c r="E78" s="1">
        <v>484779.8</v>
      </c>
    </row>
    <row r="79" spans="3:5" x14ac:dyDescent="0.25">
      <c r="D79" t="s">
        <v>29</v>
      </c>
      <c r="E79" s="1">
        <v>451755</v>
      </c>
    </row>
    <row r="80" spans="3:5" x14ac:dyDescent="0.25">
      <c r="C80" t="s">
        <v>70</v>
      </c>
      <c r="E80" s="1">
        <v>10844572.279999999</v>
      </c>
    </row>
    <row r="81" spans="3:5" x14ac:dyDescent="0.25">
      <c r="C81" t="s">
        <v>48</v>
      </c>
      <c r="E81" s="1">
        <v>58924427.504999965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Analysis'!G3:G14</xm:f>
              <xm:sqref>G16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Analysis'!H3:H14</xm:f>
              <xm:sqref>H16</xm:sqref>
            </x14:sparkline>
          </x14:sparklines>
        </x14:sparklineGroup>
        <x14:sparklineGroup type="column" displayEmptyCellsAs="gap">
          <x14:colorSeries theme="0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Analysis'!P3:P12</xm:f>
              <xm:sqref>P14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Analysis'!K4:K15</xm:f>
              <xm:sqref>K17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showGridLines="0" workbookViewId="0">
      <selection activeCell="Q9" sqref="Q9"/>
    </sheetView>
  </sheetViews>
  <sheetFormatPr defaultRowHeight="15" x14ac:dyDescent="0.25"/>
  <cols>
    <col min="1" max="1" width="16.28515625" bestFit="1" customWidth="1"/>
    <col min="2" max="2" width="16.7109375" bestFit="1" customWidth="1"/>
    <col min="3" max="4" width="12.5703125" bestFit="1" customWidth="1"/>
    <col min="5" max="5" width="17.28515625" bestFit="1" customWidth="1"/>
    <col min="6" max="6" width="20.140625" bestFit="1" customWidth="1"/>
    <col min="7" max="7" width="16.7109375" bestFit="1" customWidth="1"/>
    <col min="8" max="8" width="13.140625" bestFit="1" customWidth="1"/>
    <col min="9" max="9" width="16.7109375" bestFit="1" customWidth="1"/>
    <col min="10" max="11" width="12.5703125" bestFit="1" customWidth="1"/>
  </cols>
  <sheetData>
    <row r="1" spans="1:16" x14ac:dyDescent="0.25">
      <c r="A1" s="21" t="str">
        <f>INDEX(Images!A4:A8,Images!A1)</f>
        <v>Leo Paul</v>
      </c>
      <c r="B1" s="3" t="s">
        <v>47</v>
      </c>
      <c r="C1" t="s">
        <v>71</v>
      </c>
      <c r="D1" s="3" t="s">
        <v>47</v>
      </c>
      <c r="E1" t="s">
        <v>71</v>
      </c>
      <c r="F1" s="3" t="s">
        <v>47</v>
      </c>
      <c r="G1" t="s">
        <v>71</v>
      </c>
      <c r="H1" s="3" t="s">
        <v>47</v>
      </c>
      <c r="I1" t="s">
        <v>71</v>
      </c>
      <c r="J1" t="s">
        <v>59</v>
      </c>
      <c r="K1" t="s">
        <v>60</v>
      </c>
      <c r="L1" t="s">
        <v>84</v>
      </c>
      <c r="N1">
        <v>0</v>
      </c>
      <c r="O1">
        <v>2</v>
      </c>
      <c r="P1">
        <v>4</v>
      </c>
    </row>
    <row r="2" spans="1:16" x14ac:dyDescent="0.25">
      <c r="B2" s="4" t="s">
        <v>26</v>
      </c>
      <c r="C2" s="11">
        <v>106754</v>
      </c>
      <c r="D2" s="4" t="s">
        <v>26</v>
      </c>
      <c r="E2" s="1">
        <v>106754</v>
      </c>
      <c r="F2" s="4" t="s">
        <v>26</v>
      </c>
      <c r="G2" s="1">
        <v>106754</v>
      </c>
      <c r="H2" s="4" t="s">
        <v>73</v>
      </c>
      <c r="I2" s="1">
        <v>40506</v>
      </c>
      <c r="J2" s="1">
        <v>5484378.8350000009</v>
      </c>
      <c r="K2" s="1">
        <v>764476.33499999996</v>
      </c>
      <c r="L2" s="12">
        <f>GETPIVOTDATA("Sum of Profit",$H$1,"Months",1)/GETPIVOTDATA("Sum of  Sales",$H$1,"Months",1)</f>
        <v>0.13939159893939015</v>
      </c>
      <c r="M2" s="1">
        <v>1</v>
      </c>
      <c r="N2" s="22" t="str">
        <f ca="1">OFFSET($A$34,MATCH($A$1,$A$35:$A$99,0)+$M2,N$1)</f>
        <v>January</v>
      </c>
      <c r="O2" s="22">
        <f t="shared" ref="O2:P2" ca="1" si="0">OFFSET($A$34,MATCH($A$1,$A$35:$A$99,0)+$M2,O$1)</f>
        <v>1240503</v>
      </c>
      <c r="P2" s="25">
        <f t="shared" ca="1" si="0"/>
        <v>0.18296449101695039</v>
      </c>
    </row>
    <row r="3" spans="1:16" x14ac:dyDescent="0.25">
      <c r="B3" s="4" t="s">
        <v>36</v>
      </c>
      <c r="C3" s="11">
        <v>110319</v>
      </c>
      <c r="D3" s="15" t="s">
        <v>37</v>
      </c>
      <c r="E3" s="1">
        <v>44483</v>
      </c>
      <c r="F3" s="15" t="s">
        <v>17</v>
      </c>
      <c r="G3" s="1">
        <v>49976</v>
      </c>
      <c r="H3" s="4" t="s">
        <v>74</v>
      </c>
      <c r="I3" s="1">
        <v>36012</v>
      </c>
      <c r="J3" s="1">
        <v>3183530.1400000006</v>
      </c>
      <c r="K3" s="1">
        <v>784206.13999999978</v>
      </c>
      <c r="L3" s="12">
        <f>GETPIVOTDATA("Sum of Profit",$H$1,"Months",2)/GETPIVOTDATA("Sum of  Sales",$H$1,"Months",2)</f>
        <v>0.24633224926841737</v>
      </c>
      <c r="M3" s="1">
        <v>2</v>
      </c>
      <c r="N3" s="22" t="str">
        <f t="shared" ref="N3:P13" ca="1" si="1">OFFSET($A$34,MATCH($A$1,$A$35:$A$99,0)+$M3,N$1)</f>
        <v>February</v>
      </c>
      <c r="O3" s="22">
        <f t="shared" ca="1" si="1"/>
        <v>1044377.46</v>
      </c>
      <c r="P3" s="25">
        <f t="shared" ca="1" si="1"/>
        <v>0.2741608958125159</v>
      </c>
    </row>
    <row r="4" spans="1:16" x14ac:dyDescent="0.25">
      <c r="B4" s="4" t="s">
        <v>24</v>
      </c>
      <c r="C4" s="11">
        <v>124696.5</v>
      </c>
      <c r="D4" s="15" t="s">
        <v>28</v>
      </c>
      <c r="E4" s="1">
        <v>24832</v>
      </c>
      <c r="F4" s="15" t="s">
        <v>23</v>
      </c>
      <c r="G4" s="1">
        <v>23751</v>
      </c>
      <c r="H4" s="4" t="s">
        <v>75</v>
      </c>
      <c r="I4" s="1">
        <v>32676</v>
      </c>
      <c r="J4" s="1">
        <v>4696731.2</v>
      </c>
      <c r="K4" s="1">
        <v>616541.19999999984</v>
      </c>
      <c r="L4" s="12">
        <f>GETPIVOTDATA("Sum of Profit",$H$1,"Months",3)/GETPIVOTDATA("Sum of  Sales",$H$1,"Months",3)</f>
        <v>0.1312702758037334</v>
      </c>
      <c r="M4" s="1">
        <v>3</v>
      </c>
      <c r="N4" s="22" t="str">
        <f t="shared" ca="1" si="1"/>
        <v>March</v>
      </c>
      <c r="O4" s="22">
        <f t="shared" ca="1" si="1"/>
        <v>1245865.8</v>
      </c>
      <c r="P4" s="25">
        <f t="shared" ca="1" si="1"/>
        <v>9.4043676293225159E-2</v>
      </c>
    </row>
    <row r="5" spans="1:16" x14ac:dyDescent="0.25">
      <c r="B5" s="4" t="s">
        <v>18</v>
      </c>
      <c r="C5" s="11">
        <v>125357</v>
      </c>
      <c r="D5" s="15" t="s">
        <v>40</v>
      </c>
      <c r="E5" s="1">
        <v>22133</v>
      </c>
      <c r="F5" s="15" t="s">
        <v>33</v>
      </c>
      <c r="G5" s="1">
        <v>16420</v>
      </c>
      <c r="H5" s="4" t="s">
        <v>76</v>
      </c>
      <c r="I5" s="1">
        <v>55565.5</v>
      </c>
      <c r="J5" s="1">
        <v>5366693.37</v>
      </c>
      <c r="K5" s="1">
        <v>616045.37</v>
      </c>
      <c r="L5" s="12">
        <f>GETPIVOTDATA("Sum of Profit",$H$1,"Months",4)/GETPIVOTDATA("Sum of  Sales",$H$1,"Months",4)</f>
        <v>0.11479049156110069</v>
      </c>
      <c r="M5" s="1">
        <v>4</v>
      </c>
      <c r="N5" s="22" t="str">
        <f t="shared" ca="1" si="1"/>
        <v>April</v>
      </c>
      <c r="O5" s="22">
        <f t="shared" ca="1" si="1"/>
        <v>1051964.835</v>
      </c>
      <c r="P5" s="25">
        <f t="shared" ca="1" si="1"/>
        <v>4.6412991552136823E-2</v>
      </c>
    </row>
    <row r="6" spans="1:16" x14ac:dyDescent="0.25">
      <c r="B6" s="4" t="s">
        <v>22</v>
      </c>
      <c r="C6" s="11">
        <v>89526</v>
      </c>
      <c r="D6" s="15" t="s">
        <v>19</v>
      </c>
      <c r="E6" s="1">
        <v>15306</v>
      </c>
      <c r="F6" s="15" t="s">
        <v>30</v>
      </c>
      <c r="G6" s="1">
        <v>10772</v>
      </c>
      <c r="H6" s="4" t="s">
        <v>43</v>
      </c>
      <c r="I6" s="1">
        <v>32832</v>
      </c>
      <c r="J6" s="1">
        <v>5363460.59</v>
      </c>
      <c r="K6" s="1">
        <v>818772.59</v>
      </c>
      <c r="L6" s="12">
        <f>GETPIVOTDATA("Sum of Profit",$H$1,"Months",5)/GETPIVOTDATA("Sum of  Sales",$H$1,"Months",5)</f>
        <v>0.15265751957357068</v>
      </c>
      <c r="M6" s="1">
        <v>5</v>
      </c>
      <c r="N6" s="22" t="str">
        <f t="shared" ca="1" si="1"/>
        <v>May</v>
      </c>
      <c r="O6" s="22">
        <f t="shared" ca="1" si="1"/>
        <v>837347.9</v>
      </c>
      <c r="P6" s="25">
        <f t="shared" ca="1" si="1"/>
        <v>0.18380400786817522</v>
      </c>
    </row>
    <row r="7" spans="1:16" x14ac:dyDescent="0.25">
      <c r="B7" s="4" t="s">
        <v>48</v>
      </c>
      <c r="C7" s="11">
        <v>556652.5</v>
      </c>
      <c r="D7" s="4" t="s">
        <v>36</v>
      </c>
      <c r="E7" s="1">
        <v>110319</v>
      </c>
      <c r="F7" s="15" t="s">
        <v>31</v>
      </c>
      <c r="G7" s="1">
        <v>5835</v>
      </c>
      <c r="H7" s="4" t="s">
        <v>77</v>
      </c>
      <c r="I7" s="1">
        <v>67124</v>
      </c>
      <c r="J7" s="1">
        <v>6642263.6599999983</v>
      </c>
      <c r="K7" s="1">
        <v>1073660.6600000001</v>
      </c>
      <c r="L7" s="12">
        <f>GETPIVOTDATA("Sum of Profit",$H$1,"Months",6)/GETPIVOTDATA("Sum of  Sales",$H$1,"Months",6)</f>
        <v>0.16164077714433883</v>
      </c>
      <c r="M7" s="1">
        <v>6</v>
      </c>
      <c r="N7" s="22" t="str">
        <f t="shared" ca="1" si="1"/>
        <v>June</v>
      </c>
      <c r="O7" s="22">
        <f t="shared" ca="1" si="1"/>
        <v>999691.63</v>
      </c>
      <c r="P7" s="25">
        <f t="shared" ca="1" si="1"/>
        <v>0.21524200417682801</v>
      </c>
    </row>
    <row r="8" spans="1:16" x14ac:dyDescent="0.25">
      <c r="B8" t="str">
        <f>A1</f>
        <v>Leo Paul</v>
      </c>
      <c r="C8" s="16">
        <f>VLOOKUP(B8,B2:C6,2)</f>
        <v>124696.5</v>
      </c>
      <c r="D8" s="15" t="s">
        <v>37</v>
      </c>
      <c r="E8" s="1">
        <v>50597.5</v>
      </c>
      <c r="F8" s="4" t="s">
        <v>36</v>
      </c>
      <c r="G8" s="1">
        <v>110319</v>
      </c>
      <c r="H8" s="4" t="s">
        <v>78</v>
      </c>
      <c r="I8" s="1">
        <v>44646</v>
      </c>
      <c r="J8" s="1">
        <v>3994621.6800000006</v>
      </c>
      <c r="K8" s="1">
        <v>582247.17999999993</v>
      </c>
      <c r="L8" s="12">
        <f>GETPIVOTDATA("Sum of Profit",$H$1,"Months",7)/GETPIVOTDATA("Sum of  Sales",$H$1,"Months",7)</f>
        <v>0.14575777799313397</v>
      </c>
      <c r="M8" s="1">
        <v>7</v>
      </c>
      <c r="N8" s="22" t="str">
        <f t="shared" ca="1" si="1"/>
        <v>July</v>
      </c>
      <c r="O8" s="22">
        <f t="shared" ca="1" si="1"/>
        <v>432775.68000000005</v>
      </c>
      <c r="P8" s="25">
        <f t="shared" ca="1" si="1"/>
        <v>8.336115375059891E-2</v>
      </c>
    </row>
    <row r="9" spans="1:16" x14ac:dyDescent="0.25">
      <c r="B9">
        <v>0</v>
      </c>
      <c r="C9" s="16">
        <v>1</v>
      </c>
      <c r="D9" s="15" t="s">
        <v>40</v>
      </c>
      <c r="E9" s="1">
        <v>24096.5</v>
      </c>
      <c r="F9" s="15" t="s">
        <v>17</v>
      </c>
      <c r="G9" s="1">
        <v>49588</v>
      </c>
      <c r="H9" s="4" t="s">
        <v>79</v>
      </c>
      <c r="I9" s="1">
        <v>35792</v>
      </c>
      <c r="J9" s="1">
        <v>1786847.72</v>
      </c>
      <c r="K9" s="1">
        <v>349771.72000000003</v>
      </c>
      <c r="L9" s="12">
        <f>GETPIVOTDATA("Sum of Profit",$H$1,"Months",8)/GETPIVOTDATA("Sum of  Sales",$H$1,"Months",8)</f>
        <v>0.19574791745543937</v>
      </c>
      <c r="M9" s="1">
        <v>8</v>
      </c>
      <c r="N9" s="22" t="str">
        <f t="shared" ca="1" si="1"/>
        <v>August</v>
      </c>
      <c r="O9" s="22">
        <f t="shared" ca="1" si="1"/>
        <v>502381.59</v>
      </c>
      <c r="P9" s="25">
        <f t="shared" ca="1" si="1"/>
        <v>0.13926981281300532</v>
      </c>
    </row>
    <row r="10" spans="1:16" x14ac:dyDescent="0.25">
      <c r="A10">
        <v>1</v>
      </c>
      <c r="B10" s="9" t="str">
        <f ca="1">OFFSET($D$1,MATCH($A$1,$D$2:$D$26,0)+$A10,B$9)</f>
        <v>Projector</v>
      </c>
      <c r="C10" s="17">
        <f ca="1">OFFSET($D$1,MATCH($A$1,$D$2:$D$26,0)+$A10,C$9)</f>
        <v>51270</v>
      </c>
      <c r="D10" s="15" t="s">
        <v>19</v>
      </c>
      <c r="E10" s="1">
        <v>18397.5</v>
      </c>
      <c r="F10" s="15" t="s">
        <v>30</v>
      </c>
      <c r="G10" s="1">
        <v>21017.5</v>
      </c>
      <c r="H10" s="4" t="s">
        <v>80</v>
      </c>
      <c r="I10" s="1">
        <v>42687</v>
      </c>
      <c r="J10" s="1">
        <v>3448123.99</v>
      </c>
      <c r="K10" s="1">
        <v>807818.98999999987</v>
      </c>
      <c r="L10" s="12">
        <f>GETPIVOTDATA("Sum of Profit",$H$1,"Months",9)/GETPIVOTDATA("Sum of  Sales",$H$1,"Months",9)</f>
        <v>0.23427782537483516</v>
      </c>
      <c r="M10" s="1">
        <v>9</v>
      </c>
      <c r="N10" s="22" t="str">
        <f t="shared" ca="1" si="1"/>
        <v>September</v>
      </c>
      <c r="O10" s="22">
        <f t="shared" ca="1" si="1"/>
        <v>1037449.24</v>
      </c>
      <c r="P10" s="25">
        <f t="shared" ca="1" si="1"/>
        <v>0.22883648746034072</v>
      </c>
    </row>
    <row r="11" spans="1:16" x14ac:dyDescent="0.25">
      <c r="A11">
        <v>2</v>
      </c>
      <c r="B11" s="9" t="str">
        <f t="shared" ref="B11:C13" ca="1" si="2">OFFSET($D$1,MATCH($A$1,$D$2:$D$26,0)+$A11,B$9)</f>
        <v>Printer</v>
      </c>
      <c r="C11" s="17">
        <f t="shared" ca="1" si="2"/>
        <v>24757</v>
      </c>
      <c r="D11" s="15" t="s">
        <v>28</v>
      </c>
      <c r="E11" s="1">
        <v>17227.5</v>
      </c>
      <c r="F11" s="15" t="s">
        <v>23</v>
      </c>
      <c r="G11" s="1">
        <v>20010.5</v>
      </c>
      <c r="H11" s="4" t="s">
        <v>81</v>
      </c>
      <c r="I11" s="1">
        <v>59396</v>
      </c>
      <c r="J11" s="1">
        <v>4915389.2100000009</v>
      </c>
      <c r="K11" s="1">
        <v>709386.20999999973</v>
      </c>
      <c r="L11" s="12">
        <f>GETPIVOTDATA("Sum of Profit",$H$1,"Months",10)/GETPIVOTDATA("Sum of  Sales",$H$1,"Months",10)</f>
        <v>0.14431943833802727</v>
      </c>
      <c r="M11" s="1">
        <v>10</v>
      </c>
      <c r="N11" s="22" t="str">
        <f t="shared" ca="1" si="1"/>
        <v>October</v>
      </c>
      <c r="O11" s="22">
        <f t="shared" ca="1" si="1"/>
        <v>1320092.9100000004</v>
      </c>
      <c r="P11" s="25">
        <f t="shared" ca="1" si="1"/>
        <v>0.13021425135901984</v>
      </c>
    </row>
    <row r="12" spans="1:16" x14ac:dyDescent="0.25">
      <c r="A12">
        <v>3</v>
      </c>
      <c r="B12" s="9" t="str">
        <f t="shared" ca="1" si="2"/>
        <v>Computer</v>
      </c>
      <c r="C12" s="17">
        <f t="shared" ca="1" si="2"/>
        <v>24593</v>
      </c>
      <c r="D12" s="4" t="s">
        <v>24</v>
      </c>
      <c r="E12" s="1">
        <v>124696.5</v>
      </c>
      <c r="F12" s="15" t="s">
        <v>33</v>
      </c>
      <c r="G12" s="1">
        <v>18976</v>
      </c>
      <c r="H12" s="4" t="s">
        <v>82</v>
      </c>
      <c r="I12" s="1">
        <v>40569</v>
      </c>
      <c r="J12" s="1">
        <v>4418089.2300000004</v>
      </c>
      <c r="K12" s="1">
        <v>644115.23</v>
      </c>
      <c r="L12" s="12">
        <f>GETPIVOTDATA("Sum of Profit",$H$1,"Months",11)/GETPIVOTDATA("Sum of  Sales",$H$1,"Months",11)</f>
        <v>0.14579045294655579</v>
      </c>
      <c r="M12" s="1">
        <v>11</v>
      </c>
      <c r="N12" s="22" t="str">
        <f t="shared" ca="1" si="1"/>
        <v>November</v>
      </c>
      <c r="O12" s="22">
        <f t="shared" ca="1" si="1"/>
        <v>903746.32000000007</v>
      </c>
      <c r="P12" s="25">
        <f t="shared" ca="1" si="1"/>
        <v>0.15155837093754362</v>
      </c>
    </row>
    <row r="13" spans="1:16" x14ac:dyDescent="0.25">
      <c r="A13">
        <v>4</v>
      </c>
      <c r="B13" s="9" t="str">
        <f t="shared" ca="1" si="2"/>
        <v>Phone</v>
      </c>
      <c r="C13" s="17">
        <f t="shared" ca="1" si="2"/>
        <v>24076.5</v>
      </c>
      <c r="D13" s="15" t="s">
        <v>37</v>
      </c>
      <c r="E13" s="1">
        <v>51270</v>
      </c>
      <c r="F13" s="15" t="s">
        <v>31</v>
      </c>
      <c r="G13" s="1">
        <v>727</v>
      </c>
      <c r="H13" s="4" t="s">
        <v>83</v>
      </c>
      <c r="I13" s="1">
        <v>68847</v>
      </c>
      <c r="J13" s="1">
        <v>9624297.8800000008</v>
      </c>
      <c r="K13" s="1">
        <v>1807506.8800000004</v>
      </c>
      <c r="L13" s="12">
        <f>GETPIVOTDATA("Sum of Profit",$H$1,"Months",12)/GETPIVOTDATA("Sum of  Sales",$H$1,"Months",12)</f>
        <v>0.18780662262710432</v>
      </c>
      <c r="M13" s="1">
        <v>12</v>
      </c>
      <c r="N13" s="22" t="str">
        <f t="shared" ca="1" si="1"/>
        <v>December</v>
      </c>
      <c r="O13" s="22">
        <f t="shared" ca="1" si="1"/>
        <v>2125692.85</v>
      </c>
      <c r="P13" s="25">
        <f t="shared" ca="1" si="1"/>
        <v>0.19899057853066587</v>
      </c>
    </row>
    <row r="14" spans="1:16" x14ac:dyDescent="0.25">
      <c r="D14" s="15" t="s">
        <v>28</v>
      </c>
      <c r="E14" s="1">
        <v>24757</v>
      </c>
      <c r="F14" s="4" t="s">
        <v>24</v>
      </c>
      <c r="G14" s="1">
        <v>124696.5</v>
      </c>
      <c r="H14" s="4" t="s">
        <v>48</v>
      </c>
      <c r="I14" s="1">
        <v>556652.5</v>
      </c>
      <c r="J14" s="1">
        <v>58924427.505000003</v>
      </c>
      <c r="K14" s="1">
        <v>9574548.5050000008</v>
      </c>
      <c r="N14" s="23"/>
      <c r="O14" s="24"/>
    </row>
    <row r="15" spans="1:16" x14ac:dyDescent="0.25">
      <c r="B15" t="s">
        <v>72</v>
      </c>
      <c r="C15" s="18" t="str">
        <f ca="1">OFFSET($F$1,MATCH($A$1,$F$2:$F$31,0)+1,0)</f>
        <v>Government</v>
      </c>
      <c r="D15" s="15" t="s">
        <v>19</v>
      </c>
      <c r="E15" s="1">
        <v>24593</v>
      </c>
      <c r="F15" s="15" t="s">
        <v>17</v>
      </c>
      <c r="G15" s="1">
        <v>56727</v>
      </c>
    </row>
    <row r="16" spans="1:16" x14ac:dyDescent="0.25">
      <c r="C16" s="17">
        <f ca="1">OFFSET($F$1,MATCH($A$1,$F$2:$F$31,0)+1,1)</f>
        <v>56727</v>
      </c>
      <c r="D16" s="15" t="s">
        <v>40</v>
      </c>
      <c r="E16" s="1">
        <v>24076.5</v>
      </c>
      <c r="F16" s="15" t="s">
        <v>23</v>
      </c>
      <c r="G16" s="1">
        <v>21358</v>
      </c>
      <c r="I16">
        <v>0</v>
      </c>
      <c r="J16">
        <v>1</v>
      </c>
      <c r="K16">
        <v>4</v>
      </c>
    </row>
    <row r="17" spans="4:11" x14ac:dyDescent="0.25">
      <c r="D17" s="4" t="s">
        <v>18</v>
      </c>
      <c r="E17" s="1">
        <v>125357</v>
      </c>
      <c r="F17" s="15" t="s">
        <v>30</v>
      </c>
      <c r="G17" s="1">
        <v>19421.5</v>
      </c>
      <c r="H17">
        <v>1</v>
      </c>
      <c r="I17" s="22" t="str">
        <f ca="1">OFFSET($A$34,MATCH($A$1,$A$35:$A$99,0)+$H17,I$16)</f>
        <v>January</v>
      </c>
      <c r="J17" s="22">
        <f t="shared" ref="J17:K17" ca="1" si="3">OFFSET($A$34,MATCH($A$1,$A$35:$A$99,0)+$H17,J$16)</f>
        <v>10285.5</v>
      </c>
      <c r="K17" s="25">
        <f t="shared" ca="1" si="3"/>
        <v>0.18296449101695039</v>
      </c>
    </row>
    <row r="18" spans="4:11" x14ac:dyDescent="0.25">
      <c r="D18" s="15" t="s">
        <v>37</v>
      </c>
      <c r="E18" s="1">
        <v>56770.5</v>
      </c>
      <c r="F18" s="15" t="s">
        <v>33</v>
      </c>
      <c r="G18" s="1">
        <v>16597.5</v>
      </c>
      <c r="H18">
        <v>2</v>
      </c>
      <c r="I18" s="22" t="str">
        <f t="shared" ref="I18:K28" ca="1" si="4">OFFSET($A$34,MATCH($A$1,$A$35:$A$99,0)+$H18,I$16)</f>
        <v>February</v>
      </c>
      <c r="J18" s="22">
        <f t="shared" ca="1" si="4"/>
        <v>8507</v>
      </c>
      <c r="K18" s="25">
        <f t="shared" ca="1" si="4"/>
        <v>0.2741608958125159</v>
      </c>
    </row>
    <row r="19" spans="4:11" x14ac:dyDescent="0.25">
      <c r="D19" s="15" t="s">
        <v>28</v>
      </c>
      <c r="E19" s="1">
        <v>25398.5</v>
      </c>
      <c r="F19" s="15" t="s">
        <v>31</v>
      </c>
      <c r="G19" s="1">
        <v>10592.5</v>
      </c>
      <c r="H19">
        <v>3</v>
      </c>
      <c r="I19" s="22" t="str">
        <f t="shared" ca="1" si="4"/>
        <v>March</v>
      </c>
      <c r="J19" s="22">
        <f t="shared" ca="1" si="4"/>
        <v>8720</v>
      </c>
      <c r="K19" s="25">
        <f t="shared" ca="1" si="4"/>
        <v>9.4043676293225159E-2</v>
      </c>
    </row>
    <row r="20" spans="4:11" x14ac:dyDescent="0.25">
      <c r="D20" s="15" t="s">
        <v>19</v>
      </c>
      <c r="E20" s="1">
        <v>24770</v>
      </c>
      <c r="F20" s="4" t="s">
        <v>18</v>
      </c>
      <c r="G20" s="1">
        <v>125357</v>
      </c>
      <c r="H20">
        <v>4</v>
      </c>
      <c r="I20" s="22" t="str">
        <f t="shared" ca="1" si="4"/>
        <v>April</v>
      </c>
      <c r="J20" s="22">
        <f t="shared" ca="1" si="4"/>
        <v>12349.5</v>
      </c>
      <c r="K20" s="25">
        <f t="shared" ca="1" si="4"/>
        <v>4.6412991552136823E-2</v>
      </c>
    </row>
    <row r="21" spans="4:11" x14ac:dyDescent="0.25">
      <c r="D21" s="15" t="s">
        <v>40</v>
      </c>
      <c r="E21" s="1">
        <v>18418</v>
      </c>
      <c r="F21" s="15" t="s">
        <v>17</v>
      </c>
      <c r="G21" s="1">
        <v>51104.5</v>
      </c>
      <c r="H21">
        <v>5</v>
      </c>
      <c r="I21" s="22" t="str">
        <f t="shared" ca="1" si="4"/>
        <v>May</v>
      </c>
      <c r="J21" s="22">
        <f t="shared" ca="1" si="4"/>
        <v>5177</v>
      </c>
      <c r="K21" s="25">
        <f t="shared" ca="1" si="4"/>
        <v>0.18380400786817522</v>
      </c>
    </row>
    <row r="22" spans="4:11" x14ac:dyDescent="0.25">
      <c r="D22" s="4" t="s">
        <v>22</v>
      </c>
      <c r="E22" s="1">
        <v>89526</v>
      </c>
      <c r="F22" s="15" t="s">
        <v>30</v>
      </c>
      <c r="G22" s="1">
        <v>25190.5</v>
      </c>
      <c r="H22">
        <v>6</v>
      </c>
      <c r="I22" s="22" t="str">
        <f t="shared" ca="1" si="4"/>
        <v>June</v>
      </c>
      <c r="J22" s="22">
        <f t="shared" ca="1" si="4"/>
        <v>14147</v>
      </c>
      <c r="K22" s="25">
        <f t="shared" ca="1" si="4"/>
        <v>0.21524200417682801</v>
      </c>
    </row>
    <row r="23" spans="4:11" x14ac:dyDescent="0.25">
      <c r="D23" s="15" t="s">
        <v>37</v>
      </c>
      <c r="E23" s="1">
        <v>32889.5</v>
      </c>
      <c r="F23" s="15" t="s">
        <v>23</v>
      </c>
      <c r="G23" s="1">
        <v>22994.5</v>
      </c>
      <c r="H23">
        <v>7</v>
      </c>
      <c r="I23" s="22" t="str">
        <f t="shared" ca="1" si="4"/>
        <v>July</v>
      </c>
      <c r="J23" s="22">
        <f t="shared" ca="1" si="4"/>
        <v>10210.5</v>
      </c>
      <c r="K23" s="25">
        <f t="shared" ca="1" si="4"/>
        <v>8.336115375059891E-2</v>
      </c>
    </row>
    <row r="24" spans="4:11" x14ac:dyDescent="0.25">
      <c r="D24" s="15" t="s">
        <v>40</v>
      </c>
      <c r="E24" s="1">
        <v>19590.5</v>
      </c>
      <c r="F24" s="15" t="s">
        <v>33</v>
      </c>
      <c r="G24" s="1">
        <v>16147.5</v>
      </c>
      <c r="H24">
        <v>8</v>
      </c>
      <c r="I24" s="22" t="str">
        <f t="shared" ca="1" si="4"/>
        <v>August</v>
      </c>
      <c r="J24" s="22">
        <f t="shared" ca="1" si="4"/>
        <v>8834</v>
      </c>
      <c r="K24" s="25">
        <f t="shared" ca="1" si="4"/>
        <v>0.13926981281300532</v>
      </c>
    </row>
    <row r="25" spans="4:11" x14ac:dyDescent="0.25">
      <c r="D25" s="15" t="s">
        <v>28</v>
      </c>
      <c r="E25" s="1">
        <v>19279</v>
      </c>
      <c r="F25" s="15" t="s">
        <v>31</v>
      </c>
      <c r="G25" s="1">
        <v>9920</v>
      </c>
      <c r="H25">
        <v>9</v>
      </c>
      <c r="I25" s="22" t="str">
        <f t="shared" ca="1" si="4"/>
        <v>September</v>
      </c>
      <c r="J25" s="22">
        <f t="shared" ca="1" si="4"/>
        <v>10246</v>
      </c>
      <c r="K25" s="25">
        <f t="shared" ca="1" si="4"/>
        <v>0.22883648746034072</v>
      </c>
    </row>
    <row r="26" spans="4:11" x14ac:dyDescent="0.25">
      <c r="D26" s="15" t="s">
        <v>19</v>
      </c>
      <c r="E26" s="1">
        <v>17767</v>
      </c>
      <c r="F26" s="4" t="s">
        <v>22</v>
      </c>
      <c r="G26" s="1">
        <v>89526</v>
      </c>
      <c r="H26">
        <v>10</v>
      </c>
      <c r="I26" s="22" t="str">
        <f t="shared" ca="1" si="4"/>
        <v>October</v>
      </c>
      <c r="J26" s="22">
        <f t="shared" ca="1" si="4"/>
        <v>13813</v>
      </c>
      <c r="K26" s="25">
        <f t="shared" ca="1" si="4"/>
        <v>0.13021425135901984</v>
      </c>
    </row>
    <row r="27" spans="4:11" x14ac:dyDescent="0.25">
      <c r="D27" s="4" t="s">
        <v>48</v>
      </c>
      <c r="E27" s="1">
        <v>556652.5</v>
      </c>
      <c r="F27" s="15" t="s">
        <v>17</v>
      </c>
      <c r="G27" s="1">
        <v>40650</v>
      </c>
      <c r="H27">
        <v>11</v>
      </c>
      <c r="I27" s="22" t="str">
        <f t="shared" ca="1" si="4"/>
        <v>November</v>
      </c>
      <c r="J27" s="22">
        <f t="shared" ca="1" si="4"/>
        <v>6691</v>
      </c>
      <c r="K27" s="25">
        <f t="shared" ca="1" si="4"/>
        <v>0.15155837093754362</v>
      </c>
    </row>
    <row r="28" spans="4:11" x14ac:dyDescent="0.25">
      <c r="F28" s="15" t="s">
        <v>33</v>
      </c>
      <c r="G28" s="1">
        <v>16907.5</v>
      </c>
      <c r="H28">
        <v>12</v>
      </c>
      <c r="I28" s="22" t="str">
        <f t="shared" ca="1" si="4"/>
        <v>December</v>
      </c>
      <c r="J28" s="22">
        <f t="shared" ca="1" si="4"/>
        <v>15716</v>
      </c>
      <c r="K28" s="25">
        <f t="shared" ca="1" si="4"/>
        <v>0.19899057853066587</v>
      </c>
    </row>
    <row r="29" spans="4:11" x14ac:dyDescent="0.25">
      <c r="F29" s="15" t="s">
        <v>31</v>
      </c>
      <c r="G29" s="1">
        <v>12272.5</v>
      </c>
    </row>
    <row r="30" spans="4:11" x14ac:dyDescent="0.25">
      <c r="F30" s="15" t="s">
        <v>30</v>
      </c>
      <c r="G30" s="1">
        <v>11009</v>
      </c>
    </row>
    <row r="31" spans="4:11" x14ac:dyDescent="0.25">
      <c r="F31" s="15" t="s">
        <v>23</v>
      </c>
      <c r="G31" s="1">
        <v>8687</v>
      </c>
    </row>
    <row r="32" spans="4:11" x14ac:dyDescent="0.25">
      <c r="F32" s="4" t="s">
        <v>48</v>
      </c>
      <c r="G32" s="1">
        <v>556652.5</v>
      </c>
    </row>
    <row r="34" spans="1:5" x14ac:dyDescent="0.25">
      <c r="A34" s="3" t="s">
        <v>47</v>
      </c>
      <c r="B34" t="s">
        <v>71</v>
      </c>
      <c r="C34" t="s">
        <v>59</v>
      </c>
      <c r="D34" t="s">
        <v>60</v>
      </c>
    </row>
    <row r="35" spans="1:5" x14ac:dyDescent="0.25">
      <c r="A35" s="4" t="s">
        <v>26</v>
      </c>
      <c r="B35" s="1">
        <v>106754</v>
      </c>
      <c r="C35" s="1">
        <v>11927281.800000001</v>
      </c>
      <c r="D35" s="1">
        <v>1889990.8000000003</v>
      </c>
      <c r="E35" s="12">
        <f>D35/C35</f>
        <v>0.15845947397671112</v>
      </c>
    </row>
    <row r="36" spans="1:5" x14ac:dyDescent="0.25">
      <c r="A36" s="15" t="s">
        <v>21</v>
      </c>
      <c r="B36" s="1">
        <v>9951</v>
      </c>
      <c r="C36" s="1">
        <v>1542970.0999999999</v>
      </c>
      <c r="D36" s="1">
        <v>239990.09999999998</v>
      </c>
      <c r="E36" s="12">
        <f t="shared" ref="E36:E99" si="5">D36/C36</f>
        <v>0.15553775150924831</v>
      </c>
    </row>
    <row r="37" spans="1:5" x14ac:dyDescent="0.25">
      <c r="A37" s="15" t="s">
        <v>38</v>
      </c>
      <c r="B37" s="1">
        <v>5194</v>
      </c>
      <c r="C37" s="1">
        <v>661974.91999999993</v>
      </c>
      <c r="D37" s="1">
        <v>155713.92000000001</v>
      </c>
      <c r="E37" s="12">
        <f t="shared" si="5"/>
        <v>0.23522631340776479</v>
      </c>
    </row>
    <row r="38" spans="1:5" x14ac:dyDescent="0.25">
      <c r="A38" s="15" t="s">
        <v>29</v>
      </c>
      <c r="B38" s="1">
        <v>5647</v>
      </c>
      <c r="C38" s="1">
        <v>795808.5</v>
      </c>
      <c r="D38" s="1">
        <v>172598.5</v>
      </c>
      <c r="E38" s="12">
        <f t="shared" si="5"/>
        <v>0.21688446403877315</v>
      </c>
    </row>
    <row r="39" spans="1:5" x14ac:dyDescent="0.25">
      <c r="A39" s="15" t="s">
        <v>41</v>
      </c>
      <c r="B39" s="1">
        <v>8775</v>
      </c>
      <c r="C39" s="1">
        <v>968737.05</v>
      </c>
      <c r="D39" s="1">
        <v>144842.04999999999</v>
      </c>
      <c r="E39" s="12">
        <f t="shared" si="5"/>
        <v>0.1495163728898363</v>
      </c>
    </row>
    <row r="40" spans="1:5" x14ac:dyDescent="0.25">
      <c r="A40" s="15" t="s">
        <v>43</v>
      </c>
      <c r="B40" s="1">
        <v>8142</v>
      </c>
      <c r="C40" s="1">
        <v>1072544.6599999999</v>
      </c>
      <c r="D40" s="1">
        <v>155161.66</v>
      </c>
      <c r="E40" s="12">
        <f t="shared" si="5"/>
        <v>0.14466685238076707</v>
      </c>
    </row>
    <row r="41" spans="1:5" x14ac:dyDescent="0.25">
      <c r="A41" s="15" t="s">
        <v>25</v>
      </c>
      <c r="B41" s="1">
        <v>14974</v>
      </c>
      <c r="C41" s="1">
        <v>2102979.96</v>
      </c>
      <c r="D41" s="1">
        <v>260847.96000000002</v>
      </c>
      <c r="E41" s="12">
        <f t="shared" si="5"/>
        <v>0.12403730181052226</v>
      </c>
    </row>
    <row r="42" spans="1:5" x14ac:dyDescent="0.25">
      <c r="A42" s="15" t="s">
        <v>32</v>
      </c>
      <c r="B42" s="1">
        <v>7133</v>
      </c>
      <c r="C42" s="1">
        <v>488644.44</v>
      </c>
      <c r="D42" s="1">
        <v>36956.44</v>
      </c>
      <c r="E42" s="12">
        <f t="shared" si="5"/>
        <v>7.5630534136436708E-2</v>
      </c>
    </row>
    <row r="43" spans="1:5" x14ac:dyDescent="0.25">
      <c r="A43" s="15" t="s">
        <v>34</v>
      </c>
      <c r="B43" s="1">
        <v>4948</v>
      </c>
      <c r="C43" s="1">
        <v>332869.60000000003</v>
      </c>
      <c r="D43" s="1">
        <v>65745.600000000006</v>
      </c>
      <c r="E43" s="12">
        <f t="shared" si="5"/>
        <v>0.19751157810746309</v>
      </c>
    </row>
    <row r="44" spans="1:5" x14ac:dyDescent="0.25">
      <c r="A44" s="15" t="s">
        <v>35</v>
      </c>
      <c r="B44" s="1">
        <v>10126</v>
      </c>
      <c r="C44" s="1">
        <v>665788.75999999989</v>
      </c>
      <c r="D44" s="1">
        <v>160812.76</v>
      </c>
      <c r="E44" s="12">
        <f t="shared" si="5"/>
        <v>0.24153721069127096</v>
      </c>
    </row>
    <row r="45" spans="1:5" x14ac:dyDescent="0.25">
      <c r="A45" s="15" t="s">
        <v>39</v>
      </c>
      <c r="B45" s="1">
        <v>10555</v>
      </c>
      <c r="C45" s="1">
        <v>859103.55</v>
      </c>
      <c r="D45" s="1">
        <v>158538.54999999999</v>
      </c>
      <c r="E45" s="12">
        <f t="shared" si="5"/>
        <v>0.18453951214612019</v>
      </c>
    </row>
    <row r="46" spans="1:5" x14ac:dyDescent="0.25">
      <c r="A46" s="15" t="s">
        <v>44</v>
      </c>
      <c r="B46" s="1">
        <v>8522</v>
      </c>
      <c r="C46" s="1">
        <v>1014992.95</v>
      </c>
      <c r="D46" s="1">
        <v>119352.95</v>
      </c>
      <c r="E46" s="12">
        <f t="shared" si="5"/>
        <v>0.11758993005813489</v>
      </c>
    </row>
    <row r="47" spans="1:5" x14ac:dyDescent="0.25">
      <c r="A47" s="15" t="s">
        <v>27</v>
      </c>
      <c r="B47" s="1">
        <v>12787</v>
      </c>
      <c r="C47" s="1">
        <v>1420867.3099999998</v>
      </c>
      <c r="D47" s="1">
        <v>219430.31</v>
      </c>
      <c r="E47" s="12">
        <f t="shared" si="5"/>
        <v>0.15443406182664587</v>
      </c>
    </row>
    <row r="48" spans="1:5" x14ac:dyDescent="0.25">
      <c r="A48" s="4" t="s">
        <v>36</v>
      </c>
      <c r="B48" s="1">
        <v>110319</v>
      </c>
      <c r="C48" s="1">
        <v>10594800.495000001</v>
      </c>
      <c r="D48" s="1">
        <v>1815167.9950000003</v>
      </c>
      <c r="E48" s="12">
        <f t="shared" si="5"/>
        <v>0.1713263025440292</v>
      </c>
    </row>
    <row r="49" spans="1:5" x14ac:dyDescent="0.25">
      <c r="A49" s="15" t="s">
        <v>21</v>
      </c>
      <c r="B49" s="1">
        <v>7033.5</v>
      </c>
      <c r="C49" s="1">
        <v>1251620.7150000001</v>
      </c>
      <c r="D49" s="1">
        <v>104053.215</v>
      </c>
      <c r="E49" s="12">
        <f t="shared" si="5"/>
        <v>8.3134781769731242E-2</v>
      </c>
    </row>
    <row r="50" spans="1:5" x14ac:dyDescent="0.25">
      <c r="A50" s="15" t="s">
        <v>38</v>
      </c>
      <c r="B50" s="1">
        <v>7581</v>
      </c>
      <c r="C50" s="1">
        <v>181574.16</v>
      </c>
      <c r="D50" s="1">
        <v>57760.160000000003</v>
      </c>
      <c r="E50" s="12">
        <f t="shared" si="5"/>
        <v>0.31810781886585626</v>
      </c>
    </row>
    <row r="51" spans="1:5" x14ac:dyDescent="0.25">
      <c r="A51" s="15" t="s">
        <v>29</v>
      </c>
      <c r="B51" s="1">
        <v>6404</v>
      </c>
      <c r="C51" s="1">
        <v>1407960.5</v>
      </c>
      <c r="D51" s="1">
        <v>185350.5</v>
      </c>
      <c r="E51" s="12">
        <f t="shared" si="5"/>
        <v>0.13164467327030838</v>
      </c>
    </row>
    <row r="52" spans="1:5" x14ac:dyDescent="0.25">
      <c r="A52" s="15" t="s">
        <v>41</v>
      </c>
      <c r="B52" s="1">
        <v>12421.5</v>
      </c>
      <c r="C52" s="1">
        <v>788129.77500000002</v>
      </c>
      <c r="D52" s="1">
        <v>147808.27499999999</v>
      </c>
      <c r="E52" s="12">
        <f t="shared" si="5"/>
        <v>0.18754306674938145</v>
      </c>
    </row>
    <row r="53" spans="1:5" x14ac:dyDescent="0.25">
      <c r="A53" s="15" t="s">
        <v>43</v>
      </c>
      <c r="B53" s="1">
        <v>9301</v>
      </c>
      <c r="C53" s="1">
        <v>1614433.1500000001</v>
      </c>
      <c r="D53" s="1">
        <v>254488.15</v>
      </c>
      <c r="E53" s="12">
        <f t="shared" si="5"/>
        <v>0.15763312962199766</v>
      </c>
    </row>
    <row r="54" spans="1:5" x14ac:dyDescent="0.25">
      <c r="A54" s="15" t="s">
        <v>25</v>
      </c>
      <c r="B54" s="1">
        <v>13633</v>
      </c>
      <c r="C54" s="1">
        <v>981259.12</v>
      </c>
      <c r="D54" s="1">
        <v>169302.11999999997</v>
      </c>
      <c r="E54" s="12">
        <f t="shared" si="5"/>
        <v>0.17253558876476988</v>
      </c>
    </row>
    <row r="55" spans="1:5" x14ac:dyDescent="0.25">
      <c r="A55" s="15" t="s">
        <v>32</v>
      </c>
      <c r="B55" s="1">
        <v>10548</v>
      </c>
      <c r="C55" s="1">
        <v>1235380.2749999999</v>
      </c>
      <c r="D55" s="1">
        <v>289631.77500000002</v>
      </c>
      <c r="E55" s="12">
        <f t="shared" si="5"/>
        <v>0.23444746598370292</v>
      </c>
    </row>
    <row r="56" spans="1:5" x14ac:dyDescent="0.25">
      <c r="A56" s="15" t="s">
        <v>34</v>
      </c>
      <c r="B56" s="1">
        <v>5017</v>
      </c>
      <c r="C56" s="1">
        <v>61050.12</v>
      </c>
      <c r="D56" s="1">
        <v>29257.119999999999</v>
      </c>
      <c r="E56" s="12">
        <f t="shared" si="5"/>
        <v>0.4792311628543891</v>
      </c>
    </row>
    <row r="57" spans="1:5" x14ac:dyDescent="0.25">
      <c r="A57" s="15" t="s">
        <v>35</v>
      </c>
      <c r="B57" s="1">
        <v>9169</v>
      </c>
      <c r="C57" s="1">
        <v>740012.4800000001</v>
      </c>
      <c r="D57" s="1">
        <v>155841.47999999998</v>
      </c>
      <c r="E57" s="12">
        <f t="shared" si="5"/>
        <v>0.21059304297138334</v>
      </c>
    </row>
    <row r="58" spans="1:5" x14ac:dyDescent="0.25">
      <c r="A58" s="15" t="s">
        <v>39</v>
      </c>
      <c r="B58" s="1">
        <v>11843</v>
      </c>
      <c r="C58" s="1">
        <v>383677.86</v>
      </c>
      <c r="D58" s="1">
        <v>75073.86</v>
      </c>
      <c r="E58" s="12">
        <f t="shared" si="5"/>
        <v>0.19566899169006</v>
      </c>
    </row>
    <row r="59" spans="1:5" x14ac:dyDescent="0.25">
      <c r="A59" s="15" t="s">
        <v>44</v>
      </c>
      <c r="B59" s="1">
        <v>10071</v>
      </c>
      <c r="C59" s="1">
        <v>1300626.04</v>
      </c>
      <c r="D59" s="1">
        <v>227527.04000000001</v>
      </c>
      <c r="E59" s="12">
        <f t="shared" si="5"/>
        <v>0.17493655593732385</v>
      </c>
    </row>
    <row r="60" spans="1:5" x14ac:dyDescent="0.25">
      <c r="A60" s="15" t="s">
        <v>27</v>
      </c>
      <c r="B60" s="1">
        <v>7297</v>
      </c>
      <c r="C60" s="1">
        <v>649076.30000000005</v>
      </c>
      <c r="D60" s="1">
        <v>119074.3</v>
      </c>
      <c r="E60" s="12">
        <f t="shared" si="5"/>
        <v>0.18345193007355221</v>
      </c>
    </row>
    <row r="61" spans="1:5" x14ac:dyDescent="0.25">
      <c r="A61" s="4" t="s">
        <v>24</v>
      </c>
      <c r="B61" s="1">
        <v>124696.5</v>
      </c>
      <c r="C61" s="1">
        <v>12741889.215</v>
      </c>
      <c r="D61" s="1">
        <v>2123677.2149999999</v>
      </c>
      <c r="E61" s="12">
        <f t="shared" si="5"/>
        <v>0.16666894360531448</v>
      </c>
    </row>
    <row r="62" spans="1:5" x14ac:dyDescent="0.25">
      <c r="A62" s="15" t="s">
        <v>21</v>
      </c>
      <c r="B62" s="1">
        <v>10285.5</v>
      </c>
      <c r="C62" s="1">
        <v>1240503</v>
      </c>
      <c r="D62" s="1">
        <v>226968</v>
      </c>
      <c r="E62" s="12">
        <f t="shared" si="5"/>
        <v>0.18296449101695039</v>
      </c>
    </row>
    <row r="63" spans="1:5" x14ac:dyDescent="0.25">
      <c r="A63" s="15" t="s">
        <v>38</v>
      </c>
      <c r="B63" s="1">
        <v>8507</v>
      </c>
      <c r="C63" s="1">
        <v>1044377.46</v>
      </c>
      <c r="D63" s="1">
        <v>286327.45999999996</v>
      </c>
      <c r="E63" s="12">
        <f t="shared" si="5"/>
        <v>0.2741608958125159</v>
      </c>
    </row>
    <row r="64" spans="1:5" x14ac:dyDescent="0.25">
      <c r="A64" s="15" t="s">
        <v>29</v>
      </c>
      <c r="B64" s="1">
        <v>8720</v>
      </c>
      <c r="C64" s="1">
        <v>1245865.8</v>
      </c>
      <c r="D64" s="1">
        <v>117165.8</v>
      </c>
      <c r="E64" s="12">
        <f t="shared" si="5"/>
        <v>9.4043676293225159E-2</v>
      </c>
    </row>
    <row r="65" spans="1:5" x14ac:dyDescent="0.25">
      <c r="A65" s="15" t="s">
        <v>41</v>
      </c>
      <c r="B65" s="1">
        <v>12349.5</v>
      </c>
      <c r="C65" s="1">
        <v>1051964.835</v>
      </c>
      <c r="D65" s="1">
        <v>48824.835000000006</v>
      </c>
      <c r="E65" s="12">
        <f t="shared" si="5"/>
        <v>4.6412991552136823E-2</v>
      </c>
    </row>
    <row r="66" spans="1:5" x14ac:dyDescent="0.25">
      <c r="A66" s="15" t="s">
        <v>43</v>
      </c>
      <c r="B66" s="1">
        <v>5177</v>
      </c>
      <c r="C66" s="1">
        <v>837347.9</v>
      </c>
      <c r="D66" s="1">
        <v>153907.9</v>
      </c>
      <c r="E66" s="12">
        <f t="shared" si="5"/>
        <v>0.18380400786817522</v>
      </c>
    </row>
    <row r="67" spans="1:5" x14ac:dyDescent="0.25">
      <c r="A67" s="15" t="s">
        <v>25</v>
      </c>
      <c r="B67" s="1">
        <v>14147</v>
      </c>
      <c r="C67" s="1">
        <v>999691.63</v>
      </c>
      <c r="D67" s="1">
        <v>215175.63</v>
      </c>
      <c r="E67" s="12">
        <f t="shared" si="5"/>
        <v>0.21524200417682801</v>
      </c>
    </row>
    <row r="68" spans="1:5" x14ac:dyDescent="0.25">
      <c r="A68" s="15" t="s">
        <v>32</v>
      </c>
      <c r="B68" s="1">
        <v>10210.5</v>
      </c>
      <c r="C68" s="1">
        <v>432775.68000000005</v>
      </c>
      <c r="D68" s="1">
        <v>36076.68</v>
      </c>
      <c r="E68" s="12">
        <f t="shared" si="5"/>
        <v>8.336115375059891E-2</v>
      </c>
    </row>
    <row r="69" spans="1:5" x14ac:dyDescent="0.25">
      <c r="A69" s="15" t="s">
        <v>34</v>
      </c>
      <c r="B69" s="1">
        <v>8834</v>
      </c>
      <c r="C69" s="1">
        <v>502381.59</v>
      </c>
      <c r="D69" s="1">
        <v>69966.59</v>
      </c>
      <c r="E69" s="12">
        <f t="shared" si="5"/>
        <v>0.13926981281300532</v>
      </c>
    </row>
    <row r="70" spans="1:5" x14ac:dyDescent="0.25">
      <c r="A70" s="15" t="s">
        <v>35</v>
      </c>
      <c r="B70" s="1">
        <v>10246</v>
      </c>
      <c r="C70" s="1">
        <v>1037449.24</v>
      </c>
      <c r="D70" s="1">
        <v>237406.24</v>
      </c>
      <c r="E70" s="12">
        <f t="shared" si="5"/>
        <v>0.22883648746034072</v>
      </c>
    </row>
    <row r="71" spans="1:5" x14ac:dyDescent="0.25">
      <c r="A71" s="15" t="s">
        <v>39</v>
      </c>
      <c r="B71" s="1">
        <v>13813</v>
      </c>
      <c r="C71" s="1">
        <v>1320092.9100000004</v>
      </c>
      <c r="D71" s="1">
        <v>171894.91</v>
      </c>
      <c r="E71" s="12">
        <f t="shared" si="5"/>
        <v>0.13021425135901984</v>
      </c>
    </row>
    <row r="72" spans="1:5" x14ac:dyDescent="0.25">
      <c r="A72" s="15" t="s">
        <v>44</v>
      </c>
      <c r="B72" s="1">
        <v>6691</v>
      </c>
      <c r="C72" s="1">
        <v>903746.32000000007</v>
      </c>
      <c r="D72" s="1">
        <v>136970.32</v>
      </c>
      <c r="E72" s="12">
        <f t="shared" si="5"/>
        <v>0.15155837093754362</v>
      </c>
    </row>
    <row r="73" spans="1:5" x14ac:dyDescent="0.25">
      <c r="A73" s="15" t="s">
        <v>27</v>
      </c>
      <c r="B73" s="1">
        <v>15716</v>
      </c>
      <c r="C73" s="1">
        <v>2125692.85</v>
      </c>
      <c r="D73" s="1">
        <v>422992.85</v>
      </c>
      <c r="E73" s="12">
        <f t="shared" si="5"/>
        <v>0.19899057853066587</v>
      </c>
    </row>
    <row r="74" spans="1:5" x14ac:dyDescent="0.25">
      <c r="A74" s="4" t="s">
        <v>18</v>
      </c>
      <c r="B74" s="1">
        <v>125357</v>
      </c>
      <c r="C74" s="1">
        <v>12815883.715000002</v>
      </c>
      <c r="D74" s="1">
        <v>2034092.2149999999</v>
      </c>
      <c r="E74" s="12">
        <f t="shared" si="5"/>
        <v>0.15871650057336678</v>
      </c>
    </row>
    <row r="75" spans="1:5" x14ac:dyDescent="0.25">
      <c r="A75" s="15" t="s">
        <v>21</v>
      </c>
      <c r="B75" s="1">
        <v>8970</v>
      </c>
      <c r="C75" s="1">
        <v>964505.22</v>
      </c>
      <c r="D75" s="1">
        <v>129665.22</v>
      </c>
      <c r="E75" s="12">
        <f t="shared" si="5"/>
        <v>0.13443703290688255</v>
      </c>
    </row>
    <row r="76" spans="1:5" x14ac:dyDescent="0.25">
      <c r="A76" s="15" t="s">
        <v>38</v>
      </c>
      <c r="B76" s="1">
        <v>7320</v>
      </c>
      <c r="C76" s="1">
        <v>770005.98</v>
      </c>
      <c r="D76" s="1">
        <v>152804.98000000001</v>
      </c>
      <c r="E76" s="12">
        <f t="shared" si="5"/>
        <v>0.19844648479223501</v>
      </c>
    </row>
    <row r="77" spans="1:5" x14ac:dyDescent="0.25">
      <c r="A77" s="15" t="s">
        <v>29</v>
      </c>
      <c r="B77" s="1">
        <v>7980</v>
      </c>
      <c r="C77" s="1">
        <v>795341.4</v>
      </c>
      <c r="D77" s="1">
        <v>76531.399999999994</v>
      </c>
      <c r="E77" s="12">
        <f t="shared" si="5"/>
        <v>9.6224589842802091E-2</v>
      </c>
    </row>
    <row r="78" spans="1:5" x14ac:dyDescent="0.25">
      <c r="A78" s="15" t="s">
        <v>41</v>
      </c>
      <c r="B78" s="1">
        <v>11347.5</v>
      </c>
      <c r="C78" s="1">
        <v>1203989.25</v>
      </c>
      <c r="D78" s="1">
        <v>124497.75</v>
      </c>
      <c r="E78" s="12">
        <f t="shared" si="5"/>
        <v>0.10340437009715826</v>
      </c>
    </row>
    <row r="79" spans="1:5" x14ac:dyDescent="0.25">
      <c r="A79" s="15" t="s">
        <v>43</v>
      </c>
      <c r="B79" s="1">
        <v>2990</v>
      </c>
      <c r="C79" s="1">
        <v>552834.48</v>
      </c>
      <c r="D79" s="1">
        <v>65739.48000000001</v>
      </c>
      <c r="E79" s="12">
        <f t="shared" si="5"/>
        <v>0.1189134946865109</v>
      </c>
    </row>
    <row r="80" spans="1:5" x14ac:dyDescent="0.25">
      <c r="A80" s="15" t="s">
        <v>25</v>
      </c>
      <c r="B80" s="1">
        <v>15251</v>
      </c>
      <c r="C80" s="1">
        <v>1532743.65</v>
      </c>
      <c r="D80" s="1">
        <v>238040.65</v>
      </c>
      <c r="E80" s="12">
        <f t="shared" si="5"/>
        <v>0.15530362823555002</v>
      </c>
    </row>
    <row r="81" spans="1:5" x14ac:dyDescent="0.25">
      <c r="A81" s="15" t="s">
        <v>32</v>
      </c>
      <c r="B81" s="1">
        <v>11245.5</v>
      </c>
      <c r="C81" s="1">
        <v>1059210.2849999999</v>
      </c>
      <c r="D81" s="1">
        <v>159702.285</v>
      </c>
      <c r="E81" s="12">
        <f t="shared" si="5"/>
        <v>0.15077486242498109</v>
      </c>
    </row>
    <row r="82" spans="1:5" x14ac:dyDescent="0.25">
      <c r="A82" s="15" t="s">
        <v>34</v>
      </c>
      <c r="B82" s="1">
        <v>9219</v>
      </c>
      <c r="C82" s="1">
        <v>292487.78999999998</v>
      </c>
      <c r="D82" s="1">
        <v>84635.79</v>
      </c>
      <c r="E82" s="12">
        <f t="shared" si="5"/>
        <v>0.28936520734762977</v>
      </c>
    </row>
    <row r="83" spans="1:5" x14ac:dyDescent="0.25">
      <c r="A83" s="15" t="s">
        <v>35</v>
      </c>
      <c r="B83" s="1">
        <v>4832</v>
      </c>
      <c r="C83" s="1">
        <v>285167.35999999999</v>
      </c>
      <c r="D83" s="1">
        <v>72152.36</v>
      </c>
      <c r="E83" s="12">
        <f t="shared" si="5"/>
        <v>0.25301759640373989</v>
      </c>
    </row>
    <row r="84" spans="1:5" x14ac:dyDescent="0.25">
      <c r="A84" s="15" t="s">
        <v>39</v>
      </c>
      <c r="B84" s="1">
        <v>16895</v>
      </c>
      <c r="C84" s="1">
        <v>1161765.48</v>
      </c>
      <c r="D84" s="1">
        <v>141005.48000000001</v>
      </c>
      <c r="E84" s="12">
        <f t="shared" si="5"/>
        <v>0.12137172469610649</v>
      </c>
    </row>
    <row r="85" spans="1:5" x14ac:dyDescent="0.25">
      <c r="A85" s="15" t="s">
        <v>44</v>
      </c>
      <c r="B85" s="1">
        <v>8194</v>
      </c>
      <c r="C85" s="1">
        <v>657056.91999999993</v>
      </c>
      <c r="D85" s="1">
        <v>88523.92</v>
      </c>
      <c r="E85" s="12">
        <f t="shared" si="5"/>
        <v>0.13472793194233462</v>
      </c>
    </row>
    <row r="86" spans="1:5" x14ac:dyDescent="0.25">
      <c r="A86" s="15" t="s">
        <v>27</v>
      </c>
      <c r="B86" s="1">
        <v>21113</v>
      </c>
      <c r="C86" s="1">
        <v>3540775.9</v>
      </c>
      <c r="D86" s="1">
        <v>700792.9</v>
      </c>
      <c r="E86" s="12">
        <f t="shared" si="5"/>
        <v>0.19792071562619934</v>
      </c>
    </row>
    <row r="87" spans="1:5" x14ac:dyDescent="0.25">
      <c r="A87" s="4" t="s">
        <v>22</v>
      </c>
      <c r="B87" s="1">
        <v>89526</v>
      </c>
      <c r="C87" s="1">
        <v>10844572.279999999</v>
      </c>
      <c r="D87" s="1">
        <v>1711620.2799999998</v>
      </c>
      <c r="E87" s="12">
        <f t="shared" si="5"/>
        <v>0.15783197675362812</v>
      </c>
    </row>
    <row r="88" spans="1:5" x14ac:dyDescent="0.25">
      <c r="A88" s="15" t="s">
        <v>21</v>
      </c>
      <c r="B88" s="1">
        <v>4266</v>
      </c>
      <c r="C88" s="1">
        <v>484779.8</v>
      </c>
      <c r="D88" s="1">
        <v>63799.8</v>
      </c>
      <c r="E88" s="12">
        <f t="shared" si="5"/>
        <v>0.13160573109688153</v>
      </c>
    </row>
    <row r="89" spans="1:5" x14ac:dyDescent="0.25">
      <c r="A89" s="15" t="s">
        <v>38</v>
      </c>
      <c r="B89" s="1">
        <v>7410</v>
      </c>
      <c r="C89" s="1">
        <v>525597.62</v>
      </c>
      <c r="D89" s="1">
        <v>131599.62</v>
      </c>
      <c r="E89" s="12">
        <f t="shared" si="5"/>
        <v>0.25038092828502534</v>
      </c>
    </row>
    <row r="90" spans="1:5" x14ac:dyDescent="0.25">
      <c r="A90" s="15" t="s">
        <v>29</v>
      </c>
      <c r="B90" s="1">
        <v>3925</v>
      </c>
      <c r="C90" s="1">
        <v>451755</v>
      </c>
      <c r="D90" s="1">
        <v>64895</v>
      </c>
      <c r="E90" s="12">
        <f t="shared" si="5"/>
        <v>0.14365087270755167</v>
      </c>
    </row>
    <row r="91" spans="1:5" x14ac:dyDescent="0.25">
      <c r="A91" s="15" t="s">
        <v>41</v>
      </c>
      <c r="B91" s="1">
        <v>10672</v>
      </c>
      <c r="C91" s="1">
        <v>1353872.46</v>
      </c>
      <c r="D91" s="1">
        <v>150072.46000000002</v>
      </c>
      <c r="E91" s="12">
        <f t="shared" si="5"/>
        <v>0.11084682230702884</v>
      </c>
    </row>
    <row r="92" spans="1:5" x14ac:dyDescent="0.25">
      <c r="A92" s="15" t="s">
        <v>43</v>
      </c>
      <c r="B92" s="1">
        <v>7222</v>
      </c>
      <c r="C92" s="1">
        <v>1286300.4000000001</v>
      </c>
      <c r="D92" s="1">
        <v>189475.4</v>
      </c>
      <c r="E92" s="12">
        <f t="shared" si="5"/>
        <v>0.14730260520792809</v>
      </c>
    </row>
    <row r="93" spans="1:5" x14ac:dyDescent="0.25">
      <c r="A93" s="15" t="s">
        <v>25</v>
      </c>
      <c r="B93" s="1">
        <v>9119</v>
      </c>
      <c r="C93" s="1">
        <v>1025589.3</v>
      </c>
      <c r="D93" s="1">
        <v>190294.3</v>
      </c>
      <c r="E93" s="12">
        <f t="shared" si="5"/>
        <v>0.18554630006377795</v>
      </c>
    </row>
    <row r="94" spans="1:5" x14ac:dyDescent="0.25">
      <c r="A94" s="15" t="s">
        <v>32</v>
      </c>
      <c r="B94" s="1">
        <v>5509</v>
      </c>
      <c r="C94" s="1">
        <v>778611</v>
      </c>
      <c r="D94" s="1">
        <v>59880</v>
      </c>
      <c r="E94" s="12">
        <f t="shared" si="5"/>
        <v>7.6906182933454581E-2</v>
      </c>
    </row>
    <row r="95" spans="1:5" x14ac:dyDescent="0.25">
      <c r="A95" s="15" t="s">
        <v>34</v>
      </c>
      <c r="B95" s="1">
        <v>7774</v>
      </c>
      <c r="C95" s="1">
        <v>598058.62</v>
      </c>
      <c r="D95" s="1">
        <v>100166.62</v>
      </c>
      <c r="E95" s="12">
        <f t="shared" si="5"/>
        <v>0.16748629089235431</v>
      </c>
    </row>
    <row r="96" spans="1:5" x14ac:dyDescent="0.25">
      <c r="A96" s="15" t="s">
        <v>35</v>
      </c>
      <c r="B96" s="1">
        <v>8314</v>
      </c>
      <c r="C96" s="1">
        <v>719706.14999999991</v>
      </c>
      <c r="D96" s="1">
        <v>181606.15000000002</v>
      </c>
      <c r="E96" s="12">
        <f t="shared" si="5"/>
        <v>0.25233374759962807</v>
      </c>
    </row>
    <row r="97" spans="1:5" x14ac:dyDescent="0.25">
      <c r="A97" s="15" t="s">
        <v>39</v>
      </c>
      <c r="B97" s="1">
        <v>6290</v>
      </c>
      <c r="C97" s="1">
        <v>1190749.4099999999</v>
      </c>
      <c r="D97" s="1">
        <v>162873.41</v>
      </c>
      <c r="E97" s="12">
        <f t="shared" si="5"/>
        <v>0.13678227226667281</v>
      </c>
    </row>
    <row r="98" spans="1:5" x14ac:dyDescent="0.25">
      <c r="A98" s="15" t="s">
        <v>44</v>
      </c>
      <c r="B98" s="1">
        <v>7091</v>
      </c>
      <c r="C98" s="1">
        <v>541667</v>
      </c>
      <c r="D98" s="1">
        <v>71741</v>
      </c>
      <c r="E98" s="12">
        <f t="shared" si="5"/>
        <v>0.13244484157240519</v>
      </c>
    </row>
    <row r="99" spans="1:5" x14ac:dyDescent="0.25">
      <c r="A99" s="15" t="s">
        <v>27</v>
      </c>
      <c r="B99" s="1">
        <v>11934</v>
      </c>
      <c r="C99" s="1">
        <v>1887885.5200000003</v>
      </c>
      <c r="D99" s="1">
        <v>345216.5199999999</v>
      </c>
      <c r="E99" s="12">
        <f t="shared" si="5"/>
        <v>0.18285882080392241</v>
      </c>
    </row>
    <row r="100" spans="1:5" x14ac:dyDescent="0.25">
      <c r="A100" s="4" t="s">
        <v>48</v>
      </c>
      <c r="B100" s="1">
        <v>556652.5</v>
      </c>
      <c r="C100" s="1">
        <v>58924427.504999965</v>
      </c>
      <c r="D100" s="1">
        <v>9574548.5050000027</v>
      </c>
      <c r="E100" s="12">
        <f t="shared" ref="E100" si="6">D100/C100</f>
        <v>0.16248861313395985</v>
      </c>
    </row>
  </sheetData>
  <pageMargins left="0.7" right="0.7" top="0.75" bottom="0.75" header="0.3" footer="0.3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showGridLines="0" workbookViewId="0">
      <selection activeCell="N42" sqref="N42"/>
    </sheetView>
  </sheetViews>
  <sheetFormatPr defaultRowHeight="15" x14ac:dyDescent="0.25"/>
  <cols>
    <col min="3" max="3" width="19.42578125" bestFit="1" customWidth="1"/>
    <col min="4" max="4" width="15" bestFit="1" customWidth="1"/>
    <col min="5" max="5" width="12.5703125" bestFit="1" customWidth="1"/>
    <col min="7" max="8" width="12.5703125" bestFit="1" customWidth="1"/>
    <col min="10" max="10" width="16.28515625" bestFit="1" customWidth="1"/>
    <col min="11" max="11" width="24.140625" bestFit="1" customWidth="1"/>
    <col min="12" max="12" width="20.5703125" bestFit="1" customWidth="1"/>
    <col min="13" max="13" width="14.42578125" bestFit="1" customWidth="1"/>
    <col min="14" max="14" width="12.5703125" bestFit="1" customWidth="1"/>
    <col min="16" max="16" width="16.28515625" bestFit="1" customWidth="1"/>
    <col min="17" max="18" width="12.5703125" bestFit="1" customWidth="1"/>
    <col min="19" max="19" width="20.140625" bestFit="1" customWidth="1"/>
    <col min="20" max="21" width="12.5703125" bestFit="1" customWidth="1"/>
  </cols>
  <sheetData>
    <row r="1" spans="1:20" x14ac:dyDescent="0.25">
      <c r="A1" s="3" t="s">
        <v>47</v>
      </c>
      <c r="C1" s="3" t="s">
        <v>47</v>
      </c>
      <c r="D1" t="s">
        <v>55</v>
      </c>
      <c r="J1" s="3" t="s">
        <v>1</v>
      </c>
      <c r="K1" t="s">
        <v>61</v>
      </c>
    </row>
    <row r="2" spans="1:20" x14ac:dyDescent="0.25">
      <c r="A2" s="4" t="s">
        <v>26</v>
      </c>
      <c r="C2" s="4" t="s">
        <v>22</v>
      </c>
      <c r="D2" s="6">
        <v>19.708181818181817</v>
      </c>
      <c r="F2" s="3" t="s">
        <v>47</v>
      </c>
      <c r="G2" s="3" t="s">
        <v>59</v>
      </c>
      <c r="H2" t="s">
        <v>60</v>
      </c>
    </row>
    <row r="3" spans="1:20" x14ac:dyDescent="0.25">
      <c r="A3" s="4" t="s">
        <v>36</v>
      </c>
      <c r="C3" s="4" t="s">
        <v>26</v>
      </c>
      <c r="D3" s="6">
        <v>18.419275362318842</v>
      </c>
      <c r="F3" s="4" t="s">
        <v>21</v>
      </c>
      <c r="G3" s="1">
        <v>5484378.8350000009</v>
      </c>
      <c r="H3" s="1">
        <v>764476.33499999996</v>
      </c>
      <c r="J3" s="3" t="s">
        <v>47</v>
      </c>
      <c r="K3" t="s">
        <v>55</v>
      </c>
      <c r="M3" s="3" t="s">
        <v>47</v>
      </c>
      <c r="N3" t="s">
        <v>60</v>
      </c>
      <c r="P3" s="3" t="s">
        <v>47</v>
      </c>
      <c r="Q3" t="s">
        <v>60</v>
      </c>
      <c r="S3" s="3" t="s">
        <v>47</v>
      </c>
      <c r="T3" t="s">
        <v>60</v>
      </c>
    </row>
    <row r="4" spans="1:20" x14ac:dyDescent="0.25">
      <c r="A4" s="4" t="s">
        <v>24</v>
      </c>
      <c r="C4" s="4" t="s">
        <v>36</v>
      </c>
      <c r="D4" s="6">
        <v>17.90746031746032</v>
      </c>
      <c r="F4" s="4" t="s">
        <v>38</v>
      </c>
      <c r="G4" s="1">
        <v>3183530.1400000006</v>
      </c>
      <c r="H4" s="1">
        <v>784206.13999999978</v>
      </c>
      <c r="J4" s="4" t="s">
        <v>21</v>
      </c>
      <c r="K4" s="13">
        <v>21.637499999999999</v>
      </c>
      <c r="M4" s="4" t="s">
        <v>26</v>
      </c>
      <c r="N4" s="1">
        <v>1889990.8</v>
      </c>
      <c r="P4" s="4" t="s">
        <v>26</v>
      </c>
      <c r="Q4" s="13">
        <v>1889990.8</v>
      </c>
      <c r="S4" s="4" t="s">
        <v>26</v>
      </c>
      <c r="T4" s="1">
        <v>1889990.8000000003</v>
      </c>
    </row>
    <row r="5" spans="1:20" x14ac:dyDescent="0.25">
      <c r="A5" s="4" t="s">
        <v>18</v>
      </c>
      <c r="C5" s="4" t="s">
        <v>24</v>
      </c>
      <c r="D5" s="6">
        <v>17.181343283582081</v>
      </c>
      <c r="F5" s="4" t="s">
        <v>29</v>
      </c>
      <c r="G5" s="1">
        <v>4696731.2</v>
      </c>
      <c r="H5" s="1">
        <v>616541.19999999984</v>
      </c>
      <c r="J5" s="4" t="s">
        <v>38</v>
      </c>
      <c r="K5" s="13">
        <v>18.104399999999995</v>
      </c>
      <c r="M5" s="4" t="s">
        <v>36</v>
      </c>
      <c r="N5" s="1">
        <v>1815167.9950000003</v>
      </c>
      <c r="P5" s="15" t="s">
        <v>19</v>
      </c>
      <c r="Q5" s="13">
        <v>412965.5</v>
      </c>
      <c r="S5" s="15" t="s">
        <v>30</v>
      </c>
      <c r="T5" s="1">
        <v>86563.08</v>
      </c>
    </row>
    <row r="6" spans="1:20" x14ac:dyDescent="0.25">
      <c r="A6" s="4" t="s">
        <v>22</v>
      </c>
      <c r="C6" s="4" t="s">
        <v>18</v>
      </c>
      <c r="D6" s="6">
        <v>16.44140845070422</v>
      </c>
      <c r="F6" s="4" t="s">
        <v>41</v>
      </c>
      <c r="G6" s="1">
        <v>5366693.37</v>
      </c>
      <c r="H6" s="1">
        <v>616045.37</v>
      </c>
      <c r="J6" s="4" t="s">
        <v>29</v>
      </c>
      <c r="K6" s="13">
        <v>21.554545454545455</v>
      </c>
      <c r="M6" s="4" t="s">
        <v>24</v>
      </c>
      <c r="N6" s="1">
        <v>2123677.2150000008</v>
      </c>
      <c r="P6" s="15" t="s">
        <v>40</v>
      </c>
      <c r="Q6" s="13">
        <v>470942.10000000003</v>
      </c>
      <c r="S6" s="15" t="s">
        <v>31</v>
      </c>
      <c r="T6" s="1">
        <v>8491.25</v>
      </c>
    </row>
    <row r="7" spans="1:20" x14ac:dyDescent="0.25">
      <c r="F7" s="4" t="s">
        <v>43</v>
      </c>
      <c r="G7" s="1">
        <v>5363460.59</v>
      </c>
      <c r="H7" s="1">
        <v>818772.59</v>
      </c>
      <c r="J7" s="4" t="s">
        <v>41</v>
      </c>
      <c r="K7" s="13">
        <v>14.180434782608694</v>
      </c>
      <c r="M7" s="4" t="s">
        <v>18</v>
      </c>
      <c r="N7" s="1">
        <v>2034092.2149999999</v>
      </c>
      <c r="P7" s="15" t="s">
        <v>28</v>
      </c>
      <c r="Q7" s="13">
        <v>228043.77000000002</v>
      </c>
      <c r="S7" s="15" t="s">
        <v>17</v>
      </c>
      <c r="T7" s="1">
        <v>1281633.7200000002</v>
      </c>
    </row>
    <row r="8" spans="1:20" x14ac:dyDescent="0.25">
      <c r="A8" s="14" t="str">
        <f>INDEX(Images!A4:A8,Images!A1)</f>
        <v>Leo Paul</v>
      </c>
      <c r="B8" s="10" t="s">
        <v>56</v>
      </c>
      <c r="C8" s="10" t="s">
        <v>57</v>
      </c>
      <c r="D8" s="10" t="s">
        <v>58</v>
      </c>
      <c r="F8" s="4" t="s">
        <v>25</v>
      </c>
      <c r="G8" s="1">
        <v>6642263.6599999983</v>
      </c>
      <c r="H8" s="1">
        <v>1073660.6600000001</v>
      </c>
      <c r="J8" s="4" t="s">
        <v>43</v>
      </c>
      <c r="K8" s="13">
        <v>23.539047619047619</v>
      </c>
      <c r="M8" s="4" t="s">
        <v>22</v>
      </c>
      <c r="N8" s="1">
        <v>1711620.2800000003</v>
      </c>
      <c r="P8" s="15" t="s">
        <v>37</v>
      </c>
      <c r="Q8" s="13">
        <v>778039.42999999993</v>
      </c>
      <c r="S8" s="15" t="s">
        <v>23</v>
      </c>
      <c r="T8" s="1">
        <v>103500.75000000001</v>
      </c>
    </row>
    <row r="9" spans="1:20" x14ac:dyDescent="0.25">
      <c r="B9" s="7">
        <v>1</v>
      </c>
      <c r="C9" s="7" t="s">
        <v>22</v>
      </c>
      <c r="D9" s="8">
        <v>19.708181818181817</v>
      </c>
      <c r="F9" s="4" t="s">
        <v>32</v>
      </c>
      <c r="G9" s="1">
        <v>3994621.6800000006</v>
      </c>
      <c r="H9" s="1">
        <v>582247.17999999993</v>
      </c>
      <c r="J9" s="4" t="s">
        <v>25</v>
      </c>
      <c r="K9" s="13">
        <v>18.691063829787236</v>
      </c>
      <c r="M9" s="4" t="s">
        <v>48</v>
      </c>
      <c r="N9" s="1">
        <v>9574548.5050000027</v>
      </c>
      <c r="P9" s="4" t="s">
        <v>36</v>
      </c>
      <c r="Q9" s="13">
        <v>1815167.9950000001</v>
      </c>
      <c r="S9" s="15" t="s">
        <v>33</v>
      </c>
      <c r="T9" s="1">
        <v>409802</v>
      </c>
    </row>
    <row r="10" spans="1:20" x14ac:dyDescent="0.25">
      <c r="B10" s="7">
        <v>2</v>
      </c>
      <c r="C10" s="7" t="s">
        <v>26</v>
      </c>
      <c r="D10" s="8">
        <v>18.419275362318842</v>
      </c>
      <c r="F10" s="4" t="s">
        <v>34</v>
      </c>
      <c r="G10" s="1">
        <v>1786847.72</v>
      </c>
      <c r="H10" s="1">
        <v>349771.72000000003</v>
      </c>
      <c r="J10" s="4" t="s">
        <v>32</v>
      </c>
      <c r="K10" s="13">
        <v>11.018181818181819</v>
      </c>
      <c r="M10" t="str">
        <f>A8</f>
        <v>Leo Paul</v>
      </c>
      <c r="N10" s="16">
        <f>VLOOKUP(A8,M4:N8,2)</f>
        <v>2123677.2150000008</v>
      </c>
      <c r="P10" s="15" t="s">
        <v>19</v>
      </c>
      <c r="Q10" s="13">
        <v>256613.04</v>
      </c>
      <c r="S10" s="4" t="s">
        <v>36</v>
      </c>
      <c r="T10" s="1">
        <v>1815167.9950000001</v>
      </c>
    </row>
    <row r="11" spans="1:20" x14ac:dyDescent="0.25">
      <c r="B11" s="7">
        <v>3</v>
      </c>
      <c r="C11" s="7" t="s">
        <v>36</v>
      </c>
      <c r="D11" s="8">
        <v>17.90746031746032</v>
      </c>
      <c r="F11" s="4" t="s">
        <v>35</v>
      </c>
      <c r="G11" s="1">
        <v>3448123.99</v>
      </c>
      <c r="H11" s="1">
        <v>807818.98999999987</v>
      </c>
      <c r="J11" s="4" t="s">
        <v>34</v>
      </c>
      <c r="K11" s="13">
        <v>13.0565</v>
      </c>
      <c r="N11" s="11">
        <f>N10/12</f>
        <v>176973.10125000007</v>
      </c>
      <c r="P11" s="15" t="s">
        <v>40</v>
      </c>
      <c r="Q11" s="13">
        <v>334837.78499999997</v>
      </c>
      <c r="S11" s="15" t="s">
        <v>30</v>
      </c>
      <c r="T11" s="1">
        <v>173795.64</v>
      </c>
    </row>
    <row r="12" spans="1:20" x14ac:dyDescent="0.25">
      <c r="B12" s="7">
        <v>4</v>
      </c>
      <c r="C12" s="7" t="s">
        <v>24</v>
      </c>
      <c r="D12" s="8">
        <v>17.181343283582081</v>
      </c>
      <c r="F12" s="4" t="s">
        <v>39</v>
      </c>
      <c r="G12" s="1">
        <v>4915389.2100000009</v>
      </c>
      <c r="H12" s="1">
        <v>709386.20999999973</v>
      </c>
      <c r="J12" s="4" t="s">
        <v>35</v>
      </c>
      <c r="K12" s="13">
        <v>17.562799999999999</v>
      </c>
      <c r="M12" t="str">
        <f>A8</f>
        <v>Leo Paul</v>
      </c>
      <c r="P12" s="15" t="s">
        <v>28</v>
      </c>
      <c r="Q12" s="13">
        <v>347118.63</v>
      </c>
      <c r="S12" s="15" t="s">
        <v>31</v>
      </c>
      <c r="T12" s="1">
        <v>2726.25</v>
      </c>
    </row>
    <row r="13" spans="1:20" x14ac:dyDescent="0.25">
      <c r="B13" s="7">
        <v>5</v>
      </c>
      <c r="C13" s="7" t="s">
        <v>18</v>
      </c>
      <c r="D13" s="8">
        <v>16.44140845070422</v>
      </c>
      <c r="F13" s="4" t="s">
        <v>44</v>
      </c>
      <c r="G13" s="1">
        <v>4418089.2300000004</v>
      </c>
      <c r="H13" s="1">
        <v>644115.23</v>
      </c>
      <c r="J13" s="4" t="s">
        <v>39</v>
      </c>
      <c r="K13" s="13">
        <v>11.551282051282049</v>
      </c>
      <c r="M13" s="9" t="str">
        <f ca="1">OFFSET($P$3,MATCH($M$12,$P$4:$P$28,0)+1,0)</f>
        <v>Computer</v>
      </c>
      <c r="N13" s="18">
        <f ca="1">OFFSET($P$3,MATCH($M$12,$P$4:$P$28,0)+1,1)</f>
        <v>437078.30499999999</v>
      </c>
      <c r="P13" s="15" t="s">
        <v>37</v>
      </c>
      <c r="Q13" s="13">
        <v>876598.54</v>
      </c>
      <c r="S13" s="15" t="s">
        <v>17</v>
      </c>
      <c r="T13" s="1">
        <v>982244.98</v>
      </c>
    </row>
    <row r="14" spans="1:20" x14ac:dyDescent="0.25">
      <c r="F14" s="4" t="s">
        <v>27</v>
      </c>
      <c r="G14" s="1">
        <v>9624297.8800000008</v>
      </c>
      <c r="H14" s="1">
        <v>1807506.8800000004</v>
      </c>
      <c r="J14" s="4" t="s">
        <v>44</v>
      </c>
      <c r="K14" s="13">
        <v>17.666799999999999</v>
      </c>
      <c r="M14" s="9" t="str">
        <f ca="1">OFFSET($P$3,MATCH($M$12,$P$4:$P$28,0)+2,0)</f>
        <v>Phone</v>
      </c>
      <c r="N14" s="18">
        <f ca="1">OFFSET($P$3,MATCH($M$12,$P$4:$P$28,0)+2,1)</f>
        <v>535934.02</v>
      </c>
      <c r="P14" s="4" t="s">
        <v>24</v>
      </c>
      <c r="Q14" s="13">
        <v>2123677.2149999999</v>
      </c>
      <c r="S14" s="15" t="s">
        <v>23</v>
      </c>
      <c r="T14" s="1">
        <v>74807.125</v>
      </c>
    </row>
    <row r="15" spans="1:20" x14ac:dyDescent="0.25">
      <c r="C15" s="3" t="s">
        <v>47</v>
      </c>
      <c r="D15" s="3" t="s">
        <v>14</v>
      </c>
      <c r="E15" t="s">
        <v>60</v>
      </c>
      <c r="F15" s="4" t="s">
        <v>48</v>
      </c>
      <c r="G15" s="11">
        <v>58924427.505000003</v>
      </c>
      <c r="H15" s="11">
        <v>9574548.5050000008</v>
      </c>
      <c r="I15" s="12"/>
      <c r="J15" s="4" t="s">
        <v>27</v>
      </c>
      <c r="K15" s="13">
        <v>23.937234042553182</v>
      </c>
      <c r="M15" s="9" t="str">
        <f ca="1">OFFSET($P$3,MATCH($M$12,$P$4:$P$28,0)+3,0)</f>
        <v>Printer</v>
      </c>
      <c r="N15" s="18">
        <f ca="1">OFFSET($P$3,MATCH($M$12,$P$4:$P$28,0)+3,1)</f>
        <v>431156.27999999997</v>
      </c>
      <c r="P15" s="15" t="s">
        <v>19</v>
      </c>
      <c r="Q15" s="13">
        <v>437078.30499999999</v>
      </c>
      <c r="S15" s="15" t="s">
        <v>33</v>
      </c>
      <c r="T15" s="1">
        <v>581594</v>
      </c>
    </row>
    <row r="16" spans="1:20" x14ac:dyDescent="0.25">
      <c r="C16" t="s">
        <v>26</v>
      </c>
      <c r="D16" t="s">
        <v>25</v>
      </c>
      <c r="E16" s="1">
        <v>260847.96000000002</v>
      </c>
      <c r="J16" s="4" t="s">
        <v>48</v>
      </c>
      <c r="K16" s="13">
        <v>17.911696428571432</v>
      </c>
      <c r="M16" s="9" t="str">
        <f ca="1">OFFSET($P$3,MATCH($M$12,$P$4:$P$28,0)+4,0)</f>
        <v>Projector</v>
      </c>
      <c r="N16" s="18">
        <f ca="1">OFFSET($P$3,MATCH($M$12,$P$4:$P$28,0)+4,1)</f>
        <v>719508.61</v>
      </c>
      <c r="P16" s="15" t="s">
        <v>40</v>
      </c>
      <c r="Q16" s="13">
        <v>535934.02</v>
      </c>
      <c r="S16" s="4" t="s">
        <v>24</v>
      </c>
      <c r="T16" s="1">
        <v>2123677.2150000003</v>
      </c>
    </row>
    <row r="17" spans="3:20" x14ac:dyDescent="0.25">
      <c r="D17" t="s">
        <v>21</v>
      </c>
      <c r="E17" s="1">
        <v>239990.09999999998</v>
      </c>
      <c r="P17" s="15" t="s">
        <v>28</v>
      </c>
      <c r="Q17" s="13">
        <v>431156.27999999997</v>
      </c>
      <c r="S17" s="15" t="s">
        <v>30</v>
      </c>
      <c r="T17" s="1">
        <v>157724.63999999998</v>
      </c>
    </row>
    <row r="18" spans="3:20" x14ac:dyDescent="0.25">
      <c r="D18" t="s">
        <v>27</v>
      </c>
      <c r="E18" s="1">
        <v>219430.31</v>
      </c>
      <c r="K18" s="13">
        <f>K16</f>
        <v>17.911696428571432</v>
      </c>
      <c r="P18" s="15" t="s">
        <v>37</v>
      </c>
      <c r="Q18" s="13">
        <v>719508.61</v>
      </c>
      <c r="S18" s="15" t="s">
        <v>31</v>
      </c>
      <c r="T18" s="1">
        <v>11473.125</v>
      </c>
    </row>
    <row r="19" spans="3:20" x14ac:dyDescent="0.25">
      <c r="D19" t="s">
        <v>29</v>
      </c>
      <c r="E19" s="1">
        <v>172598.5</v>
      </c>
      <c r="M19" s="18" t="str">
        <f ca="1">OFFSET($S$3,MATCH($A$8,$S$4:$S$33,0)+1,0)</f>
        <v>Channel Partners</v>
      </c>
      <c r="N19" s="18">
        <f ca="1">OFFSET($S$3,MATCH($A$8,$S$4:$S$33,0)+1,1)</f>
        <v>157724.63999999998</v>
      </c>
      <c r="P19" s="4" t="s">
        <v>18</v>
      </c>
      <c r="Q19" s="13">
        <v>2034092.2150000001</v>
      </c>
      <c r="S19" s="15" t="s">
        <v>17</v>
      </c>
      <c r="T19" s="1">
        <v>1449077.9500000004</v>
      </c>
    </row>
    <row r="20" spans="3:20" x14ac:dyDescent="0.25">
      <c r="D20" t="s">
        <v>35</v>
      </c>
      <c r="E20" s="1">
        <v>160812.76</v>
      </c>
      <c r="J20" s="3" t="s">
        <v>47</v>
      </c>
      <c r="K20" t="s">
        <v>55</v>
      </c>
      <c r="P20" s="15" t="s">
        <v>19</v>
      </c>
      <c r="Q20" s="13">
        <v>423254.78</v>
      </c>
      <c r="S20" s="15" t="s">
        <v>23</v>
      </c>
      <c r="T20" s="1">
        <v>87392</v>
      </c>
    </row>
    <row r="21" spans="3:20" x14ac:dyDescent="0.25">
      <c r="D21" t="s">
        <v>39</v>
      </c>
      <c r="E21" s="1">
        <v>158538.54999999999</v>
      </c>
      <c r="J21" s="4" t="s">
        <v>26</v>
      </c>
      <c r="K21" s="13">
        <v>18.419275362318842</v>
      </c>
      <c r="M21" t="s">
        <v>85</v>
      </c>
      <c r="N21" s="19">
        <f>VLOOKUP(M12,J21:K25,2)</f>
        <v>17.181343283582081</v>
      </c>
      <c r="P21" s="15" t="s">
        <v>40</v>
      </c>
      <c r="Q21" s="13">
        <v>421608.01500000007</v>
      </c>
      <c r="S21" s="15" t="s">
        <v>33</v>
      </c>
      <c r="T21" s="1">
        <v>418009.5</v>
      </c>
    </row>
    <row r="22" spans="3:20" x14ac:dyDescent="0.25">
      <c r="D22" t="s">
        <v>38</v>
      </c>
      <c r="E22" s="1">
        <v>155713.92000000001</v>
      </c>
      <c r="J22" s="4" t="s">
        <v>36</v>
      </c>
      <c r="K22" s="13">
        <v>17.90746031746032</v>
      </c>
      <c r="P22" s="15" t="s">
        <v>28</v>
      </c>
      <c r="Q22" s="13">
        <v>279673.24</v>
      </c>
      <c r="S22" s="4" t="s">
        <v>18</v>
      </c>
      <c r="T22" s="1">
        <v>2034092.2150000001</v>
      </c>
    </row>
    <row r="23" spans="3:20" x14ac:dyDescent="0.25">
      <c r="D23" t="s">
        <v>43</v>
      </c>
      <c r="E23" s="1">
        <v>155161.66</v>
      </c>
      <c r="J23" s="4" t="s">
        <v>24</v>
      </c>
      <c r="K23" s="13">
        <v>17.181343283582081</v>
      </c>
      <c r="M23" t="s">
        <v>64</v>
      </c>
      <c r="N23" s="20">
        <f>N10/GETPIVOTDATA("Profit",$M$3)</f>
        <v>0.22180442387345764</v>
      </c>
      <c r="P23" s="15" t="s">
        <v>37</v>
      </c>
      <c r="Q23" s="13">
        <v>909556.17999999993</v>
      </c>
      <c r="S23" s="15" t="s">
        <v>30</v>
      </c>
      <c r="T23" s="1">
        <v>208275.9</v>
      </c>
    </row>
    <row r="24" spans="3:20" x14ac:dyDescent="0.25">
      <c r="D24" t="s">
        <v>41</v>
      </c>
      <c r="E24" s="1">
        <v>144842.04999999999</v>
      </c>
      <c r="J24" s="4" t="s">
        <v>18</v>
      </c>
      <c r="K24" s="13">
        <v>16.44140845070422</v>
      </c>
      <c r="P24" s="4" t="s">
        <v>22</v>
      </c>
      <c r="Q24" s="13">
        <v>1711620.2799999998</v>
      </c>
      <c r="S24" s="15" t="s">
        <v>31</v>
      </c>
      <c r="T24" s="1">
        <v>26735</v>
      </c>
    </row>
    <row r="25" spans="3:20" x14ac:dyDescent="0.25">
      <c r="D25" t="s">
        <v>44</v>
      </c>
      <c r="E25" s="1">
        <v>119352.95</v>
      </c>
      <c r="J25" s="4" t="s">
        <v>22</v>
      </c>
      <c r="K25" s="13">
        <v>19.708181818181817</v>
      </c>
      <c r="M25" t="s">
        <v>65</v>
      </c>
      <c r="N25" s="18" t="str">
        <f ca="1">OFFSET($C$15,MATCH(A8,C16:C80),1)</f>
        <v>December</v>
      </c>
      <c r="P25" s="15" t="s">
        <v>19</v>
      </c>
      <c r="Q25" s="13">
        <v>403691.89999999997</v>
      </c>
      <c r="S25" s="15" t="s">
        <v>17</v>
      </c>
      <c r="T25" s="1">
        <v>1307074.4400000002</v>
      </c>
    </row>
    <row r="26" spans="3:20" x14ac:dyDescent="0.25">
      <c r="D26" t="s">
        <v>34</v>
      </c>
      <c r="E26" s="1">
        <v>65745.600000000006</v>
      </c>
      <c r="J26" s="4" t="s">
        <v>48</v>
      </c>
      <c r="K26" s="13">
        <v>17.911696428571418</v>
      </c>
      <c r="N26" s="17">
        <f ca="1">OFFSET($C$15,MATCH($A$8,$C$16:$C$80),2)</f>
        <v>422992.85</v>
      </c>
      <c r="P26" s="15" t="s">
        <v>40</v>
      </c>
      <c r="Q26" s="13">
        <v>378758.86000000004</v>
      </c>
      <c r="S26" s="15" t="s">
        <v>23</v>
      </c>
      <c r="T26" s="1">
        <v>79124.375</v>
      </c>
    </row>
    <row r="27" spans="3:20" x14ac:dyDescent="0.25">
      <c r="D27" t="s">
        <v>32</v>
      </c>
      <c r="E27" s="1">
        <v>36956.44</v>
      </c>
      <c r="P27" s="15" t="s">
        <v>28</v>
      </c>
      <c r="Q27" s="13">
        <v>393019.92</v>
      </c>
      <c r="S27" s="15" t="s">
        <v>33</v>
      </c>
      <c r="T27" s="1">
        <v>412882.5</v>
      </c>
    </row>
    <row r="28" spans="3:20" x14ac:dyDescent="0.25">
      <c r="C28" t="s">
        <v>66</v>
      </c>
      <c r="E28" s="1">
        <v>1889990.8000000003</v>
      </c>
      <c r="J28" s="3" t="s">
        <v>47</v>
      </c>
      <c r="K28" t="s">
        <v>55</v>
      </c>
      <c r="N28" t="str">
        <f>ROUND(N21,0)&amp;"/Unit"</f>
        <v>17/Unit</v>
      </c>
      <c r="P28" s="15" t="s">
        <v>37</v>
      </c>
      <c r="Q28" s="13">
        <v>536149.6</v>
      </c>
      <c r="S28" s="4" t="s">
        <v>22</v>
      </c>
      <c r="T28" s="1">
        <v>1711620.28</v>
      </c>
    </row>
    <row r="29" spans="3:20" x14ac:dyDescent="0.25">
      <c r="C29" t="s">
        <v>36</v>
      </c>
      <c r="D29" t="s">
        <v>32</v>
      </c>
      <c r="E29" s="1">
        <v>289631.77500000002</v>
      </c>
      <c r="J29" s="4" t="s">
        <v>26</v>
      </c>
      <c r="K29" s="13">
        <v>18.419275362318839</v>
      </c>
      <c r="P29" s="4" t="s">
        <v>48</v>
      </c>
      <c r="Q29" s="1">
        <v>9574548.5050000008</v>
      </c>
      <c r="S29" s="15" t="s">
        <v>30</v>
      </c>
      <c r="T29" s="1">
        <v>90007.680000000008</v>
      </c>
    </row>
    <row r="30" spans="3:20" x14ac:dyDescent="0.25">
      <c r="D30" t="s">
        <v>43</v>
      </c>
      <c r="E30" s="1">
        <v>254488.15</v>
      </c>
      <c r="J30" s="15" t="s">
        <v>19</v>
      </c>
      <c r="K30" s="13">
        <v>29.569090909090907</v>
      </c>
      <c r="M30">
        <v>0</v>
      </c>
      <c r="N30">
        <v>1</v>
      </c>
      <c r="S30" s="15" t="s">
        <v>31</v>
      </c>
      <c r="T30" s="1">
        <v>33015</v>
      </c>
    </row>
    <row r="31" spans="3:20" x14ac:dyDescent="0.25">
      <c r="D31" t="s">
        <v>44</v>
      </c>
      <c r="E31" s="1">
        <v>227527.04000000001</v>
      </c>
      <c r="J31" s="15" t="s">
        <v>40</v>
      </c>
      <c r="K31" s="13">
        <v>19.936</v>
      </c>
      <c r="L31">
        <v>1</v>
      </c>
      <c r="M31" s="9" t="str">
        <f ca="1">OFFSET($J$28,MATCH($A$8,$J$29:$J$53,0)+$L31,M$30)</f>
        <v>Computer</v>
      </c>
      <c r="N31" s="19">
        <f ca="1">OFFSET($J$28,MATCH($A$8,$J$29:$J$53,0)+$L31,N$30)</f>
        <v>19.548333333333336</v>
      </c>
      <c r="S31" s="15" t="s">
        <v>17</v>
      </c>
      <c r="T31" s="1">
        <v>1013599.6</v>
      </c>
    </row>
    <row r="32" spans="3:20" x14ac:dyDescent="0.25">
      <c r="D32" t="s">
        <v>29</v>
      </c>
      <c r="E32" s="1">
        <v>185350.5</v>
      </c>
      <c r="J32" s="15" t="s">
        <v>28</v>
      </c>
      <c r="K32" s="13">
        <v>12.201999999999998</v>
      </c>
      <c r="L32">
        <v>2</v>
      </c>
      <c r="M32" s="9" t="str">
        <f t="shared" ref="M32:N34" ca="1" si="0">OFFSET($J$28,MATCH($A$8,$J$29:$J$53,0)+$L32,M$30)</f>
        <v>Phone</v>
      </c>
      <c r="N32" s="19">
        <f t="shared" ca="1" si="0"/>
        <v>18.459166666666665</v>
      </c>
      <c r="S32" s="15" t="s">
        <v>23</v>
      </c>
      <c r="T32" s="1">
        <v>33643</v>
      </c>
    </row>
    <row r="33" spans="3:20" x14ac:dyDescent="0.25">
      <c r="D33" t="s">
        <v>25</v>
      </c>
      <c r="E33" s="1">
        <v>169302.11999999997</v>
      </c>
      <c r="J33" s="15" t="s">
        <v>37</v>
      </c>
      <c r="K33" s="13">
        <v>16.557142857142857</v>
      </c>
      <c r="L33">
        <v>3</v>
      </c>
      <c r="M33" s="9" t="str">
        <f t="shared" ca="1" si="0"/>
        <v>Printer</v>
      </c>
      <c r="N33" s="19">
        <f t="shared" ca="1" si="0"/>
        <v>17.103999999999999</v>
      </c>
      <c r="S33" s="15" t="s">
        <v>33</v>
      </c>
      <c r="T33" s="1">
        <v>541355</v>
      </c>
    </row>
    <row r="34" spans="3:20" x14ac:dyDescent="0.25">
      <c r="D34" t="s">
        <v>35</v>
      </c>
      <c r="E34" s="1">
        <v>155841.47999999998</v>
      </c>
      <c r="J34" s="4" t="s">
        <v>36</v>
      </c>
      <c r="K34" s="13">
        <v>17.90746031746032</v>
      </c>
      <c r="L34">
        <v>4</v>
      </c>
      <c r="M34" s="9" t="str">
        <f t="shared" ca="1" si="0"/>
        <v>Projector</v>
      </c>
      <c r="N34" s="19">
        <f t="shared" ca="1" si="0"/>
        <v>15.660714285714286</v>
      </c>
      <c r="S34" s="4" t="s">
        <v>48</v>
      </c>
      <c r="T34" s="1">
        <v>9574548.5050000008</v>
      </c>
    </row>
    <row r="35" spans="3:20" x14ac:dyDescent="0.25">
      <c r="D35" t="s">
        <v>41</v>
      </c>
      <c r="E35" s="1">
        <v>147808.27499999999</v>
      </c>
      <c r="J35" s="15" t="s">
        <v>19</v>
      </c>
      <c r="K35" s="13">
        <v>19.0625</v>
      </c>
    </row>
    <row r="36" spans="3:20" x14ac:dyDescent="0.25">
      <c r="D36" t="s">
        <v>27</v>
      </c>
      <c r="E36" s="1">
        <v>119074.3</v>
      </c>
      <c r="J36" s="15" t="s">
        <v>40</v>
      </c>
      <c r="K36" s="13">
        <v>16.200769230769229</v>
      </c>
    </row>
    <row r="37" spans="3:20" x14ac:dyDescent="0.25">
      <c r="D37" t="s">
        <v>21</v>
      </c>
      <c r="E37" s="1">
        <v>104053.215</v>
      </c>
      <c r="J37" s="15" t="s">
        <v>28</v>
      </c>
      <c r="K37" s="13">
        <v>17.466363636363635</v>
      </c>
    </row>
    <row r="38" spans="3:20" x14ac:dyDescent="0.25">
      <c r="D38" t="s">
        <v>39</v>
      </c>
      <c r="E38" s="1">
        <v>75073.86</v>
      </c>
      <c r="J38" s="15" t="s">
        <v>37</v>
      </c>
      <c r="K38" s="13">
        <v>18.39555555555555</v>
      </c>
    </row>
    <row r="39" spans="3:20" x14ac:dyDescent="0.25">
      <c r="D39" t="s">
        <v>38</v>
      </c>
      <c r="E39" s="1">
        <v>57760.160000000003</v>
      </c>
      <c r="J39" s="4" t="s">
        <v>24</v>
      </c>
      <c r="K39" s="13">
        <v>17.181343283582088</v>
      </c>
    </row>
    <row r="40" spans="3:20" x14ac:dyDescent="0.25">
      <c r="D40" t="s">
        <v>34</v>
      </c>
      <c r="E40" s="1">
        <v>29257.119999999999</v>
      </c>
      <c r="J40" s="15" t="s">
        <v>19</v>
      </c>
      <c r="K40" s="13">
        <v>19.548333333333336</v>
      </c>
    </row>
    <row r="41" spans="3:20" x14ac:dyDescent="0.25">
      <c r="C41" t="s">
        <v>67</v>
      </c>
      <c r="E41" s="1">
        <v>1815167.9950000003</v>
      </c>
      <c r="J41" s="15" t="s">
        <v>40</v>
      </c>
      <c r="K41" s="13">
        <v>18.459166666666665</v>
      </c>
    </row>
    <row r="42" spans="3:20" x14ac:dyDescent="0.25">
      <c r="C42" t="s">
        <v>24</v>
      </c>
      <c r="D42" t="s">
        <v>27</v>
      </c>
      <c r="E42" s="1">
        <v>422992.85</v>
      </c>
      <c r="J42" s="15" t="s">
        <v>28</v>
      </c>
      <c r="K42" s="13">
        <v>17.103999999999999</v>
      </c>
    </row>
    <row r="43" spans="3:20" x14ac:dyDescent="0.25">
      <c r="D43" t="s">
        <v>38</v>
      </c>
      <c r="E43" s="1">
        <v>286327.45999999996</v>
      </c>
      <c r="J43" s="15" t="s">
        <v>37</v>
      </c>
      <c r="K43" s="13">
        <v>15.660714285714286</v>
      </c>
    </row>
    <row r="44" spans="3:20" x14ac:dyDescent="0.25">
      <c r="D44" t="s">
        <v>35</v>
      </c>
      <c r="E44" s="1">
        <v>237406.24</v>
      </c>
      <c r="J44" s="4" t="s">
        <v>18</v>
      </c>
      <c r="K44" s="13">
        <v>16.441408450704227</v>
      </c>
    </row>
    <row r="45" spans="3:20" x14ac:dyDescent="0.25">
      <c r="D45" t="s">
        <v>21</v>
      </c>
      <c r="E45" s="1">
        <v>226968</v>
      </c>
      <c r="J45" s="15" t="s">
        <v>19</v>
      </c>
      <c r="K45" s="13">
        <v>15.030000000000001</v>
      </c>
    </row>
    <row r="46" spans="3:20" x14ac:dyDescent="0.25">
      <c r="D46" t="s">
        <v>25</v>
      </c>
      <c r="E46" s="1">
        <v>215175.63</v>
      </c>
      <c r="J46" s="15" t="s">
        <v>40</v>
      </c>
      <c r="K46" s="13">
        <v>27.01</v>
      </c>
    </row>
    <row r="47" spans="3:20" x14ac:dyDescent="0.25">
      <c r="D47" t="s">
        <v>39</v>
      </c>
      <c r="E47" s="1">
        <v>171894.91</v>
      </c>
      <c r="J47" s="15" t="s">
        <v>28</v>
      </c>
      <c r="K47" s="13">
        <v>11.112142857142858</v>
      </c>
    </row>
    <row r="48" spans="3:20" x14ac:dyDescent="0.25">
      <c r="D48" t="s">
        <v>43</v>
      </c>
      <c r="E48" s="1">
        <v>153907.9</v>
      </c>
      <c r="J48" s="15" t="s">
        <v>37</v>
      </c>
      <c r="K48" s="13">
        <v>15.406666666666666</v>
      </c>
    </row>
    <row r="49" spans="3:11" x14ac:dyDescent="0.25">
      <c r="D49" t="s">
        <v>44</v>
      </c>
      <c r="E49" s="1">
        <v>136970.32</v>
      </c>
      <c r="J49" s="4" t="s">
        <v>22</v>
      </c>
      <c r="K49" s="13">
        <v>19.708181818181814</v>
      </c>
    </row>
    <row r="50" spans="3:11" x14ac:dyDescent="0.25">
      <c r="D50" t="s">
        <v>29</v>
      </c>
      <c r="E50" s="1">
        <v>117165.8</v>
      </c>
      <c r="J50" s="15" t="s">
        <v>19</v>
      </c>
      <c r="K50" s="13">
        <v>22.333846153846146</v>
      </c>
    </row>
    <row r="51" spans="3:11" x14ac:dyDescent="0.25">
      <c r="D51" t="s">
        <v>34</v>
      </c>
      <c r="E51" s="1">
        <v>69966.59</v>
      </c>
      <c r="J51" s="15" t="s">
        <v>40</v>
      </c>
      <c r="K51" s="13">
        <v>22.756666666666671</v>
      </c>
    </row>
    <row r="52" spans="3:11" x14ac:dyDescent="0.25">
      <c r="D52" t="s">
        <v>41</v>
      </c>
      <c r="E52" s="1">
        <v>48824.835000000006</v>
      </c>
      <c r="J52" s="15" t="s">
        <v>28</v>
      </c>
      <c r="K52" s="13">
        <v>21.318461538461538</v>
      </c>
    </row>
    <row r="53" spans="3:11" x14ac:dyDescent="0.25">
      <c r="D53" t="s">
        <v>32</v>
      </c>
      <c r="E53" s="1">
        <v>36076.68</v>
      </c>
      <c r="J53" s="15" t="s">
        <v>37</v>
      </c>
      <c r="K53" s="13">
        <v>16.434999999999999</v>
      </c>
    </row>
    <row r="54" spans="3:11" x14ac:dyDescent="0.25">
      <c r="C54" t="s">
        <v>68</v>
      </c>
      <c r="E54" s="1">
        <v>2123677.2149999999</v>
      </c>
      <c r="J54" s="4" t="s">
        <v>48</v>
      </c>
      <c r="K54" s="13">
        <v>17.91169642857141</v>
      </c>
    </row>
    <row r="55" spans="3:11" x14ac:dyDescent="0.25">
      <c r="C55" t="s">
        <v>18</v>
      </c>
      <c r="D55" t="s">
        <v>27</v>
      </c>
      <c r="E55" s="1">
        <v>700792.9</v>
      </c>
    </row>
    <row r="56" spans="3:11" x14ac:dyDescent="0.25">
      <c r="D56" t="s">
        <v>25</v>
      </c>
      <c r="E56" s="1">
        <v>238040.65</v>
      </c>
    </row>
    <row r="57" spans="3:11" x14ac:dyDescent="0.25">
      <c r="D57" t="s">
        <v>32</v>
      </c>
      <c r="E57" s="1">
        <v>159702.285</v>
      </c>
    </row>
    <row r="58" spans="3:11" x14ac:dyDescent="0.25">
      <c r="D58" t="s">
        <v>38</v>
      </c>
      <c r="E58" s="1">
        <v>152804.98000000001</v>
      </c>
    </row>
    <row r="59" spans="3:11" x14ac:dyDescent="0.25">
      <c r="D59" t="s">
        <v>39</v>
      </c>
      <c r="E59" s="1">
        <v>141005.48000000001</v>
      </c>
    </row>
    <row r="60" spans="3:11" x14ac:dyDescent="0.25">
      <c r="D60" t="s">
        <v>21</v>
      </c>
      <c r="E60" s="1">
        <v>129665.22</v>
      </c>
    </row>
    <row r="61" spans="3:11" x14ac:dyDescent="0.25">
      <c r="D61" t="s">
        <v>41</v>
      </c>
      <c r="E61" s="1">
        <v>124497.75</v>
      </c>
    </row>
    <row r="62" spans="3:11" x14ac:dyDescent="0.25">
      <c r="D62" t="s">
        <v>44</v>
      </c>
      <c r="E62" s="1">
        <v>88523.92</v>
      </c>
    </row>
    <row r="63" spans="3:11" x14ac:dyDescent="0.25">
      <c r="D63" t="s">
        <v>34</v>
      </c>
      <c r="E63" s="1">
        <v>84635.79</v>
      </c>
    </row>
    <row r="64" spans="3:11" x14ac:dyDescent="0.25">
      <c r="D64" t="s">
        <v>29</v>
      </c>
      <c r="E64" s="1">
        <v>76531.399999999994</v>
      </c>
    </row>
    <row r="65" spans="3:5" x14ac:dyDescent="0.25">
      <c r="D65" t="s">
        <v>35</v>
      </c>
      <c r="E65" s="1">
        <v>72152.36</v>
      </c>
    </row>
    <row r="66" spans="3:5" x14ac:dyDescent="0.25">
      <c r="D66" t="s">
        <v>43</v>
      </c>
      <c r="E66" s="1">
        <v>65739.48000000001</v>
      </c>
    </row>
    <row r="67" spans="3:5" x14ac:dyDescent="0.25">
      <c r="C67" t="s">
        <v>69</v>
      </c>
      <c r="E67" s="1">
        <v>2034092.2149999999</v>
      </c>
    </row>
    <row r="68" spans="3:5" x14ac:dyDescent="0.25">
      <c r="C68" t="s">
        <v>22</v>
      </c>
      <c r="D68" t="s">
        <v>27</v>
      </c>
      <c r="E68" s="1">
        <v>345216.5199999999</v>
      </c>
    </row>
    <row r="69" spans="3:5" x14ac:dyDescent="0.25">
      <c r="D69" t="s">
        <v>25</v>
      </c>
      <c r="E69" s="1">
        <v>190294.3</v>
      </c>
    </row>
    <row r="70" spans="3:5" x14ac:dyDescent="0.25">
      <c r="D70" t="s">
        <v>43</v>
      </c>
      <c r="E70" s="1">
        <v>189475.4</v>
      </c>
    </row>
    <row r="71" spans="3:5" x14ac:dyDescent="0.25">
      <c r="D71" t="s">
        <v>35</v>
      </c>
      <c r="E71" s="1">
        <v>181606.15000000002</v>
      </c>
    </row>
    <row r="72" spans="3:5" x14ac:dyDescent="0.25">
      <c r="D72" t="s">
        <v>39</v>
      </c>
      <c r="E72" s="1">
        <v>162873.41</v>
      </c>
    </row>
    <row r="73" spans="3:5" x14ac:dyDescent="0.25">
      <c r="D73" t="s">
        <v>41</v>
      </c>
      <c r="E73" s="1">
        <v>150072.46000000002</v>
      </c>
    </row>
    <row r="74" spans="3:5" x14ac:dyDescent="0.25">
      <c r="D74" t="s">
        <v>38</v>
      </c>
      <c r="E74" s="1">
        <v>131599.62</v>
      </c>
    </row>
    <row r="75" spans="3:5" x14ac:dyDescent="0.25">
      <c r="D75" t="s">
        <v>34</v>
      </c>
      <c r="E75" s="1">
        <v>100166.62</v>
      </c>
    </row>
    <row r="76" spans="3:5" x14ac:dyDescent="0.25">
      <c r="D76" t="s">
        <v>44</v>
      </c>
      <c r="E76" s="1">
        <v>71741</v>
      </c>
    </row>
    <row r="77" spans="3:5" x14ac:dyDescent="0.25">
      <c r="D77" t="s">
        <v>29</v>
      </c>
      <c r="E77" s="1">
        <v>64895</v>
      </c>
    </row>
    <row r="78" spans="3:5" x14ac:dyDescent="0.25">
      <c r="D78" t="s">
        <v>21</v>
      </c>
      <c r="E78" s="1">
        <v>63799.8</v>
      </c>
    </row>
    <row r="79" spans="3:5" x14ac:dyDescent="0.25">
      <c r="D79" t="s">
        <v>32</v>
      </c>
      <c r="E79" s="1">
        <v>59880</v>
      </c>
    </row>
    <row r="80" spans="3:5" x14ac:dyDescent="0.25">
      <c r="C80" t="s">
        <v>70</v>
      </c>
      <c r="E80" s="1">
        <v>1711620.2799999998</v>
      </c>
    </row>
    <row r="81" spans="3:5" x14ac:dyDescent="0.25">
      <c r="C81" t="s">
        <v>48</v>
      </c>
      <c r="E81" s="1">
        <v>9574548.5050000027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'Profitablity Analysis'!K4:K15</xm:f>
              <xm:sqref>K17</xm:sqref>
            </x14:sparkline>
          </x14:sparklines>
        </x14:sparklineGroup>
        <x14:sparklineGroup type="column" displayEmptyCellsAs="gap">
          <x14:colorSeries theme="0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'Profitablity Analysis'!P3:P12</xm:f>
              <xm:sqref>P14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'Profitablity Analysis'!H3:H14</xm:f>
              <xm:sqref>H16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'Profitablity Analysis'!G3:G14</xm:f>
              <xm:sqref>G16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9 1 i Q V O H A n C q k A A A A 9 Q A A A B I A H A B D b 2 5 m a W c v U G F j a 2 F n Z S 5 4 b W w g o h g A K K A U A A A A A A A A A A A A A A A A A A A A A A A A A A A A h Y 9 B D o I w F E S v Q r q n R Y w G y a c s X J m I M T E x b p t S o R E + h h b L 3 V x 4 J K 8 g R l F 3 L m f e W 8 z c r z d I + 7 r y L q o 1 u s G E T G h A P I W y y T U W C e n s 0 Y 9 I y m E r 5 E k U y h t k N H F v 8 o S U 1 p 5 j x p x z 1 E 1 p 0 x Y s D I I J O 2 T r n S x V L c h H 1 v 9 l X 6 O x A q U i H P a v M T y k i 4 j O 5 s M k Y G M H m c Y v D w f 2 p D 8 l L L v K d q 3 i C v 3 V B t g Y g b 0 v 8 A d Q S w M E F A A C A A g A 9 1 i Q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Y k F T + L u R o k Q E A A E 4 D A A A T A B w A R m 9 y b X V s Y X M v U 2 V j d G l v b j E u b S C i G A A o o B Q A A A A A A A A A A A A A A A A A A A A A A A A A A A B 1 k k F r G z E Q h e 8 G / w e h X m x Y D K G h h w Y f k n W a h N I 2 s A 6 h 2 C a M t W N b j V Y y 0 g h s j P 9 7 R t 6 t A 9 n N X r T M N / P e 0 6 C A i r S z o q j P i 6 t + r 9 8 L G / B Y i g k Q i L E w S P 2 e 4 K 9 w 0 S v k y u 1 O o R k 9 O / + 6 d O 5 1 8 E M b H O X O E l o K A 5 l / n z 8 F 9 G F + X W r a w 3 z i V K w S m j 9 6 9 4 9 9 x N f R z o S d H G b C R m M y Q T 7 i M K t N k u l L s U E k N q o d D 7 M H w m o s E 5 L Z T 2 3 L s T x 1 y M V x l o q L Z v a L Z I f K E W e / R y g 5 g 2 S R K S w 5 X 0 O a + u D d J h O z h l 0 b U y g w 4 M M 4 J V o M z 7 L 5 B u y a V a f 7 L b 5 L T j 3 Y s H K + y p 2 J l U 0 w D D o y Z I e D L H C d d i D 5 s t w m C H d 0 z M R B 3 l Z b 4 / a I L c A q Z V T t g Y k O y k V L 4 g Z s 2 a J P V l P g t Z k z s r F a o j / B X 2 D j C h R F r + 1 a P H q t k u 2 D p W + X o x T + 1 F S A w c / Y n X e B 1 b k j d M j / T 9 b F P h 3 K / 9 w V H W W + / U p T l w n Q e V c l / 9 c X 4 7 e 3 E b 9 P X e 3 U D Y W q v e S / C B 0 D t b n Y o h d p n x 9 S H I f 9 n r a d L + P q D V B L A Q I t A B Q A A g A I A P d Y k F T h w J w q p A A A A P U A A A A S A A A A A A A A A A A A A A A A A A A A A A B D b 2 5 m a W c v U G F j a 2 F n Z S 5 4 b W x Q S w E C L Q A U A A I A C A D 3 W J B U D 8 r p q 6 Q A A A D p A A A A E w A A A A A A A A A A A A A A A A D w A A A A W 0 N v b n R l b n R f V H l w Z X N d L n h t b F B L A Q I t A B Q A A g A I A P d Y k F T + L u R o k Q E A A E 4 D A A A T A A A A A A A A A A A A A A A A A O E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R A A A A A A A A v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h d G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V Q w N z o x N z o x M C 4 0 N T A w O D k 5 W i I g L z 4 8 R W 5 0 c n k g V H l w Z T 0 i R m l s b E N v b H V t b l R 5 c G V z I i B W Y W x 1 Z T 0 i c 0 J n W U d C Z 1 V E Q X d V R k J R V U Z D U U 1 H Q X d V P S I g L z 4 8 R W 5 0 c n k g V H l w Z T 0 i R m l s b E N v b H V t b k 5 h b W V z I i B W Y W x 1 Z T 0 i c 1 s m c X V v d D t T Z W d t Z W 5 0 J n F 1 b 3 Q 7 L C Z x d W 9 0 O 0 V t c G x v e W V l J n F 1 b 3 Q 7 L C Z x d W 9 0 O 1 B y b 2 R 1 Y 3 Q m c X V v d D s s J n F 1 b 3 Q 7 R G l z Y 2 9 1 b n Q g Q m F u Z C Z x d W 9 0 O y w m c X V v d D t V b m l 0 c y B T b 2 x k J n F 1 b 3 Q 7 L C Z x d W 9 0 O 0 1 h b n V m Y W N 0 d X J p b m c g U H J p Y 2 U m c X V v d D s s J n F 1 b 3 Q 7 U 2 F s Z S B Q c m l j Z S Z x d W 9 0 O y w m c X V v d D t H c m 9 z c y B T Y W x l c y Z x d W 9 0 O y w m c X V v d D t E a X N j b 3 V u d H M m c X V v d D s s J n F 1 b 3 Q 7 I F N h b G V z J n F 1 b 3 Q 7 L C Z x d W 9 0 O 0 N P R 1 M m c X V v d D s s J n F 1 b 3 Q 7 U H J v Z m l 0 J n F 1 b 3 Q 7 L C Z x d W 9 0 O 0 R h d G U m c X V v d D s s J n F 1 b 3 Q 7 T W 9 u d G g g T n V t Y m V y J n F 1 b 3 Q 7 L C Z x d W 9 0 O 0 1 v b n R o I E 5 h b W U m c X V v d D s s J n F 1 b 3 Q 7 W W V h c i Z x d W 9 0 O y w m c X V v d D t Q c m 9 m a X Q g c G V y I F V u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D a G F u Z 2 V k I F R 5 c G U u e 1 N l Z 2 1 l b n Q s M H 0 m c X V v d D s s J n F 1 b 3 Q 7 U 2 V j d G l v b j E v R G F 0 Y S 9 D a G F u Z 2 V k I F R 5 c G U u e 0 V t c G x v e W V l L D F 9 J n F 1 b 3 Q 7 L C Z x d W 9 0 O 1 N l Y 3 R p b 2 4 x L 0 R h d G E v Q 2 h h b m d l Z C B U e X B l L n t Q c m 9 k d W N 0 L D J 9 J n F 1 b 3 Q 7 L C Z x d W 9 0 O 1 N l Y 3 R p b 2 4 x L 0 R h d G E v Q 2 h h b m d l Z C B U e X B l L n t E a X N j b 3 V u d C B C Y W 5 k L D N 9 J n F 1 b 3 Q 7 L C Z x d W 9 0 O 1 N l Y 3 R p b 2 4 x L 0 R h d G E v Q 2 h h b m d l Z C B U e X B l L n t V b m l 0 c y B T b 2 x k L D R 9 J n F 1 b 3 Q 7 L C Z x d W 9 0 O 1 N l Y 3 R p b 2 4 x L 0 R h d G E v Q 2 h h b m d l Z C B U e X B l L n t N Y W 5 1 Z m F j d H V y a W 5 n I F B y a W N l L D V 9 J n F 1 b 3 Q 7 L C Z x d W 9 0 O 1 N l Y 3 R p b 2 4 x L 0 R h d G E v Q 2 h h b m d l Z C B U e X B l L n t T Y W x l I F B y a W N l L D Z 9 J n F 1 b 3 Q 7 L C Z x d W 9 0 O 1 N l Y 3 R p b 2 4 x L 0 R h d G E v Q 2 h h b m d l Z C B U e X B l L n t H c m 9 z c y B T Y W x l c y w 3 f S Z x d W 9 0 O y w m c X V v d D t T Z W N 0 a W 9 u M S 9 E Y X R h L 0 N o Y W 5 n Z W Q g V H l w Z S 5 7 R G l z Y 2 9 1 b n R z L D h 9 J n F 1 b 3 Q 7 L C Z x d W 9 0 O 1 N l Y 3 R p b 2 4 x L 0 R h d G E v Q 2 h h b m d l Z C B U e X B l L n s g U 2 F s Z X M s O X 0 m c X V v d D s s J n F 1 b 3 Q 7 U 2 V j d G l v b j E v R G F 0 Y S 9 D a G F u Z 2 V k I F R 5 c G U u e 0 N P R 1 M s M T B 9 J n F 1 b 3 Q 7 L C Z x d W 9 0 O 1 N l Y 3 R p b 2 4 x L 0 R h d G E v Q 2 h h b m d l Z C B U e X B l L n t Q c m 9 m a X Q s M T F 9 J n F 1 b 3 Q 7 L C Z x d W 9 0 O 1 N l Y 3 R p b 2 4 x L 0 R h d G E v Q 2 h h b m d l Z C B U e X B l L n t E Y X R l L D E y f S Z x d W 9 0 O y w m c X V v d D t T Z W N 0 a W 9 u M S 9 E Y X R h L 0 N o Y W 5 n Z W Q g V H l w Z S 5 7 T W 9 u d G g g T n V t Y m V y L D E z f S Z x d W 9 0 O y w m c X V v d D t T Z W N 0 a W 9 u M S 9 E Y X R h L 0 N o Y W 5 n Z W Q g V H l w Z S 5 7 T W 9 u d G g g T m F t Z S w x N H 0 m c X V v d D s s J n F 1 b 3 Q 7 U 2 V j d G l v b j E v R G F 0 Y S 9 D a G F u Z 2 V k I F R 5 c G U u e 1 l l Y X I s M T V 9 J n F 1 b 3 Q 7 L C Z x d W 9 0 O 1 N l Y 3 R p b 2 4 x L 0 R h d G E v Q 2 h h b m d l Z C B U e X B l L n t Q c m 9 m a X Q g c G V y I F V u a X Q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Y X R h L 0 N o Y W 5 n Z W Q g V H l w Z S 5 7 U 2 V n b W V u d C w w f S Z x d W 9 0 O y w m c X V v d D t T Z W N 0 a W 9 u M S 9 E Y X R h L 0 N o Y W 5 n Z W Q g V H l w Z S 5 7 R W 1 w b G 9 5 Z W U s M X 0 m c X V v d D s s J n F 1 b 3 Q 7 U 2 V j d G l v b j E v R G F 0 Y S 9 D a G F u Z 2 V k I F R 5 c G U u e 1 B y b 2 R 1 Y 3 Q s M n 0 m c X V v d D s s J n F 1 b 3 Q 7 U 2 V j d G l v b j E v R G F 0 Y S 9 D a G F u Z 2 V k I F R 5 c G U u e 0 R p c 2 N v d W 5 0 I E J h b m Q s M 3 0 m c X V v d D s s J n F 1 b 3 Q 7 U 2 V j d G l v b j E v R G F 0 Y S 9 D a G F u Z 2 V k I F R 5 c G U u e 1 V u a X R z I F N v b G Q s N H 0 m c X V v d D s s J n F 1 b 3 Q 7 U 2 V j d G l v b j E v R G F 0 Y S 9 D a G F u Z 2 V k I F R 5 c G U u e 0 1 h b n V m Y W N 0 d X J p b m c g U H J p Y 2 U s N X 0 m c X V v d D s s J n F 1 b 3 Q 7 U 2 V j d G l v b j E v R G F 0 Y S 9 D a G F u Z 2 V k I F R 5 c G U u e 1 N h b G U g U H J p Y 2 U s N n 0 m c X V v d D s s J n F 1 b 3 Q 7 U 2 V j d G l v b j E v R G F 0 Y S 9 D a G F u Z 2 V k I F R 5 c G U u e 0 d y b 3 N z I F N h b G V z L D d 9 J n F 1 b 3 Q 7 L C Z x d W 9 0 O 1 N l Y 3 R p b 2 4 x L 0 R h d G E v Q 2 h h b m d l Z C B U e X B l L n t E a X N j b 3 V u d H M s O H 0 m c X V v d D s s J n F 1 b 3 Q 7 U 2 V j d G l v b j E v R G F 0 Y S 9 D a G F u Z 2 V k I F R 5 c G U u e y B T Y W x l c y w 5 f S Z x d W 9 0 O y w m c X V v d D t T Z W N 0 a W 9 u M S 9 E Y X R h L 0 N o Y W 5 n Z W Q g V H l w Z S 5 7 Q 0 9 H U y w x M H 0 m c X V v d D s s J n F 1 b 3 Q 7 U 2 V j d G l v b j E v R G F 0 Y S 9 D a G F u Z 2 V k I F R 5 c G U u e 1 B y b 2 Z p d C w x M X 0 m c X V v d D s s J n F 1 b 3 Q 7 U 2 V j d G l v b j E v R G F 0 Y S 9 D a G F u Z 2 V k I F R 5 c G U u e 0 R h d G U s M T J 9 J n F 1 b 3 Q 7 L C Z x d W 9 0 O 1 N l Y 3 R p b 2 4 x L 0 R h d G E v Q 2 h h b m d l Z C B U e X B l L n t N b 2 5 0 a C B O d W 1 i Z X I s M T N 9 J n F 1 b 3 Q 7 L C Z x d W 9 0 O 1 N l Y 3 R p b 2 4 x L 0 R h d G E v Q 2 h h b m d l Z C B U e X B l L n t N b 2 5 0 a C B O Y W 1 l L D E 0 f S Z x d W 9 0 O y w m c X V v d D t T Z W N 0 a W 9 u M S 9 E Y X R h L 0 N o Y W 5 n Z W Q g V H l w Z S 5 7 W W V h c i w x N X 0 m c X V v d D s s J n F 1 b 3 Q 7 U 2 V j d G l v b j E v R G F 0 Y S 9 D a G F u Z 2 V k I F R 5 c G U u e 1 B y b 2 Z p d C B w Z X I g V W 5 p d C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a e Q S H K h w N P o y o P w t L d 5 H E A A A A A A g A A A A A A E G Y A A A A B A A A g A A A A m e I N M t 0 7 R K F / p V P I + j t i r h S B B O k E w q g c c 0 a C c N + i / 3 k A A A A A D o A A A A A C A A A g A A A A Y P b / 7 x a + 5 U Q z S j / c L g 2 P 5 j Y X s r j P G u I M T 3 9 2 z D Y Y N x x Q A A A A e r F g F 4 H K 4 l 6 S m z e a B Z w 8 h A / J Q p S Z Y 2 D c O 6 q K a 4 m 2 n M v k H A j t N k 0 8 L I n 7 Y I i / 2 r w N 3 Y B F v 6 H g a H P + M o E x w t I e J k N C b X f 7 n 6 H h 9 B Z Z j g 2 W 5 5 N A A A A A 7 2 V Y y x g / 2 i W i e J d u A Z k H E I K r X 4 G D u N R 9 6 t F F + 4 v G m B 5 g w a C d p S 8 J o V q V i k R 1 g h 8 C h I s 3 / z 5 + W B 4 r G N f x l J T P 7 g = = < / D a t a M a s h u p > 
</file>

<file path=customXml/itemProps1.xml><?xml version="1.0" encoding="utf-8"?>
<ds:datastoreItem xmlns:ds="http://schemas.openxmlformats.org/officeDocument/2006/customXml" ds:itemID="{407A8505-CD6C-43EA-BE14-AE201CA8F8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Data</vt:lpstr>
      <vt:lpstr>Images</vt:lpstr>
      <vt:lpstr>Sales Analysis</vt:lpstr>
      <vt:lpstr>Unit Sold Analysis</vt:lpstr>
      <vt:lpstr>Profitablity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Admin</cp:lastModifiedBy>
  <dcterms:created xsi:type="dcterms:W3CDTF">2022-04-15T07:16:16Z</dcterms:created>
  <dcterms:modified xsi:type="dcterms:W3CDTF">2022-09-25T07:40:20Z</dcterms:modified>
</cp:coreProperties>
</file>