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hotoPrint\"/>
    </mc:Choice>
  </mc:AlternateContent>
  <xr:revisionPtr revIDLastSave="0" documentId="13_ncr:1_{39E96527-958C-47F4-AC02-0955A7FBCAE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alculations" sheetId="1" r:id="rId1"/>
    <sheet name="Settings" sheetId="2" r:id="rId2"/>
    <sheet name="Чувствительность" sheetId="3" r:id="rId3"/>
    <sheet name="Задачи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E18" i="1" s="1"/>
  <c r="E72" i="1" s="1"/>
  <c r="D6" i="2"/>
  <c r="D7" i="2"/>
  <c r="D27" i="1" s="1"/>
  <c r="D8" i="2"/>
  <c r="D9" i="2"/>
  <c r="G37" i="1" s="1"/>
  <c r="D10" i="2"/>
  <c r="D3" i="2"/>
  <c r="D8" i="1" s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D74" i="1"/>
  <c r="E74" i="1"/>
  <c r="F74" i="1"/>
  <c r="C74" i="1"/>
  <c r="D93" i="1"/>
  <c r="D20" i="1" s="1"/>
  <c r="E93" i="1"/>
  <c r="E20" i="1" s="1"/>
  <c r="F93" i="1"/>
  <c r="F20" i="1" s="1"/>
  <c r="C93" i="1"/>
  <c r="C20" i="1" s="1"/>
  <c r="D28" i="2"/>
  <c r="D37" i="1"/>
  <c r="F37" i="1"/>
  <c r="H37" i="1"/>
  <c r="J37" i="1"/>
  <c r="L37" i="1"/>
  <c r="N37" i="1"/>
  <c r="P37" i="1"/>
  <c r="R37" i="1"/>
  <c r="T37" i="1"/>
  <c r="V37" i="1"/>
  <c r="D41" i="1"/>
  <c r="E41" i="1"/>
  <c r="C41" i="1"/>
  <c r="F53" i="1"/>
  <c r="F54" i="1" s="1"/>
  <c r="E54" i="1"/>
  <c r="D54" i="1"/>
  <c r="C54" i="1"/>
  <c r="D35" i="2"/>
  <c r="D37" i="2" s="1"/>
  <c r="V91" i="1" s="1"/>
  <c r="V93" i="1" s="1"/>
  <c r="V80" i="1" s="1"/>
  <c r="E67" i="1"/>
  <c r="E73" i="1" s="1"/>
  <c r="D67" i="1"/>
  <c r="D73" i="1" s="1"/>
  <c r="C67" i="1"/>
  <c r="C73" i="1" s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D48" i="1"/>
  <c r="C48" i="1"/>
  <c r="G27" i="1"/>
  <c r="O27" i="1"/>
  <c r="C27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C23" i="1"/>
  <c r="F18" i="1"/>
  <c r="F72" i="1" s="1"/>
  <c r="H18" i="1"/>
  <c r="H72" i="1" s="1"/>
  <c r="J18" i="1"/>
  <c r="J72" i="1" s="1"/>
  <c r="L18" i="1"/>
  <c r="L72" i="1" s="1"/>
  <c r="N18" i="1"/>
  <c r="N72" i="1" s="1"/>
  <c r="P18" i="1"/>
  <c r="P72" i="1" s="1"/>
  <c r="R18" i="1"/>
  <c r="R72" i="1" s="1"/>
  <c r="T18" i="1"/>
  <c r="T72" i="1" s="1"/>
  <c r="V18" i="1"/>
  <c r="V72" i="1" s="1"/>
  <c r="C18" i="1"/>
  <c r="C72" i="1" s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D13" i="1"/>
  <c r="C13" i="1"/>
  <c r="U27" i="1" l="1"/>
  <c r="M27" i="1"/>
  <c r="E27" i="1"/>
  <c r="C75" i="1"/>
  <c r="S27" i="1"/>
  <c r="K27" i="1"/>
  <c r="Q27" i="1"/>
  <c r="I27" i="1"/>
  <c r="U8" i="1"/>
  <c r="S8" i="1"/>
  <c r="J8" i="1"/>
  <c r="C8" i="1"/>
  <c r="R8" i="1"/>
  <c r="O8" i="1"/>
  <c r="V8" i="1"/>
  <c r="Q8" i="1"/>
  <c r="T8" i="1"/>
  <c r="P8" i="1"/>
  <c r="G8" i="1"/>
  <c r="N8" i="1"/>
  <c r="K8" i="1"/>
  <c r="D18" i="1"/>
  <c r="D72" i="1" s="1"/>
  <c r="D75" i="1" s="1"/>
  <c r="S18" i="1"/>
  <c r="S72" i="1" s="1"/>
  <c r="O18" i="1"/>
  <c r="O72" i="1" s="1"/>
  <c r="K18" i="1"/>
  <c r="K72" i="1" s="1"/>
  <c r="G18" i="1"/>
  <c r="G72" i="1" s="1"/>
  <c r="V27" i="1"/>
  <c r="R27" i="1"/>
  <c r="N27" i="1"/>
  <c r="J27" i="1"/>
  <c r="F27" i="1"/>
  <c r="U37" i="1"/>
  <c r="Q37" i="1"/>
  <c r="M37" i="1"/>
  <c r="I37" i="1"/>
  <c r="E37" i="1"/>
  <c r="U18" i="1"/>
  <c r="U72" i="1" s="1"/>
  <c r="Q18" i="1"/>
  <c r="Q72" i="1" s="1"/>
  <c r="M18" i="1"/>
  <c r="M72" i="1" s="1"/>
  <c r="I18" i="1"/>
  <c r="I72" i="1" s="1"/>
  <c r="T27" i="1"/>
  <c r="P27" i="1"/>
  <c r="L27" i="1"/>
  <c r="H27" i="1"/>
  <c r="C37" i="1"/>
  <c r="S37" i="1"/>
  <c r="O37" i="1"/>
  <c r="K37" i="1"/>
  <c r="F8" i="1"/>
  <c r="M8" i="1"/>
  <c r="I8" i="1"/>
  <c r="E8" i="1"/>
  <c r="L8" i="1"/>
  <c r="H8" i="1"/>
  <c r="F77" i="1"/>
  <c r="E77" i="1"/>
  <c r="C77" i="1"/>
  <c r="D77" i="1"/>
  <c r="E75" i="1"/>
  <c r="E99" i="1"/>
  <c r="D99" i="1"/>
  <c r="V20" i="1"/>
  <c r="C99" i="1"/>
  <c r="F99" i="1"/>
  <c r="C80" i="1"/>
  <c r="F80" i="1"/>
  <c r="E80" i="1"/>
  <c r="D80" i="1"/>
  <c r="C69" i="1"/>
  <c r="F69" i="1"/>
  <c r="E69" i="1"/>
  <c r="D69" i="1"/>
  <c r="D30" i="2"/>
  <c r="H91" i="1"/>
  <c r="V31" i="1"/>
  <c r="V41" i="1" s="1"/>
  <c r="G53" i="1"/>
  <c r="E32" i="1"/>
  <c r="C32" i="1"/>
  <c r="V66" i="1"/>
  <c r="V67" i="1" s="1"/>
  <c r="G91" i="1"/>
  <c r="G93" i="1" s="1"/>
  <c r="R91" i="1"/>
  <c r="N91" i="1"/>
  <c r="J91" i="1"/>
  <c r="U91" i="1"/>
  <c r="Q91" i="1"/>
  <c r="M91" i="1"/>
  <c r="I91" i="1"/>
  <c r="T91" i="1"/>
  <c r="P91" i="1"/>
  <c r="L91" i="1"/>
  <c r="S91" i="1"/>
  <c r="O91" i="1"/>
  <c r="K91" i="1"/>
  <c r="C96" i="1"/>
  <c r="C106" i="1" s="1"/>
  <c r="E96" i="1"/>
  <c r="E106" i="1" s="1"/>
  <c r="D96" i="1"/>
  <c r="D106" i="1" s="1"/>
  <c r="V69" i="1" l="1"/>
  <c r="V73" i="1"/>
  <c r="V75" i="1" s="1"/>
  <c r="V77" i="1" s="1"/>
  <c r="O93" i="1"/>
  <c r="G31" i="1"/>
  <c r="G41" i="1" s="1"/>
  <c r="S93" i="1"/>
  <c r="T93" i="1"/>
  <c r="I93" i="1"/>
  <c r="J93" i="1"/>
  <c r="M93" i="1"/>
  <c r="N93" i="1"/>
  <c r="U93" i="1"/>
  <c r="L93" i="1"/>
  <c r="K93" i="1"/>
  <c r="P93" i="1"/>
  <c r="P31" i="1"/>
  <c r="P41" i="1" s="1"/>
  <c r="Q93" i="1"/>
  <c r="R93" i="1"/>
  <c r="H66" i="1"/>
  <c r="H93" i="1"/>
  <c r="H31" i="1"/>
  <c r="H41" i="1" s="1"/>
  <c r="H42" i="1" s="1"/>
  <c r="H43" i="1" s="1"/>
  <c r="H53" i="1"/>
  <c r="G54" i="1"/>
  <c r="D32" i="1"/>
  <c r="F96" i="1"/>
  <c r="F106" i="1" s="1"/>
  <c r="F31" i="1"/>
  <c r="F41" i="1" s="1"/>
  <c r="O66" i="1"/>
  <c r="O31" i="1"/>
  <c r="O41" i="1" s="1"/>
  <c r="U66" i="1"/>
  <c r="S66" i="1"/>
  <c r="S31" i="1"/>
  <c r="J66" i="1"/>
  <c r="L66" i="1"/>
  <c r="L31" i="1"/>
  <c r="L41" i="1" s="1"/>
  <c r="M66" i="1"/>
  <c r="N66" i="1"/>
  <c r="T66" i="1"/>
  <c r="T31" i="1"/>
  <c r="T41" i="1" s="1"/>
  <c r="G66" i="1"/>
  <c r="I66" i="1"/>
  <c r="K66" i="1"/>
  <c r="K31" i="1"/>
  <c r="K41" i="1" s="1"/>
  <c r="P66" i="1"/>
  <c r="Q66" i="1"/>
  <c r="Q31" i="1"/>
  <c r="Q41" i="1" s="1"/>
  <c r="R66" i="1"/>
  <c r="D42" i="1"/>
  <c r="D43" i="1" s="1"/>
  <c r="D60" i="1"/>
  <c r="D61" i="1" s="1"/>
  <c r="C42" i="1"/>
  <c r="C43" i="1" s="1"/>
  <c r="C60" i="1"/>
  <c r="C61" i="1" s="1"/>
  <c r="E42" i="1"/>
  <c r="E43" i="1" s="1"/>
  <c r="E82" i="1" s="1"/>
  <c r="E60" i="1"/>
  <c r="E61" i="1" s="1"/>
  <c r="V32" i="1"/>
  <c r="V42" i="1"/>
  <c r="V43" i="1" s="1"/>
  <c r="V96" i="1"/>
  <c r="P67" i="1" l="1"/>
  <c r="P73" i="1" s="1"/>
  <c r="P75" i="1" s="1"/>
  <c r="P77" i="1" s="1"/>
  <c r="M67" i="1"/>
  <c r="M69" i="1" s="1"/>
  <c r="O67" i="1"/>
  <c r="O73" i="1" s="1"/>
  <c r="O75" i="1" s="1"/>
  <c r="O77" i="1" s="1"/>
  <c r="H67" i="1"/>
  <c r="H73" i="1" s="1"/>
  <c r="H75" i="1" s="1"/>
  <c r="H77" i="1" s="1"/>
  <c r="K67" i="1"/>
  <c r="K73" i="1" s="1"/>
  <c r="K75" i="1" s="1"/>
  <c r="K77" i="1" s="1"/>
  <c r="T67" i="1"/>
  <c r="T73" i="1" s="1"/>
  <c r="T75" i="1" s="1"/>
  <c r="T77" i="1" s="1"/>
  <c r="L67" i="1"/>
  <c r="L73" i="1" s="1"/>
  <c r="L75" i="1" s="1"/>
  <c r="L77" i="1" s="1"/>
  <c r="U67" i="1"/>
  <c r="U69" i="1" s="1"/>
  <c r="Q67" i="1"/>
  <c r="Q73" i="1" s="1"/>
  <c r="Q75" i="1" s="1"/>
  <c r="Q77" i="1" s="1"/>
  <c r="I67" i="1"/>
  <c r="I73" i="1" s="1"/>
  <c r="I75" i="1" s="1"/>
  <c r="I77" i="1" s="1"/>
  <c r="N67" i="1"/>
  <c r="N73" i="1" s="1"/>
  <c r="N75" i="1" s="1"/>
  <c r="N77" i="1" s="1"/>
  <c r="J67" i="1"/>
  <c r="J69" i="1" s="1"/>
  <c r="G67" i="1"/>
  <c r="G73" i="1" s="1"/>
  <c r="G75" i="1" s="1"/>
  <c r="G77" i="1" s="1"/>
  <c r="R67" i="1"/>
  <c r="R69" i="1" s="1"/>
  <c r="S67" i="1"/>
  <c r="S73" i="1" s="1"/>
  <c r="S75" i="1" s="1"/>
  <c r="S77" i="1" s="1"/>
  <c r="C82" i="1"/>
  <c r="D82" i="1"/>
  <c r="D85" i="1" s="1"/>
  <c r="L80" i="1"/>
  <c r="H80" i="1"/>
  <c r="U80" i="1"/>
  <c r="I80" i="1"/>
  <c r="G80" i="1"/>
  <c r="P80" i="1"/>
  <c r="N80" i="1"/>
  <c r="T80" i="1"/>
  <c r="O80" i="1"/>
  <c r="Q80" i="1"/>
  <c r="J80" i="1"/>
  <c r="R80" i="1"/>
  <c r="K80" i="1"/>
  <c r="M80" i="1"/>
  <c r="S80" i="1"/>
  <c r="C85" i="1"/>
  <c r="E85" i="1"/>
  <c r="R20" i="1"/>
  <c r="K20" i="1"/>
  <c r="M20" i="1"/>
  <c r="S20" i="1"/>
  <c r="Q20" i="1"/>
  <c r="L20" i="1"/>
  <c r="J20" i="1"/>
  <c r="H20" i="1"/>
  <c r="U20" i="1"/>
  <c r="I20" i="1"/>
  <c r="G20" i="1"/>
  <c r="P20" i="1"/>
  <c r="P69" i="1"/>
  <c r="N20" i="1"/>
  <c r="T20" i="1"/>
  <c r="O20" i="1"/>
  <c r="O69" i="1"/>
  <c r="H32" i="1"/>
  <c r="H96" i="1"/>
  <c r="S32" i="1"/>
  <c r="S41" i="1"/>
  <c r="S42" i="1" s="1"/>
  <c r="S43" i="1" s="1"/>
  <c r="O96" i="1"/>
  <c r="I53" i="1"/>
  <c r="H54" i="1"/>
  <c r="G96" i="1"/>
  <c r="F66" i="1"/>
  <c r="L96" i="1"/>
  <c r="S96" i="1"/>
  <c r="Q96" i="1"/>
  <c r="J31" i="1"/>
  <c r="R31" i="1"/>
  <c r="I31" i="1"/>
  <c r="I41" i="1" s="1"/>
  <c r="M31" i="1"/>
  <c r="U31" i="1"/>
  <c r="N31" i="1"/>
  <c r="N41" i="1" s="1"/>
  <c r="O42" i="1"/>
  <c r="O43" i="1" s="1"/>
  <c r="O32" i="1"/>
  <c r="J96" i="1"/>
  <c r="T96" i="1"/>
  <c r="I96" i="1"/>
  <c r="U96" i="1"/>
  <c r="N96" i="1"/>
  <c r="Q32" i="1"/>
  <c r="R96" i="1"/>
  <c r="M96" i="1"/>
  <c r="P96" i="1"/>
  <c r="K96" i="1"/>
  <c r="L32" i="1"/>
  <c r="T32" i="1"/>
  <c r="G32" i="1"/>
  <c r="F32" i="1"/>
  <c r="P32" i="1"/>
  <c r="T69" i="1" l="1"/>
  <c r="I69" i="1"/>
  <c r="H69" i="1"/>
  <c r="L69" i="1"/>
  <c r="S69" i="1"/>
  <c r="K69" i="1"/>
  <c r="R73" i="1"/>
  <c r="R75" i="1" s="1"/>
  <c r="R77" i="1" s="1"/>
  <c r="J73" i="1"/>
  <c r="J75" i="1" s="1"/>
  <c r="J77" i="1" s="1"/>
  <c r="U73" i="1"/>
  <c r="U75" i="1" s="1"/>
  <c r="U77" i="1" s="1"/>
  <c r="M73" i="1"/>
  <c r="M75" i="1" s="1"/>
  <c r="M77" i="1" s="1"/>
  <c r="F67" i="1"/>
  <c r="F73" i="1" s="1"/>
  <c r="F75" i="1" s="1"/>
  <c r="N69" i="1"/>
  <c r="G69" i="1"/>
  <c r="Q69" i="1"/>
  <c r="I32" i="1"/>
  <c r="U32" i="1"/>
  <c r="U41" i="1"/>
  <c r="U42" i="1" s="1"/>
  <c r="U43" i="1" s="1"/>
  <c r="J32" i="1"/>
  <c r="J41" i="1"/>
  <c r="J42" i="1" s="1"/>
  <c r="J43" i="1" s="1"/>
  <c r="M32" i="1"/>
  <c r="M41" i="1"/>
  <c r="N60" i="1" s="1"/>
  <c r="N61" i="1" s="1"/>
  <c r="R41" i="1"/>
  <c r="R42" i="1" s="1"/>
  <c r="R43" i="1" s="1"/>
  <c r="J53" i="1"/>
  <c r="I54" i="1"/>
  <c r="I42" i="1"/>
  <c r="I43" i="1" s="1"/>
  <c r="I60" i="1"/>
  <c r="I61" i="1" s="1"/>
  <c r="N32" i="1"/>
  <c r="R32" i="1"/>
  <c r="O60" i="1"/>
  <c r="O61" i="1" s="1"/>
  <c r="N42" i="1"/>
  <c r="N43" i="1" s="1"/>
  <c r="Q60" i="1"/>
  <c r="Q61" i="1" s="1"/>
  <c r="E88" i="1"/>
  <c r="D88" i="1"/>
  <c r="C88" i="1"/>
  <c r="K32" i="1"/>
  <c r="L60" i="1"/>
  <c r="L61" i="1" s="1"/>
  <c r="L42" i="1"/>
  <c r="L43" i="1" s="1"/>
  <c r="T42" i="1"/>
  <c r="T43" i="1" s="1"/>
  <c r="T60" i="1"/>
  <c r="T61" i="1" s="1"/>
  <c r="P42" i="1"/>
  <c r="P43" i="1" s="1"/>
  <c r="P60" i="1"/>
  <c r="P61" i="1" s="1"/>
  <c r="G42" i="1"/>
  <c r="G43" i="1" s="1"/>
  <c r="G82" i="1" s="1"/>
  <c r="H60" i="1"/>
  <c r="H61" i="1" s="1"/>
  <c r="H82" i="1" s="1"/>
  <c r="F42" i="1"/>
  <c r="F43" i="1" s="1"/>
  <c r="G60" i="1"/>
  <c r="G61" i="1" s="1"/>
  <c r="F60" i="1"/>
  <c r="F61" i="1" s="1"/>
  <c r="F82" i="1" l="1"/>
  <c r="F85" i="1" s="1"/>
  <c r="I82" i="1"/>
  <c r="I85" i="1" s="1"/>
  <c r="I88" i="1" s="1"/>
  <c r="C38" i="1"/>
  <c r="C76" i="1"/>
  <c r="D38" i="1"/>
  <c r="D76" i="1"/>
  <c r="E38" i="1"/>
  <c r="E76" i="1"/>
  <c r="G85" i="1"/>
  <c r="M60" i="1"/>
  <c r="M61" i="1" s="1"/>
  <c r="S60" i="1"/>
  <c r="S61" i="1" s="1"/>
  <c r="M42" i="1"/>
  <c r="M43" i="1" s="1"/>
  <c r="V60" i="1"/>
  <c r="V61" i="1" s="1"/>
  <c r="U60" i="1"/>
  <c r="U61" i="1" s="1"/>
  <c r="J60" i="1"/>
  <c r="J61" i="1" s="1"/>
  <c r="J82" i="1" s="1"/>
  <c r="K53" i="1"/>
  <c r="J54" i="1"/>
  <c r="D86" i="1"/>
  <c r="D55" i="1"/>
  <c r="E86" i="1"/>
  <c r="E55" i="1"/>
  <c r="H85" i="1"/>
  <c r="H88" i="1" s="1"/>
  <c r="C86" i="1"/>
  <c r="C55" i="1"/>
  <c r="Q42" i="1"/>
  <c r="Q43" i="1" s="1"/>
  <c r="R60" i="1"/>
  <c r="R61" i="1" s="1"/>
  <c r="C98" i="1"/>
  <c r="C19" i="1"/>
  <c r="C44" i="1"/>
  <c r="C24" i="1"/>
  <c r="C49" i="1"/>
  <c r="C9" i="1"/>
  <c r="C28" i="1"/>
  <c r="C62" i="1"/>
  <c r="C14" i="1"/>
  <c r="C33" i="1"/>
  <c r="C68" i="1"/>
  <c r="D98" i="1"/>
  <c r="D33" i="1"/>
  <c r="D14" i="1"/>
  <c r="D44" i="1"/>
  <c r="D19" i="1"/>
  <c r="D49" i="1"/>
  <c r="D24" i="1"/>
  <c r="D62" i="1"/>
  <c r="D28" i="1"/>
  <c r="D9" i="1"/>
  <c r="D68" i="1"/>
  <c r="E98" i="1"/>
  <c r="E62" i="1"/>
  <c r="E28" i="1"/>
  <c r="E9" i="1"/>
  <c r="E33" i="1"/>
  <c r="E14" i="1"/>
  <c r="E44" i="1"/>
  <c r="E19" i="1"/>
  <c r="E49" i="1"/>
  <c r="E24" i="1"/>
  <c r="E68" i="1"/>
  <c r="K60" i="1"/>
  <c r="K61" i="1" s="1"/>
  <c r="K42" i="1"/>
  <c r="K43" i="1" s="1"/>
  <c r="H38" i="1" l="1"/>
  <c r="H76" i="1"/>
  <c r="I38" i="1"/>
  <c r="I76" i="1"/>
  <c r="E103" i="1"/>
  <c r="E105" i="1" s="1"/>
  <c r="J85" i="1"/>
  <c r="J88" i="1" s="1"/>
  <c r="C103" i="1"/>
  <c r="C105" i="1" s="1"/>
  <c r="D103" i="1"/>
  <c r="D105" i="1" s="1"/>
  <c r="L53" i="1"/>
  <c r="K54" i="1"/>
  <c r="K82" i="1" s="1"/>
  <c r="H86" i="1"/>
  <c r="H55" i="1"/>
  <c r="I86" i="1"/>
  <c r="I55" i="1"/>
  <c r="F88" i="1"/>
  <c r="H98" i="1"/>
  <c r="H99" i="1" s="1"/>
  <c r="H33" i="1"/>
  <c r="H14" i="1"/>
  <c r="H44" i="1"/>
  <c r="H19" i="1"/>
  <c r="H49" i="1"/>
  <c r="H24" i="1"/>
  <c r="H62" i="1"/>
  <c r="H28" i="1"/>
  <c r="H9" i="1"/>
  <c r="H68" i="1"/>
  <c r="C100" i="1"/>
  <c r="C101" i="1" s="1"/>
  <c r="E100" i="1"/>
  <c r="E101" i="1" s="1"/>
  <c r="D100" i="1"/>
  <c r="D101" i="1" s="1"/>
  <c r="G88" i="1"/>
  <c r="G76" i="1" s="1"/>
  <c r="I98" i="1"/>
  <c r="I99" i="1" s="1"/>
  <c r="I62" i="1"/>
  <c r="I28" i="1"/>
  <c r="I9" i="1"/>
  <c r="I33" i="1"/>
  <c r="I14" i="1"/>
  <c r="I44" i="1"/>
  <c r="I19" i="1"/>
  <c r="I49" i="1"/>
  <c r="I24" i="1"/>
  <c r="I68" i="1"/>
  <c r="F38" i="1" l="1"/>
  <c r="F76" i="1"/>
  <c r="J38" i="1"/>
  <c r="J76" i="1"/>
  <c r="D107" i="1"/>
  <c r="D108" i="1" s="1"/>
  <c r="E107" i="1"/>
  <c r="E108" i="1" s="1"/>
  <c r="C107" i="1"/>
  <c r="C108" i="1" s="1"/>
  <c r="H103" i="1"/>
  <c r="H105" i="1" s="1"/>
  <c r="H106" i="1" s="1"/>
  <c r="I103" i="1"/>
  <c r="I105" i="1" s="1"/>
  <c r="I106" i="1" s="1"/>
  <c r="K85" i="1"/>
  <c r="K88" i="1" s="1"/>
  <c r="J28" i="1"/>
  <c r="J98" i="1"/>
  <c r="J99" i="1" s="1"/>
  <c r="J19" i="1"/>
  <c r="J14" i="1"/>
  <c r="J9" i="1"/>
  <c r="J55" i="1"/>
  <c r="J44" i="1"/>
  <c r="J62" i="1"/>
  <c r="J49" i="1"/>
  <c r="J68" i="1"/>
  <c r="J33" i="1"/>
  <c r="J24" i="1"/>
  <c r="J86" i="1"/>
  <c r="G55" i="1"/>
  <c r="G38" i="1"/>
  <c r="M53" i="1"/>
  <c r="L54" i="1"/>
  <c r="L82" i="1" s="1"/>
  <c r="F86" i="1"/>
  <c r="F55" i="1"/>
  <c r="G98" i="1"/>
  <c r="G99" i="1" s="1"/>
  <c r="G44" i="1"/>
  <c r="G19" i="1"/>
  <c r="G49" i="1"/>
  <c r="G24" i="1"/>
  <c r="G62" i="1"/>
  <c r="G28" i="1"/>
  <c r="G9" i="1"/>
  <c r="G33" i="1"/>
  <c r="G14" i="1"/>
  <c r="G68" i="1"/>
  <c r="G86" i="1"/>
  <c r="F98" i="1"/>
  <c r="F49" i="1"/>
  <c r="F24" i="1"/>
  <c r="F62" i="1"/>
  <c r="F28" i="1"/>
  <c r="F9" i="1"/>
  <c r="F33" i="1"/>
  <c r="F14" i="1"/>
  <c r="F44" i="1"/>
  <c r="F19" i="1"/>
  <c r="F68" i="1"/>
  <c r="K38" i="1" l="1"/>
  <c r="K76" i="1"/>
  <c r="J103" i="1"/>
  <c r="J105" i="1" s="1"/>
  <c r="J106" i="1" s="1"/>
  <c r="F103" i="1"/>
  <c r="F105" i="1" s="1"/>
  <c r="G103" i="1"/>
  <c r="G105" i="1" s="1"/>
  <c r="G106" i="1" s="1"/>
  <c r="L85" i="1"/>
  <c r="L88" i="1" s="1"/>
  <c r="L76" i="1" s="1"/>
  <c r="N53" i="1"/>
  <c r="M54" i="1"/>
  <c r="M82" i="1" s="1"/>
  <c r="K86" i="1"/>
  <c r="K55" i="1"/>
  <c r="F100" i="1"/>
  <c r="F101" i="1" s="1"/>
  <c r="H100" i="1"/>
  <c r="H101" i="1" s="1"/>
  <c r="G100" i="1"/>
  <c r="G101" i="1" s="1"/>
  <c r="I100" i="1"/>
  <c r="I101" i="1" s="1"/>
  <c r="J100" i="1"/>
  <c r="J101" i="1" s="1"/>
  <c r="K98" i="1"/>
  <c r="K99" i="1" s="1"/>
  <c r="K44" i="1"/>
  <c r="K19" i="1"/>
  <c r="K49" i="1"/>
  <c r="K24" i="1"/>
  <c r="K62" i="1"/>
  <c r="K28" i="1"/>
  <c r="K9" i="1"/>
  <c r="K33" i="1"/>
  <c r="K14" i="1"/>
  <c r="K68" i="1"/>
  <c r="H107" i="1" l="1"/>
  <c r="H108" i="1" s="1"/>
  <c r="I107" i="1"/>
  <c r="I108" i="1" s="1"/>
  <c r="J107" i="1"/>
  <c r="J108" i="1" s="1"/>
  <c r="F107" i="1"/>
  <c r="F108" i="1" s="1"/>
  <c r="G107" i="1"/>
  <c r="G108" i="1" s="1"/>
  <c r="K103" i="1"/>
  <c r="K105" i="1" s="1"/>
  <c r="K106" i="1" s="1"/>
  <c r="M85" i="1"/>
  <c r="M88" i="1" s="1"/>
  <c r="L55" i="1"/>
  <c r="L38" i="1"/>
  <c r="O53" i="1"/>
  <c r="N54" i="1"/>
  <c r="N82" i="1" s="1"/>
  <c r="L33" i="1"/>
  <c r="L49" i="1"/>
  <c r="L9" i="1"/>
  <c r="L24" i="1"/>
  <c r="L68" i="1"/>
  <c r="L44" i="1"/>
  <c r="L19" i="1"/>
  <c r="L28" i="1"/>
  <c r="L14" i="1"/>
  <c r="L62" i="1"/>
  <c r="L98" i="1"/>
  <c r="L99" i="1" s="1"/>
  <c r="L86" i="1"/>
  <c r="K100" i="1"/>
  <c r="K101" i="1" s="1"/>
  <c r="M38" i="1" l="1"/>
  <c r="M76" i="1"/>
  <c r="K107" i="1"/>
  <c r="K108" i="1" s="1"/>
  <c r="L100" i="1"/>
  <c r="L101" i="1" s="1"/>
  <c r="L103" i="1"/>
  <c r="L105" i="1" s="1"/>
  <c r="M86" i="1"/>
  <c r="M55" i="1"/>
  <c r="M14" i="1"/>
  <c r="M68" i="1"/>
  <c r="M28" i="1"/>
  <c r="M62" i="1"/>
  <c r="M44" i="1"/>
  <c r="M9" i="1"/>
  <c r="M19" i="1"/>
  <c r="M24" i="1"/>
  <c r="M98" i="1"/>
  <c r="M99" i="1" s="1"/>
  <c r="M33" i="1"/>
  <c r="M49" i="1"/>
  <c r="P53" i="1"/>
  <c r="O54" i="1"/>
  <c r="O82" i="1" s="1"/>
  <c r="L107" i="1" l="1"/>
  <c r="L108" i="1" s="1"/>
  <c r="L106" i="1"/>
  <c r="M100" i="1"/>
  <c r="M101" i="1" s="1"/>
  <c r="M103" i="1"/>
  <c r="M105" i="1" s="1"/>
  <c r="M106" i="1" s="1"/>
  <c r="O85" i="1"/>
  <c r="O88" i="1" s="1"/>
  <c r="O76" i="1" s="1"/>
  <c r="Q53" i="1"/>
  <c r="P54" i="1"/>
  <c r="P82" i="1" s="1"/>
  <c r="N85" i="1"/>
  <c r="N88" i="1" s="1"/>
  <c r="N38" i="1" l="1"/>
  <c r="N76" i="1"/>
  <c r="M107" i="1"/>
  <c r="M108" i="1" s="1"/>
  <c r="P85" i="1"/>
  <c r="O86" i="1"/>
  <c r="O38" i="1"/>
  <c r="N86" i="1"/>
  <c r="N62" i="1"/>
  <c r="N14" i="1"/>
  <c r="N19" i="1"/>
  <c r="N33" i="1"/>
  <c r="N98" i="1"/>
  <c r="N24" i="1"/>
  <c r="N44" i="1"/>
  <c r="N68" i="1"/>
  <c r="N28" i="1"/>
  <c r="N49" i="1"/>
  <c r="N9" i="1"/>
  <c r="N55" i="1"/>
  <c r="R53" i="1"/>
  <c r="Q54" i="1"/>
  <c r="Q82" i="1" s="1"/>
  <c r="O98" i="1"/>
  <c r="O99" i="1" s="1"/>
  <c r="O24" i="1"/>
  <c r="O33" i="1"/>
  <c r="O19" i="1"/>
  <c r="O68" i="1"/>
  <c r="O9" i="1"/>
  <c r="O44" i="1"/>
  <c r="O62" i="1"/>
  <c r="O14" i="1"/>
  <c r="O28" i="1"/>
  <c r="O49" i="1"/>
  <c r="O55" i="1"/>
  <c r="N99" i="1" l="1"/>
  <c r="N100" i="1"/>
  <c r="N101" i="1" s="1"/>
  <c r="O103" i="1"/>
  <c r="O105" i="1" s="1"/>
  <c r="O106" i="1" s="1"/>
  <c r="N103" i="1"/>
  <c r="N105" i="1" s="1"/>
  <c r="N106" i="1" s="1"/>
  <c r="Q85" i="1"/>
  <c r="Q88" i="1" s="1"/>
  <c r="P88" i="1"/>
  <c r="S53" i="1"/>
  <c r="R54" i="1"/>
  <c r="R82" i="1" s="1"/>
  <c r="O100" i="1"/>
  <c r="P33" i="1" l="1"/>
  <c r="P76" i="1"/>
  <c r="Q44" i="1"/>
  <c r="Q76" i="1"/>
  <c r="P24" i="1"/>
  <c r="P55" i="1"/>
  <c r="N107" i="1"/>
  <c r="N108" i="1" s="1"/>
  <c r="O107" i="1"/>
  <c r="O108" i="1" s="1"/>
  <c r="P44" i="1"/>
  <c r="P68" i="1"/>
  <c r="P14" i="1"/>
  <c r="P62" i="1"/>
  <c r="P49" i="1"/>
  <c r="R85" i="1"/>
  <c r="P98" i="1"/>
  <c r="P99" i="1" s="1"/>
  <c r="P19" i="1"/>
  <c r="P28" i="1"/>
  <c r="P9" i="1"/>
  <c r="P38" i="1"/>
  <c r="P86" i="1"/>
  <c r="Q86" i="1"/>
  <c r="Q38" i="1"/>
  <c r="Q62" i="1"/>
  <c r="Q14" i="1"/>
  <c r="Q33" i="1"/>
  <c r="Q24" i="1"/>
  <c r="Q68" i="1"/>
  <c r="Q28" i="1"/>
  <c r="Q49" i="1"/>
  <c r="Q98" i="1"/>
  <c r="Q99" i="1" s="1"/>
  <c r="Q55" i="1"/>
  <c r="Q19" i="1"/>
  <c r="Q9" i="1"/>
  <c r="T53" i="1"/>
  <c r="S54" i="1"/>
  <c r="S82" i="1" s="1"/>
  <c r="O101" i="1"/>
  <c r="Q103" i="1" l="1"/>
  <c r="Q105" i="1" s="1"/>
  <c r="Q106" i="1" s="1"/>
  <c r="P100" i="1"/>
  <c r="P101" i="1" s="1"/>
  <c r="P103" i="1"/>
  <c r="P105" i="1" s="1"/>
  <c r="P106" i="1" s="1"/>
  <c r="Q100" i="1"/>
  <c r="Q101" i="1" s="1"/>
  <c r="R88" i="1"/>
  <c r="S85" i="1"/>
  <c r="S88" i="1" s="1"/>
  <c r="U53" i="1"/>
  <c r="T54" i="1"/>
  <c r="T82" i="1" s="1"/>
  <c r="S33" i="1" l="1"/>
  <c r="S76" i="1"/>
  <c r="R38" i="1"/>
  <c r="R76" i="1"/>
  <c r="R49" i="1"/>
  <c r="R9" i="1"/>
  <c r="R55" i="1"/>
  <c r="R68" i="1"/>
  <c r="P107" i="1"/>
  <c r="P108" i="1" s="1"/>
  <c r="R44" i="1"/>
  <c r="Q107" i="1"/>
  <c r="Q108" i="1" s="1"/>
  <c r="R28" i="1"/>
  <c r="R33" i="1"/>
  <c r="R19" i="1"/>
  <c r="R14" i="1"/>
  <c r="R86" i="1"/>
  <c r="R24" i="1"/>
  <c r="R62" i="1"/>
  <c r="R98" i="1"/>
  <c r="R99" i="1" s="1"/>
  <c r="T85" i="1"/>
  <c r="S44" i="1"/>
  <c r="S49" i="1"/>
  <c r="S68" i="1"/>
  <c r="S98" i="1"/>
  <c r="S99" i="1" s="1"/>
  <c r="S55" i="1"/>
  <c r="S14" i="1"/>
  <c r="S28" i="1"/>
  <c r="S24" i="1"/>
  <c r="S86" i="1"/>
  <c r="S38" i="1"/>
  <c r="S9" i="1"/>
  <c r="S19" i="1"/>
  <c r="S62" i="1"/>
  <c r="V53" i="1"/>
  <c r="V54" i="1" s="1"/>
  <c r="V82" i="1" s="1"/>
  <c r="U54" i="1"/>
  <c r="U82" i="1" s="1"/>
  <c r="R100" i="1" l="1"/>
  <c r="R101" i="1" s="1"/>
  <c r="R103" i="1"/>
  <c r="R105" i="1" s="1"/>
  <c r="S103" i="1"/>
  <c r="S105" i="1" s="1"/>
  <c r="S106" i="1" s="1"/>
  <c r="S100" i="1"/>
  <c r="S101" i="1" s="1"/>
  <c r="T88" i="1"/>
  <c r="U85" i="1"/>
  <c r="V85" i="1"/>
  <c r="V88" i="1" s="1"/>
  <c r="T86" i="1" l="1"/>
  <c r="T76" i="1"/>
  <c r="V28" i="1"/>
  <c r="V76" i="1"/>
  <c r="R107" i="1"/>
  <c r="R108" i="1" s="1"/>
  <c r="R106" i="1"/>
  <c r="S107" i="1"/>
  <c r="S108" i="1" s="1"/>
  <c r="U88" i="1"/>
  <c r="T38" i="1"/>
  <c r="T28" i="1"/>
  <c r="T44" i="1"/>
  <c r="T62" i="1"/>
  <c r="T49" i="1"/>
  <c r="T55" i="1"/>
  <c r="T98" i="1"/>
  <c r="T99" i="1" s="1"/>
  <c r="T14" i="1"/>
  <c r="T9" i="1"/>
  <c r="T68" i="1"/>
  <c r="T33" i="1"/>
  <c r="T19" i="1"/>
  <c r="T24" i="1"/>
  <c r="V19" i="1"/>
  <c r="V62" i="1"/>
  <c r="V98" i="1"/>
  <c r="V99" i="1" s="1"/>
  <c r="V33" i="1"/>
  <c r="V55" i="1"/>
  <c r="V14" i="1"/>
  <c r="V9" i="1"/>
  <c r="V44" i="1"/>
  <c r="V68" i="1"/>
  <c r="V49" i="1"/>
  <c r="V24" i="1"/>
  <c r="V86" i="1"/>
  <c r="V38" i="1"/>
  <c r="U86" i="1" l="1"/>
  <c r="U76" i="1"/>
  <c r="T100" i="1"/>
  <c r="T101" i="1" s="1"/>
  <c r="T103" i="1"/>
  <c r="T105" i="1" s="1"/>
  <c r="V103" i="1"/>
  <c r="V105" i="1" s="1"/>
  <c r="V106" i="1" s="1"/>
  <c r="U38" i="1"/>
  <c r="U9" i="1"/>
  <c r="U44" i="1"/>
  <c r="U14" i="1"/>
  <c r="U62" i="1"/>
  <c r="U33" i="1"/>
  <c r="U68" i="1"/>
  <c r="U24" i="1"/>
  <c r="U49" i="1"/>
  <c r="U55" i="1"/>
  <c r="U19" i="1"/>
  <c r="U98" i="1"/>
  <c r="U99" i="1" s="1"/>
  <c r="U28" i="1"/>
  <c r="T107" i="1" l="1"/>
  <c r="T108" i="1" s="1"/>
  <c r="T106" i="1"/>
  <c r="U103" i="1"/>
  <c r="U105" i="1" s="1"/>
  <c r="U100" i="1"/>
  <c r="V100" i="1"/>
  <c r="V101" i="1" s="1"/>
  <c r="U107" i="1" l="1"/>
  <c r="U108" i="1" s="1"/>
  <c r="U106" i="1"/>
  <c r="V107" i="1"/>
  <c r="U101" i="1"/>
  <c r="C111" i="1" l="1"/>
  <c r="V108" i="1"/>
  <c r="C113" i="1" l="1"/>
  <c r="C114" i="1" s="1"/>
  <c r="C112" i="1"/>
</calcChain>
</file>

<file path=xl/sharedStrings.xml><?xml version="1.0" encoding="utf-8"?>
<sst xmlns="http://schemas.openxmlformats.org/spreadsheetml/2006/main" count="172" uniqueCount="101">
  <si>
    <t>Расходы</t>
  </si>
  <si>
    <t>Всего</t>
  </si>
  <si>
    <t>Доходы</t>
  </si>
  <si>
    <t>Программист</t>
  </si>
  <si>
    <t>чел</t>
  </si>
  <si>
    <t>$</t>
  </si>
  <si>
    <t>Параметры</t>
  </si>
  <si>
    <t>Бухгалтер</t>
  </si>
  <si>
    <t>Менеджер по продажам</t>
  </si>
  <si>
    <t>Резерв</t>
  </si>
  <si>
    <t>Хостинг</t>
  </si>
  <si>
    <t>Хостинг (мес)</t>
  </si>
  <si>
    <t>ПК (цена за 1шт)</t>
  </si>
  <si>
    <t>Дизайнер</t>
  </si>
  <si>
    <t>Маркетолог</t>
  </si>
  <si>
    <t>Юрист</t>
  </si>
  <si>
    <t>Менеджер по пр.</t>
  </si>
  <si>
    <t>Зарплата</t>
  </si>
  <si>
    <t>Офис</t>
  </si>
  <si>
    <t>м2</t>
  </si>
  <si>
    <t>ед</t>
  </si>
  <si>
    <t>Оборудование</t>
  </si>
  <si>
    <t>ПК</t>
  </si>
  <si>
    <t>шт</t>
  </si>
  <si>
    <t>Прочее</t>
  </si>
  <si>
    <t>Сумма</t>
  </si>
  <si>
    <t>Реклама</t>
  </si>
  <si>
    <t>Фото - доход с м2 ($)</t>
  </si>
  <si>
    <t>Налоги (%)</t>
  </si>
  <si>
    <t>Целевая аудитория (чел)</t>
  </si>
  <si>
    <t>Куммул. Прибыль</t>
  </si>
  <si>
    <t>Показатели</t>
  </si>
  <si>
    <t>Инвестиции ($)</t>
  </si>
  <si>
    <t>Офис - м2 / чел</t>
  </si>
  <si>
    <t>Реклама ($/m2)</t>
  </si>
  <si>
    <t>Окупаемость (кв)</t>
  </si>
  <si>
    <t>%</t>
  </si>
  <si>
    <t>Всего население</t>
  </si>
  <si>
    <t>Целевая аудитория (%)</t>
  </si>
  <si>
    <t>Параметр</t>
  </si>
  <si>
    <t>Доход с м2</t>
  </si>
  <si>
    <t>NPV</t>
  </si>
  <si>
    <t>Ставка дисконта</t>
  </si>
  <si>
    <t>Продажи (m2/чел)</t>
  </si>
  <si>
    <t>Фотографии</t>
  </si>
  <si>
    <t>Менеджер по зак.</t>
  </si>
  <si>
    <t>Задачи</t>
  </si>
  <si>
    <t>Кварталы</t>
  </si>
  <si>
    <t>Финанльное и приемочное тестирование
Подготовка сайта и приложений к публикации
Размещение сайта v.1.0 на хостинге
Размещение приложений в GooglePlay &amp; AppStore</t>
  </si>
  <si>
    <t>Разработка</t>
  </si>
  <si>
    <t>Разработка и тестирование
Размещение бете-версий</t>
  </si>
  <si>
    <t>Разработка и тестирование</t>
  </si>
  <si>
    <t>Разработка архитектуры приложения
Разработка UI/UX
Начало разработки</t>
  </si>
  <si>
    <t>Маркетинг</t>
  </si>
  <si>
    <t xml:space="preserve">Подготовка рекламных материалов
Закупка контекстой рекламы
Размещение материалов </t>
  </si>
  <si>
    <t>Разработка рекламной стратегии</t>
  </si>
  <si>
    <t>?</t>
  </si>
  <si>
    <t>Юрист + Бухгалтер</t>
  </si>
  <si>
    <t>Аутсорс, поддержка операционной деятельности компанни</t>
  </si>
  <si>
    <t>Найм,  обучение работе с приложением, знакомство с процессами</t>
  </si>
  <si>
    <t>Менеджер по закупкам</t>
  </si>
  <si>
    <t>Типография</t>
  </si>
  <si>
    <t>Выбор типографий</t>
  </si>
  <si>
    <t>Финанльное и приемочное тестирование, интеграция с типографиями (адрес, контактное лицо, технические детали)
Печать
Проверка качества
Отрбаотка процесса с менеджером по пр.</t>
  </si>
  <si>
    <t>Продано квартир+домов (2019)</t>
  </si>
  <si>
    <t>Покупка - м2. на 1 объект</t>
  </si>
  <si>
    <t>Комментарии</t>
  </si>
  <si>
    <t>Значение выбрано из расчета: 1 объек =  3шт x 0.5м2 каждый (2х-км. кв + кухня)</t>
  </si>
  <si>
    <t>Общий макс. Объем</t>
  </si>
  <si>
    <t>Целевой объем рынка</t>
  </si>
  <si>
    <t>Продажа на 1 чел в кв. (м2)</t>
  </si>
  <si>
    <t>Продажи (м2)</t>
  </si>
  <si>
    <t>Продажи ($)</t>
  </si>
  <si>
    <t>Целевой объем продаж (м2)</t>
  </si>
  <si>
    <t>По рынку недвижимости</t>
  </si>
  <si>
    <t>По населению</t>
  </si>
  <si>
    <t>Статистика за 2019 по Украине - 
2019 - https://domik.ua/novosti/skolko-kvartir-i-zhilyx-domov-prodali-v-2019-godu-v-ukraine-n259463.html
2020 - https://www.epravda.com.ua/rus/news/2021/02/9/670832/</t>
  </si>
  <si>
    <t>% затрат</t>
  </si>
  <si>
    <t>% оборота</t>
  </si>
  <si>
    <t>Платежный сервис</t>
  </si>
  <si>
    <t>Налоги ($)</t>
  </si>
  <si>
    <t>EBITDA ($)</t>
  </si>
  <si>
    <t>Доходность (%/год)</t>
  </si>
  <si>
    <t>Чистая прибыль       ($)</t>
  </si>
  <si>
    <t>% от оборот</t>
  </si>
  <si>
    <t>Закупка - цена 1 фото на фотостоке ($)</t>
  </si>
  <si>
    <t>Покупка фото в кв (для добавления на сервис)</t>
  </si>
  <si>
    <t>Продажи в квартал (м2 / 1 менеджера)</t>
  </si>
  <si>
    <t>Другое</t>
  </si>
  <si>
    <t>Прочие расходы на маркетинг ($/кв)</t>
  </si>
  <si>
    <t>Программст (зп/кв)</t>
  </si>
  <si>
    <t>Дизайнер (зп/кв)</t>
  </si>
  <si>
    <t>Маркетолог (зп/кв)</t>
  </si>
  <si>
    <t>Бухгалтер (зп/кв)</t>
  </si>
  <si>
    <t>Юрист (зп/кв)</t>
  </si>
  <si>
    <t>Менеджер по продажам (зп/кв)</t>
  </si>
  <si>
    <t>Менеджер по закупкам (зп/кв)</t>
  </si>
  <si>
    <t>Офис  - аренда (м2/кв)</t>
  </si>
  <si>
    <t>мес</t>
  </si>
  <si>
    <t>Реклама - начало ($/m2)</t>
  </si>
  <si>
    <t>Реклама - конец ($/m2)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</si>
</sst>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/>
    </xf>
    <xf numFmtId="0" fontId="2" fillId="0" borderId="0" xfId="0" applyFont="1"/>
    <xf numFmtId="4" fontId="0" fillId="0" borderId="0" xfId="0" applyNumberFormat="1"/>
    <xf numFmtId="0" fontId="3" fillId="0" borderId="0" xfId="0" applyFont="1"/>
    <xf numFmtId="0" fontId="4" fillId="0" borderId="0" xfId="0" applyFont="1"/>
    <xf numFmtId="4" fontId="4" fillId="0" borderId="0" xfId="0" applyNumberFormat="1" applyFont="1"/>
    <xf numFmtId="10" fontId="0" fillId="0" borderId="0" xfId="0" applyNumberFormat="1"/>
    <xf numFmtId="164" fontId="0" fillId="0" borderId="0" xfId="0" applyNumberFormat="1"/>
    <xf numFmtId="4" fontId="5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3" borderId="0" xfId="0" applyFont="1" applyFill="1"/>
    <xf numFmtId="4" fontId="0" fillId="0" borderId="0" xfId="0" applyNumberFormat="1" applyAlignment="1">
      <alignment vertical="top"/>
    </xf>
    <xf numFmtId="0" fontId="4" fillId="0" borderId="0" xfId="0" applyFont="1" applyAlignment="1">
      <alignment horizontal="right"/>
    </xf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4" xfId="0" applyNumberFormat="1" applyBorder="1"/>
    <xf numFmtId="10" fontId="0" fillId="0" borderId="0" xfId="0" applyNumberFormat="1" applyBorder="1"/>
    <xf numFmtId="10" fontId="0" fillId="0" borderId="5" xfId="0" applyNumberFormat="1" applyBorder="1"/>
    <xf numFmtId="2" fontId="0" fillId="0" borderId="4" xfId="0" applyNumberFormat="1" applyBorder="1"/>
    <xf numFmtId="2" fontId="0" fillId="0" borderId="0" xfId="0" applyNumberFormat="1" applyBorder="1"/>
    <xf numFmtId="4" fontId="0" fillId="0" borderId="5" xfId="0" applyNumberFormat="1" applyBorder="1"/>
    <xf numFmtId="4" fontId="0" fillId="0" borderId="4" xfId="0" applyNumberFormat="1" applyBorder="1"/>
    <xf numFmtId="4" fontId="0" fillId="0" borderId="0" xfId="0" applyNumberFormat="1" applyBorder="1"/>
    <xf numFmtId="4" fontId="2" fillId="0" borderId="4" xfId="0" applyNumberFormat="1" applyFont="1" applyBorder="1"/>
    <xf numFmtId="4" fontId="2" fillId="0" borderId="0" xfId="0" applyNumberFormat="1" applyFont="1" applyBorder="1"/>
    <xf numFmtId="4" fontId="2" fillId="0" borderId="5" xfId="0" applyNumberFormat="1" applyFont="1" applyBorder="1"/>
    <xf numFmtId="4" fontId="3" fillId="0" borderId="4" xfId="0" applyNumberFormat="1" applyFont="1" applyBorder="1"/>
    <xf numFmtId="4" fontId="3" fillId="0" borderId="0" xfId="0" applyNumberFormat="1" applyFont="1" applyBorder="1"/>
    <xf numFmtId="4" fontId="3" fillId="0" borderId="5" xfId="0" applyNumberFormat="1" applyFont="1" applyBorder="1"/>
    <xf numFmtId="4" fontId="4" fillId="0" borderId="4" xfId="0" applyNumberFormat="1" applyFont="1" applyBorder="1"/>
    <xf numFmtId="4" fontId="4" fillId="0" borderId="0" xfId="0" applyNumberFormat="1" applyFont="1" applyBorder="1"/>
    <xf numFmtId="4" fontId="4" fillId="0" borderId="5" xfId="0" applyNumberFormat="1" applyFont="1" applyBorder="1"/>
    <xf numFmtId="10" fontId="4" fillId="0" borderId="4" xfId="0" applyNumberFormat="1" applyFont="1" applyBorder="1"/>
    <xf numFmtId="10" fontId="4" fillId="0" borderId="0" xfId="0" applyNumberFormat="1" applyFont="1" applyBorder="1"/>
    <xf numFmtId="10" fontId="4" fillId="0" borderId="5" xfId="0" applyNumberFormat="1" applyFont="1" applyBorder="1"/>
    <xf numFmtId="4" fontId="6" fillId="0" borderId="4" xfId="0" applyNumberFormat="1" applyFont="1" applyBorder="1"/>
    <xf numFmtId="4" fontId="6" fillId="0" borderId="0" xfId="0" applyNumberFormat="1" applyFont="1" applyBorder="1"/>
    <xf numFmtId="4" fontId="6" fillId="0" borderId="5" xfId="0" applyNumberFormat="1" applyFont="1" applyBorder="1"/>
    <xf numFmtId="4" fontId="0" fillId="0" borderId="6" xfId="0" applyNumberFormat="1" applyBorder="1"/>
    <xf numFmtId="4" fontId="0" fillId="0" borderId="7" xfId="0" applyNumberFormat="1" applyBorder="1"/>
    <xf numFmtId="4" fontId="0" fillId="0" borderId="8" xfId="0" applyNumberFormat="1" applyBorder="1"/>
    <xf numFmtId="2" fontId="0" fillId="0" borderId="5" xfId="0" applyNumberFormat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4" fillId="0" borderId="4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4" fontId="0" fillId="4" borderId="5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1"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Куммул. прибыль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Calculations!$C$100:$V$100</c:f>
              <c:numCache>
                <c:formatCode>#,##0.00</c:formatCode>
                <c:ptCount val="20"/>
                <c:pt idx="0">
                  <c:v>-87560</c:v>
                </c:pt>
                <c:pt idx="1">
                  <c:v>-155320</c:v>
                </c:pt>
                <c:pt idx="2">
                  <c:v>-229240</c:v>
                </c:pt>
                <c:pt idx="3">
                  <c:v>-345939</c:v>
                </c:pt>
                <c:pt idx="4">
                  <c:v>-395364.02588235296</c:v>
                </c:pt>
                <c:pt idx="5">
                  <c:v>-419040.64117647061</c:v>
                </c:pt>
                <c:pt idx="6">
                  <c:v>-411769.46941176476</c:v>
                </c:pt>
                <c:pt idx="7">
                  <c:v>-372751.13411764713</c:v>
                </c:pt>
                <c:pt idx="8">
                  <c:v>-308446.25882352947</c:v>
                </c:pt>
                <c:pt idx="9">
                  <c:v>-208610.69176470596</c:v>
                </c:pt>
                <c:pt idx="10">
                  <c:v>-74630.025882353046</c:v>
                </c:pt>
                <c:pt idx="11">
                  <c:v>94295.115294117539</c:v>
                </c:pt>
                <c:pt idx="12">
                  <c:v>291704.108235294</c:v>
                </c:pt>
                <c:pt idx="13">
                  <c:v>527856.32941176463</c:v>
                </c:pt>
                <c:pt idx="14">
                  <c:v>801351.15529411763</c:v>
                </c:pt>
                <c:pt idx="15">
                  <c:v>1112971.5729411766</c:v>
                </c:pt>
                <c:pt idx="16">
                  <c:v>1456273.1541176471</c:v>
                </c:pt>
                <c:pt idx="17">
                  <c:v>1841515.2752941176</c:v>
                </c:pt>
                <c:pt idx="18">
                  <c:v>2267297.3129411764</c:v>
                </c:pt>
                <c:pt idx="19">
                  <c:v>2769763.1952941176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E-4F2C-B675-AC2866C20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33440"/>
        <c:axId val="127947904"/>
      </c:lineChart>
      <c:catAx>
        <c:axId val="12793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47904"/>
        <c:crosses val="autoZero"/>
        <c:auto val="1"/>
        <c:lblAlgn val="ctr"/>
        <c:lblOffset val="100"/>
        <c:noMultiLvlLbl val="0"/>
      </c:catAx>
      <c:valAx>
        <c:axId val="1279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3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16934</xdr:colOff>
      <xdr:row>110</xdr:row>
      <xdr:rowOff>86677</xdr:rowOff>
    </xdr:from>
    <xdr:to>
      <xdr:col>19</xdr:col>
      <xdr:colOff>125095</xdr:colOff>
      <xdr:row>139</xdr:row>
      <xdr:rowOff>86572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2C485-9D97-48AB-AB98-BAAF21493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15"/>
  <sheetViews>
    <sheetView tabSelected="1" topLeftCell="A52" zoomScaleNormal="100" workbookViewId="0">
      <selection activeCell="D114" sqref="D114"/>
    </sheetView>
  </sheetViews>
  <sheetFormatPr defaultRowHeight="14.4" x14ac:dyDescent="0.3"/>
  <cols>
    <col min="1" max="1" width="3.6640625" customWidth="1"/>
    <col min="2" max="2" width="22.33203125" customWidth="1"/>
    <col min="3" max="3" width="15.33203125" customWidth="1"/>
    <col min="4" max="22" width="12.6640625" customWidth="1"/>
  </cols>
  <sheetData>
    <row r="1" spans="2:23" ht="15" thickBot="1" x14ac:dyDescent="0.35"/>
    <row r="2" spans="2:23" x14ac:dyDescent="0.3">
      <c r="C2" s="71">
        <v>1</v>
      </c>
      <c r="D2" s="72"/>
      <c r="E2" s="72"/>
      <c r="F2" s="73"/>
      <c r="G2" s="74">
        <v>2</v>
      </c>
      <c r="H2" s="75"/>
      <c r="I2" s="75"/>
      <c r="J2" s="76"/>
      <c r="K2" s="71">
        <v>3</v>
      </c>
      <c r="L2" s="72"/>
      <c r="M2" s="72"/>
      <c r="N2" s="73"/>
      <c r="O2" s="74">
        <v>4</v>
      </c>
      <c r="P2" s="75"/>
      <c r="Q2" s="75"/>
      <c r="R2" s="76"/>
      <c r="S2" s="71">
        <v>5</v>
      </c>
      <c r="T2" s="72"/>
      <c r="U2" s="72"/>
      <c r="V2" s="73"/>
    </row>
    <row r="3" spans="2:23" ht="15" thickBot="1" x14ac:dyDescent="0.35">
      <c r="B3" s="1"/>
      <c r="C3" s="55">
        <v>1</v>
      </c>
      <c r="D3" s="56">
        <v>2</v>
      </c>
      <c r="E3" s="56">
        <v>3</v>
      </c>
      <c r="F3" s="57">
        <v>4</v>
      </c>
      <c r="G3" s="55">
        <v>5</v>
      </c>
      <c r="H3" s="56">
        <v>6</v>
      </c>
      <c r="I3" s="56">
        <v>7</v>
      </c>
      <c r="J3" s="57">
        <v>8</v>
      </c>
      <c r="K3" s="55">
        <v>9</v>
      </c>
      <c r="L3" s="56">
        <v>10</v>
      </c>
      <c r="M3" s="56">
        <v>11</v>
      </c>
      <c r="N3" s="57">
        <v>12</v>
      </c>
      <c r="O3" s="55">
        <v>13</v>
      </c>
      <c r="P3" s="56">
        <v>14</v>
      </c>
      <c r="Q3" s="56">
        <v>15</v>
      </c>
      <c r="R3" s="57">
        <v>16</v>
      </c>
      <c r="S3" s="55">
        <v>17</v>
      </c>
      <c r="T3" s="56">
        <v>18</v>
      </c>
      <c r="U3" s="56">
        <v>19</v>
      </c>
      <c r="V3" s="57">
        <v>20</v>
      </c>
    </row>
    <row r="4" spans="2:23" x14ac:dyDescent="0.3">
      <c r="B4" t="s">
        <v>0</v>
      </c>
      <c r="C4" s="25"/>
      <c r="D4" s="26"/>
      <c r="E4" s="26"/>
      <c r="F4" s="27"/>
      <c r="G4" s="25"/>
      <c r="H4" s="26"/>
      <c r="I4" s="26"/>
      <c r="J4" s="27"/>
      <c r="K4" s="25"/>
      <c r="L4" s="26"/>
      <c r="M4" s="26"/>
      <c r="N4" s="27"/>
      <c r="O4" s="25"/>
      <c r="P4" s="26"/>
      <c r="Q4" s="26"/>
      <c r="R4" s="27"/>
      <c r="S4" s="25"/>
      <c r="T4" s="26"/>
      <c r="U4" s="26"/>
      <c r="V4" s="27"/>
    </row>
    <row r="5" spans="2:23" x14ac:dyDescent="0.3">
      <c r="B5" s="2" t="s">
        <v>17</v>
      </c>
      <c r="C5" s="25"/>
      <c r="D5" s="26"/>
      <c r="E5" s="26"/>
      <c r="F5" s="27"/>
      <c r="G5" s="25"/>
      <c r="H5" s="26"/>
      <c r="I5" s="26"/>
      <c r="J5" s="27"/>
      <c r="K5" s="25"/>
      <c r="L5" s="26"/>
      <c r="M5" s="26"/>
      <c r="N5" s="27"/>
      <c r="O5" s="25"/>
      <c r="P5" s="26"/>
      <c r="Q5" s="26"/>
      <c r="R5" s="27"/>
      <c r="S5" s="25"/>
      <c r="T5" s="26"/>
      <c r="U5" s="26"/>
      <c r="V5" s="27"/>
    </row>
    <row r="6" spans="2:23" x14ac:dyDescent="0.3">
      <c r="B6" s="5" t="s">
        <v>3</v>
      </c>
      <c r="C6" s="25"/>
      <c r="D6" s="26"/>
      <c r="E6" s="26"/>
      <c r="F6" s="27"/>
      <c r="G6" s="25"/>
      <c r="H6" s="26"/>
      <c r="I6" s="26"/>
      <c r="J6" s="27"/>
      <c r="K6" s="25"/>
      <c r="L6" s="26"/>
      <c r="M6" s="26"/>
      <c r="N6" s="27"/>
      <c r="O6" s="25"/>
      <c r="P6" s="26"/>
      <c r="Q6" s="26"/>
      <c r="R6" s="27"/>
      <c r="S6" s="25"/>
      <c r="T6" s="26"/>
      <c r="U6" s="26"/>
      <c r="V6" s="27"/>
    </row>
    <row r="7" spans="2:23" x14ac:dyDescent="0.3">
      <c r="B7" s="3" t="s">
        <v>4</v>
      </c>
      <c r="C7" s="25">
        <v>4</v>
      </c>
      <c r="D7" s="26">
        <v>4</v>
      </c>
      <c r="E7" s="26">
        <v>4</v>
      </c>
      <c r="F7" s="27">
        <v>4</v>
      </c>
      <c r="G7" s="25">
        <v>2</v>
      </c>
      <c r="H7" s="26">
        <v>2</v>
      </c>
      <c r="I7" s="26">
        <v>2</v>
      </c>
      <c r="J7" s="27">
        <v>2</v>
      </c>
      <c r="K7" s="25">
        <v>2</v>
      </c>
      <c r="L7" s="26">
        <v>2</v>
      </c>
      <c r="M7" s="26">
        <v>2</v>
      </c>
      <c r="N7" s="27">
        <v>2</v>
      </c>
      <c r="O7" s="25">
        <v>2</v>
      </c>
      <c r="P7" s="26">
        <v>2</v>
      </c>
      <c r="Q7" s="26">
        <v>2</v>
      </c>
      <c r="R7" s="27">
        <v>2</v>
      </c>
      <c r="S7" s="25">
        <v>2</v>
      </c>
      <c r="T7" s="26">
        <v>2</v>
      </c>
      <c r="U7" s="26">
        <v>2</v>
      </c>
      <c r="V7" s="27">
        <v>2</v>
      </c>
      <c r="W7" s="78"/>
    </row>
    <row r="8" spans="2:23" x14ac:dyDescent="0.3">
      <c r="B8" s="3" t="s">
        <v>5</v>
      </c>
      <c r="C8" s="25">
        <f>C7*Settings!$D$3</f>
        <v>36000</v>
      </c>
      <c r="D8" s="26">
        <f>D7*Settings!$D$3</f>
        <v>36000</v>
      </c>
      <c r="E8" s="26">
        <f>E7*Settings!$D$3</f>
        <v>36000</v>
      </c>
      <c r="F8" s="27">
        <f>F7*Settings!$D$3</f>
        <v>36000</v>
      </c>
      <c r="G8" s="25">
        <f>G7*Settings!$D$3</f>
        <v>18000</v>
      </c>
      <c r="H8" s="26">
        <f>H7*Settings!$D$3</f>
        <v>18000</v>
      </c>
      <c r="I8" s="26">
        <f>I7*Settings!$D$3</f>
        <v>18000</v>
      </c>
      <c r="J8" s="27">
        <f>J7*Settings!$D$3</f>
        <v>18000</v>
      </c>
      <c r="K8" s="25">
        <f>K7*Settings!$D$3</f>
        <v>18000</v>
      </c>
      <c r="L8" s="26">
        <f>L7*Settings!$D$3</f>
        <v>18000</v>
      </c>
      <c r="M8" s="26">
        <f>M7*Settings!$D$3</f>
        <v>18000</v>
      </c>
      <c r="N8" s="27">
        <f>N7*Settings!$D$3</f>
        <v>18000</v>
      </c>
      <c r="O8" s="25">
        <f>O7*Settings!$D$3</f>
        <v>18000</v>
      </c>
      <c r="P8" s="26">
        <f>P7*Settings!$D$3</f>
        <v>18000</v>
      </c>
      <c r="Q8" s="26">
        <f>Q7*Settings!$D$3</f>
        <v>18000</v>
      </c>
      <c r="R8" s="27">
        <f>R7*Settings!$D$3</f>
        <v>18000</v>
      </c>
      <c r="S8" s="25">
        <f>S7*Settings!$D$3</f>
        <v>18000</v>
      </c>
      <c r="T8" s="26">
        <f>T7*Settings!$D$3</f>
        <v>18000</v>
      </c>
      <c r="U8" s="26">
        <f>U7*Settings!$D$3</f>
        <v>18000</v>
      </c>
      <c r="V8" s="27">
        <f>V7*Settings!$D$3</f>
        <v>18000</v>
      </c>
    </row>
    <row r="9" spans="2:23" x14ac:dyDescent="0.3">
      <c r="B9" s="3" t="s">
        <v>77</v>
      </c>
      <c r="C9" s="28">
        <f t="shared" ref="C9:V9" si="0">C8/C88</f>
        <v>0.41114664230242121</v>
      </c>
      <c r="D9" s="29">
        <f t="shared" si="0"/>
        <v>0.53128689492325853</v>
      </c>
      <c r="E9" s="29">
        <f t="shared" si="0"/>
        <v>0.48701298701298701</v>
      </c>
      <c r="F9" s="30">
        <f t="shared" si="0"/>
        <v>0.30848593389831963</v>
      </c>
      <c r="G9" s="28">
        <f t="shared" si="0"/>
        <v>0.19870833865386817</v>
      </c>
      <c r="H9" s="29">
        <f t="shared" si="0"/>
        <v>0.16978470733161324</v>
      </c>
      <c r="I9" s="29">
        <f t="shared" si="0"/>
        <v>0.15484027042033485</v>
      </c>
      <c r="J9" s="30">
        <f t="shared" si="0"/>
        <v>0.14321898140133033</v>
      </c>
      <c r="K9" s="28">
        <f t="shared" si="0"/>
        <v>0.1271409793026452</v>
      </c>
      <c r="L9" s="29">
        <f t="shared" si="0"/>
        <v>0.12227892625484231</v>
      </c>
      <c r="M9" s="29">
        <f t="shared" si="0"/>
        <v>0.11670174863611885</v>
      </c>
      <c r="N9" s="30">
        <f t="shared" si="0"/>
        <v>0.11216710288428541</v>
      </c>
      <c r="O9" s="28">
        <f t="shared" si="0"/>
        <v>0.10394349669564304</v>
      </c>
      <c r="P9" s="29">
        <f t="shared" si="0"/>
        <v>0.10250115410939989</v>
      </c>
      <c r="Q9" s="29">
        <f t="shared" si="0"/>
        <v>0.10030918963693569</v>
      </c>
      <c r="R9" s="30">
        <f t="shared" si="0"/>
        <v>9.8641172715890318E-2</v>
      </c>
      <c r="S9" s="28">
        <f t="shared" si="0"/>
        <v>9.3760538868412999E-2</v>
      </c>
      <c r="T9" s="29">
        <f t="shared" si="0"/>
        <v>9.4133457136671747E-2</v>
      </c>
      <c r="U9" s="29">
        <f t="shared" si="0"/>
        <v>9.3819405664734776E-2</v>
      </c>
      <c r="V9" s="30">
        <f t="shared" si="0"/>
        <v>9.1123499142367059E-2</v>
      </c>
    </row>
    <row r="10" spans="2:23" x14ac:dyDescent="0.3">
      <c r="B10" s="3" t="s">
        <v>78</v>
      </c>
      <c r="C10" s="28"/>
      <c r="D10" s="29"/>
      <c r="E10" s="29"/>
      <c r="F10" s="30"/>
      <c r="G10" s="28"/>
      <c r="H10" s="29"/>
      <c r="I10" s="29"/>
      <c r="J10" s="30"/>
      <c r="K10" s="28"/>
      <c r="L10" s="29"/>
      <c r="M10" s="29"/>
      <c r="N10" s="30"/>
      <c r="O10" s="28"/>
      <c r="P10" s="29"/>
      <c r="Q10" s="29"/>
      <c r="R10" s="30"/>
      <c r="S10" s="28"/>
      <c r="T10" s="29"/>
      <c r="U10" s="29"/>
      <c r="V10" s="30"/>
    </row>
    <row r="11" spans="2:23" x14ac:dyDescent="0.3">
      <c r="B11" s="5" t="s">
        <v>13</v>
      </c>
      <c r="C11" s="25"/>
      <c r="D11" s="26"/>
      <c r="E11" s="26"/>
      <c r="F11" s="27"/>
      <c r="G11" s="25"/>
      <c r="H11" s="26"/>
      <c r="I11" s="26"/>
      <c r="J11" s="27"/>
      <c r="K11" s="25"/>
      <c r="L11" s="26"/>
      <c r="M11" s="26"/>
      <c r="N11" s="27"/>
      <c r="O11" s="25"/>
      <c r="P11" s="26"/>
      <c r="Q11" s="26"/>
      <c r="R11" s="27"/>
      <c r="S11" s="25"/>
      <c r="T11" s="26"/>
      <c r="U11" s="26"/>
      <c r="V11" s="27"/>
    </row>
    <row r="12" spans="2:23" x14ac:dyDescent="0.3">
      <c r="B12" s="3" t="s">
        <v>4</v>
      </c>
      <c r="C12" s="25">
        <v>1</v>
      </c>
      <c r="D12" s="26">
        <v>1</v>
      </c>
      <c r="E12" s="26">
        <v>1</v>
      </c>
      <c r="F12" s="27">
        <v>1</v>
      </c>
      <c r="G12" s="25">
        <v>1</v>
      </c>
      <c r="H12" s="26">
        <v>1</v>
      </c>
      <c r="I12" s="26">
        <v>1</v>
      </c>
      <c r="J12" s="27">
        <v>1</v>
      </c>
      <c r="K12" s="25">
        <v>1</v>
      </c>
      <c r="L12" s="26">
        <v>1</v>
      </c>
      <c r="M12" s="26">
        <v>1</v>
      </c>
      <c r="N12" s="27">
        <v>1</v>
      </c>
      <c r="O12" s="25">
        <v>1</v>
      </c>
      <c r="P12" s="26">
        <v>1</v>
      </c>
      <c r="Q12" s="26">
        <v>1</v>
      </c>
      <c r="R12" s="27">
        <v>1</v>
      </c>
      <c r="S12" s="25">
        <v>1</v>
      </c>
      <c r="T12" s="26">
        <v>1</v>
      </c>
      <c r="U12" s="26">
        <v>1</v>
      </c>
      <c r="V12" s="27">
        <v>1</v>
      </c>
    </row>
    <row r="13" spans="2:23" x14ac:dyDescent="0.3">
      <c r="B13" s="3" t="s">
        <v>5</v>
      </c>
      <c r="C13" s="25">
        <f>C12*Settings!$D$4</f>
        <v>6000</v>
      </c>
      <c r="D13" s="26">
        <f>D12*Settings!$D$4</f>
        <v>6000</v>
      </c>
      <c r="E13" s="26">
        <f>E12*Settings!$D$4</f>
        <v>6000</v>
      </c>
      <c r="F13" s="27">
        <f>F12*Settings!$D$4</f>
        <v>6000</v>
      </c>
      <c r="G13" s="25">
        <f>G12*Settings!$D$4</f>
        <v>6000</v>
      </c>
      <c r="H13" s="26">
        <f>H12*Settings!$D$4</f>
        <v>6000</v>
      </c>
      <c r="I13" s="26">
        <f>I12*Settings!$D$4</f>
        <v>6000</v>
      </c>
      <c r="J13" s="27">
        <f>J12*Settings!$D$4</f>
        <v>6000</v>
      </c>
      <c r="K13" s="25">
        <f>K12*Settings!$D$4</f>
        <v>6000</v>
      </c>
      <c r="L13" s="26">
        <f>L12*Settings!$D$4</f>
        <v>6000</v>
      </c>
      <c r="M13" s="26">
        <f>M12*Settings!$D$4</f>
        <v>6000</v>
      </c>
      <c r="N13" s="27">
        <f>N12*Settings!$D$4</f>
        <v>6000</v>
      </c>
      <c r="O13" s="25">
        <f>O12*Settings!$D$4</f>
        <v>6000</v>
      </c>
      <c r="P13" s="26">
        <f>P12*Settings!$D$4</f>
        <v>6000</v>
      </c>
      <c r="Q13" s="26">
        <f>Q12*Settings!$D$4</f>
        <v>6000</v>
      </c>
      <c r="R13" s="27">
        <f>R12*Settings!$D$4</f>
        <v>6000</v>
      </c>
      <c r="S13" s="25">
        <f>S12*Settings!$D$4</f>
        <v>6000</v>
      </c>
      <c r="T13" s="26">
        <f>T12*Settings!$D$4</f>
        <v>6000</v>
      </c>
      <c r="U13" s="26">
        <f>U12*Settings!$D$4</f>
        <v>6000</v>
      </c>
      <c r="V13" s="27">
        <f>V12*Settings!$D$4</f>
        <v>6000</v>
      </c>
    </row>
    <row r="14" spans="2:23" x14ac:dyDescent="0.3">
      <c r="B14" s="3" t="s">
        <v>77</v>
      </c>
      <c r="C14" s="28">
        <f t="shared" ref="C14:V14" si="1">C13/C88</f>
        <v>6.8524440383736868E-2</v>
      </c>
      <c r="D14" s="29">
        <f t="shared" si="1"/>
        <v>8.8547815820543094E-2</v>
      </c>
      <c r="E14" s="29">
        <f t="shared" si="1"/>
        <v>8.1168831168831168E-2</v>
      </c>
      <c r="F14" s="30">
        <f t="shared" si="1"/>
        <v>5.1414322316386603E-2</v>
      </c>
      <c r="G14" s="28">
        <f t="shared" si="1"/>
        <v>6.6236112884622722E-2</v>
      </c>
      <c r="H14" s="29">
        <f t="shared" si="1"/>
        <v>5.6594902443871088E-2</v>
      </c>
      <c r="I14" s="29">
        <f t="shared" si="1"/>
        <v>5.1613423473444955E-2</v>
      </c>
      <c r="J14" s="30">
        <f t="shared" si="1"/>
        <v>4.7739660467110111E-2</v>
      </c>
      <c r="K14" s="28">
        <f t="shared" si="1"/>
        <v>4.238032643421507E-2</v>
      </c>
      <c r="L14" s="29">
        <f t="shared" si="1"/>
        <v>4.0759642084947437E-2</v>
      </c>
      <c r="M14" s="29">
        <f t="shared" si="1"/>
        <v>3.8900582878706284E-2</v>
      </c>
      <c r="N14" s="30">
        <f t="shared" si="1"/>
        <v>3.73890342947618E-2</v>
      </c>
      <c r="O14" s="28">
        <f t="shared" si="1"/>
        <v>3.4647832231881018E-2</v>
      </c>
      <c r="P14" s="29">
        <f t="shared" si="1"/>
        <v>3.4167051369799965E-2</v>
      </c>
      <c r="Q14" s="29">
        <f t="shared" si="1"/>
        <v>3.3436396545645231E-2</v>
      </c>
      <c r="R14" s="30">
        <f t="shared" si="1"/>
        <v>3.288039090529677E-2</v>
      </c>
      <c r="S14" s="28">
        <f t="shared" si="1"/>
        <v>3.1253512956137666E-2</v>
      </c>
      <c r="T14" s="29">
        <f t="shared" si="1"/>
        <v>3.1377819045557247E-2</v>
      </c>
      <c r="U14" s="29">
        <f t="shared" si="1"/>
        <v>3.1273135221578256E-2</v>
      </c>
      <c r="V14" s="30">
        <f t="shared" si="1"/>
        <v>3.0374499714122354E-2</v>
      </c>
    </row>
    <row r="15" spans="2:23" x14ac:dyDescent="0.3">
      <c r="B15" s="3" t="s">
        <v>78</v>
      </c>
      <c r="C15" s="28"/>
      <c r="D15" s="29"/>
      <c r="E15" s="29"/>
      <c r="F15" s="30"/>
      <c r="G15" s="28"/>
      <c r="H15" s="29"/>
      <c r="I15" s="29"/>
      <c r="J15" s="30"/>
      <c r="K15" s="28"/>
      <c r="L15" s="29"/>
      <c r="M15" s="29"/>
      <c r="N15" s="30"/>
      <c r="O15" s="28"/>
      <c r="P15" s="29"/>
      <c r="Q15" s="29"/>
      <c r="R15" s="30"/>
      <c r="S15" s="28"/>
      <c r="T15" s="29"/>
      <c r="U15" s="29"/>
      <c r="V15" s="30"/>
    </row>
    <row r="16" spans="2:23" x14ac:dyDescent="0.3">
      <c r="B16" s="5" t="s">
        <v>14</v>
      </c>
      <c r="C16" s="25"/>
      <c r="D16" s="26"/>
      <c r="E16" s="26"/>
      <c r="F16" s="27"/>
      <c r="G16" s="25"/>
      <c r="H16" s="26"/>
      <c r="I16" s="26"/>
      <c r="J16" s="27"/>
      <c r="K16" s="25"/>
      <c r="L16" s="26"/>
      <c r="M16" s="26"/>
      <c r="N16" s="27"/>
      <c r="O16" s="25"/>
      <c r="P16" s="26"/>
      <c r="Q16" s="26"/>
      <c r="R16" s="27"/>
      <c r="S16" s="25"/>
      <c r="T16" s="26"/>
      <c r="U16" s="26"/>
      <c r="V16" s="27"/>
    </row>
    <row r="17" spans="2:22" x14ac:dyDescent="0.3">
      <c r="B17" s="3" t="s">
        <v>4</v>
      </c>
      <c r="C17" s="25">
        <v>1</v>
      </c>
      <c r="D17" s="26">
        <v>1</v>
      </c>
      <c r="E17" s="26">
        <v>2</v>
      </c>
      <c r="F17" s="27">
        <v>2</v>
      </c>
      <c r="G17" s="25">
        <v>2</v>
      </c>
      <c r="H17" s="26">
        <v>2</v>
      </c>
      <c r="I17" s="26">
        <v>2</v>
      </c>
      <c r="J17" s="27">
        <v>2</v>
      </c>
      <c r="K17" s="25">
        <v>3</v>
      </c>
      <c r="L17" s="26">
        <v>3</v>
      </c>
      <c r="M17" s="26">
        <v>3</v>
      </c>
      <c r="N17" s="27">
        <v>3</v>
      </c>
      <c r="O17" s="25">
        <v>4</v>
      </c>
      <c r="P17" s="26">
        <v>4</v>
      </c>
      <c r="Q17" s="26">
        <v>4</v>
      </c>
      <c r="R17" s="27">
        <v>4</v>
      </c>
      <c r="S17" s="25">
        <v>5</v>
      </c>
      <c r="T17" s="26">
        <v>5</v>
      </c>
      <c r="U17" s="26">
        <v>5</v>
      </c>
      <c r="V17" s="27">
        <v>5</v>
      </c>
    </row>
    <row r="18" spans="2:22" x14ac:dyDescent="0.3">
      <c r="B18" s="3" t="s">
        <v>5</v>
      </c>
      <c r="C18" s="25">
        <f>C17*Settings!$D$5</f>
        <v>3000</v>
      </c>
      <c r="D18" s="26">
        <f>D17*Settings!$D$5</f>
        <v>3000</v>
      </c>
      <c r="E18" s="26">
        <f>E17*Settings!$D$5</f>
        <v>6000</v>
      </c>
      <c r="F18" s="27">
        <f>F17*Settings!$D$5</f>
        <v>6000</v>
      </c>
      <c r="G18" s="25">
        <f>G17*Settings!$D$5</f>
        <v>6000</v>
      </c>
      <c r="H18" s="26">
        <f>H17*Settings!$D$5</f>
        <v>6000</v>
      </c>
      <c r="I18" s="26">
        <f>I17*Settings!$D$5</f>
        <v>6000</v>
      </c>
      <c r="J18" s="27">
        <f>J17*Settings!$D$5</f>
        <v>6000</v>
      </c>
      <c r="K18" s="25">
        <f>K17*Settings!$D$5</f>
        <v>9000</v>
      </c>
      <c r="L18" s="26">
        <f>L17*Settings!$D$5</f>
        <v>9000</v>
      </c>
      <c r="M18" s="26">
        <f>M17*Settings!$D$5</f>
        <v>9000</v>
      </c>
      <c r="N18" s="27">
        <f>N17*Settings!$D$5</f>
        <v>9000</v>
      </c>
      <c r="O18" s="25">
        <f>O17*Settings!$D$5</f>
        <v>12000</v>
      </c>
      <c r="P18" s="26">
        <f>P17*Settings!$D$5</f>
        <v>12000</v>
      </c>
      <c r="Q18" s="26">
        <f>Q17*Settings!$D$5</f>
        <v>12000</v>
      </c>
      <c r="R18" s="27">
        <f>R17*Settings!$D$5</f>
        <v>12000</v>
      </c>
      <c r="S18" s="25">
        <f>S17*Settings!$D$5</f>
        <v>15000</v>
      </c>
      <c r="T18" s="26">
        <f>T17*Settings!$D$5</f>
        <v>15000</v>
      </c>
      <c r="U18" s="26">
        <f>U17*Settings!$D$5</f>
        <v>15000</v>
      </c>
      <c r="V18" s="27">
        <f>V17*Settings!$D$5</f>
        <v>15000</v>
      </c>
    </row>
    <row r="19" spans="2:22" x14ac:dyDescent="0.3">
      <c r="B19" s="3" t="s">
        <v>77</v>
      </c>
      <c r="C19" s="28">
        <f t="shared" ref="C19:V19" si="2">C18/C88</f>
        <v>3.4262220191868434E-2</v>
      </c>
      <c r="D19" s="29">
        <f t="shared" si="2"/>
        <v>4.4273907910271547E-2</v>
      </c>
      <c r="E19" s="29">
        <f t="shared" si="2"/>
        <v>8.1168831168831168E-2</v>
      </c>
      <c r="F19" s="30">
        <f t="shared" si="2"/>
        <v>5.1414322316386603E-2</v>
      </c>
      <c r="G19" s="28">
        <f t="shared" si="2"/>
        <v>6.6236112884622722E-2</v>
      </c>
      <c r="H19" s="29">
        <f t="shared" si="2"/>
        <v>5.6594902443871088E-2</v>
      </c>
      <c r="I19" s="29">
        <f t="shared" si="2"/>
        <v>5.1613423473444955E-2</v>
      </c>
      <c r="J19" s="30">
        <f t="shared" si="2"/>
        <v>4.7739660467110111E-2</v>
      </c>
      <c r="K19" s="28">
        <f t="shared" si="2"/>
        <v>6.3570489651322601E-2</v>
      </c>
      <c r="L19" s="29">
        <f t="shared" si="2"/>
        <v>6.1139463127421155E-2</v>
      </c>
      <c r="M19" s="29">
        <f t="shared" si="2"/>
        <v>5.8350874318059423E-2</v>
      </c>
      <c r="N19" s="30">
        <f t="shared" si="2"/>
        <v>5.6083551442142707E-2</v>
      </c>
      <c r="O19" s="28">
        <f t="shared" si="2"/>
        <v>6.9295664463762036E-2</v>
      </c>
      <c r="P19" s="29">
        <f t="shared" si="2"/>
        <v>6.8334102739599931E-2</v>
      </c>
      <c r="Q19" s="29">
        <f t="shared" si="2"/>
        <v>6.6872793091290461E-2</v>
      </c>
      <c r="R19" s="30">
        <f t="shared" si="2"/>
        <v>6.5760781810593541E-2</v>
      </c>
      <c r="S19" s="28">
        <f t="shared" si="2"/>
        <v>7.8133782390344172E-2</v>
      </c>
      <c r="T19" s="29">
        <f t="shared" si="2"/>
        <v>7.844454761389312E-2</v>
      </c>
      <c r="U19" s="29">
        <f t="shared" si="2"/>
        <v>7.8182838053945644E-2</v>
      </c>
      <c r="V19" s="30">
        <f t="shared" si="2"/>
        <v>7.5936249285305887E-2</v>
      </c>
    </row>
    <row r="20" spans="2:22" x14ac:dyDescent="0.3">
      <c r="B20" s="3" t="s">
        <v>78</v>
      </c>
      <c r="C20" s="28">
        <f>IF(C93 &gt; 0, C18/C93,0)</f>
        <v>0</v>
      </c>
      <c r="D20" s="29">
        <f t="shared" ref="D20:V20" si="3">IF(D93 &gt; 0, D18/D93,0)</f>
        <v>0</v>
      </c>
      <c r="E20" s="29">
        <f t="shared" si="3"/>
        <v>0</v>
      </c>
      <c r="F20" s="30">
        <f t="shared" si="3"/>
        <v>0</v>
      </c>
      <c r="G20" s="28">
        <f t="shared" si="3"/>
        <v>0.1457725947521866</v>
      </c>
      <c r="H20" s="29">
        <f t="shared" si="3"/>
        <v>7.2868593636142828E-2</v>
      </c>
      <c r="I20" s="29">
        <f t="shared" si="3"/>
        <v>4.8575129533678756E-2</v>
      </c>
      <c r="J20" s="30">
        <f t="shared" si="3"/>
        <v>3.6429872495446269E-2</v>
      </c>
      <c r="K20" s="28">
        <f t="shared" si="3"/>
        <v>4.3714785311832136E-2</v>
      </c>
      <c r="L20" s="29">
        <f t="shared" si="3"/>
        <v>3.6431347150259065E-2</v>
      </c>
      <c r="M20" s="29">
        <f t="shared" si="3"/>
        <v>3.1226146693498023E-2</v>
      </c>
      <c r="N20" s="30">
        <f t="shared" si="3"/>
        <v>2.7322404371584699E-2</v>
      </c>
      <c r="O20" s="28">
        <f t="shared" si="3"/>
        <v>3.2381671973662908E-2</v>
      </c>
      <c r="P20" s="29">
        <f t="shared" si="3"/>
        <v>2.9143190207888092E-2</v>
      </c>
      <c r="Q20" s="29">
        <f t="shared" si="3"/>
        <v>2.6493575307987814E-2</v>
      </c>
      <c r="R20" s="30">
        <f t="shared" si="3"/>
        <v>2.4286581663630843E-2</v>
      </c>
      <c r="S20" s="28">
        <f t="shared" si="3"/>
        <v>2.8022717082648335E-2</v>
      </c>
      <c r="T20" s="29">
        <f t="shared" si="3"/>
        <v>2.6020886097907921E-2</v>
      </c>
      <c r="U20" s="29">
        <f t="shared" si="3"/>
        <v>2.4285991839906741E-2</v>
      </c>
      <c r="V20" s="30">
        <f t="shared" si="3"/>
        <v>2.1428571428571429E-2</v>
      </c>
    </row>
    <row r="21" spans="2:22" x14ac:dyDescent="0.3">
      <c r="B21" s="5" t="s">
        <v>7</v>
      </c>
      <c r="C21" s="25"/>
      <c r="D21" s="26"/>
      <c r="E21" s="26"/>
      <c r="F21" s="27"/>
      <c r="G21" s="25"/>
      <c r="H21" s="26"/>
      <c r="I21" s="26"/>
      <c r="J21" s="27"/>
      <c r="K21" s="25"/>
      <c r="L21" s="26"/>
      <c r="M21" s="26"/>
      <c r="N21" s="27"/>
      <c r="O21" s="25"/>
      <c r="P21" s="26"/>
      <c r="Q21" s="26"/>
      <c r="R21" s="27"/>
      <c r="S21" s="25"/>
      <c r="T21" s="26"/>
      <c r="U21" s="26"/>
      <c r="V21" s="27"/>
    </row>
    <row r="22" spans="2:22" x14ac:dyDescent="0.3">
      <c r="B22" s="3" t="s">
        <v>4</v>
      </c>
      <c r="C22" s="25">
        <v>1</v>
      </c>
      <c r="D22" s="26">
        <v>1</v>
      </c>
      <c r="E22" s="26">
        <v>1</v>
      </c>
      <c r="F22" s="27">
        <v>1</v>
      </c>
      <c r="G22" s="25">
        <v>1</v>
      </c>
      <c r="H22" s="26">
        <v>1</v>
      </c>
      <c r="I22" s="26">
        <v>1</v>
      </c>
      <c r="J22" s="27">
        <v>1</v>
      </c>
      <c r="K22" s="25">
        <v>1</v>
      </c>
      <c r="L22" s="26">
        <v>1</v>
      </c>
      <c r="M22" s="26">
        <v>1</v>
      </c>
      <c r="N22" s="27">
        <v>1</v>
      </c>
      <c r="O22" s="25">
        <v>1</v>
      </c>
      <c r="P22" s="26">
        <v>1</v>
      </c>
      <c r="Q22" s="26">
        <v>1</v>
      </c>
      <c r="R22" s="27">
        <v>1</v>
      </c>
      <c r="S22" s="25">
        <v>1</v>
      </c>
      <c r="T22" s="26">
        <v>1</v>
      </c>
      <c r="U22" s="26">
        <v>1</v>
      </c>
      <c r="V22" s="27">
        <v>1</v>
      </c>
    </row>
    <row r="23" spans="2:22" x14ac:dyDescent="0.3">
      <c r="B23" s="3" t="s">
        <v>5</v>
      </c>
      <c r="C23" s="25">
        <f>C22*Settings!$D$6</f>
        <v>1800</v>
      </c>
      <c r="D23" s="26">
        <f>D22*Settings!$D$6</f>
        <v>1800</v>
      </c>
      <c r="E23" s="26">
        <f>E22*Settings!$D$6</f>
        <v>1800</v>
      </c>
      <c r="F23" s="27">
        <f>F22*Settings!$D$6</f>
        <v>1800</v>
      </c>
      <c r="G23" s="25">
        <f>G22*Settings!$D$6</f>
        <v>1800</v>
      </c>
      <c r="H23" s="26">
        <f>H22*Settings!$D$6</f>
        <v>1800</v>
      </c>
      <c r="I23" s="26">
        <f>I22*Settings!$D$6</f>
        <v>1800</v>
      </c>
      <c r="J23" s="27">
        <f>J22*Settings!$D$6</f>
        <v>1800</v>
      </c>
      <c r="K23" s="25">
        <f>K22*Settings!$D$6</f>
        <v>1800</v>
      </c>
      <c r="L23" s="26">
        <f>L22*Settings!$D$6</f>
        <v>1800</v>
      </c>
      <c r="M23" s="26">
        <f>M22*Settings!$D$6</f>
        <v>1800</v>
      </c>
      <c r="N23" s="27">
        <f>N22*Settings!$D$6</f>
        <v>1800</v>
      </c>
      <c r="O23" s="25">
        <f>O22*Settings!$D$6</f>
        <v>1800</v>
      </c>
      <c r="P23" s="26">
        <f>P22*Settings!$D$6</f>
        <v>1800</v>
      </c>
      <c r="Q23" s="26">
        <f>Q22*Settings!$D$6</f>
        <v>1800</v>
      </c>
      <c r="R23" s="27">
        <f>R22*Settings!$D$6</f>
        <v>1800</v>
      </c>
      <c r="S23" s="25">
        <f>S22*Settings!$D$6</f>
        <v>1800</v>
      </c>
      <c r="T23" s="26">
        <f>T22*Settings!$D$6</f>
        <v>1800</v>
      </c>
      <c r="U23" s="26">
        <f>U22*Settings!$D$6</f>
        <v>1800</v>
      </c>
      <c r="V23" s="27">
        <f>V22*Settings!$D$6</f>
        <v>1800</v>
      </c>
    </row>
    <row r="24" spans="2:22" x14ac:dyDescent="0.3">
      <c r="B24" s="3" t="s">
        <v>36</v>
      </c>
      <c r="C24" s="28">
        <f t="shared" ref="C24:V24" si="4">C23/C88</f>
        <v>2.055733211512106E-2</v>
      </c>
      <c r="D24" s="29">
        <f t="shared" si="4"/>
        <v>2.6564344746162927E-2</v>
      </c>
      <c r="E24" s="29">
        <f t="shared" si="4"/>
        <v>2.4350649350649352E-2</v>
      </c>
      <c r="F24" s="30">
        <f t="shared" si="4"/>
        <v>1.5424296694915981E-2</v>
      </c>
      <c r="G24" s="28">
        <f t="shared" si="4"/>
        <v>1.9870833865386819E-2</v>
      </c>
      <c r="H24" s="29">
        <f t="shared" si="4"/>
        <v>1.6978470733161326E-2</v>
      </c>
      <c r="I24" s="29">
        <f t="shared" si="4"/>
        <v>1.5484027042033487E-2</v>
      </c>
      <c r="J24" s="30">
        <f t="shared" si="4"/>
        <v>1.4321898140133033E-2</v>
      </c>
      <c r="K24" s="28">
        <f t="shared" si="4"/>
        <v>1.2714097930264521E-2</v>
      </c>
      <c r="L24" s="29">
        <f t="shared" si="4"/>
        <v>1.2227892625484231E-2</v>
      </c>
      <c r="M24" s="29">
        <f t="shared" si="4"/>
        <v>1.1670174863611885E-2</v>
      </c>
      <c r="N24" s="30">
        <f t="shared" si="4"/>
        <v>1.1216710288428541E-2</v>
      </c>
      <c r="O24" s="28">
        <f t="shared" si="4"/>
        <v>1.0394349669564304E-2</v>
      </c>
      <c r="P24" s="29">
        <f t="shared" si="4"/>
        <v>1.0250115410939989E-2</v>
      </c>
      <c r="Q24" s="29">
        <f t="shared" si="4"/>
        <v>1.0030918963693569E-2</v>
      </c>
      <c r="R24" s="30">
        <f t="shared" si="4"/>
        <v>9.8641172715890311E-3</v>
      </c>
      <c r="S24" s="28">
        <f t="shared" si="4"/>
        <v>9.3760538868413006E-3</v>
      </c>
      <c r="T24" s="29">
        <f t="shared" si="4"/>
        <v>9.413345713667174E-3</v>
      </c>
      <c r="U24" s="29">
        <f t="shared" si="4"/>
        <v>9.3819405664734776E-3</v>
      </c>
      <c r="V24" s="30">
        <f t="shared" si="4"/>
        <v>9.1123499142367059E-3</v>
      </c>
    </row>
    <row r="25" spans="2:22" x14ac:dyDescent="0.3">
      <c r="B25" s="5" t="s">
        <v>15</v>
      </c>
      <c r="C25" s="25"/>
      <c r="D25" s="26"/>
      <c r="E25" s="26"/>
      <c r="F25" s="27"/>
      <c r="G25" s="25"/>
      <c r="H25" s="26"/>
      <c r="I25" s="26"/>
      <c r="J25" s="27"/>
      <c r="K25" s="25"/>
      <c r="L25" s="26"/>
      <c r="M25" s="26"/>
      <c r="N25" s="27"/>
      <c r="O25" s="25"/>
      <c r="P25" s="26"/>
      <c r="Q25" s="26"/>
      <c r="R25" s="27"/>
      <c r="S25" s="25"/>
      <c r="T25" s="26"/>
      <c r="U25" s="26"/>
      <c r="V25" s="27"/>
    </row>
    <row r="26" spans="2:22" x14ac:dyDescent="0.3">
      <c r="B26" s="3" t="s">
        <v>4</v>
      </c>
      <c r="C26" s="25">
        <v>1</v>
      </c>
      <c r="D26" s="26">
        <v>1</v>
      </c>
      <c r="E26" s="26">
        <v>1</v>
      </c>
      <c r="F26" s="27">
        <v>1</v>
      </c>
      <c r="G26" s="25">
        <v>1</v>
      </c>
      <c r="H26" s="26">
        <v>1</v>
      </c>
      <c r="I26" s="26">
        <v>1</v>
      </c>
      <c r="J26" s="27">
        <v>1</v>
      </c>
      <c r="K26" s="25">
        <v>1</v>
      </c>
      <c r="L26" s="26">
        <v>1</v>
      </c>
      <c r="M26" s="26">
        <v>1</v>
      </c>
      <c r="N26" s="27">
        <v>1</v>
      </c>
      <c r="O26" s="25">
        <v>1</v>
      </c>
      <c r="P26" s="26">
        <v>1</v>
      </c>
      <c r="Q26" s="26">
        <v>1</v>
      </c>
      <c r="R26" s="27">
        <v>1</v>
      </c>
      <c r="S26" s="25">
        <v>1</v>
      </c>
      <c r="T26" s="26">
        <v>1</v>
      </c>
      <c r="U26" s="26">
        <v>1</v>
      </c>
      <c r="V26" s="27">
        <v>1</v>
      </c>
    </row>
    <row r="27" spans="2:22" x14ac:dyDescent="0.3">
      <c r="B27" s="3" t="s">
        <v>5</v>
      </c>
      <c r="C27" s="25">
        <f>C26*Settings!$D$7</f>
        <v>2400</v>
      </c>
      <c r="D27" s="26">
        <f>D26*Settings!$D$7</f>
        <v>2400</v>
      </c>
      <c r="E27" s="26">
        <f>E26*Settings!$D$7</f>
        <v>2400</v>
      </c>
      <c r="F27" s="27">
        <f>F26*Settings!$D$7</f>
        <v>2400</v>
      </c>
      <c r="G27" s="25">
        <f>G26*Settings!$D$7</f>
        <v>2400</v>
      </c>
      <c r="H27" s="26">
        <f>H26*Settings!$D$7</f>
        <v>2400</v>
      </c>
      <c r="I27" s="26">
        <f>I26*Settings!$D$7</f>
        <v>2400</v>
      </c>
      <c r="J27" s="27">
        <f>J26*Settings!$D$7</f>
        <v>2400</v>
      </c>
      <c r="K27" s="25">
        <f>K26*Settings!$D$7</f>
        <v>2400</v>
      </c>
      <c r="L27" s="26">
        <f>L26*Settings!$D$7</f>
        <v>2400</v>
      </c>
      <c r="M27" s="26">
        <f>M26*Settings!$D$7</f>
        <v>2400</v>
      </c>
      <c r="N27" s="27">
        <f>N26*Settings!$D$7</f>
        <v>2400</v>
      </c>
      <c r="O27" s="25">
        <f>O26*Settings!$D$7</f>
        <v>2400</v>
      </c>
      <c r="P27" s="26">
        <f>P26*Settings!$D$7</f>
        <v>2400</v>
      </c>
      <c r="Q27" s="26">
        <f>Q26*Settings!$D$7</f>
        <v>2400</v>
      </c>
      <c r="R27" s="27">
        <f>R26*Settings!$D$7</f>
        <v>2400</v>
      </c>
      <c r="S27" s="25">
        <f>S26*Settings!$D$7</f>
        <v>2400</v>
      </c>
      <c r="T27" s="26">
        <f>T26*Settings!$D$7</f>
        <v>2400</v>
      </c>
      <c r="U27" s="26">
        <f>U26*Settings!$D$7</f>
        <v>2400</v>
      </c>
      <c r="V27" s="27">
        <f>V26*Settings!$D$7</f>
        <v>2400</v>
      </c>
    </row>
    <row r="28" spans="2:22" x14ac:dyDescent="0.3">
      <c r="B28" s="3" t="s">
        <v>77</v>
      </c>
      <c r="C28" s="28">
        <f t="shared" ref="C28:V28" si="5">C27/C88</f>
        <v>2.7409776153494745E-2</v>
      </c>
      <c r="D28" s="29">
        <f t="shared" si="5"/>
        <v>3.541912632821724E-2</v>
      </c>
      <c r="E28" s="29">
        <f t="shared" si="5"/>
        <v>3.2467532467532464E-2</v>
      </c>
      <c r="F28" s="30">
        <f t="shared" si="5"/>
        <v>2.056572892655464E-2</v>
      </c>
      <c r="G28" s="28">
        <f t="shared" si="5"/>
        <v>2.6494445153849092E-2</v>
      </c>
      <c r="H28" s="29">
        <f t="shared" si="5"/>
        <v>2.2637960977548433E-2</v>
      </c>
      <c r="I28" s="29">
        <f t="shared" si="5"/>
        <v>2.0645369389377981E-2</v>
      </c>
      <c r="J28" s="30">
        <f t="shared" si="5"/>
        <v>1.9095864186844044E-2</v>
      </c>
      <c r="K28" s="28">
        <f t="shared" si="5"/>
        <v>1.6952130573686029E-2</v>
      </c>
      <c r="L28" s="29">
        <f t="shared" si="5"/>
        <v>1.6303856833978975E-2</v>
      </c>
      <c r="M28" s="29">
        <f t="shared" si="5"/>
        <v>1.5560233151482514E-2</v>
      </c>
      <c r="N28" s="30">
        <f t="shared" si="5"/>
        <v>1.4955613717904721E-2</v>
      </c>
      <c r="O28" s="28">
        <f t="shared" si="5"/>
        <v>1.3859132892752406E-2</v>
      </c>
      <c r="P28" s="29">
        <f t="shared" si="5"/>
        <v>1.3666820547919985E-2</v>
      </c>
      <c r="Q28" s="29">
        <f t="shared" si="5"/>
        <v>1.3374558618258092E-2</v>
      </c>
      <c r="R28" s="30">
        <f t="shared" si="5"/>
        <v>1.315215636211871E-2</v>
      </c>
      <c r="S28" s="28">
        <f t="shared" si="5"/>
        <v>1.2501405182455067E-2</v>
      </c>
      <c r="T28" s="29">
        <f t="shared" si="5"/>
        <v>1.2551127618222899E-2</v>
      </c>
      <c r="U28" s="29">
        <f t="shared" si="5"/>
        <v>1.2509254088631305E-2</v>
      </c>
      <c r="V28" s="30">
        <f t="shared" si="5"/>
        <v>1.2149799885648942E-2</v>
      </c>
    </row>
    <row r="29" spans="2:22" x14ac:dyDescent="0.3">
      <c r="B29" s="3" t="s">
        <v>78</v>
      </c>
      <c r="C29" s="28"/>
      <c r="D29" s="29"/>
      <c r="E29" s="29"/>
      <c r="F29" s="30"/>
      <c r="G29" s="28"/>
      <c r="H29" s="29"/>
      <c r="I29" s="29"/>
      <c r="J29" s="30"/>
      <c r="K29" s="28"/>
      <c r="L29" s="29"/>
      <c r="M29" s="29"/>
      <c r="N29" s="30"/>
      <c r="O29" s="28"/>
      <c r="P29" s="29"/>
      <c r="Q29" s="29"/>
      <c r="R29" s="30"/>
      <c r="S29" s="28"/>
      <c r="T29" s="29"/>
      <c r="U29" s="29"/>
      <c r="V29" s="30"/>
    </row>
    <row r="30" spans="2:22" x14ac:dyDescent="0.3">
      <c r="B30" s="5" t="s">
        <v>16</v>
      </c>
      <c r="C30" s="25"/>
      <c r="D30" s="26"/>
      <c r="E30" s="26"/>
      <c r="F30" s="27"/>
      <c r="G30" s="25"/>
      <c r="H30" s="26"/>
      <c r="I30" s="26"/>
      <c r="J30" s="27"/>
      <c r="K30" s="25"/>
      <c r="L30" s="26"/>
      <c r="M30" s="26"/>
      <c r="N30" s="27"/>
      <c r="O30" s="25"/>
      <c r="P30" s="26"/>
      <c r="Q30" s="26"/>
      <c r="R30" s="27"/>
      <c r="S30" s="25"/>
      <c r="T30" s="26"/>
      <c r="U30" s="26"/>
      <c r="V30" s="27"/>
    </row>
    <row r="31" spans="2:22" x14ac:dyDescent="0.3">
      <c r="B31" s="3" t="s">
        <v>4</v>
      </c>
      <c r="C31" s="25">
        <v>0</v>
      </c>
      <c r="D31" s="26">
        <v>0</v>
      </c>
      <c r="E31" s="26">
        <v>0</v>
      </c>
      <c r="F31" s="27">
        <f>MAX(1,_xlfn.FLOOR.MATH(F92/Settings!$D$18))</f>
        <v>1</v>
      </c>
      <c r="G31" s="25">
        <f>MAX(1,_xlfn.FLOOR.MATH(G92/Settings!$D$18))</f>
        <v>1</v>
      </c>
      <c r="H31" s="26">
        <f>MAX(1,_xlfn.FLOOR.MATH(H92/Settings!$D$18))</f>
        <v>1</v>
      </c>
      <c r="I31" s="26">
        <f>MAX(1,_xlfn.FLOOR.MATH(I92/Settings!$D$18))</f>
        <v>1</v>
      </c>
      <c r="J31" s="27">
        <f>MAX(1,_xlfn.FLOOR.MATH(J92/Settings!$D$18))</f>
        <v>1</v>
      </c>
      <c r="K31" s="25">
        <f>MAX(1,_xlfn.FLOOR.MATH(K92/Settings!$D$18))</f>
        <v>1</v>
      </c>
      <c r="L31" s="26">
        <f>MAX(1,_xlfn.FLOOR.MATH(L92/Settings!$D$18))</f>
        <v>1</v>
      </c>
      <c r="M31" s="26">
        <f>MAX(1,_xlfn.FLOOR.MATH(M92/Settings!$D$18))</f>
        <v>1</v>
      </c>
      <c r="N31" s="27">
        <f>MAX(1,_xlfn.FLOOR.MATH(N92/Settings!$D$18))</f>
        <v>1</v>
      </c>
      <c r="O31" s="25">
        <f>MAX(1,_xlfn.FLOOR.MATH(O92/Settings!$D$18))</f>
        <v>1</v>
      </c>
      <c r="P31" s="26">
        <f>MAX(1,_xlfn.FLOOR.MATH(P92/Settings!$D$18))</f>
        <v>1</v>
      </c>
      <c r="Q31" s="26">
        <f>MAX(1,_xlfn.FLOOR.MATH(Q92/Settings!$D$18))</f>
        <v>1</v>
      </c>
      <c r="R31" s="27">
        <f>MAX(1,_xlfn.FLOOR.MATH(R92/Settings!$D$18))</f>
        <v>1</v>
      </c>
      <c r="S31" s="25">
        <f>MAX(1,_xlfn.FLOOR.MATH(S92/Settings!$D$18))</f>
        <v>1</v>
      </c>
      <c r="T31" s="26">
        <f>MAX(1,_xlfn.FLOOR.MATH(T92/Settings!$D$18))</f>
        <v>1</v>
      </c>
      <c r="U31" s="26">
        <f>MAX(1,_xlfn.FLOOR.MATH(U92/Settings!$D$18))</f>
        <v>1</v>
      </c>
      <c r="V31" s="27">
        <f>MAX(1,_xlfn.FLOOR.MATH(V92/Settings!$D$18))</f>
        <v>1</v>
      </c>
    </row>
    <row r="32" spans="2:22" x14ac:dyDescent="0.3">
      <c r="B32" s="3" t="s">
        <v>5</v>
      </c>
      <c r="C32" s="25">
        <f>C31*Settings!$D$8</f>
        <v>0</v>
      </c>
      <c r="D32" s="26">
        <f>D31*Settings!$D$8</f>
        <v>0</v>
      </c>
      <c r="E32" s="26">
        <f>E31*Settings!$D$8</f>
        <v>0</v>
      </c>
      <c r="F32" s="27">
        <f>F31*Settings!$D$8</f>
        <v>3000</v>
      </c>
      <c r="G32" s="25">
        <f>G31*Settings!$D$8</f>
        <v>3000</v>
      </c>
      <c r="H32" s="26">
        <f>H31*Settings!$D$8</f>
        <v>3000</v>
      </c>
      <c r="I32" s="26">
        <f>I31*Settings!$D$8</f>
        <v>3000</v>
      </c>
      <c r="J32" s="27">
        <f>J31*Settings!$D$8</f>
        <v>3000</v>
      </c>
      <c r="K32" s="25">
        <f>K31*Settings!$D$8</f>
        <v>3000</v>
      </c>
      <c r="L32" s="26">
        <f>L31*Settings!$D$8</f>
        <v>3000</v>
      </c>
      <c r="M32" s="26">
        <f>M31*Settings!$D$8</f>
        <v>3000</v>
      </c>
      <c r="N32" s="27">
        <f>N31*Settings!$D$8</f>
        <v>3000</v>
      </c>
      <c r="O32" s="25">
        <f>O31*Settings!$D$8</f>
        <v>3000</v>
      </c>
      <c r="P32" s="26">
        <f>P31*Settings!$D$8</f>
        <v>3000</v>
      </c>
      <c r="Q32" s="26">
        <f>Q31*Settings!$D$8</f>
        <v>3000</v>
      </c>
      <c r="R32" s="27">
        <f>R31*Settings!$D$8</f>
        <v>3000</v>
      </c>
      <c r="S32" s="25">
        <f>S31*Settings!$D$8</f>
        <v>3000</v>
      </c>
      <c r="T32" s="26">
        <f>T31*Settings!$D$8</f>
        <v>3000</v>
      </c>
      <c r="U32" s="26">
        <f>U31*Settings!$D$8</f>
        <v>3000</v>
      </c>
      <c r="V32" s="27">
        <f>V31*Settings!$D$8</f>
        <v>3000</v>
      </c>
    </row>
    <row r="33" spans="2:22" x14ac:dyDescent="0.3">
      <c r="B33" s="3" t="s">
        <v>77</v>
      </c>
      <c r="C33" s="28">
        <f t="shared" ref="C33:V33" si="6">C32/C88</f>
        <v>0</v>
      </c>
      <c r="D33" s="29">
        <f t="shared" si="6"/>
        <v>0</v>
      </c>
      <c r="E33" s="29">
        <f t="shared" si="6"/>
        <v>0</v>
      </c>
      <c r="F33" s="30">
        <f t="shared" si="6"/>
        <v>2.5707161158193301E-2</v>
      </c>
      <c r="G33" s="28">
        <f t="shared" si="6"/>
        <v>3.3118056442311361E-2</v>
      </c>
      <c r="H33" s="29">
        <f t="shared" si="6"/>
        <v>2.8297451221935544E-2</v>
      </c>
      <c r="I33" s="29">
        <f t="shared" si="6"/>
        <v>2.5806711736722478E-2</v>
      </c>
      <c r="J33" s="30">
        <f t="shared" si="6"/>
        <v>2.3869830233555055E-2</v>
      </c>
      <c r="K33" s="28">
        <f t="shared" si="6"/>
        <v>2.1190163217107535E-2</v>
      </c>
      <c r="L33" s="29">
        <f t="shared" si="6"/>
        <v>2.0379821042473718E-2</v>
      </c>
      <c r="M33" s="29">
        <f t="shared" si="6"/>
        <v>1.9450291439353142E-2</v>
      </c>
      <c r="N33" s="30">
        <f t="shared" si="6"/>
        <v>1.86945171473809E-2</v>
      </c>
      <c r="O33" s="28">
        <f t="shared" si="6"/>
        <v>1.7323916115940509E-2</v>
      </c>
      <c r="P33" s="29">
        <f t="shared" si="6"/>
        <v>1.7083525684899983E-2</v>
      </c>
      <c r="Q33" s="29">
        <f t="shared" si="6"/>
        <v>1.6718198272822615E-2</v>
      </c>
      <c r="R33" s="30">
        <f t="shared" si="6"/>
        <v>1.6440195452648385E-2</v>
      </c>
      <c r="S33" s="28">
        <f t="shared" si="6"/>
        <v>1.5626756478068833E-2</v>
      </c>
      <c r="T33" s="29">
        <f t="shared" si="6"/>
        <v>1.5688909522778623E-2</v>
      </c>
      <c r="U33" s="29">
        <f t="shared" si="6"/>
        <v>1.5636567610789128E-2</v>
      </c>
      <c r="V33" s="30">
        <f t="shared" si="6"/>
        <v>1.5187249857061177E-2</v>
      </c>
    </row>
    <row r="34" spans="2:22" x14ac:dyDescent="0.3">
      <c r="B34" s="3" t="s">
        <v>78</v>
      </c>
      <c r="C34" s="28"/>
      <c r="D34" s="29"/>
      <c r="E34" s="29"/>
      <c r="F34" s="30"/>
      <c r="G34" s="28"/>
      <c r="H34" s="29"/>
      <c r="I34" s="29"/>
      <c r="J34" s="30"/>
      <c r="K34" s="28"/>
      <c r="L34" s="29"/>
      <c r="M34" s="29"/>
      <c r="N34" s="30"/>
      <c r="O34" s="28"/>
      <c r="P34" s="29"/>
      <c r="Q34" s="29"/>
      <c r="R34" s="30"/>
      <c r="S34" s="28"/>
      <c r="T34" s="29"/>
      <c r="U34" s="29"/>
      <c r="V34" s="30"/>
    </row>
    <row r="35" spans="2:22" x14ac:dyDescent="0.3">
      <c r="B35" s="5" t="s">
        <v>45</v>
      </c>
      <c r="C35" s="25"/>
      <c r="D35" s="26"/>
      <c r="E35" s="26"/>
      <c r="F35" s="27"/>
      <c r="G35" s="25"/>
      <c r="H35" s="26"/>
      <c r="I35" s="26"/>
      <c r="J35" s="27"/>
      <c r="K35" s="25"/>
      <c r="L35" s="26"/>
      <c r="M35" s="26"/>
      <c r="N35" s="27"/>
      <c r="O35" s="25"/>
      <c r="P35" s="26"/>
      <c r="Q35" s="26"/>
      <c r="R35" s="27"/>
      <c r="S35" s="25"/>
      <c r="T35" s="26"/>
      <c r="U35" s="26"/>
      <c r="V35" s="27"/>
    </row>
    <row r="36" spans="2:22" x14ac:dyDescent="0.3">
      <c r="B36" s="3" t="s">
        <v>4</v>
      </c>
      <c r="C36" s="25">
        <v>1</v>
      </c>
      <c r="D36" s="26">
        <v>1</v>
      </c>
      <c r="E36" s="26">
        <v>1</v>
      </c>
      <c r="F36" s="27">
        <v>1</v>
      </c>
      <c r="G36" s="25">
        <v>1</v>
      </c>
      <c r="H36" s="26">
        <v>1</v>
      </c>
      <c r="I36" s="26">
        <v>1</v>
      </c>
      <c r="J36" s="27">
        <v>1</v>
      </c>
      <c r="K36" s="25">
        <v>1</v>
      </c>
      <c r="L36" s="26">
        <v>1</v>
      </c>
      <c r="M36" s="26">
        <v>1</v>
      </c>
      <c r="N36" s="27">
        <v>1</v>
      </c>
      <c r="O36" s="25">
        <v>1</v>
      </c>
      <c r="P36" s="26">
        <v>1</v>
      </c>
      <c r="Q36" s="26">
        <v>1</v>
      </c>
      <c r="R36" s="27">
        <v>1</v>
      </c>
      <c r="S36" s="25">
        <v>1</v>
      </c>
      <c r="T36" s="26">
        <v>1</v>
      </c>
      <c r="U36" s="26">
        <v>1</v>
      </c>
      <c r="V36" s="27">
        <v>1</v>
      </c>
    </row>
    <row r="37" spans="2:22" x14ac:dyDescent="0.3">
      <c r="B37" s="3" t="s">
        <v>5</v>
      </c>
      <c r="C37" s="25">
        <f>C36*Settings!$D$9</f>
        <v>3000</v>
      </c>
      <c r="D37" s="26">
        <f>D36*Settings!$D$9</f>
        <v>3000</v>
      </c>
      <c r="E37" s="26">
        <f>E36*Settings!$D$9</f>
        <v>3000</v>
      </c>
      <c r="F37" s="27">
        <f>F36*Settings!$D$9</f>
        <v>3000</v>
      </c>
      <c r="G37" s="25">
        <f>G36*Settings!$D$9</f>
        <v>3000</v>
      </c>
      <c r="H37" s="26">
        <f>H36*Settings!$D$9</f>
        <v>3000</v>
      </c>
      <c r="I37" s="26">
        <f>I36*Settings!$D$9</f>
        <v>3000</v>
      </c>
      <c r="J37" s="27">
        <f>J36*Settings!$D$9</f>
        <v>3000</v>
      </c>
      <c r="K37" s="25">
        <f>K36*Settings!$D$9</f>
        <v>3000</v>
      </c>
      <c r="L37" s="26">
        <f>L36*Settings!$D$9</f>
        <v>3000</v>
      </c>
      <c r="M37" s="26">
        <f>M36*Settings!$D$9</f>
        <v>3000</v>
      </c>
      <c r="N37" s="27">
        <f>N36*Settings!$D$9</f>
        <v>3000</v>
      </c>
      <c r="O37" s="25">
        <f>O36*Settings!$D$9</f>
        <v>3000</v>
      </c>
      <c r="P37" s="26">
        <f>P36*Settings!$D$9</f>
        <v>3000</v>
      </c>
      <c r="Q37" s="26">
        <f>Q36*Settings!$D$9</f>
        <v>3000</v>
      </c>
      <c r="R37" s="27">
        <f>R36*Settings!$D$9</f>
        <v>3000</v>
      </c>
      <c r="S37" s="25">
        <f>S36*Settings!$D$9</f>
        <v>3000</v>
      </c>
      <c r="T37" s="26">
        <f>T36*Settings!$D$9</f>
        <v>3000</v>
      </c>
      <c r="U37" s="26">
        <f>U36*Settings!$D$9</f>
        <v>3000</v>
      </c>
      <c r="V37" s="27">
        <f>V36*Settings!$D$9</f>
        <v>3000</v>
      </c>
    </row>
    <row r="38" spans="2:22" x14ac:dyDescent="0.3">
      <c r="B38" s="3" t="s">
        <v>77</v>
      </c>
      <c r="C38" s="28">
        <f t="shared" ref="C38:V38" si="7">C37/C88</f>
        <v>3.4262220191868434E-2</v>
      </c>
      <c r="D38" s="29">
        <f t="shared" si="7"/>
        <v>4.4273907910271547E-2</v>
      </c>
      <c r="E38" s="29">
        <f t="shared" si="7"/>
        <v>4.0584415584415584E-2</v>
      </c>
      <c r="F38" s="30">
        <f t="shared" si="7"/>
        <v>2.5707161158193301E-2</v>
      </c>
      <c r="G38" s="28">
        <f t="shared" si="7"/>
        <v>3.3118056442311361E-2</v>
      </c>
      <c r="H38" s="29">
        <f t="shared" si="7"/>
        <v>2.8297451221935544E-2</v>
      </c>
      <c r="I38" s="29">
        <f t="shared" si="7"/>
        <v>2.5806711736722478E-2</v>
      </c>
      <c r="J38" s="30">
        <f t="shared" si="7"/>
        <v>2.3869830233555055E-2</v>
      </c>
      <c r="K38" s="28">
        <f t="shared" si="7"/>
        <v>2.1190163217107535E-2</v>
      </c>
      <c r="L38" s="29">
        <f t="shared" si="7"/>
        <v>2.0379821042473718E-2</v>
      </c>
      <c r="M38" s="29">
        <f t="shared" si="7"/>
        <v>1.9450291439353142E-2</v>
      </c>
      <c r="N38" s="30">
        <f t="shared" si="7"/>
        <v>1.86945171473809E-2</v>
      </c>
      <c r="O38" s="28">
        <f t="shared" si="7"/>
        <v>1.7323916115940509E-2</v>
      </c>
      <c r="P38" s="29">
        <f t="shared" si="7"/>
        <v>1.7083525684899983E-2</v>
      </c>
      <c r="Q38" s="29">
        <f t="shared" si="7"/>
        <v>1.6718198272822615E-2</v>
      </c>
      <c r="R38" s="30">
        <f t="shared" si="7"/>
        <v>1.6440195452648385E-2</v>
      </c>
      <c r="S38" s="28">
        <f t="shared" si="7"/>
        <v>1.5626756478068833E-2</v>
      </c>
      <c r="T38" s="29">
        <f t="shared" si="7"/>
        <v>1.5688909522778623E-2</v>
      </c>
      <c r="U38" s="29">
        <f t="shared" si="7"/>
        <v>1.5636567610789128E-2</v>
      </c>
      <c r="V38" s="30">
        <f t="shared" si="7"/>
        <v>1.5187249857061177E-2</v>
      </c>
    </row>
    <row r="39" spans="2:22" x14ac:dyDescent="0.3">
      <c r="B39" s="3" t="s">
        <v>78</v>
      </c>
      <c r="C39" s="28"/>
      <c r="D39" s="29"/>
      <c r="E39" s="29"/>
      <c r="F39" s="30"/>
      <c r="G39" s="28"/>
      <c r="H39" s="29"/>
      <c r="I39" s="29"/>
      <c r="J39" s="30"/>
      <c r="K39" s="28"/>
      <c r="L39" s="29"/>
      <c r="M39" s="29"/>
      <c r="N39" s="30"/>
      <c r="O39" s="28"/>
      <c r="P39" s="29"/>
      <c r="Q39" s="29"/>
      <c r="R39" s="30"/>
      <c r="S39" s="28"/>
      <c r="T39" s="29"/>
      <c r="U39" s="29"/>
      <c r="V39" s="30"/>
    </row>
    <row r="40" spans="2:22" x14ac:dyDescent="0.3">
      <c r="B40" s="2" t="s">
        <v>18</v>
      </c>
      <c r="C40" s="25"/>
      <c r="D40" s="26"/>
      <c r="E40" s="26"/>
      <c r="F40" s="27"/>
      <c r="G40" s="25"/>
      <c r="H40" s="26"/>
      <c r="I40" s="26"/>
      <c r="J40" s="27"/>
      <c r="K40" s="25"/>
      <c r="L40" s="26"/>
      <c r="M40" s="26"/>
      <c r="N40" s="27"/>
      <c r="O40" s="25"/>
      <c r="P40" s="26"/>
      <c r="Q40" s="26"/>
      <c r="R40" s="27"/>
      <c r="S40" s="25"/>
      <c r="T40" s="26"/>
      <c r="U40" s="26"/>
      <c r="V40" s="27"/>
    </row>
    <row r="41" spans="2:22" x14ac:dyDescent="0.3">
      <c r="B41" s="3" t="s">
        <v>4</v>
      </c>
      <c r="C41" s="25">
        <f t="shared" ref="C41:V41" si="8">SUM(C7,C12,C17,C22,C26,C31, C36)</f>
        <v>9</v>
      </c>
      <c r="D41" s="26">
        <f t="shared" si="8"/>
        <v>9</v>
      </c>
      <c r="E41" s="26">
        <f t="shared" si="8"/>
        <v>10</v>
      </c>
      <c r="F41" s="27">
        <f t="shared" si="8"/>
        <v>11</v>
      </c>
      <c r="G41" s="25">
        <f t="shared" si="8"/>
        <v>9</v>
      </c>
      <c r="H41" s="26">
        <f t="shared" si="8"/>
        <v>9</v>
      </c>
      <c r="I41" s="26">
        <f t="shared" si="8"/>
        <v>9</v>
      </c>
      <c r="J41" s="27">
        <f t="shared" si="8"/>
        <v>9</v>
      </c>
      <c r="K41" s="25">
        <f t="shared" si="8"/>
        <v>10</v>
      </c>
      <c r="L41" s="26">
        <f t="shared" si="8"/>
        <v>10</v>
      </c>
      <c r="M41" s="26">
        <f t="shared" si="8"/>
        <v>10</v>
      </c>
      <c r="N41" s="27">
        <f t="shared" si="8"/>
        <v>10</v>
      </c>
      <c r="O41" s="25">
        <f t="shared" si="8"/>
        <v>11</v>
      </c>
      <c r="P41" s="26">
        <f t="shared" si="8"/>
        <v>11</v>
      </c>
      <c r="Q41" s="26">
        <f t="shared" si="8"/>
        <v>11</v>
      </c>
      <c r="R41" s="27">
        <f t="shared" si="8"/>
        <v>11</v>
      </c>
      <c r="S41" s="25">
        <f t="shared" si="8"/>
        <v>12</v>
      </c>
      <c r="T41" s="26">
        <f t="shared" si="8"/>
        <v>12</v>
      </c>
      <c r="U41" s="26">
        <f t="shared" si="8"/>
        <v>12</v>
      </c>
      <c r="V41" s="27">
        <f t="shared" si="8"/>
        <v>12</v>
      </c>
    </row>
    <row r="42" spans="2:22" x14ac:dyDescent="0.3">
      <c r="B42" s="3" t="s">
        <v>19</v>
      </c>
      <c r="C42" s="25">
        <f>C41*Settings!$D$11</f>
        <v>90</v>
      </c>
      <c r="D42" s="26">
        <f>D41*Settings!$D$11</f>
        <v>90</v>
      </c>
      <c r="E42" s="26">
        <f>E41*Settings!$D$11</f>
        <v>100</v>
      </c>
      <c r="F42" s="27">
        <f>F41*Settings!$D$11</f>
        <v>110</v>
      </c>
      <c r="G42" s="25">
        <f>G41*Settings!$D$11</f>
        <v>90</v>
      </c>
      <c r="H42" s="26">
        <f>H41*Settings!$D$11</f>
        <v>90</v>
      </c>
      <c r="I42" s="26">
        <f>I41*Settings!$D$11</f>
        <v>90</v>
      </c>
      <c r="J42" s="27">
        <f>J41*Settings!$D$11</f>
        <v>90</v>
      </c>
      <c r="K42" s="25">
        <f>K41*Settings!$D$11</f>
        <v>100</v>
      </c>
      <c r="L42" s="26">
        <f>L41*Settings!$D$11</f>
        <v>100</v>
      </c>
      <c r="M42" s="26">
        <f>M41*Settings!$D$11</f>
        <v>100</v>
      </c>
      <c r="N42" s="27">
        <f>N41*Settings!$D$11</f>
        <v>100</v>
      </c>
      <c r="O42" s="25">
        <f>O41*Settings!$D$11</f>
        <v>110</v>
      </c>
      <c r="P42" s="26">
        <f>P41*Settings!$D$11</f>
        <v>110</v>
      </c>
      <c r="Q42" s="26">
        <f>Q41*Settings!$D$11</f>
        <v>110</v>
      </c>
      <c r="R42" s="27">
        <f>R41*Settings!$D$11</f>
        <v>110</v>
      </c>
      <c r="S42" s="25">
        <f>S41*Settings!$D$11</f>
        <v>120</v>
      </c>
      <c r="T42" s="26">
        <f>T41*Settings!$D$11</f>
        <v>120</v>
      </c>
      <c r="U42" s="26">
        <f>U41*Settings!$D$11</f>
        <v>120</v>
      </c>
      <c r="V42" s="27">
        <f>V41*Settings!$D$11</f>
        <v>120</v>
      </c>
    </row>
    <row r="43" spans="2:22" x14ac:dyDescent="0.3">
      <c r="B43" s="3" t="s">
        <v>5</v>
      </c>
      <c r="C43" s="25">
        <f>C42*Settings!$D$10</f>
        <v>5400</v>
      </c>
      <c r="D43" s="26">
        <f>D42*Settings!$D$10</f>
        <v>5400</v>
      </c>
      <c r="E43" s="26">
        <f>E42*Settings!$D$10</f>
        <v>6000</v>
      </c>
      <c r="F43" s="27">
        <f>F42*Settings!$D$10</f>
        <v>6600</v>
      </c>
      <c r="G43" s="25">
        <f>G42*Settings!$D$10</f>
        <v>5400</v>
      </c>
      <c r="H43" s="26">
        <f>H42*Settings!$D$10</f>
        <v>5400</v>
      </c>
      <c r="I43" s="26">
        <f>I42*Settings!$D$10</f>
        <v>5400</v>
      </c>
      <c r="J43" s="27">
        <f>J42*Settings!$D$10</f>
        <v>5400</v>
      </c>
      <c r="K43" s="25">
        <f>K42*Settings!$D$10</f>
        <v>6000</v>
      </c>
      <c r="L43" s="26">
        <f>L42*Settings!$D$10</f>
        <v>6000</v>
      </c>
      <c r="M43" s="26">
        <f>M42*Settings!$D$10</f>
        <v>6000</v>
      </c>
      <c r="N43" s="27">
        <f>N42*Settings!$D$10</f>
        <v>6000</v>
      </c>
      <c r="O43" s="25">
        <f>O42*Settings!$D$10</f>
        <v>6600</v>
      </c>
      <c r="P43" s="26">
        <f>P42*Settings!$D$10</f>
        <v>6600</v>
      </c>
      <c r="Q43" s="26">
        <f>Q42*Settings!$D$10</f>
        <v>6600</v>
      </c>
      <c r="R43" s="27">
        <f>R42*Settings!$D$10</f>
        <v>6600</v>
      </c>
      <c r="S43" s="25">
        <f>S42*Settings!$D$10</f>
        <v>7200</v>
      </c>
      <c r="T43" s="26">
        <f>T42*Settings!$D$10</f>
        <v>7200</v>
      </c>
      <c r="U43" s="26">
        <f>U42*Settings!$D$10</f>
        <v>7200</v>
      </c>
      <c r="V43" s="27">
        <f>V42*Settings!$D$10</f>
        <v>7200</v>
      </c>
    </row>
    <row r="44" spans="2:22" x14ac:dyDescent="0.3">
      <c r="B44" s="3" t="s">
        <v>36</v>
      </c>
      <c r="C44" s="28">
        <f>C43/C88</f>
        <v>6.1671996345363182E-2</v>
      </c>
      <c r="D44" s="29">
        <f t="shared" ref="D44:V44" si="9">D43/D88</f>
        <v>7.969303423848878E-2</v>
      </c>
      <c r="E44" s="29">
        <f t="shared" si="9"/>
        <v>8.1168831168831168E-2</v>
      </c>
      <c r="F44" s="30">
        <f t="shared" si="9"/>
        <v>5.6555754548025264E-2</v>
      </c>
      <c r="G44" s="28">
        <f t="shared" si="9"/>
        <v>5.9612501596160453E-2</v>
      </c>
      <c r="H44" s="29">
        <f t="shared" si="9"/>
        <v>5.0935412199483977E-2</v>
      </c>
      <c r="I44" s="29">
        <f t="shared" si="9"/>
        <v>4.6452081126100463E-2</v>
      </c>
      <c r="J44" s="30">
        <f t="shared" si="9"/>
        <v>4.2965694420399096E-2</v>
      </c>
      <c r="K44" s="28">
        <f t="shared" si="9"/>
        <v>4.238032643421507E-2</v>
      </c>
      <c r="L44" s="29">
        <f t="shared" si="9"/>
        <v>4.0759642084947437E-2</v>
      </c>
      <c r="M44" s="29">
        <f t="shared" si="9"/>
        <v>3.8900582878706284E-2</v>
      </c>
      <c r="N44" s="30">
        <f t="shared" si="9"/>
        <v>3.73890342947618E-2</v>
      </c>
      <c r="O44" s="28">
        <f t="shared" si="9"/>
        <v>3.8112615455069117E-2</v>
      </c>
      <c r="P44" s="29">
        <f t="shared" si="9"/>
        <v>3.7583756506779961E-2</v>
      </c>
      <c r="Q44" s="29">
        <f t="shared" si="9"/>
        <v>3.6780036200209754E-2</v>
      </c>
      <c r="R44" s="30">
        <f t="shared" si="9"/>
        <v>3.6168429995826451E-2</v>
      </c>
      <c r="S44" s="28">
        <f t="shared" si="9"/>
        <v>3.7504215547365202E-2</v>
      </c>
      <c r="T44" s="29">
        <f t="shared" si="9"/>
        <v>3.7653382854668696E-2</v>
      </c>
      <c r="U44" s="29">
        <f t="shared" si="9"/>
        <v>3.752776226589391E-2</v>
      </c>
      <c r="V44" s="30">
        <f t="shared" si="9"/>
        <v>3.6449399656946824E-2</v>
      </c>
    </row>
    <row r="45" spans="2:22" x14ac:dyDescent="0.3">
      <c r="B45" s="3" t="s">
        <v>78</v>
      </c>
      <c r="C45" s="28"/>
      <c r="D45" s="29"/>
      <c r="E45" s="29"/>
      <c r="F45" s="30"/>
      <c r="G45" s="28"/>
      <c r="H45" s="29"/>
      <c r="I45" s="29"/>
      <c r="J45" s="30"/>
      <c r="K45" s="28"/>
      <c r="L45" s="29"/>
      <c r="M45" s="29"/>
      <c r="N45" s="30"/>
      <c r="O45" s="28"/>
      <c r="P45" s="29"/>
      <c r="Q45" s="29"/>
      <c r="R45" s="30"/>
      <c r="S45" s="28"/>
      <c r="T45" s="29"/>
      <c r="U45" s="29"/>
      <c r="V45" s="30"/>
    </row>
    <row r="46" spans="2:22" x14ac:dyDescent="0.3">
      <c r="B46" s="2" t="s">
        <v>10</v>
      </c>
      <c r="C46" s="25"/>
      <c r="D46" s="26"/>
      <c r="E46" s="26"/>
      <c r="F46" s="27"/>
      <c r="G46" s="25"/>
      <c r="H46" s="26"/>
      <c r="I46" s="26"/>
      <c r="J46" s="27"/>
      <c r="K46" s="25"/>
      <c r="L46" s="26"/>
      <c r="M46" s="26"/>
      <c r="N46" s="27"/>
      <c r="O46" s="25"/>
      <c r="P46" s="26"/>
      <c r="Q46" s="26"/>
      <c r="R46" s="27"/>
      <c r="S46" s="25"/>
      <c r="T46" s="26"/>
      <c r="U46" s="26"/>
      <c r="V46" s="27"/>
    </row>
    <row r="47" spans="2:22" x14ac:dyDescent="0.3">
      <c r="B47" s="3" t="s">
        <v>20</v>
      </c>
      <c r="C47" s="25">
        <v>1</v>
      </c>
      <c r="D47" s="26">
        <v>1</v>
      </c>
      <c r="E47" s="26">
        <v>1</v>
      </c>
      <c r="F47" s="27">
        <v>1</v>
      </c>
      <c r="G47" s="25">
        <v>2</v>
      </c>
      <c r="H47" s="26">
        <v>2</v>
      </c>
      <c r="I47" s="26">
        <v>2</v>
      </c>
      <c r="J47" s="27">
        <v>2</v>
      </c>
      <c r="K47" s="25">
        <v>3</v>
      </c>
      <c r="L47" s="26">
        <v>3</v>
      </c>
      <c r="M47" s="26">
        <v>3</v>
      </c>
      <c r="N47" s="27">
        <v>3</v>
      </c>
      <c r="O47" s="25">
        <v>4</v>
      </c>
      <c r="P47" s="26">
        <v>4</v>
      </c>
      <c r="Q47" s="26">
        <v>4</v>
      </c>
      <c r="R47" s="27">
        <v>4</v>
      </c>
      <c r="S47" s="25">
        <v>5</v>
      </c>
      <c r="T47" s="26">
        <v>5</v>
      </c>
      <c r="U47" s="26">
        <v>5</v>
      </c>
      <c r="V47" s="27">
        <v>5</v>
      </c>
    </row>
    <row r="48" spans="2:22" x14ac:dyDescent="0.3">
      <c r="B48" s="3" t="s">
        <v>5</v>
      </c>
      <c r="C48" s="25">
        <f>C47*Settings!$D$13</f>
        <v>1000</v>
      </c>
      <c r="D48" s="26">
        <f>D47*Settings!$D$13</f>
        <v>1000</v>
      </c>
      <c r="E48" s="26">
        <f>E47*Settings!$D$13</f>
        <v>1000</v>
      </c>
      <c r="F48" s="27">
        <f>F47*Settings!$D$13</f>
        <v>1000</v>
      </c>
      <c r="G48" s="25">
        <f>G47*Settings!$D$13</f>
        <v>2000</v>
      </c>
      <c r="H48" s="26">
        <f>H47*Settings!$D$13</f>
        <v>2000</v>
      </c>
      <c r="I48" s="26">
        <f>I47*Settings!$D$13</f>
        <v>2000</v>
      </c>
      <c r="J48" s="27">
        <f>J47*Settings!$D$13</f>
        <v>2000</v>
      </c>
      <c r="K48" s="25">
        <f>K47*Settings!$D$13</f>
        <v>3000</v>
      </c>
      <c r="L48" s="26">
        <f>L47*Settings!$D$13</f>
        <v>3000</v>
      </c>
      <c r="M48" s="26">
        <f>M47*Settings!$D$13</f>
        <v>3000</v>
      </c>
      <c r="N48" s="27">
        <f>N47*Settings!$D$13</f>
        <v>3000</v>
      </c>
      <c r="O48" s="25">
        <f>O47*Settings!$D$13</f>
        <v>4000</v>
      </c>
      <c r="P48" s="26">
        <f>P47*Settings!$D$13</f>
        <v>4000</v>
      </c>
      <c r="Q48" s="26">
        <f>Q47*Settings!$D$13</f>
        <v>4000</v>
      </c>
      <c r="R48" s="27">
        <f>R47*Settings!$D$13</f>
        <v>4000</v>
      </c>
      <c r="S48" s="25">
        <f>S47*Settings!$D$13</f>
        <v>5000</v>
      </c>
      <c r="T48" s="26">
        <f>T47*Settings!$D$13</f>
        <v>5000</v>
      </c>
      <c r="U48" s="26">
        <f>U47*Settings!$D$13</f>
        <v>5000</v>
      </c>
      <c r="V48" s="27">
        <f>V47*Settings!$D$13</f>
        <v>5000</v>
      </c>
    </row>
    <row r="49" spans="2:22" x14ac:dyDescent="0.3">
      <c r="B49" s="3" t="s">
        <v>77</v>
      </c>
      <c r="C49" s="28">
        <f>C48/C88</f>
        <v>1.1420740063956145E-2</v>
      </c>
      <c r="D49" s="29">
        <f t="shared" ref="D49:V49" si="10">D48/D88</f>
        <v>1.475796930342385E-2</v>
      </c>
      <c r="E49" s="29">
        <f t="shared" si="10"/>
        <v>1.3528138528138528E-2</v>
      </c>
      <c r="F49" s="30">
        <f t="shared" si="10"/>
        <v>8.5690537193977671E-3</v>
      </c>
      <c r="G49" s="28">
        <f t="shared" si="10"/>
        <v>2.2078704294874241E-2</v>
      </c>
      <c r="H49" s="29">
        <f t="shared" si="10"/>
        <v>1.8864967481290362E-2</v>
      </c>
      <c r="I49" s="29">
        <f t="shared" si="10"/>
        <v>1.7204474491148317E-2</v>
      </c>
      <c r="J49" s="30">
        <f t="shared" si="10"/>
        <v>1.5913220155703369E-2</v>
      </c>
      <c r="K49" s="28">
        <f t="shared" si="10"/>
        <v>2.1190163217107535E-2</v>
      </c>
      <c r="L49" s="29">
        <f t="shared" si="10"/>
        <v>2.0379821042473718E-2</v>
      </c>
      <c r="M49" s="29">
        <f t="shared" si="10"/>
        <v>1.9450291439353142E-2</v>
      </c>
      <c r="N49" s="30">
        <f t="shared" si="10"/>
        <v>1.86945171473809E-2</v>
      </c>
      <c r="O49" s="28">
        <f t="shared" si="10"/>
        <v>2.309855482125401E-2</v>
      </c>
      <c r="P49" s="29">
        <f t="shared" si="10"/>
        <v>2.2778034246533307E-2</v>
      </c>
      <c r="Q49" s="29">
        <f t="shared" si="10"/>
        <v>2.2290931030430155E-2</v>
      </c>
      <c r="R49" s="30">
        <f t="shared" si="10"/>
        <v>2.1920260603531184E-2</v>
      </c>
      <c r="S49" s="28">
        <f t="shared" si="10"/>
        <v>2.6044594130114722E-2</v>
      </c>
      <c r="T49" s="29">
        <f t="shared" si="10"/>
        <v>2.6148182537964373E-2</v>
      </c>
      <c r="U49" s="29">
        <f t="shared" si="10"/>
        <v>2.6060946017981881E-2</v>
      </c>
      <c r="V49" s="30">
        <f t="shared" si="10"/>
        <v>2.5312083095101964E-2</v>
      </c>
    </row>
    <row r="50" spans="2:22" x14ac:dyDescent="0.3">
      <c r="B50" s="3" t="s">
        <v>78</v>
      </c>
      <c r="C50" s="28"/>
      <c r="D50" s="29"/>
      <c r="E50" s="29"/>
      <c r="F50" s="30"/>
      <c r="G50" s="28"/>
      <c r="H50" s="29"/>
      <c r="I50" s="29"/>
      <c r="J50" s="30"/>
      <c r="K50" s="28"/>
      <c r="L50" s="29"/>
      <c r="M50" s="29"/>
      <c r="N50" s="30"/>
      <c r="O50" s="28"/>
      <c r="P50" s="29"/>
      <c r="Q50" s="29"/>
      <c r="R50" s="30"/>
      <c r="S50" s="28"/>
      <c r="T50" s="29"/>
      <c r="U50" s="29"/>
      <c r="V50" s="30"/>
    </row>
    <row r="51" spans="2:22" x14ac:dyDescent="0.3">
      <c r="B51" s="3"/>
      <c r="C51" s="28"/>
      <c r="D51" s="29"/>
      <c r="E51" s="29"/>
      <c r="F51" s="30"/>
      <c r="G51" s="28"/>
      <c r="H51" s="29"/>
      <c r="I51" s="29"/>
      <c r="J51" s="30"/>
      <c r="K51" s="28"/>
      <c r="L51" s="29"/>
      <c r="M51" s="29"/>
      <c r="N51" s="30"/>
      <c r="O51" s="28"/>
      <c r="P51" s="29"/>
      <c r="Q51" s="29"/>
      <c r="R51" s="30"/>
      <c r="S51" s="28"/>
      <c r="T51" s="29"/>
      <c r="U51" s="29"/>
      <c r="V51" s="30"/>
    </row>
    <row r="52" spans="2:22" x14ac:dyDescent="0.3">
      <c r="B52" s="3" t="s">
        <v>44</v>
      </c>
      <c r="C52" s="28"/>
      <c r="D52" s="29"/>
      <c r="E52" s="29"/>
      <c r="F52" s="30"/>
      <c r="G52" s="28"/>
      <c r="H52" s="29"/>
      <c r="I52" s="29"/>
      <c r="J52" s="30"/>
      <c r="K52" s="28"/>
      <c r="L52" s="29"/>
      <c r="M52" s="29"/>
      <c r="N52" s="30"/>
      <c r="O52" s="28"/>
      <c r="P52" s="29"/>
      <c r="Q52" s="29"/>
      <c r="R52" s="30"/>
      <c r="S52" s="28"/>
      <c r="T52" s="29"/>
      <c r="U52" s="29"/>
      <c r="V52" s="30"/>
    </row>
    <row r="53" spans="2:22" x14ac:dyDescent="0.3">
      <c r="B53" s="3" t="s">
        <v>23</v>
      </c>
      <c r="C53" s="31">
        <v>0</v>
      </c>
      <c r="D53" s="32">
        <v>0</v>
      </c>
      <c r="E53" s="32">
        <v>0</v>
      </c>
      <c r="F53" s="33">
        <f>Settings!$D$21</f>
        <v>500</v>
      </c>
      <c r="G53" s="31">
        <f>F53+Settings!$D$21</f>
        <v>1000</v>
      </c>
      <c r="H53" s="32">
        <f>G53+Settings!$D$21</f>
        <v>1500</v>
      </c>
      <c r="I53" s="32">
        <f>H53+Settings!$D$21</f>
        <v>2000</v>
      </c>
      <c r="J53" s="54">
        <f>I53+Settings!$D$21</f>
        <v>2500</v>
      </c>
      <c r="K53" s="31">
        <f>J53+Settings!$D$21</f>
        <v>3000</v>
      </c>
      <c r="L53" s="32">
        <f>K53+Settings!$D$21</f>
        <v>3500</v>
      </c>
      <c r="M53" s="32">
        <f>L53+Settings!$D$21</f>
        <v>4000</v>
      </c>
      <c r="N53" s="54">
        <f>M53+Settings!$D$21</f>
        <v>4500</v>
      </c>
      <c r="O53" s="31">
        <f>N53+Settings!$D$21</f>
        <v>5000</v>
      </c>
      <c r="P53" s="32">
        <f>O53+Settings!$D$21</f>
        <v>5500</v>
      </c>
      <c r="Q53" s="32">
        <f>P53+Settings!$D$21</f>
        <v>6000</v>
      </c>
      <c r="R53" s="54">
        <f>Q53+Settings!$D$21</f>
        <v>6500</v>
      </c>
      <c r="S53" s="31">
        <f>R53+Settings!$D$21</f>
        <v>7000</v>
      </c>
      <c r="T53" s="32">
        <f>S53+Settings!$D$21</f>
        <v>7500</v>
      </c>
      <c r="U53" s="32">
        <f>T53+Settings!$D$21</f>
        <v>8000</v>
      </c>
      <c r="V53" s="54">
        <f>U53+Settings!$D$21</f>
        <v>8500</v>
      </c>
    </row>
    <row r="54" spans="2:22" x14ac:dyDescent="0.3">
      <c r="B54" s="3" t="s">
        <v>5</v>
      </c>
      <c r="C54" s="34">
        <f>C53*Settings!$D$19</f>
        <v>0</v>
      </c>
      <c r="D54" s="35">
        <f>(D53-C53)*Settings!$D$19</f>
        <v>0</v>
      </c>
      <c r="E54" s="35">
        <f>(E53-D53)*Settings!$D$19</f>
        <v>0</v>
      </c>
      <c r="F54" s="33">
        <f>(F53-E53)*Settings!$D$19</f>
        <v>25000</v>
      </c>
      <c r="G54" s="34">
        <f>(G53-F53)*Settings!$D$19</f>
        <v>25000</v>
      </c>
      <c r="H54" s="35">
        <f>(H53-G53)*Settings!$D$19</f>
        <v>25000</v>
      </c>
      <c r="I54" s="35">
        <f>(I53-H53)*Settings!$D$19</f>
        <v>25000</v>
      </c>
      <c r="J54" s="33">
        <f>(J53-I53)*Settings!$D$19</f>
        <v>25000</v>
      </c>
      <c r="K54" s="34">
        <f>(K53-J53)*Settings!$D$19</f>
        <v>25000</v>
      </c>
      <c r="L54" s="35">
        <f>(L53-K53)*Settings!$D$19</f>
        <v>25000</v>
      </c>
      <c r="M54" s="35">
        <f>(M53-L53)*Settings!$D$19</f>
        <v>25000</v>
      </c>
      <c r="N54" s="33">
        <f>(N53-M53)*Settings!$D$19</f>
        <v>25000</v>
      </c>
      <c r="O54" s="34">
        <f>(O53-N53)*Settings!$D$19</f>
        <v>25000</v>
      </c>
      <c r="P54" s="35">
        <f>(P53-O53)*Settings!$D$19</f>
        <v>25000</v>
      </c>
      <c r="Q54" s="35">
        <f>(Q53-P53)*Settings!$D$19</f>
        <v>25000</v>
      </c>
      <c r="R54" s="33">
        <f>(R53-Q53)*Settings!$D$19</f>
        <v>25000</v>
      </c>
      <c r="S54" s="34">
        <f>(S53-R53)*Settings!$D$19</f>
        <v>25000</v>
      </c>
      <c r="T54" s="35">
        <f>(T53-S53)*Settings!$D$19</f>
        <v>25000</v>
      </c>
      <c r="U54" s="35">
        <f>(U53-T53)*Settings!$D$19</f>
        <v>25000</v>
      </c>
      <c r="V54" s="33">
        <f>(V53-U53)*Settings!$D$19</f>
        <v>25000</v>
      </c>
    </row>
    <row r="55" spans="2:22" x14ac:dyDescent="0.3">
      <c r="B55" s="3" t="s">
        <v>77</v>
      </c>
      <c r="C55" s="28">
        <f>C54/C88</f>
        <v>0</v>
      </c>
      <c r="D55" s="29">
        <f t="shared" ref="D55:V55" si="11">D54/D88</f>
        <v>0</v>
      </c>
      <c r="E55" s="29">
        <f t="shared" si="11"/>
        <v>0</v>
      </c>
      <c r="F55" s="30">
        <f t="shared" si="11"/>
        <v>0.21422634298494417</v>
      </c>
      <c r="G55" s="28">
        <f t="shared" si="11"/>
        <v>0.27598380368592801</v>
      </c>
      <c r="H55" s="29">
        <f t="shared" si="11"/>
        <v>0.23581209351612953</v>
      </c>
      <c r="I55" s="29">
        <f t="shared" si="11"/>
        <v>0.21505593113935398</v>
      </c>
      <c r="J55" s="30">
        <f t="shared" si="11"/>
        <v>0.19891525194629212</v>
      </c>
      <c r="K55" s="28">
        <f t="shared" si="11"/>
        <v>0.17658469347589612</v>
      </c>
      <c r="L55" s="29">
        <f t="shared" si="11"/>
        <v>0.16983184202061433</v>
      </c>
      <c r="M55" s="29">
        <f t="shared" si="11"/>
        <v>0.1620857619946095</v>
      </c>
      <c r="N55" s="30">
        <f t="shared" si="11"/>
        <v>0.15578764289484084</v>
      </c>
      <c r="O55" s="28">
        <f t="shared" si="11"/>
        <v>0.14436596763283757</v>
      </c>
      <c r="P55" s="29">
        <f t="shared" si="11"/>
        <v>0.14236271404083317</v>
      </c>
      <c r="Q55" s="29">
        <f t="shared" si="11"/>
        <v>0.13931831894018845</v>
      </c>
      <c r="R55" s="30">
        <f t="shared" si="11"/>
        <v>0.13700162877206989</v>
      </c>
      <c r="S55" s="28">
        <f t="shared" si="11"/>
        <v>0.13022297065057362</v>
      </c>
      <c r="T55" s="29">
        <f t="shared" si="11"/>
        <v>0.13074091268982188</v>
      </c>
      <c r="U55" s="29">
        <f t="shared" si="11"/>
        <v>0.13030473008990942</v>
      </c>
      <c r="V55" s="30">
        <f t="shared" si="11"/>
        <v>0.12656041547550981</v>
      </c>
    </row>
    <row r="56" spans="2:22" x14ac:dyDescent="0.3">
      <c r="B56" s="3" t="s">
        <v>78</v>
      </c>
      <c r="C56" s="28"/>
      <c r="D56" s="29"/>
      <c r="E56" s="29"/>
      <c r="F56" s="30"/>
      <c r="G56" s="28"/>
      <c r="H56" s="29"/>
      <c r="I56" s="29"/>
      <c r="J56" s="30"/>
      <c r="K56" s="28"/>
      <c r="L56" s="29"/>
      <c r="M56" s="29"/>
      <c r="N56" s="30"/>
      <c r="O56" s="28"/>
      <c r="P56" s="29"/>
      <c r="Q56" s="29"/>
      <c r="R56" s="30"/>
      <c r="S56" s="28"/>
      <c r="T56" s="29"/>
      <c r="U56" s="29"/>
      <c r="V56" s="30"/>
    </row>
    <row r="57" spans="2:22" x14ac:dyDescent="0.3">
      <c r="B57" s="3"/>
      <c r="C57" s="28"/>
      <c r="D57" s="29"/>
      <c r="E57" s="29"/>
      <c r="F57" s="30"/>
      <c r="G57" s="28"/>
      <c r="H57" s="29"/>
      <c r="I57" s="29"/>
      <c r="J57" s="30"/>
      <c r="K57" s="28"/>
      <c r="L57" s="29"/>
      <c r="M57" s="29"/>
      <c r="N57" s="30"/>
      <c r="O57" s="28"/>
      <c r="P57" s="29"/>
      <c r="Q57" s="29"/>
      <c r="R57" s="30"/>
      <c r="S57" s="28"/>
      <c r="T57" s="29"/>
      <c r="U57" s="29"/>
      <c r="V57" s="30"/>
    </row>
    <row r="58" spans="2:22" x14ac:dyDescent="0.3">
      <c r="B58" s="2" t="s">
        <v>21</v>
      </c>
      <c r="C58" s="25"/>
      <c r="D58" s="26"/>
      <c r="E58" s="26"/>
      <c r="F58" s="27"/>
      <c r="G58" s="25"/>
      <c r="H58" s="26"/>
      <c r="I58" s="26"/>
      <c r="J58" s="27"/>
      <c r="K58" s="25"/>
      <c r="L58" s="26"/>
      <c r="M58" s="26"/>
      <c r="N58" s="27"/>
      <c r="O58" s="25"/>
      <c r="P58" s="26"/>
      <c r="Q58" s="26"/>
      <c r="R58" s="27"/>
      <c r="S58" s="25"/>
      <c r="T58" s="26"/>
      <c r="U58" s="26"/>
      <c r="V58" s="27"/>
    </row>
    <row r="59" spans="2:22" x14ac:dyDescent="0.3">
      <c r="B59" s="4" t="s">
        <v>22</v>
      </c>
      <c r="C59" s="25"/>
      <c r="D59" s="26"/>
      <c r="E59" s="26"/>
      <c r="F59" s="27"/>
      <c r="G59" s="25"/>
      <c r="H59" s="26"/>
      <c r="I59" s="26"/>
      <c r="J59" s="27"/>
      <c r="K59" s="25"/>
      <c r="L59" s="26"/>
      <c r="M59" s="26"/>
      <c r="N59" s="27"/>
      <c r="O59" s="25"/>
      <c r="P59" s="26"/>
      <c r="Q59" s="26"/>
      <c r="R59" s="27"/>
      <c r="S59" s="25"/>
      <c r="T59" s="26"/>
      <c r="U59" s="26"/>
      <c r="V59" s="27"/>
    </row>
    <row r="60" spans="2:22" x14ac:dyDescent="0.3">
      <c r="B60" s="3" t="s">
        <v>23</v>
      </c>
      <c r="C60" s="25">
        <f>C41</f>
        <v>9</v>
      </c>
      <c r="D60" s="26">
        <f>IF(D41&lt;&gt;C41,D41-C41,0)</f>
        <v>0</v>
      </c>
      <c r="E60" s="26">
        <f t="shared" ref="E60:V60" si="12">IF(E41&lt;&gt;D41,E41-D41,0)</f>
        <v>1</v>
      </c>
      <c r="F60" s="27">
        <f t="shared" si="12"/>
        <v>1</v>
      </c>
      <c r="G60" s="25">
        <f t="shared" si="12"/>
        <v>-2</v>
      </c>
      <c r="H60" s="26">
        <f t="shared" si="12"/>
        <v>0</v>
      </c>
      <c r="I60" s="26">
        <f t="shared" si="12"/>
        <v>0</v>
      </c>
      <c r="J60" s="27">
        <f t="shared" si="12"/>
        <v>0</v>
      </c>
      <c r="K60" s="25">
        <f t="shared" si="12"/>
        <v>1</v>
      </c>
      <c r="L60" s="26">
        <f t="shared" si="12"/>
        <v>0</v>
      </c>
      <c r="M60" s="26">
        <f t="shared" si="12"/>
        <v>0</v>
      </c>
      <c r="N60" s="27">
        <f t="shared" si="12"/>
        <v>0</v>
      </c>
      <c r="O60" s="25">
        <f t="shared" si="12"/>
        <v>1</v>
      </c>
      <c r="P60" s="26">
        <f t="shared" si="12"/>
        <v>0</v>
      </c>
      <c r="Q60" s="26">
        <f t="shared" si="12"/>
        <v>0</v>
      </c>
      <c r="R60" s="27">
        <f t="shared" si="12"/>
        <v>0</v>
      </c>
      <c r="S60" s="25">
        <f t="shared" si="12"/>
        <v>1</v>
      </c>
      <c r="T60" s="26">
        <f t="shared" si="12"/>
        <v>0</v>
      </c>
      <c r="U60" s="26">
        <f t="shared" si="12"/>
        <v>0</v>
      </c>
      <c r="V60" s="27">
        <f t="shared" si="12"/>
        <v>0</v>
      </c>
    </row>
    <row r="61" spans="2:22" x14ac:dyDescent="0.3">
      <c r="B61" s="3" t="s">
        <v>5</v>
      </c>
      <c r="C61" s="25">
        <f>C60*Settings!$D$14</f>
        <v>18000</v>
      </c>
      <c r="D61" s="26">
        <f>D60*Settings!$D$14</f>
        <v>0</v>
      </c>
      <c r="E61" s="26">
        <f>E60*Settings!$D$14</f>
        <v>2000</v>
      </c>
      <c r="F61" s="27">
        <f>F60*Settings!$D$14</f>
        <v>2000</v>
      </c>
      <c r="G61" s="25">
        <f>G60*Settings!$D$14</f>
        <v>-4000</v>
      </c>
      <c r="H61" s="26">
        <f>H60*Settings!$D$14</f>
        <v>0</v>
      </c>
      <c r="I61" s="26">
        <f>I60*Settings!$D$14</f>
        <v>0</v>
      </c>
      <c r="J61" s="27">
        <f>J60*Settings!$D$14</f>
        <v>0</v>
      </c>
      <c r="K61" s="25">
        <f>K60*Settings!$D$14</f>
        <v>2000</v>
      </c>
      <c r="L61" s="26">
        <f>L60*Settings!$D$14</f>
        <v>0</v>
      </c>
      <c r="M61" s="26">
        <f>M60*Settings!$D$14</f>
        <v>0</v>
      </c>
      <c r="N61" s="27">
        <f>N60*Settings!$D$14</f>
        <v>0</v>
      </c>
      <c r="O61" s="25">
        <f>O60*Settings!$D$14</f>
        <v>2000</v>
      </c>
      <c r="P61" s="26">
        <f>P60*Settings!$D$14</f>
        <v>0</v>
      </c>
      <c r="Q61" s="26">
        <f>Q60*Settings!$D$14</f>
        <v>0</v>
      </c>
      <c r="R61" s="27">
        <f>R60*Settings!$D$14</f>
        <v>0</v>
      </c>
      <c r="S61" s="25">
        <f>S60*Settings!$D$14</f>
        <v>2000</v>
      </c>
      <c r="T61" s="26">
        <f>T60*Settings!$D$14</f>
        <v>0</v>
      </c>
      <c r="U61" s="26">
        <f>U60*Settings!$D$14</f>
        <v>0</v>
      </c>
      <c r="V61" s="27">
        <f>V60*Settings!$D$14</f>
        <v>0</v>
      </c>
    </row>
    <row r="62" spans="2:22" x14ac:dyDescent="0.3">
      <c r="B62" s="3" t="s">
        <v>77</v>
      </c>
      <c r="C62" s="28">
        <f>C61/C88</f>
        <v>0.2055733211512106</v>
      </c>
      <c r="D62" s="29">
        <f t="shared" ref="D62:V62" si="13">D61/D88</f>
        <v>0</v>
      </c>
      <c r="E62" s="29">
        <f t="shared" si="13"/>
        <v>2.7056277056277056E-2</v>
      </c>
      <c r="F62" s="30">
        <f t="shared" si="13"/>
        <v>1.7138107438795534E-2</v>
      </c>
      <c r="G62" s="28">
        <f t="shared" si="13"/>
        <v>-4.4157408589748481E-2</v>
      </c>
      <c r="H62" s="29">
        <f t="shared" si="13"/>
        <v>0</v>
      </c>
      <c r="I62" s="29">
        <f t="shared" si="13"/>
        <v>0</v>
      </c>
      <c r="J62" s="30">
        <f t="shared" si="13"/>
        <v>0</v>
      </c>
      <c r="K62" s="28">
        <f t="shared" si="13"/>
        <v>1.4126775478071689E-2</v>
      </c>
      <c r="L62" s="29">
        <f t="shared" si="13"/>
        <v>0</v>
      </c>
      <c r="M62" s="29">
        <f t="shared" si="13"/>
        <v>0</v>
      </c>
      <c r="N62" s="30">
        <f t="shared" si="13"/>
        <v>0</v>
      </c>
      <c r="O62" s="28">
        <f t="shared" si="13"/>
        <v>1.1549277410627005E-2</v>
      </c>
      <c r="P62" s="29">
        <f t="shared" si="13"/>
        <v>0</v>
      </c>
      <c r="Q62" s="29">
        <f t="shared" si="13"/>
        <v>0</v>
      </c>
      <c r="R62" s="30">
        <f t="shared" si="13"/>
        <v>0</v>
      </c>
      <c r="S62" s="28">
        <f t="shared" si="13"/>
        <v>1.0417837652045889E-2</v>
      </c>
      <c r="T62" s="29">
        <f t="shared" si="13"/>
        <v>0</v>
      </c>
      <c r="U62" s="29">
        <f t="shared" si="13"/>
        <v>0</v>
      </c>
      <c r="V62" s="30">
        <f t="shared" si="13"/>
        <v>0</v>
      </c>
    </row>
    <row r="63" spans="2:22" x14ac:dyDescent="0.3">
      <c r="B63" s="3" t="s">
        <v>78</v>
      </c>
      <c r="C63" s="28"/>
      <c r="D63" s="29"/>
      <c r="E63" s="29"/>
      <c r="F63" s="30"/>
      <c r="G63" s="28"/>
      <c r="H63" s="29"/>
      <c r="I63" s="29"/>
      <c r="J63" s="30"/>
      <c r="K63" s="28"/>
      <c r="L63" s="29"/>
      <c r="M63" s="29"/>
      <c r="N63" s="30"/>
      <c r="O63" s="28"/>
      <c r="P63" s="29"/>
      <c r="Q63" s="29"/>
      <c r="R63" s="30"/>
      <c r="S63" s="28"/>
      <c r="T63" s="29"/>
      <c r="U63" s="29"/>
      <c r="V63" s="30"/>
    </row>
    <row r="64" spans="2:22" x14ac:dyDescent="0.3">
      <c r="B64" s="3"/>
      <c r="C64" s="28"/>
      <c r="D64" s="29"/>
      <c r="E64" s="29"/>
      <c r="F64" s="30"/>
      <c r="G64" s="28"/>
      <c r="H64" s="29"/>
      <c r="I64" s="29"/>
      <c r="J64" s="30"/>
      <c r="K64" s="28"/>
      <c r="L64" s="29"/>
      <c r="M64" s="29"/>
      <c r="N64" s="30"/>
      <c r="O64" s="28"/>
      <c r="P64" s="29"/>
      <c r="Q64" s="29"/>
      <c r="R64" s="30"/>
      <c r="S64" s="28"/>
      <c r="T64" s="29"/>
      <c r="U64" s="29"/>
      <c r="V64" s="30"/>
    </row>
    <row r="65" spans="2:22" x14ac:dyDescent="0.3">
      <c r="B65" s="2" t="s">
        <v>26</v>
      </c>
      <c r="C65" s="25"/>
      <c r="D65" s="26"/>
      <c r="E65" s="26"/>
      <c r="F65" s="27"/>
      <c r="G65" s="25"/>
      <c r="H65" s="26"/>
      <c r="I65" s="26"/>
      <c r="J65" s="27"/>
      <c r="K65" s="25"/>
      <c r="L65" s="26"/>
      <c r="M65" s="26"/>
      <c r="N65" s="27"/>
      <c r="O65" s="25"/>
      <c r="P65" s="26"/>
      <c r="Q65" s="26"/>
      <c r="R65" s="27"/>
      <c r="S65" s="25"/>
      <c r="T65" s="26"/>
      <c r="U65" s="26"/>
      <c r="V65" s="27"/>
    </row>
    <row r="66" spans="2:22" x14ac:dyDescent="0.3">
      <c r="B66" s="3" t="s">
        <v>19</v>
      </c>
      <c r="C66" s="25">
        <v>0</v>
      </c>
      <c r="D66" s="26">
        <v>0</v>
      </c>
      <c r="E66" s="26">
        <v>0</v>
      </c>
      <c r="F66" s="27">
        <f>G66</f>
        <v>2058</v>
      </c>
      <c r="G66" s="25">
        <f t="shared" ref="G66:V66" si="14">G91</f>
        <v>2058</v>
      </c>
      <c r="H66" s="26">
        <f t="shared" si="14"/>
        <v>4117</v>
      </c>
      <c r="I66" s="26">
        <f t="shared" si="14"/>
        <v>6176</v>
      </c>
      <c r="J66" s="27">
        <f t="shared" si="14"/>
        <v>8235</v>
      </c>
      <c r="K66" s="25">
        <f t="shared" si="14"/>
        <v>10294</v>
      </c>
      <c r="L66" s="26">
        <f t="shared" si="14"/>
        <v>12352</v>
      </c>
      <c r="M66" s="26">
        <f t="shared" si="14"/>
        <v>14411</v>
      </c>
      <c r="N66" s="27">
        <f t="shared" si="14"/>
        <v>16470</v>
      </c>
      <c r="O66" s="25">
        <f t="shared" si="14"/>
        <v>18529</v>
      </c>
      <c r="P66" s="26">
        <f t="shared" si="14"/>
        <v>20588</v>
      </c>
      <c r="Q66" s="26">
        <f t="shared" si="14"/>
        <v>22647</v>
      </c>
      <c r="R66" s="27">
        <f t="shared" si="14"/>
        <v>24705</v>
      </c>
      <c r="S66" s="25">
        <f t="shared" si="14"/>
        <v>26764</v>
      </c>
      <c r="T66" s="26">
        <f t="shared" si="14"/>
        <v>28823</v>
      </c>
      <c r="U66" s="26">
        <f t="shared" si="14"/>
        <v>30882</v>
      </c>
      <c r="V66" s="27">
        <f t="shared" si="14"/>
        <v>35000</v>
      </c>
    </row>
    <row r="67" spans="2:22" x14ac:dyDescent="0.3">
      <c r="B67" s="3" t="s">
        <v>5</v>
      </c>
      <c r="C67" s="25">
        <f>C66*Settings!$D$15</f>
        <v>0</v>
      </c>
      <c r="D67" s="26">
        <f>D66*Settings!$D$15</f>
        <v>0</v>
      </c>
      <c r="E67" s="26">
        <f>E66*Settings!$D$15</f>
        <v>0</v>
      </c>
      <c r="F67" s="32">
        <f>F66*(Settings!$D$15 - (Settings!$D$15-Settings!$D$16)/17*(F3-4))</f>
        <v>10290</v>
      </c>
      <c r="G67" s="32">
        <f>G66*(Settings!$D$15 - (Settings!$D$15-Settings!$D$16)/17*(G3-4))</f>
        <v>9926.823529411764</v>
      </c>
      <c r="H67" s="32">
        <f>H66*(Settings!$D$15 - (Settings!$D$15-Settings!$D$16)/17*(H3-4))</f>
        <v>19131.941176470591</v>
      </c>
      <c r="I67" s="32">
        <f>I66*(Settings!$D$15 - (Settings!$D$15-Settings!$D$16)/17*(I3-4))</f>
        <v>27610.352941176472</v>
      </c>
      <c r="J67" s="32">
        <f>J66*(Settings!$D$15 - (Settings!$D$15-Settings!$D$16)/17*(J3-4))</f>
        <v>35362.058823529413</v>
      </c>
      <c r="K67" s="32">
        <f>K66*(Settings!$D$15 - (Settings!$D$15-Settings!$D$16)/17*(K3-4))</f>
        <v>42387.058823529405</v>
      </c>
      <c r="L67" s="32">
        <f>L66*(Settings!$D$15 - (Settings!$D$15-Settings!$D$16)/17*(L3-4))</f>
        <v>48681.411764705888</v>
      </c>
      <c r="M67" s="32">
        <f>M66*(Settings!$D$15 - (Settings!$D$15-Settings!$D$16)/17*(M3-4))</f>
        <v>54253.176470588238</v>
      </c>
      <c r="N67" s="32">
        <f>N66*(Settings!$D$15 - (Settings!$D$15-Settings!$D$16)/17*(N3-4))</f>
        <v>59098.235294117643</v>
      </c>
      <c r="O67" s="32">
        <f>O66*(Settings!$D$15 - (Settings!$D$15-Settings!$D$16)/17*(O3-4))</f>
        <v>63216.588235294112</v>
      </c>
      <c r="P67" s="32">
        <f>P66*(Settings!$D$15 - (Settings!$D$15-Settings!$D$16)/17*(P3-4))</f>
        <v>66608.23529411765</v>
      </c>
      <c r="Q67" s="32">
        <f>Q66*(Settings!$D$15 - (Settings!$D$15-Settings!$D$16)/17*(Q3-4))</f>
        <v>69273.176470588223</v>
      </c>
      <c r="R67" s="32">
        <f>R66*(Settings!$D$15 - (Settings!$D$15-Settings!$D$16)/17*(R3-4))</f>
        <v>71208.529411764699</v>
      </c>
      <c r="S67" s="32">
        <f>S66*(Settings!$D$15 - (Settings!$D$15-Settings!$D$16)/17*(S3-4))</f>
        <v>72420.235294117636</v>
      </c>
      <c r="T67" s="32">
        <f>T66*(Settings!$D$15 - (Settings!$D$15-Settings!$D$16)/17*(T3-4))</f>
        <v>72905.23529411765</v>
      </c>
      <c r="U67" s="32">
        <f>U66*(Settings!$D$15 - (Settings!$D$15-Settings!$D$16)/17*(U3-4))</f>
        <v>72663.529411764699</v>
      </c>
      <c r="V67" s="32">
        <f>V66*(Settings!$D$15 - (Settings!$D$15-Settings!$D$16)/17*(V3-4))</f>
        <v>76176.470588235286</v>
      </c>
    </row>
    <row r="68" spans="2:22" x14ac:dyDescent="0.3">
      <c r="B68" s="3" t="s">
        <v>77</v>
      </c>
      <c r="C68" s="28">
        <f>C67/C88</f>
        <v>0</v>
      </c>
      <c r="D68" s="29">
        <f t="shared" ref="D68:V68" si="15">D67/D88</f>
        <v>0</v>
      </c>
      <c r="E68" s="29">
        <f t="shared" si="15"/>
        <v>0</v>
      </c>
      <c r="F68" s="30">
        <f t="shared" si="15"/>
        <v>8.8175562772603022E-2</v>
      </c>
      <c r="G68" s="28">
        <f t="shared" si="15"/>
        <v>0.1095857006466411</v>
      </c>
      <c r="H68" s="29">
        <f t="shared" si="15"/>
        <v>0.18046172407403888</v>
      </c>
      <c r="I68" s="29">
        <f t="shared" si="15"/>
        <v>0.23751080643403627</v>
      </c>
      <c r="J68" s="30">
        <f t="shared" si="15"/>
        <v>0.28136211360887825</v>
      </c>
      <c r="K68" s="28">
        <f t="shared" si="15"/>
        <v>0.29939623158790873</v>
      </c>
      <c r="L68" s="29">
        <f t="shared" si="15"/>
        <v>0.33070615328656022</v>
      </c>
      <c r="M68" s="29">
        <f t="shared" si="15"/>
        <v>0.35174669795453256</v>
      </c>
      <c r="N68" s="30">
        <f t="shared" si="15"/>
        <v>0.36827099102861116</v>
      </c>
      <c r="O68" s="28">
        <f t="shared" si="15"/>
        <v>0.36505295724139558</v>
      </c>
      <c r="P68" s="29">
        <f t="shared" si="15"/>
        <v>0.37930116615764009</v>
      </c>
      <c r="Q68" s="29">
        <f t="shared" si="15"/>
        <v>0.38604089974117478</v>
      </c>
      <c r="R68" s="30">
        <f t="shared" si="15"/>
        <v>0.39022738047502431</v>
      </c>
      <c r="S68" s="28">
        <f t="shared" si="15"/>
        <v>0.37723112700854067</v>
      </c>
      <c r="T68" s="29">
        <f t="shared" si="15"/>
        <v>0.38126788008876622</v>
      </c>
      <c r="U68" s="29">
        <f t="shared" si="15"/>
        <v>0.37873606349520772</v>
      </c>
      <c r="V68" s="30">
        <f t="shared" si="15"/>
        <v>0.38563703068420047</v>
      </c>
    </row>
    <row r="69" spans="2:22" x14ac:dyDescent="0.3">
      <c r="B69" s="3" t="s">
        <v>78</v>
      </c>
      <c r="C69" s="28">
        <f>IF(C93 &gt; 0, C67/C93,0)</f>
        <v>0</v>
      </c>
      <c r="D69" s="29">
        <f t="shared" ref="D69:V69" si="16">IF(D93 &gt; 0, D67/D93,0)</f>
        <v>0</v>
      </c>
      <c r="E69" s="29">
        <f t="shared" si="16"/>
        <v>0</v>
      </c>
      <c r="F69" s="30">
        <f t="shared" si="16"/>
        <v>0</v>
      </c>
      <c r="G69" s="28">
        <f t="shared" si="16"/>
        <v>0.24117647058823527</v>
      </c>
      <c r="H69" s="29">
        <f t="shared" si="16"/>
        <v>0.23235294117647062</v>
      </c>
      <c r="I69" s="29">
        <f t="shared" si="16"/>
        <v>0.22352941176470589</v>
      </c>
      <c r="J69" s="30">
        <f t="shared" si="16"/>
        <v>0.21470588235294119</v>
      </c>
      <c r="K69" s="28">
        <f t="shared" si="16"/>
        <v>0.20588235294117643</v>
      </c>
      <c r="L69" s="29">
        <f t="shared" si="16"/>
        <v>0.19705882352941179</v>
      </c>
      <c r="M69" s="29">
        <f t="shared" si="16"/>
        <v>0.18823529411764706</v>
      </c>
      <c r="N69" s="30">
        <f t="shared" si="16"/>
        <v>0.17941176470588235</v>
      </c>
      <c r="O69" s="28">
        <f t="shared" si="16"/>
        <v>0.17058823529411762</v>
      </c>
      <c r="P69" s="29">
        <f t="shared" si="16"/>
        <v>0.16176470588235295</v>
      </c>
      <c r="Q69" s="29">
        <f t="shared" si="16"/>
        <v>0.15294117647058822</v>
      </c>
      <c r="R69" s="30">
        <f t="shared" si="16"/>
        <v>0.14411764705882352</v>
      </c>
      <c r="S69" s="28">
        <f t="shared" si="16"/>
        <v>0.13529411764705881</v>
      </c>
      <c r="T69" s="29">
        <f t="shared" si="16"/>
        <v>0.12647058823529411</v>
      </c>
      <c r="U69" s="29">
        <f t="shared" si="16"/>
        <v>0.1176470588235294</v>
      </c>
      <c r="V69" s="30">
        <f t="shared" si="16"/>
        <v>0.10882352941176469</v>
      </c>
    </row>
    <row r="70" spans="2:22" x14ac:dyDescent="0.3">
      <c r="B70" s="3"/>
      <c r="C70" s="28"/>
      <c r="D70" s="29"/>
      <c r="E70" s="29"/>
      <c r="F70" s="30"/>
      <c r="G70" s="28"/>
      <c r="H70" s="29"/>
      <c r="I70" s="29"/>
      <c r="J70" s="30"/>
      <c r="K70" s="28"/>
      <c r="L70" s="29"/>
      <c r="M70" s="29"/>
      <c r="N70" s="30"/>
      <c r="O70" s="28"/>
      <c r="P70" s="29"/>
      <c r="Q70" s="29"/>
      <c r="R70" s="30"/>
      <c r="S70" s="28"/>
      <c r="T70" s="29"/>
      <c r="U70" s="29"/>
      <c r="V70" s="30"/>
    </row>
    <row r="71" spans="2:22" x14ac:dyDescent="0.3">
      <c r="B71" s="17" t="s">
        <v>53</v>
      </c>
      <c r="C71" s="28"/>
      <c r="D71" s="29"/>
      <c r="E71" s="29"/>
      <c r="F71" s="30"/>
      <c r="G71" s="28"/>
      <c r="H71" s="29"/>
      <c r="I71" s="29"/>
      <c r="J71" s="30"/>
      <c r="K71" s="28"/>
      <c r="L71" s="29"/>
      <c r="M71" s="29"/>
      <c r="N71" s="30"/>
      <c r="O71" s="28"/>
      <c r="P71" s="29"/>
      <c r="Q71" s="29"/>
      <c r="R71" s="30"/>
      <c r="S71" s="28"/>
      <c r="T71" s="29"/>
      <c r="U71" s="29"/>
      <c r="V71" s="30"/>
    </row>
    <row r="72" spans="2:22" x14ac:dyDescent="0.3">
      <c r="B72" s="3" t="s">
        <v>14</v>
      </c>
      <c r="C72" s="35">
        <f>C18</f>
        <v>3000</v>
      </c>
      <c r="D72" s="35">
        <f t="shared" ref="D72:F72" si="17">D18</f>
        <v>3000</v>
      </c>
      <c r="E72" s="35">
        <f t="shared" si="17"/>
        <v>6000</v>
      </c>
      <c r="F72" s="35">
        <f t="shared" si="17"/>
        <v>6000</v>
      </c>
      <c r="G72" s="35">
        <f t="shared" ref="G72:V72" si="18">G18</f>
        <v>6000</v>
      </c>
      <c r="H72" s="35">
        <f t="shared" si="18"/>
        <v>6000</v>
      </c>
      <c r="I72" s="35">
        <f t="shared" si="18"/>
        <v>6000</v>
      </c>
      <c r="J72" s="35">
        <f t="shared" si="18"/>
        <v>6000</v>
      </c>
      <c r="K72" s="35">
        <f t="shared" si="18"/>
        <v>9000</v>
      </c>
      <c r="L72" s="35">
        <f t="shared" si="18"/>
        <v>9000</v>
      </c>
      <c r="M72" s="35">
        <f t="shared" si="18"/>
        <v>9000</v>
      </c>
      <c r="N72" s="35">
        <f t="shared" si="18"/>
        <v>9000</v>
      </c>
      <c r="O72" s="35">
        <f t="shared" si="18"/>
        <v>12000</v>
      </c>
      <c r="P72" s="35">
        <f t="shared" si="18"/>
        <v>12000</v>
      </c>
      <c r="Q72" s="35">
        <f t="shared" si="18"/>
        <v>12000</v>
      </c>
      <c r="R72" s="35">
        <f t="shared" si="18"/>
        <v>12000</v>
      </c>
      <c r="S72" s="35">
        <f t="shared" si="18"/>
        <v>15000</v>
      </c>
      <c r="T72" s="35">
        <f t="shared" si="18"/>
        <v>15000</v>
      </c>
      <c r="U72" s="35">
        <f t="shared" si="18"/>
        <v>15000</v>
      </c>
      <c r="V72" s="35">
        <f t="shared" si="18"/>
        <v>15000</v>
      </c>
    </row>
    <row r="73" spans="2:22" x14ac:dyDescent="0.3">
      <c r="B73" s="3" t="s">
        <v>26</v>
      </c>
      <c r="C73" s="35">
        <f>C67</f>
        <v>0</v>
      </c>
      <c r="D73" s="35">
        <f t="shared" ref="D73:F73" si="19">D67</f>
        <v>0</v>
      </c>
      <c r="E73" s="35">
        <f t="shared" si="19"/>
        <v>0</v>
      </c>
      <c r="F73" s="35">
        <f t="shared" si="19"/>
        <v>10290</v>
      </c>
      <c r="G73" s="35">
        <f t="shared" ref="G73:V73" si="20">G67</f>
        <v>9926.823529411764</v>
      </c>
      <c r="H73" s="35">
        <f t="shared" si="20"/>
        <v>19131.941176470591</v>
      </c>
      <c r="I73" s="35">
        <f t="shared" si="20"/>
        <v>27610.352941176472</v>
      </c>
      <c r="J73" s="35">
        <f t="shared" si="20"/>
        <v>35362.058823529413</v>
      </c>
      <c r="K73" s="35">
        <f t="shared" si="20"/>
        <v>42387.058823529405</v>
      </c>
      <c r="L73" s="35">
        <f t="shared" si="20"/>
        <v>48681.411764705888</v>
      </c>
      <c r="M73" s="35">
        <f t="shared" si="20"/>
        <v>54253.176470588238</v>
      </c>
      <c r="N73" s="35">
        <f t="shared" si="20"/>
        <v>59098.235294117643</v>
      </c>
      <c r="O73" s="35">
        <f t="shared" si="20"/>
        <v>63216.588235294112</v>
      </c>
      <c r="P73" s="35">
        <f t="shared" si="20"/>
        <v>66608.23529411765</v>
      </c>
      <c r="Q73" s="35">
        <f t="shared" si="20"/>
        <v>69273.176470588223</v>
      </c>
      <c r="R73" s="35">
        <f t="shared" si="20"/>
        <v>71208.529411764699</v>
      </c>
      <c r="S73" s="35">
        <f t="shared" si="20"/>
        <v>72420.235294117636</v>
      </c>
      <c r="T73" s="35">
        <f t="shared" si="20"/>
        <v>72905.23529411765</v>
      </c>
      <c r="U73" s="35">
        <f t="shared" si="20"/>
        <v>72663.529411764699</v>
      </c>
      <c r="V73" s="35">
        <f t="shared" si="20"/>
        <v>76176.470588235286</v>
      </c>
    </row>
    <row r="74" spans="2:22" x14ac:dyDescent="0.3">
      <c r="B74" s="3" t="s">
        <v>88</v>
      </c>
      <c r="C74" s="35">
        <f>Settings!$D$17</f>
        <v>3000</v>
      </c>
      <c r="D74" s="35">
        <f>Settings!$D$17</f>
        <v>3000</v>
      </c>
      <c r="E74" s="35">
        <f>Settings!$D$17</f>
        <v>3000</v>
      </c>
      <c r="F74" s="35">
        <f>Settings!$D$17</f>
        <v>3000</v>
      </c>
      <c r="G74" s="35">
        <f>Settings!$D$17</f>
        <v>3000</v>
      </c>
      <c r="H74" s="35">
        <f>Settings!$D$17</f>
        <v>3000</v>
      </c>
      <c r="I74" s="35">
        <f>Settings!$D$17</f>
        <v>3000</v>
      </c>
      <c r="J74" s="35">
        <f>Settings!$D$17</f>
        <v>3000</v>
      </c>
      <c r="K74" s="35">
        <f>Settings!$D$17</f>
        <v>3000</v>
      </c>
      <c r="L74" s="35">
        <f>Settings!$D$17</f>
        <v>3000</v>
      </c>
      <c r="M74" s="35">
        <f>Settings!$D$17</f>
        <v>3000</v>
      </c>
      <c r="N74" s="35">
        <f>Settings!$D$17</f>
        <v>3000</v>
      </c>
      <c r="O74" s="35">
        <f>Settings!$D$17</f>
        <v>3000</v>
      </c>
      <c r="P74" s="35">
        <f>Settings!$D$17</f>
        <v>3000</v>
      </c>
      <c r="Q74" s="35">
        <f>Settings!$D$17</f>
        <v>3000</v>
      </c>
      <c r="R74" s="35">
        <f>Settings!$D$17</f>
        <v>3000</v>
      </c>
      <c r="S74" s="35">
        <f>Settings!$D$17</f>
        <v>3000</v>
      </c>
      <c r="T74" s="35">
        <f>Settings!$D$17</f>
        <v>3000</v>
      </c>
      <c r="U74" s="35">
        <f>Settings!$D$17</f>
        <v>3000</v>
      </c>
      <c r="V74" s="35">
        <f>Settings!$D$17</f>
        <v>3000</v>
      </c>
    </row>
    <row r="75" spans="2:22" x14ac:dyDescent="0.3">
      <c r="B75" s="3" t="s">
        <v>5</v>
      </c>
      <c r="C75" s="35">
        <f>SUM(C72:C74)</f>
        <v>6000</v>
      </c>
      <c r="D75" s="35">
        <f t="shared" ref="D75:V75" si="21">SUM(D72:D74)</f>
        <v>6000</v>
      </c>
      <c r="E75" s="35">
        <f t="shared" si="21"/>
        <v>9000</v>
      </c>
      <c r="F75" s="35">
        <f t="shared" si="21"/>
        <v>19290</v>
      </c>
      <c r="G75" s="35">
        <f t="shared" si="21"/>
        <v>18926.823529411762</v>
      </c>
      <c r="H75" s="35">
        <f t="shared" si="21"/>
        <v>28131.941176470591</v>
      </c>
      <c r="I75" s="35">
        <f t="shared" si="21"/>
        <v>36610.352941176476</v>
      </c>
      <c r="J75" s="35">
        <f t="shared" si="21"/>
        <v>44362.058823529413</v>
      </c>
      <c r="K75" s="35">
        <f t="shared" si="21"/>
        <v>54387.058823529405</v>
      </c>
      <c r="L75" s="35">
        <f t="shared" si="21"/>
        <v>60681.411764705888</v>
      </c>
      <c r="M75" s="35">
        <f t="shared" si="21"/>
        <v>66253.176470588238</v>
      </c>
      <c r="N75" s="35">
        <f t="shared" si="21"/>
        <v>71098.23529411765</v>
      </c>
      <c r="O75" s="35">
        <f t="shared" si="21"/>
        <v>78216.588235294112</v>
      </c>
      <c r="P75" s="35">
        <f t="shared" si="21"/>
        <v>81608.23529411765</v>
      </c>
      <c r="Q75" s="35">
        <f t="shared" si="21"/>
        <v>84273.176470588223</v>
      </c>
      <c r="R75" s="35">
        <f t="shared" si="21"/>
        <v>86208.529411764699</v>
      </c>
      <c r="S75" s="35">
        <f t="shared" si="21"/>
        <v>90420.235294117636</v>
      </c>
      <c r="T75" s="35">
        <f t="shared" si="21"/>
        <v>90905.23529411765</v>
      </c>
      <c r="U75" s="35">
        <f t="shared" si="21"/>
        <v>90663.529411764699</v>
      </c>
      <c r="V75" s="35">
        <f t="shared" si="21"/>
        <v>94176.470588235286</v>
      </c>
    </row>
    <row r="76" spans="2:22" x14ac:dyDescent="0.3">
      <c r="B76" s="3" t="s">
        <v>77</v>
      </c>
      <c r="C76" s="29">
        <f>C75/C88</f>
        <v>6.8524440383736868E-2</v>
      </c>
      <c r="D76" s="29">
        <f t="shared" ref="D76:V76" si="22">D75/D88</f>
        <v>8.8547815820543094E-2</v>
      </c>
      <c r="E76" s="29">
        <f t="shared" si="22"/>
        <v>0.12175324675324675</v>
      </c>
      <c r="F76" s="29">
        <f t="shared" si="22"/>
        <v>0.16529704624718292</v>
      </c>
      <c r="G76" s="29">
        <f t="shared" si="22"/>
        <v>0.20893986997357517</v>
      </c>
      <c r="H76" s="29">
        <f t="shared" si="22"/>
        <v>0.26535407773984554</v>
      </c>
      <c r="I76" s="29">
        <f t="shared" si="22"/>
        <v>0.31493094164420377</v>
      </c>
      <c r="J76" s="29">
        <f t="shared" si="22"/>
        <v>0.35297160430954339</v>
      </c>
      <c r="K76" s="29">
        <f t="shared" si="22"/>
        <v>0.38415688445633883</v>
      </c>
      <c r="L76" s="29">
        <f t="shared" si="22"/>
        <v>0.41222543745645512</v>
      </c>
      <c r="M76" s="29">
        <f t="shared" si="22"/>
        <v>0.42954786371194514</v>
      </c>
      <c r="N76" s="29">
        <f t="shared" si="22"/>
        <v>0.44304905961813479</v>
      </c>
      <c r="O76" s="29">
        <f t="shared" si="22"/>
        <v>0.45167253782109812</v>
      </c>
      <c r="P76" s="29">
        <f t="shared" si="22"/>
        <v>0.46471879458213999</v>
      </c>
      <c r="Q76" s="29">
        <f t="shared" si="22"/>
        <v>0.46963189110528786</v>
      </c>
      <c r="R76" s="29">
        <f t="shared" si="22"/>
        <v>0.47242835773826625</v>
      </c>
      <c r="S76" s="29">
        <f t="shared" si="22"/>
        <v>0.47099166587695368</v>
      </c>
      <c r="T76" s="29">
        <f t="shared" si="22"/>
        <v>0.47540133722543798</v>
      </c>
      <c r="U76" s="29">
        <f t="shared" si="22"/>
        <v>0.47255546915994251</v>
      </c>
      <c r="V76" s="29">
        <f t="shared" si="22"/>
        <v>0.47676052982656753</v>
      </c>
    </row>
    <row r="77" spans="2:22" x14ac:dyDescent="0.3">
      <c r="B77" s="3" t="s">
        <v>78</v>
      </c>
      <c r="C77" s="29">
        <f>IF(C93&gt;0, C75/C93, 0)</f>
        <v>0</v>
      </c>
      <c r="D77" s="29">
        <f t="shared" ref="D77:V77" si="23">IF(D93&gt;0, D75/D93, 0)</f>
        <v>0</v>
      </c>
      <c r="E77" s="29">
        <f t="shared" si="23"/>
        <v>0</v>
      </c>
      <c r="F77" s="29">
        <f t="shared" si="23"/>
        <v>0</v>
      </c>
      <c r="G77" s="29">
        <f t="shared" si="23"/>
        <v>0.45983536271651509</v>
      </c>
      <c r="H77" s="29">
        <f t="shared" si="23"/>
        <v>0.34165583163068486</v>
      </c>
      <c r="I77" s="29">
        <f t="shared" si="23"/>
        <v>0.29639210606522404</v>
      </c>
      <c r="J77" s="29">
        <f t="shared" si="23"/>
        <v>0.26935069109611059</v>
      </c>
      <c r="K77" s="29">
        <f t="shared" si="23"/>
        <v>0.26416873335695262</v>
      </c>
      <c r="L77" s="29">
        <f t="shared" si="23"/>
        <v>0.24563395306309055</v>
      </c>
      <c r="M77" s="29">
        <f t="shared" si="23"/>
        <v>0.22987015637564442</v>
      </c>
      <c r="N77" s="29">
        <f t="shared" si="23"/>
        <v>0.21584163720132862</v>
      </c>
      <c r="O77" s="29">
        <f t="shared" si="23"/>
        <v>0.21106532526119626</v>
      </c>
      <c r="P77" s="29">
        <f t="shared" si="23"/>
        <v>0.19819369364221306</v>
      </c>
      <c r="Q77" s="29">
        <f t="shared" si="23"/>
        <v>0.18605814560557299</v>
      </c>
      <c r="R77" s="29">
        <f t="shared" si="23"/>
        <v>0.17447587413836207</v>
      </c>
      <c r="S77" s="29">
        <f t="shared" si="23"/>
        <v>0.16892137814623681</v>
      </c>
      <c r="T77" s="29">
        <f t="shared" si="23"/>
        <v>0.15769565155278362</v>
      </c>
      <c r="U77" s="29">
        <f t="shared" si="23"/>
        <v>0.14679024903141749</v>
      </c>
      <c r="V77" s="29">
        <f t="shared" si="23"/>
        <v>0.1345378151260504</v>
      </c>
    </row>
    <row r="78" spans="2:22" x14ac:dyDescent="0.3">
      <c r="B78" s="3"/>
      <c r="C78" s="28"/>
      <c r="D78" s="29"/>
      <c r="E78" s="29"/>
      <c r="F78" s="30"/>
      <c r="G78" s="28"/>
      <c r="H78" s="29"/>
      <c r="I78" s="29"/>
      <c r="J78" s="30"/>
      <c r="K78" s="28"/>
      <c r="L78" s="29"/>
      <c r="M78" s="29"/>
      <c r="N78" s="30"/>
      <c r="O78" s="28"/>
      <c r="P78" s="29"/>
      <c r="Q78" s="29"/>
      <c r="R78" s="30"/>
      <c r="S78" s="28"/>
      <c r="T78" s="29"/>
      <c r="U78" s="29"/>
      <c r="V78" s="30"/>
    </row>
    <row r="79" spans="2:22" x14ac:dyDescent="0.3">
      <c r="B79" s="3" t="s">
        <v>79</v>
      </c>
      <c r="C79" s="28"/>
      <c r="D79" s="29"/>
      <c r="E79" s="29"/>
      <c r="F79" s="30"/>
      <c r="G79" s="28"/>
      <c r="H79" s="29"/>
      <c r="I79" s="29"/>
      <c r="J79" s="30"/>
      <c r="K79" s="28"/>
      <c r="L79" s="29"/>
      <c r="M79" s="29"/>
      <c r="N79" s="30"/>
      <c r="O79" s="28"/>
      <c r="P79" s="29"/>
      <c r="Q79" s="29"/>
      <c r="R79" s="30"/>
      <c r="S79" s="28"/>
      <c r="T79" s="29"/>
      <c r="U79" s="29"/>
      <c r="V79" s="30"/>
    </row>
    <row r="80" spans="2:22" x14ac:dyDescent="0.3">
      <c r="B80" s="3" t="s">
        <v>5</v>
      </c>
      <c r="C80" s="34">
        <f>C93*Settings!$D$22</f>
        <v>0</v>
      </c>
      <c r="D80" s="35">
        <f>D93*Settings!$D$22</f>
        <v>0</v>
      </c>
      <c r="E80" s="35">
        <f>E93*Settings!$D$22</f>
        <v>0</v>
      </c>
      <c r="F80" s="33">
        <f>F93*Settings!$D$22</f>
        <v>0</v>
      </c>
      <c r="G80" s="34">
        <f>G93*Settings!$D$22</f>
        <v>823.2</v>
      </c>
      <c r="H80" s="35">
        <f>H93*Settings!$D$22</f>
        <v>1646.8</v>
      </c>
      <c r="I80" s="35">
        <f>I93*Settings!$D$22</f>
        <v>2470.4</v>
      </c>
      <c r="J80" s="33">
        <f>J93*Settings!$D$22</f>
        <v>3294</v>
      </c>
      <c r="K80" s="34">
        <f>K93*Settings!$D$22</f>
        <v>4117.6000000000004</v>
      </c>
      <c r="L80" s="35">
        <f>L93*Settings!$D$22</f>
        <v>4940.8</v>
      </c>
      <c r="M80" s="35">
        <f>M93*Settings!$D$22</f>
        <v>5764.4000000000005</v>
      </c>
      <c r="N80" s="33">
        <f>N93*Settings!$D$22</f>
        <v>6588</v>
      </c>
      <c r="O80" s="34">
        <f>O93*Settings!$D$22</f>
        <v>7411.6</v>
      </c>
      <c r="P80" s="35">
        <f>P93*Settings!$D$22</f>
        <v>8235.2000000000007</v>
      </c>
      <c r="Q80" s="35">
        <f>Q93*Settings!$D$22</f>
        <v>9058.8000000000011</v>
      </c>
      <c r="R80" s="33">
        <f>R93*Settings!$D$22</f>
        <v>9882</v>
      </c>
      <c r="S80" s="34">
        <f>S93*Settings!$D$22</f>
        <v>10705.6</v>
      </c>
      <c r="T80" s="35">
        <f>T93*Settings!$D$22</f>
        <v>11529.2</v>
      </c>
      <c r="U80" s="35">
        <f>U93*Settings!$D$22</f>
        <v>12352.800000000001</v>
      </c>
      <c r="V80" s="33">
        <f>V93*Settings!$D$22</f>
        <v>14000</v>
      </c>
    </row>
    <row r="81" spans="2:22" x14ac:dyDescent="0.3">
      <c r="B81" s="3"/>
      <c r="C81" s="28"/>
      <c r="D81" s="29"/>
      <c r="E81" s="29"/>
      <c r="F81" s="30"/>
      <c r="G81" s="28"/>
      <c r="H81" s="29"/>
      <c r="I81" s="29"/>
      <c r="J81" s="30"/>
      <c r="K81" s="28"/>
      <c r="L81" s="29"/>
      <c r="M81" s="29"/>
      <c r="N81" s="30"/>
      <c r="O81" s="28"/>
      <c r="P81" s="29"/>
      <c r="Q81" s="29"/>
      <c r="R81" s="30"/>
      <c r="S81" s="28"/>
      <c r="T81" s="29"/>
      <c r="U81" s="29"/>
      <c r="V81" s="30"/>
    </row>
    <row r="82" spans="2:22" x14ac:dyDescent="0.3">
      <c r="B82" s="6" t="s">
        <v>25</v>
      </c>
      <c r="C82" s="35">
        <f>SUM(C8,C13,C23,C27,C32,C37,C43,C48,C54,C61,C75,C80)</f>
        <v>79600</v>
      </c>
      <c r="D82" s="35">
        <f t="shared" ref="D82:V82" si="24">SUM(D8,D13,D23,D27,D32,D37,D43,D48,D54,D61,D75,D80)</f>
        <v>61600</v>
      </c>
      <c r="E82" s="35">
        <f t="shared" si="24"/>
        <v>67200</v>
      </c>
      <c r="F82" s="35">
        <f t="shared" si="24"/>
        <v>106090</v>
      </c>
      <c r="G82" s="35">
        <f t="shared" si="24"/>
        <v>82350.023529411759</v>
      </c>
      <c r="H82" s="35">
        <f t="shared" si="24"/>
        <v>96378.74117647059</v>
      </c>
      <c r="I82" s="35">
        <f t="shared" si="24"/>
        <v>105680.75294117647</v>
      </c>
      <c r="J82" s="35">
        <f t="shared" si="24"/>
        <v>114256.05882352941</v>
      </c>
      <c r="K82" s="35">
        <f t="shared" si="24"/>
        <v>128704.6588235294</v>
      </c>
      <c r="L82" s="35">
        <f t="shared" si="24"/>
        <v>133822.21176470589</v>
      </c>
      <c r="M82" s="35">
        <f t="shared" si="24"/>
        <v>140217.57647058825</v>
      </c>
      <c r="N82" s="35">
        <f t="shared" si="24"/>
        <v>145886.23529411765</v>
      </c>
      <c r="O82" s="35">
        <f t="shared" si="24"/>
        <v>157428.1882352941</v>
      </c>
      <c r="P82" s="35">
        <f t="shared" si="24"/>
        <v>159643.43529411766</v>
      </c>
      <c r="Q82" s="35">
        <f t="shared" si="24"/>
        <v>163131.97647058821</v>
      </c>
      <c r="R82" s="35">
        <f t="shared" si="24"/>
        <v>165890.5294117647</v>
      </c>
      <c r="S82" s="35">
        <f t="shared" si="24"/>
        <v>174525.83529411766</v>
      </c>
      <c r="T82" s="35">
        <f t="shared" si="24"/>
        <v>173834.43529411766</v>
      </c>
      <c r="U82" s="35">
        <f t="shared" si="24"/>
        <v>174416.32941176469</v>
      </c>
      <c r="V82" s="35">
        <f t="shared" si="24"/>
        <v>179576.4705882353</v>
      </c>
    </row>
    <row r="83" spans="2:22" x14ac:dyDescent="0.3">
      <c r="B83" s="3"/>
      <c r="C83" s="25"/>
      <c r="D83" s="26"/>
      <c r="E83" s="26"/>
      <c r="F83" s="27"/>
      <c r="G83" s="25"/>
      <c r="H83" s="26"/>
      <c r="I83" s="26"/>
      <c r="J83" s="27"/>
      <c r="K83" s="25"/>
      <c r="L83" s="26"/>
      <c r="M83" s="26"/>
      <c r="N83" s="27"/>
      <c r="O83" s="25"/>
      <c r="P83" s="26"/>
      <c r="Q83" s="26"/>
      <c r="R83" s="27"/>
      <c r="S83" s="25"/>
      <c r="T83" s="26"/>
      <c r="U83" s="26"/>
      <c r="V83" s="27"/>
    </row>
    <row r="84" spans="2:22" x14ac:dyDescent="0.3">
      <c r="B84" s="2" t="s">
        <v>24</v>
      </c>
      <c r="C84" s="25"/>
      <c r="D84" s="26"/>
      <c r="E84" s="26"/>
      <c r="F84" s="27"/>
      <c r="G84" s="25"/>
      <c r="H84" s="26"/>
      <c r="I84" s="26"/>
      <c r="J84" s="27"/>
      <c r="K84" s="25"/>
      <c r="L84" s="26"/>
      <c r="M84" s="26"/>
      <c r="N84" s="27"/>
      <c r="O84" s="25"/>
      <c r="P84" s="26"/>
      <c r="Q84" s="26"/>
      <c r="R84" s="27"/>
      <c r="S84" s="25"/>
      <c r="T84" s="26"/>
      <c r="U84" s="26"/>
      <c r="V84" s="27"/>
    </row>
    <row r="85" spans="2:22" x14ac:dyDescent="0.3">
      <c r="B85" s="4" t="s">
        <v>9</v>
      </c>
      <c r="C85" s="34">
        <f>C82*Settings!$D$12</f>
        <v>7960</v>
      </c>
      <c r="D85" s="35">
        <f>D82*Settings!$D$12</f>
        <v>6160</v>
      </c>
      <c r="E85" s="35">
        <f>E82*Settings!$D$12</f>
        <v>6720</v>
      </c>
      <c r="F85" s="33">
        <f>F82*Settings!$D$12</f>
        <v>10609</v>
      </c>
      <c r="G85" s="34">
        <f>G82*Settings!$D$12</f>
        <v>8235.0023529411756</v>
      </c>
      <c r="H85" s="35">
        <f>H82*Settings!$D$12</f>
        <v>9637.8741176470594</v>
      </c>
      <c r="I85" s="35">
        <f>I82*Settings!$D$12</f>
        <v>10568.075294117647</v>
      </c>
      <c r="J85" s="33">
        <f>J82*Settings!$D$12</f>
        <v>11425.605882352942</v>
      </c>
      <c r="K85" s="34">
        <f>K82*Settings!$D$12</f>
        <v>12870.465882352941</v>
      </c>
      <c r="L85" s="35">
        <f>L82*Settings!$D$12</f>
        <v>13382.22117647059</v>
      </c>
      <c r="M85" s="35">
        <f>M82*Settings!$D$12</f>
        <v>14021.757647058825</v>
      </c>
      <c r="N85" s="33">
        <f>N82*Settings!$D$12</f>
        <v>14588.623529411765</v>
      </c>
      <c r="O85" s="34">
        <f>O82*Settings!$D$12</f>
        <v>15742.818823529411</v>
      </c>
      <c r="P85" s="35">
        <f>P82*Settings!$D$12</f>
        <v>15964.343529411766</v>
      </c>
      <c r="Q85" s="35">
        <f>Q82*Settings!$D$12</f>
        <v>16313.197647058822</v>
      </c>
      <c r="R85" s="33">
        <f>R82*Settings!$D$12</f>
        <v>16589.052941176469</v>
      </c>
      <c r="S85" s="34">
        <f>S82*Settings!$D$12</f>
        <v>17452.583529411768</v>
      </c>
      <c r="T85" s="35">
        <f>T82*Settings!$D$12</f>
        <v>17383.443529411768</v>
      </c>
      <c r="U85" s="35">
        <f>U82*Settings!$D$12</f>
        <v>17441.632941176471</v>
      </c>
      <c r="V85" s="33">
        <f>V82*Settings!$D$12</f>
        <v>17957.647058823532</v>
      </c>
    </row>
    <row r="86" spans="2:22" x14ac:dyDescent="0.3">
      <c r="B86" s="3" t="s">
        <v>36</v>
      </c>
      <c r="C86" s="28">
        <f>C85/C88</f>
        <v>9.0909090909090912E-2</v>
      </c>
      <c r="D86" s="29">
        <f t="shared" ref="D86:V86" si="25">D85/D88</f>
        <v>9.0909090909090912E-2</v>
      </c>
      <c r="E86" s="29">
        <f t="shared" si="25"/>
        <v>9.0909090909090912E-2</v>
      </c>
      <c r="F86" s="30">
        <f t="shared" si="25"/>
        <v>9.0909090909090912E-2</v>
      </c>
      <c r="G86" s="28">
        <f t="shared" si="25"/>
        <v>9.0909090909090912E-2</v>
      </c>
      <c r="H86" s="29">
        <f t="shared" si="25"/>
        <v>9.0909090909090912E-2</v>
      </c>
      <c r="I86" s="29">
        <f t="shared" si="25"/>
        <v>9.0909090909090912E-2</v>
      </c>
      <c r="J86" s="30">
        <f t="shared" si="25"/>
        <v>9.0909090909090912E-2</v>
      </c>
      <c r="K86" s="28">
        <f t="shared" si="25"/>
        <v>9.0909090909090912E-2</v>
      </c>
      <c r="L86" s="29">
        <f t="shared" si="25"/>
        <v>9.0909090909090912E-2</v>
      </c>
      <c r="M86" s="29">
        <f t="shared" si="25"/>
        <v>9.0909090909090898E-2</v>
      </c>
      <c r="N86" s="30">
        <f t="shared" si="25"/>
        <v>9.0909090909090912E-2</v>
      </c>
      <c r="O86" s="28">
        <f t="shared" si="25"/>
        <v>9.0909090909090912E-2</v>
      </c>
      <c r="P86" s="29">
        <f t="shared" si="25"/>
        <v>9.0909090909090912E-2</v>
      </c>
      <c r="Q86" s="29">
        <f t="shared" si="25"/>
        <v>9.0909090909090912E-2</v>
      </c>
      <c r="R86" s="30">
        <f t="shared" si="25"/>
        <v>9.0909090909090912E-2</v>
      </c>
      <c r="S86" s="28">
        <f t="shared" si="25"/>
        <v>9.0909090909090925E-2</v>
      </c>
      <c r="T86" s="29">
        <f t="shared" si="25"/>
        <v>9.0909090909090912E-2</v>
      </c>
      <c r="U86" s="29">
        <f t="shared" si="25"/>
        <v>9.0909090909090912E-2</v>
      </c>
      <c r="V86" s="30">
        <f t="shared" si="25"/>
        <v>9.0909090909090925E-2</v>
      </c>
    </row>
    <row r="87" spans="2:22" x14ac:dyDescent="0.3">
      <c r="C87" s="25"/>
      <c r="D87" s="26"/>
      <c r="E87" s="26"/>
      <c r="F87" s="27"/>
      <c r="G87" s="25"/>
      <c r="H87" s="26"/>
      <c r="I87" s="26"/>
      <c r="J87" s="27"/>
      <c r="K87" s="25"/>
      <c r="L87" s="26"/>
      <c r="M87" s="26"/>
      <c r="N87" s="27"/>
      <c r="O87" s="25"/>
      <c r="P87" s="26"/>
      <c r="Q87" s="26"/>
      <c r="R87" s="27"/>
      <c r="S87" s="25"/>
      <c r="T87" s="26"/>
      <c r="U87" s="26"/>
      <c r="V87" s="27"/>
    </row>
    <row r="88" spans="2:22" s="7" customFormat="1" x14ac:dyDescent="0.3">
      <c r="B88" s="7" t="s">
        <v>1</v>
      </c>
      <c r="C88" s="36">
        <f>SUM(C82,C85)</f>
        <v>87560</v>
      </c>
      <c r="D88" s="37">
        <f t="shared" ref="D88:V88" si="26">SUM(D82,D85)</f>
        <v>67760</v>
      </c>
      <c r="E88" s="37">
        <f t="shared" si="26"/>
        <v>73920</v>
      </c>
      <c r="F88" s="38">
        <f t="shared" si="26"/>
        <v>116699</v>
      </c>
      <c r="G88" s="36">
        <f t="shared" si="26"/>
        <v>90585.025882352929</v>
      </c>
      <c r="H88" s="37">
        <f t="shared" si="26"/>
        <v>106016.61529411766</v>
      </c>
      <c r="I88" s="37">
        <f t="shared" si="26"/>
        <v>116248.82823529412</v>
      </c>
      <c r="J88" s="38">
        <f t="shared" si="26"/>
        <v>125681.66470588236</v>
      </c>
      <c r="K88" s="36">
        <f t="shared" si="26"/>
        <v>141575.12470588234</v>
      </c>
      <c r="L88" s="37">
        <f t="shared" si="26"/>
        <v>147204.43294117649</v>
      </c>
      <c r="M88" s="37">
        <f t="shared" si="26"/>
        <v>154239.33411764709</v>
      </c>
      <c r="N88" s="38">
        <f t="shared" si="26"/>
        <v>160474.85882352942</v>
      </c>
      <c r="O88" s="36">
        <f t="shared" si="26"/>
        <v>173171.00705882351</v>
      </c>
      <c r="P88" s="37">
        <f t="shared" si="26"/>
        <v>175607.77882352943</v>
      </c>
      <c r="Q88" s="37">
        <f t="shared" si="26"/>
        <v>179445.17411764702</v>
      </c>
      <c r="R88" s="38">
        <f t="shared" si="26"/>
        <v>182479.58235294116</v>
      </c>
      <c r="S88" s="36">
        <f t="shared" si="26"/>
        <v>191978.41882352941</v>
      </c>
      <c r="T88" s="37">
        <f t="shared" si="26"/>
        <v>191217.87882352943</v>
      </c>
      <c r="U88" s="37">
        <f t="shared" si="26"/>
        <v>191857.96235294116</v>
      </c>
      <c r="V88" s="38">
        <f t="shared" si="26"/>
        <v>197534.11764705883</v>
      </c>
    </row>
    <row r="89" spans="2:22" x14ac:dyDescent="0.3">
      <c r="C89" s="25"/>
      <c r="D89" s="26"/>
      <c r="E89" s="26"/>
      <c r="F89" s="27"/>
      <c r="G89" s="25"/>
      <c r="H89" s="26"/>
      <c r="I89" s="26"/>
      <c r="J89" s="27"/>
      <c r="K89" s="25"/>
      <c r="L89" s="26"/>
      <c r="M89" s="26"/>
      <c r="N89" s="27"/>
      <c r="O89" s="25"/>
      <c r="P89" s="26"/>
      <c r="Q89" s="26"/>
      <c r="R89" s="27"/>
      <c r="S89" s="25"/>
      <c r="T89" s="26"/>
      <c r="U89" s="26"/>
      <c r="V89" s="27"/>
    </row>
    <row r="90" spans="2:22" x14ac:dyDescent="0.3">
      <c r="B90" t="s">
        <v>2</v>
      </c>
      <c r="C90" s="25"/>
      <c r="D90" s="26"/>
      <c r="E90" s="26"/>
      <c r="F90" s="27"/>
      <c r="G90" s="25"/>
      <c r="H90" s="26"/>
      <c r="I90" s="26"/>
      <c r="J90" s="27"/>
      <c r="K90" s="25"/>
      <c r="L90" s="26"/>
      <c r="M90" s="26"/>
      <c r="N90" s="27"/>
      <c r="O90" s="25"/>
      <c r="P90" s="26"/>
      <c r="Q90" s="26"/>
      <c r="R90" s="27"/>
      <c r="S90" s="25"/>
      <c r="T90" s="26"/>
      <c r="U90" s="26"/>
      <c r="V90" s="27"/>
    </row>
    <row r="91" spans="2:22" x14ac:dyDescent="0.3">
      <c r="B91" s="3" t="s">
        <v>71</v>
      </c>
      <c r="C91" s="25">
        <v>0</v>
      </c>
      <c r="D91" s="26">
        <v>0</v>
      </c>
      <c r="E91" s="26">
        <v>0</v>
      </c>
      <c r="F91" s="27">
        <v>0</v>
      </c>
      <c r="G91" s="25">
        <f t="shared" ref="G91:U91" si="27">_xlfn.FLOOR.MATH($V$91*((G3-4)/17))</f>
        <v>2058</v>
      </c>
      <c r="H91" s="26">
        <f t="shared" si="27"/>
        <v>4117</v>
      </c>
      <c r="I91" s="26">
        <f t="shared" si="27"/>
        <v>6176</v>
      </c>
      <c r="J91" s="27">
        <f t="shared" si="27"/>
        <v>8235</v>
      </c>
      <c r="K91" s="25">
        <f t="shared" si="27"/>
        <v>10294</v>
      </c>
      <c r="L91" s="26">
        <f t="shared" si="27"/>
        <v>12352</v>
      </c>
      <c r="M91" s="26">
        <f t="shared" si="27"/>
        <v>14411</v>
      </c>
      <c r="N91" s="27">
        <f t="shared" si="27"/>
        <v>16470</v>
      </c>
      <c r="O91" s="25">
        <f t="shared" si="27"/>
        <v>18529</v>
      </c>
      <c r="P91" s="26">
        <f t="shared" si="27"/>
        <v>20588</v>
      </c>
      <c r="Q91" s="26">
        <f t="shared" si="27"/>
        <v>22647</v>
      </c>
      <c r="R91" s="27">
        <f t="shared" si="27"/>
        <v>24705</v>
      </c>
      <c r="S91" s="25">
        <f t="shared" si="27"/>
        <v>26764</v>
      </c>
      <c r="T91" s="26">
        <f t="shared" si="27"/>
        <v>28823</v>
      </c>
      <c r="U91" s="26">
        <f t="shared" si="27"/>
        <v>30882</v>
      </c>
      <c r="V91" s="33">
        <f>Settings!D37</f>
        <v>35000</v>
      </c>
    </row>
    <row r="92" spans="2:22" x14ac:dyDescent="0.3">
      <c r="B92" s="3"/>
      <c r="C92" s="25"/>
      <c r="D92" s="26"/>
      <c r="E92" s="26"/>
      <c r="F92" s="27"/>
      <c r="G92" s="25"/>
      <c r="H92" s="26"/>
      <c r="I92" s="26"/>
      <c r="J92" s="27"/>
      <c r="K92" s="25"/>
      <c r="L92" s="26"/>
      <c r="M92" s="26"/>
      <c r="N92" s="27"/>
      <c r="O92" s="25"/>
      <c r="P92" s="26"/>
      <c r="Q92" s="26"/>
      <c r="R92" s="27"/>
      <c r="S92" s="25"/>
      <c r="T92" s="26"/>
      <c r="U92" s="26"/>
      <c r="V92" s="33"/>
    </row>
    <row r="93" spans="2:22" x14ac:dyDescent="0.3">
      <c r="B93" s="3" t="s">
        <v>72</v>
      </c>
      <c r="C93" s="34">
        <f>C91*Settings!$D$20</f>
        <v>0</v>
      </c>
      <c r="D93" s="35">
        <f>D91*Settings!$D$20</f>
        <v>0</v>
      </c>
      <c r="E93" s="35">
        <f>E91*Settings!$D$20</f>
        <v>0</v>
      </c>
      <c r="F93" s="33">
        <f>F91*Settings!$D$20</f>
        <v>0</v>
      </c>
      <c r="G93" s="34">
        <f>G91*Settings!$D$20</f>
        <v>41160</v>
      </c>
      <c r="H93" s="35">
        <f>H91*Settings!$D$20</f>
        <v>82340</v>
      </c>
      <c r="I93" s="35">
        <f>I91*Settings!$D$20</f>
        <v>123520</v>
      </c>
      <c r="J93" s="33">
        <f>J91*Settings!$D$20</f>
        <v>164700</v>
      </c>
      <c r="K93" s="34">
        <f>K91*Settings!$D$20</f>
        <v>205880</v>
      </c>
      <c r="L93" s="35">
        <f>L91*Settings!$D$20</f>
        <v>247040</v>
      </c>
      <c r="M93" s="35">
        <f>M91*Settings!$D$20</f>
        <v>288220</v>
      </c>
      <c r="N93" s="33">
        <f>N91*Settings!$D$20</f>
        <v>329400</v>
      </c>
      <c r="O93" s="34">
        <f>O91*Settings!$D$20</f>
        <v>370580</v>
      </c>
      <c r="P93" s="35">
        <f>P91*Settings!$D$20</f>
        <v>411760</v>
      </c>
      <c r="Q93" s="35">
        <f>Q91*Settings!$D$20</f>
        <v>452940</v>
      </c>
      <c r="R93" s="33">
        <f>R91*Settings!$D$20</f>
        <v>494100</v>
      </c>
      <c r="S93" s="34">
        <f>S91*Settings!$D$20</f>
        <v>535280</v>
      </c>
      <c r="T93" s="35">
        <f>T91*Settings!$D$20</f>
        <v>576460</v>
      </c>
      <c r="U93" s="35">
        <f>U91*Settings!$D$20</f>
        <v>617640</v>
      </c>
      <c r="V93" s="33">
        <f>V91*Settings!$D$20</f>
        <v>700000</v>
      </c>
    </row>
    <row r="94" spans="2:22" x14ac:dyDescent="0.3">
      <c r="B94" s="3"/>
      <c r="C94" s="25"/>
      <c r="D94" s="26"/>
      <c r="E94" s="26"/>
      <c r="F94" s="27"/>
      <c r="G94" s="25"/>
      <c r="H94" s="26"/>
      <c r="I94" s="26"/>
      <c r="J94" s="27"/>
      <c r="K94" s="25"/>
      <c r="L94" s="26"/>
      <c r="M94" s="26"/>
      <c r="N94" s="27"/>
      <c r="O94" s="25"/>
      <c r="P94" s="26"/>
      <c r="Q94" s="26"/>
      <c r="R94" s="27"/>
      <c r="S94" s="25"/>
      <c r="T94" s="26"/>
      <c r="U94" s="26"/>
      <c r="V94" s="27"/>
    </row>
    <row r="95" spans="2:22" x14ac:dyDescent="0.3">
      <c r="C95" s="25"/>
      <c r="D95" s="26"/>
      <c r="E95" s="26"/>
      <c r="F95" s="27"/>
      <c r="G95" s="25"/>
      <c r="H95" s="26"/>
      <c r="I95" s="26"/>
      <c r="J95" s="27"/>
      <c r="K95" s="25"/>
      <c r="L95" s="26"/>
      <c r="M95" s="26"/>
      <c r="N95" s="27"/>
      <c r="O95" s="25"/>
      <c r="P95" s="26"/>
      <c r="Q95" s="26"/>
      <c r="R95" s="27"/>
      <c r="S95" s="25"/>
      <c r="T95" s="26"/>
      <c r="U95" s="26"/>
      <c r="V95" s="27"/>
    </row>
    <row r="96" spans="2:22" s="9" customFormat="1" x14ac:dyDescent="0.3">
      <c r="B96" s="9" t="s">
        <v>1</v>
      </c>
      <c r="C96" s="39">
        <f>C93</f>
        <v>0</v>
      </c>
      <c r="D96" s="40">
        <f t="shared" ref="D96:V96" si="28">D93</f>
        <v>0</v>
      </c>
      <c r="E96" s="40">
        <f t="shared" si="28"/>
        <v>0</v>
      </c>
      <c r="F96" s="41">
        <f t="shared" si="28"/>
        <v>0</v>
      </c>
      <c r="G96" s="39">
        <f t="shared" si="28"/>
        <v>41160</v>
      </c>
      <c r="H96" s="40">
        <f t="shared" si="28"/>
        <v>82340</v>
      </c>
      <c r="I96" s="40">
        <f t="shared" si="28"/>
        <v>123520</v>
      </c>
      <c r="J96" s="41">
        <f t="shared" si="28"/>
        <v>164700</v>
      </c>
      <c r="K96" s="39">
        <f t="shared" si="28"/>
        <v>205880</v>
      </c>
      <c r="L96" s="40">
        <f t="shared" si="28"/>
        <v>247040</v>
      </c>
      <c r="M96" s="40">
        <f t="shared" si="28"/>
        <v>288220</v>
      </c>
      <c r="N96" s="41">
        <f t="shared" si="28"/>
        <v>329400</v>
      </c>
      <c r="O96" s="39">
        <f t="shared" si="28"/>
        <v>370580</v>
      </c>
      <c r="P96" s="40">
        <f t="shared" si="28"/>
        <v>411760</v>
      </c>
      <c r="Q96" s="40">
        <f t="shared" si="28"/>
        <v>452940</v>
      </c>
      <c r="R96" s="41">
        <f t="shared" si="28"/>
        <v>494100</v>
      </c>
      <c r="S96" s="39">
        <f t="shared" si="28"/>
        <v>535280</v>
      </c>
      <c r="T96" s="40">
        <f t="shared" si="28"/>
        <v>576460</v>
      </c>
      <c r="U96" s="40">
        <f t="shared" si="28"/>
        <v>617640</v>
      </c>
      <c r="V96" s="41">
        <f t="shared" si="28"/>
        <v>700000</v>
      </c>
    </row>
    <row r="97" spans="2:22" x14ac:dyDescent="0.3">
      <c r="C97" s="25"/>
      <c r="D97" s="26"/>
      <c r="E97" s="26"/>
      <c r="F97" s="27"/>
      <c r="G97" s="25"/>
      <c r="H97" s="26"/>
      <c r="I97" s="26"/>
      <c r="J97" s="27"/>
      <c r="K97" s="25"/>
      <c r="L97" s="26"/>
      <c r="M97" s="26"/>
      <c r="N97" s="27"/>
      <c r="O97" s="25"/>
      <c r="P97" s="26"/>
      <c r="Q97" s="26"/>
      <c r="R97" s="27"/>
      <c r="S97" s="25"/>
      <c r="T97" s="26"/>
      <c r="U97" s="26"/>
      <c r="V97" s="27"/>
    </row>
    <row r="98" spans="2:22" s="10" customFormat="1" x14ac:dyDescent="0.3">
      <c r="B98" s="10" t="s">
        <v>81</v>
      </c>
      <c r="C98" s="42">
        <f t="shared" ref="C98:V98" si="29">C96-C88</f>
        <v>-87560</v>
      </c>
      <c r="D98" s="43">
        <f t="shared" si="29"/>
        <v>-67760</v>
      </c>
      <c r="E98" s="43">
        <f t="shared" si="29"/>
        <v>-73920</v>
      </c>
      <c r="F98" s="44">
        <f t="shared" si="29"/>
        <v>-116699</v>
      </c>
      <c r="G98" s="42">
        <f t="shared" si="29"/>
        <v>-49425.025882352929</v>
      </c>
      <c r="H98" s="43">
        <f t="shared" si="29"/>
        <v>-23676.615294117655</v>
      </c>
      <c r="I98" s="43">
        <f t="shared" si="29"/>
        <v>7271.1717647058831</v>
      </c>
      <c r="J98" s="44">
        <f t="shared" si="29"/>
        <v>39018.335294117642</v>
      </c>
      <c r="K98" s="42">
        <f t="shared" si="29"/>
        <v>64304.875294117664</v>
      </c>
      <c r="L98" s="43">
        <f t="shared" si="29"/>
        <v>99835.567058823508</v>
      </c>
      <c r="M98" s="43">
        <f t="shared" si="29"/>
        <v>133980.66588235291</v>
      </c>
      <c r="N98" s="44">
        <f t="shared" si="29"/>
        <v>168925.14117647058</v>
      </c>
      <c r="O98" s="42">
        <f t="shared" si="29"/>
        <v>197408.99294117649</v>
      </c>
      <c r="P98" s="43">
        <f t="shared" si="29"/>
        <v>236152.22117647057</v>
      </c>
      <c r="Q98" s="43">
        <f t="shared" si="29"/>
        <v>273494.825882353</v>
      </c>
      <c r="R98" s="44">
        <f t="shared" si="29"/>
        <v>311620.41764705884</v>
      </c>
      <c r="S98" s="42">
        <f t="shared" si="29"/>
        <v>343301.58117647062</v>
      </c>
      <c r="T98" s="43">
        <f t="shared" si="29"/>
        <v>385242.12117647054</v>
      </c>
      <c r="U98" s="43">
        <f t="shared" si="29"/>
        <v>425782.03764705884</v>
      </c>
      <c r="V98" s="44">
        <f t="shared" si="29"/>
        <v>502465.8823529412</v>
      </c>
    </row>
    <row r="99" spans="2:22" s="10" customFormat="1" x14ac:dyDescent="0.3">
      <c r="B99" s="21" t="s">
        <v>36</v>
      </c>
      <c r="C99" s="45">
        <f>IF(C93&gt;0, C98/C93,0)</f>
        <v>0</v>
      </c>
      <c r="D99" s="46">
        <f t="shared" ref="D99:V99" si="30">IF(D93&gt;0, D98/D93,0)</f>
        <v>0</v>
      </c>
      <c r="E99" s="46">
        <f t="shared" si="30"/>
        <v>0</v>
      </c>
      <c r="F99" s="47">
        <f t="shared" si="30"/>
        <v>0</v>
      </c>
      <c r="G99" s="45">
        <f t="shared" si="30"/>
        <v>-1.2008023780940944</v>
      </c>
      <c r="H99" s="46">
        <f t="shared" si="30"/>
        <v>-0.28754694309105727</v>
      </c>
      <c r="I99" s="46">
        <f t="shared" si="30"/>
        <v>5.886635172203597E-2</v>
      </c>
      <c r="J99" s="47">
        <f t="shared" si="30"/>
        <v>0.23690549662487942</v>
      </c>
      <c r="K99" s="45">
        <f t="shared" si="30"/>
        <v>0.31234153533183245</v>
      </c>
      <c r="L99" s="46">
        <f t="shared" si="30"/>
        <v>0.4041271334958853</v>
      </c>
      <c r="M99" s="46">
        <f t="shared" si="30"/>
        <v>0.46485554743721086</v>
      </c>
      <c r="N99" s="47">
        <f t="shared" si="30"/>
        <v>0.51282677952784028</v>
      </c>
      <c r="O99" s="45">
        <f t="shared" si="30"/>
        <v>0.53270277117269282</v>
      </c>
      <c r="P99" s="46">
        <f t="shared" si="30"/>
        <v>0.57351909164676163</v>
      </c>
      <c r="Q99" s="46">
        <f t="shared" si="30"/>
        <v>0.60382131382159443</v>
      </c>
      <c r="R99" s="47">
        <f t="shared" si="30"/>
        <v>0.63068289343667039</v>
      </c>
      <c r="S99" s="45">
        <f t="shared" si="30"/>
        <v>0.64134953888893775</v>
      </c>
      <c r="T99" s="46">
        <f t="shared" si="30"/>
        <v>0.66828942368329203</v>
      </c>
      <c r="U99" s="46">
        <f t="shared" si="30"/>
        <v>0.68936927279168903</v>
      </c>
      <c r="V99" s="47">
        <f t="shared" si="30"/>
        <v>0.71780840336134455</v>
      </c>
    </row>
    <row r="100" spans="2:22" x14ac:dyDescent="0.3">
      <c r="B100" t="s">
        <v>30</v>
      </c>
      <c r="C100" s="34">
        <f>SUM($C$98:C98)</f>
        <v>-87560</v>
      </c>
      <c r="D100" s="35">
        <f>SUM($C$98:D98)</f>
        <v>-155320</v>
      </c>
      <c r="E100" s="35">
        <f>SUM($C$98:E98)</f>
        <v>-229240</v>
      </c>
      <c r="F100" s="33">
        <f>SUM($C$98:F98)</f>
        <v>-345939</v>
      </c>
      <c r="G100" s="34">
        <f>SUM($C$98:G98)</f>
        <v>-395364.02588235296</v>
      </c>
      <c r="H100" s="35">
        <f>SUM($C$98:H98)</f>
        <v>-419040.64117647061</v>
      </c>
      <c r="I100" s="35">
        <f>SUM($C$98:I98)</f>
        <v>-411769.46941176476</v>
      </c>
      <c r="J100" s="33">
        <f>SUM($C$98:J98)</f>
        <v>-372751.13411764713</v>
      </c>
      <c r="K100" s="34">
        <f>SUM($C$98:K98)</f>
        <v>-308446.25882352947</v>
      </c>
      <c r="L100" s="35">
        <f>SUM($C$98:L98)</f>
        <v>-208610.69176470596</v>
      </c>
      <c r="M100" s="35">
        <f>SUM($C$98:M98)</f>
        <v>-74630.025882353046</v>
      </c>
      <c r="N100" s="70">
        <f>SUM($C$98:N98)</f>
        <v>94295.115294117539</v>
      </c>
      <c r="O100" s="34">
        <f>SUM($C$98:O98)</f>
        <v>291704.108235294</v>
      </c>
      <c r="P100" s="35">
        <f>SUM($C$98:P98)</f>
        <v>527856.32941176463</v>
      </c>
      <c r="Q100" s="35">
        <f>SUM($C$98:Q98)</f>
        <v>801351.15529411763</v>
      </c>
      <c r="R100" s="33">
        <f>SUM($C$98:R98)</f>
        <v>1112971.5729411766</v>
      </c>
      <c r="S100" s="34">
        <f>SUM($C$98:S98)</f>
        <v>1456273.1541176471</v>
      </c>
      <c r="T100" s="35">
        <f>SUM($C$98:T98)</f>
        <v>1841515.2752941176</v>
      </c>
      <c r="U100" s="35">
        <f>SUM($C$98:U98)</f>
        <v>2267297.3129411764</v>
      </c>
      <c r="V100" s="33">
        <f>SUM($C$98:V98)</f>
        <v>2769763.1952941176</v>
      </c>
    </row>
    <row r="101" spans="2:22" x14ac:dyDescent="0.3">
      <c r="B101" t="s">
        <v>41</v>
      </c>
      <c r="C101" s="34">
        <f>C100/POWER(1+Settings!$D$39/4,Calculations!C3)</f>
        <v>-86908.188585607932</v>
      </c>
      <c r="D101" s="35">
        <f>D100/POWER(1+Settings!$D$39/4,Calculations!D3)</f>
        <v>-153016.15058278787</v>
      </c>
      <c r="E101" s="35">
        <f>E100/POWER(1+Settings!$D$39/4,Calculations!E3)</f>
        <v>-224158.5121605873</v>
      </c>
      <c r="F101" s="33">
        <f>F100/POWER(1+Settings!$D$39/4,Calculations!F3)</f>
        <v>-335752.5396826255</v>
      </c>
      <c r="G101" s="34">
        <f>G100/POWER(1+Settings!$D$39/4,Calculations!G3)</f>
        <v>-380865.71191106318</v>
      </c>
      <c r="H101" s="35">
        <f>H100/POWER(1+Settings!$D$39/4,Calculations!H3)</f>
        <v>-400669.06883361185</v>
      </c>
      <c r="I101" s="35">
        <f>I100/POWER(1+Settings!$D$39/4,Calculations!I3)</f>
        <v>-390785.78625526931</v>
      </c>
      <c r="J101" s="33">
        <f>J100/POWER(1+Settings!$D$39/4,Calculations!J3)</f>
        <v>-351122.39890208934</v>
      </c>
      <c r="K101" s="34">
        <f>K100/POWER(1+Settings!$D$39/4,Calculations!K3)</f>
        <v>-288385.89402814722</v>
      </c>
      <c r="L101" s="35">
        <f>L100/POWER(1+Settings!$D$39/4,Calculations!L3)</f>
        <v>-193591.37974304764</v>
      </c>
      <c r="M101" s="35">
        <f>M100/POWER(1+Settings!$D$39/4,Calculations!M3)</f>
        <v>-68741.339295418933</v>
      </c>
      <c r="N101" s="33">
        <f>N100/POWER(1+Settings!$D$39/4,Calculations!N3)</f>
        <v>86208.192227437743</v>
      </c>
      <c r="O101" s="34">
        <f>O100/POWER(1+Settings!$D$39/4,Calculations!O3)</f>
        <v>264701.76248617627</v>
      </c>
      <c r="P101" s="35">
        <f>P100/POWER(1+Settings!$D$39/4,Calculations!P3)</f>
        <v>475428.23038714298</v>
      </c>
      <c r="Q101" s="35">
        <f>Q100/POWER(1+Settings!$D$39/4,Calculations!Q3)</f>
        <v>716385.92599908297</v>
      </c>
      <c r="R101" s="33">
        <f>R100/POWER(1+Settings!$D$39/4,Calculations!R3)</f>
        <v>987559.32665578299</v>
      </c>
      <c r="S101" s="34">
        <f>S100/POWER(1+Settings!$D$39/4,Calculations!S3)</f>
        <v>1282557.6980334076</v>
      </c>
      <c r="T101" s="35">
        <f>T100/POWER(1+Settings!$D$39/4,Calculations!T3)</f>
        <v>1609771.8885052449</v>
      </c>
      <c r="U101" s="35">
        <f>U100/POWER(1+Settings!$D$39/4,Calculations!U3)</f>
        <v>1967217.7388311038</v>
      </c>
      <c r="V101" s="33">
        <f>V100/POWER(1+Settings!$D$39/4,Calculations!V3)</f>
        <v>2385291.9570536963</v>
      </c>
    </row>
    <row r="102" spans="2:22" x14ac:dyDescent="0.3">
      <c r="C102" s="34"/>
      <c r="D102" s="35"/>
      <c r="E102" s="35"/>
      <c r="F102" s="33"/>
      <c r="G102" s="34"/>
      <c r="H102" s="35"/>
      <c r="I102" s="35"/>
      <c r="J102" s="33"/>
      <c r="K102" s="34"/>
      <c r="L102" s="35"/>
      <c r="M102" s="35"/>
      <c r="N102" s="33"/>
      <c r="O102" s="34"/>
      <c r="P102" s="35"/>
      <c r="Q102" s="35"/>
      <c r="R102" s="33"/>
      <c r="S102" s="34"/>
      <c r="T102" s="35"/>
      <c r="U102" s="35"/>
      <c r="V102" s="33"/>
    </row>
    <row r="103" spans="2:22" x14ac:dyDescent="0.3">
      <c r="B103" t="s">
        <v>80</v>
      </c>
      <c r="C103" s="48">
        <f>IF(C98&gt;0,C98*Settings!$D$23,0)</f>
        <v>0</v>
      </c>
      <c r="D103" s="49">
        <f>IF(D98&gt;0,D98*Settings!$D$23,0)</f>
        <v>0</v>
      </c>
      <c r="E103" s="49">
        <f>IF(E98&gt;0,E98*Settings!$D$23,0)</f>
        <v>0</v>
      </c>
      <c r="F103" s="50">
        <f>IF(F98&gt;0,F98*Settings!$D$23,0)</f>
        <v>0</v>
      </c>
      <c r="G103" s="48">
        <f>IF(G98&gt;0,G98*Settings!$D$23,0)</f>
        <v>0</v>
      </c>
      <c r="H103" s="49">
        <f>IF(H98&gt;0,H98*Settings!$D$23,0)</f>
        <v>0</v>
      </c>
      <c r="I103" s="49">
        <f>IF(I98&gt;0,I98*Settings!$D$23,0)</f>
        <v>1454.2343529411767</v>
      </c>
      <c r="J103" s="50">
        <f>IF(J98&gt;0,J98*Settings!$D$23,0)</f>
        <v>7803.6670588235284</v>
      </c>
      <c r="K103" s="48">
        <f>IF(K98&gt;0,K98*Settings!$D$23,0)</f>
        <v>12860.975058823533</v>
      </c>
      <c r="L103" s="49">
        <f>IF(L98&gt;0,L98*Settings!$D$23,0)</f>
        <v>19967.113411764702</v>
      </c>
      <c r="M103" s="49">
        <f>IF(M98&gt;0,M98*Settings!$D$23,0)</f>
        <v>26796.133176470583</v>
      </c>
      <c r="N103" s="50">
        <f>IF(N98&gt;0,N98*Settings!$D$23,0)</f>
        <v>33785.028235294121</v>
      </c>
      <c r="O103" s="48">
        <f>IF(O98&gt;0,O98*Settings!$D$23,0)</f>
        <v>39481.798588235302</v>
      </c>
      <c r="P103" s="49">
        <f>IF(P98&gt;0,P98*Settings!$D$23,0)</f>
        <v>47230.444235294119</v>
      </c>
      <c r="Q103" s="49">
        <f>IF(Q98&gt;0,Q98*Settings!$D$23,0)</f>
        <v>54698.965176470607</v>
      </c>
      <c r="R103" s="50">
        <f>IF(R98&gt;0,R98*Settings!$D$23,0)</f>
        <v>62324.083529411771</v>
      </c>
      <c r="S103" s="48">
        <f>IF(S98&gt;0,S98*Settings!$D$23,0)</f>
        <v>68660.316235294129</v>
      </c>
      <c r="T103" s="49">
        <f>IF(T98&gt;0,T98*Settings!$D$23,0)</f>
        <v>77048.424235294107</v>
      </c>
      <c r="U103" s="49">
        <f>IF(U98&gt;0,U98*Settings!$D$23,0)</f>
        <v>85156.407529411779</v>
      </c>
      <c r="V103" s="50">
        <f>IF(V98&gt;0,V98*Settings!$D$23,0)</f>
        <v>100493.17647058825</v>
      </c>
    </row>
    <row r="104" spans="2:22" x14ac:dyDescent="0.3">
      <c r="C104" s="34"/>
      <c r="D104" s="35"/>
      <c r="E104" s="35"/>
      <c r="F104" s="33"/>
      <c r="G104" s="34"/>
      <c r="H104" s="35"/>
      <c r="I104" s="35"/>
      <c r="J104" s="33"/>
      <c r="K104" s="34"/>
      <c r="L104" s="35"/>
      <c r="M104" s="35"/>
      <c r="N104" s="33"/>
      <c r="O104" s="34"/>
      <c r="P104" s="35"/>
      <c r="Q104" s="35"/>
      <c r="R104" s="33"/>
      <c r="S104" s="34"/>
      <c r="T104" s="35"/>
      <c r="U104" s="35"/>
      <c r="V104" s="33"/>
    </row>
    <row r="105" spans="2:22" x14ac:dyDescent="0.3">
      <c r="B105" s="10" t="s">
        <v>83</v>
      </c>
      <c r="C105" s="42">
        <f>C98-C103</f>
        <v>-87560</v>
      </c>
      <c r="D105" s="43">
        <f t="shared" ref="D105:V105" si="31">D98-D103</f>
        <v>-67760</v>
      </c>
      <c r="E105" s="43">
        <f t="shared" si="31"/>
        <v>-73920</v>
      </c>
      <c r="F105" s="44">
        <f t="shared" si="31"/>
        <v>-116699</v>
      </c>
      <c r="G105" s="42">
        <f t="shared" si="31"/>
        <v>-49425.025882352929</v>
      </c>
      <c r="H105" s="43">
        <f t="shared" si="31"/>
        <v>-23676.615294117655</v>
      </c>
      <c r="I105" s="43">
        <f t="shared" si="31"/>
        <v>5816.9374117647067</v>
      </c>
      <c r="J105" s="44">
        <f t="shared" si="31"/>
        <v>31214.668235294113</v>
      </c>
      <c r="K105" s="42">
        <f t="shared" si="31"/>
        <v>51443.900235294132</v>
      </c>
      <c r="L105" s="43">
        <f t="shared" si="31"/>
        <v>79868.453647058806</v>
      </c>
      <c r="M105" s="43">
        <f t="shared" si="31"/>
        <v>107184.53270588233</v>
      </c>
      <c r="N105" s="44">
        <f t="shared" si="31"/>
        <v>135140.11294117646</v>
      </c>
      <c r="O105" s="42">
        <f t="shared" si="31"/>
        <v>157927.19435294118</v>
      </c>
      <c r="P105" s="43">
        <f t="shared" si="31"/>
        <v>188921.77694117645</v>
      </c>
      <c r="Q105" s="43">
        <f t="shared" si="31"/>
        <v>218795.8607058824</v>
      </c>
      <c r="R105" s="44">
        <f t="shared" si="31"/>
        <v>249296.33411764709</v>
      </c>
      <c r="S105" s="42">
        <f t="shared" si="31"/>
        <v>274641.26494117652</v>
      </c>
      <c r="T105" s="43">
        <f t="shared" si="31"/>
        <v>308193.69694117643</v>
      </c>
      <c r="U105" s="43">
        <f t="shared" si="31"/>
        <v>340625.63011764706</v>
      </c>
      <c r="V105" s="44">
        <f t="shared" si="31"/>
        <v>401972.70588235295</v>
      </c>
    </row>
    <row r="106" spans="2:22" x14ac:dyDescent="0.3">
      <c r="B106" s="21" t="s">
        <v>84</v>
      </c>
      <c r="C106" s="45">
        <f>IF(C96 &gt;0,C105/C96, 0)</f>
        <v>0</v>
      </c>
      <c r="D106" s="46">
        <f t="shared" ref="D106:H106" si="32">IF(D96 &gt;0,D105/D96, 0)</f>
        <v>0</v>
      </c>
      <c r="E106" s="46">
        <f t="shared" si="32"/>
        <v>0</v>
      </c>
      <c r="F106" s="47">
        <f t="shared" si="32"/>
        <v>0</v>
      </c>
      <c r="G106" s="45">
        <f t="shared" si="32"/>
        <v>-1.2008023780940944</v>
      </c>
      <c r="H106" s="46">
        <f t="shared" si="32"/>
        <v>-0.28754694309105727</v>
      </c>
      <c r="I106" s="46">
        <f t="shared" ref="I106" si="33">IF(I96 &gt;0,I105/I96, 0)</f>
        <v>4.7093081377628777E-2</v>
      </c>
      <c r="J106" s="47">
        <f t="shared" ref="J106" si="34">IF(J96 &gt;0,J105/J96, 0)</f>
        <v>0.18952439729990353</v>
      </c>
      <c r="K106" s="45">
        <f t="shared" ref="K106" si="35">IF(K96 &gt;0,K105/K96, 0)</f>
        <v>0.24987322826546596</v>
      </c>
      <c r="L106" s="46">
        <f t="shared" ref="L106:M106" si="36">IF(L96 &gt;0,L105/L96, 0)</f>
        <v>0.32330170679670828</v>
      </c>
      <c r="M106" s="46">
        <f t="shared" si="36"/>
        <v>0.37188443794976866</v>
      </c>
      <c r="N106" s="47">
        <f t="shared" ref="N106" si="37">IF(N96 &gt;0,N105/N96, 0)</f>
        <v>0.41026142362227219</v>
      </c>
      <c r="O106" s="45">
        <f t="shared" ref="O106" si="38">IF(O96 &gt;0,O105/O96, 0)</f>
        <v>0.4261622169381542</v>
      </c>
      <c r="P106" s="46">
        <f t="shared" ref="P106" si="39">IF(P96 &gt;0,P105/P96, 0)</f>
        <v>0.45881527331740929</v>
      </c>
      <c r="Q106" s="46">
        <f t="shared" ref="Q106:R106" si="40">IF(Q96 &gt;0,Q105/Q96, 0)</f>
        <v>0.48305705105727559</v>
      </c>
      <c r="R106" s="47">
        <f t="shared" si="40"/>
        <v>0.50454631474933631</v>
      </c>
      <c r="S106" s="45">
        <f t="shared" ref="S106" si="41">IF(S96 &gt;0,S105/S96, 0)</f>
        <v>0.51307963111115029</v>
      </c>
      <c r="T106" s="46">
        <f t="shared" ref="T106" si="42">IF(T96 &gt;0,T105/T96, 0)</f>
        <v>0.53463153894663362</v>
      </c>
      <c r="U106" s="46">
        <f t="shared" ref="U106" si="43">IF(U96 &gt;0,U105/U96, 0)</f>
        <v>0.55149541823335124</v>
      </c>
      <c r="V106" s="47">
        <f t="shared" ref="V106" si="44">IF(V96 &gt;0,V105/V96, 0)</f>
        <v>0.57424672268907562</v>
      </c>
    </row>
    <row r="107" spans="2:22" x14ac:dyDescent="0.3">
      <c r="B107" t="s">
        <v>30</v>
      </c>
      <c r="C107" s="34">
        <f>SUM($C$105:C105)</f>
        <v>-87560</v>
      </c>
      <c r="D107" s="35">
        <f>SUM($C$105:D105)</f>
        <v>-155320</v>
      </c>
      <c r="E107" s="35">
        <f>SUM($C$105:E105)</f>
        <v>-229240</v>
      </c>
      <c r="F107" s="33">
        <f>SUM($C$105:F105)</f>
        <v>-345939</v>
      </c>
      <c r="G107" s="34">
        <f>SUM($C$105:G105)</f>
        <v>-395364.02588235296</v>
      </c>
      <c r="H107" s="35">
        <f>SUM($C$105:H105)</f>
        <v>-419040.64117647061</v>
      </c>
      <c r="I107" s="35">
        <f>SUM($C$105:I105)</f>
        <v>-413223.70376470592</v>
      </c>
      <c r="J107" s="33">
        <f>SUM($C$105:J105)</f>
        <v>-382009.03552941181</v>
      </c>
      <c r="K107" s="34">
        <f>SUM($C$105:K105)</f>
        <v>-330565.13529411767</v>
      </c>
      <c r="L107" s="35">
        <f>SUM($C$105:L105)</f>
        <v>-250696.68164705887</v>
      </c>
      <c r="M107" s="35">
        <f>SUM($C$105:M105)</f>
        <v>-143512.14894117654</v>
      </c>
      <c r="N107" s="33">
        <f>SUM($C$105:N105)</f>
        <v>-8372.0360000000801</v>
      </c>
      <c r="O107" s="34">
        <f>SUM($C$105:O105)</f>
        <v>149555.1583529411</v>
      </c>
      <c r="P107" s="35">
        <f>SUM($C$105:P105)</f>
        <v>338476.93529411755</v>
      </c>
      <c r="Q107" s="35">
        <f>SUM($C$105:Q105)</f>
        <v>557272.79599999997</v>
      </c>
      <c r="R107" s="33">
        <f>SUM($C$105:R105)</f>
        <v>806569.13011764712</v>
      </c>
      <c r="S107" s="34">
        <f>SUM($C$105:S105)</f>
        <v>1081210.3950588237</v>
      </c>
      <c r="T107" s="35">
        <f>SUM($C$105:T105)</f>
        <v>1389404.0920000002</v>
      </c>
      <c r="U107" s="35">
        <f>SUM($C$105:U105)</f>
        <v>1730029.7221176473</v>
      </c>
      <c r="V107" s="33">
        <f>SUM($C$105:V105)</f>
        <v>2132002.4280000003</v>
      </c>
    </row>
    <row r="108" spans="2:22" ht="15" thickBot="1" x14ac:dyDescent="0.35">
      <c r="B108" t="s">
        <v>41</v>
      </c>
      <c r="C108" s="51">
        <f>C107/POWER(1+Settings!$D$39/4,Calculations!C3)</f>
        <v>-86908.188585607932</v>
      </c>
      <c r="D108" s="52">
        <f>D107/POWER(1+Settings!$D$39/4,Calculations!D3)</f>
        <v>-153016.15058278787</v>
      </c>
      <c r="E108" s="52">
        <f>E107/POWER(1+Settings!$D$39/4,Calculations!E3)</f>
        <v>-224158.5121605873</v>
      </c>
      <c r="F108" s="53">
        <f>F107/POWER(1+Settings!$D$39/4,Calculations!F3)</f>
        <v>-335752.5396826255</v>
      </c>
      <c r="G108" s="51">
        <f>G107/POWER(1+Settings!$D$39/4,Calculations!G3)</f>
        <v>-380865.71191106318</v>
      </c>
      <c r="H108" s="52">
        <f>H107/POWER(1+Settings!$D$39/4,Calculations!H3)</f>
        <v>-400669.06883361185</v>
      </c>
      <c r="I108" s="52">
        <f>I107/POWER(1+Settings!$D$39/4,Calculations!I3)</f>
        <v>-392165.91313991998</v>
      </c>
      <c r="J108" s="53">
        <f>J107/POWER(1+Settings!$D$39/4,Calculations!J3)</f>
        <v>-359843.11429358664</v>
      </c>
      <c r="K108" s="51">
        <f>K107/POWER(1+Settings!$D$39/4,Calculations!K3)</f>
        <v>-309066.22904079588</v>
      </c>
      <c r="L108" s="52">
        <f>L107/POWER(1+Settings!$D$39/4,Calculations!L3)</f>
        <v>-232647.31105823771</v>
      </c>
      <c r="M108" s="52">
        <f>M107/POWER(1+Settings!$D$39/4,Calculations!M3)</f>
        <v>-132188.31437807169</v>
      </c>
      <c r="N108" s="53">
        <f>N107/POWER(1+Settings!$D$39/4,Calculations!N3)</f>
        <v>-7654.0347458280321</v>
      </c>
      <c r="O108" s="51">
        <f>O107/POWER(1+Settings!$D$39/4,Calculations!O3)</f>
        <v>135711.1980506996</v>
      </c>
      <c r="P108" s="52">
        <f>P107/POWER(1+Settings!$D$39/4,Calculations!P3)</f>
        <v>304858.50298143504</v>
      </c>
      <c r="Q108" s="52">
        <f>Q107/POWER(1+Settings!$D$39/4,Calculations!Q3)</f>
        <v>498186.57570916286</v>
      </c>
      <c r="R108" s="53">
        <f>R107/POWER(1+Settings!$D$39/4,Calculations!R3)</f>
        <v>715683.02947340696</v>
      </c>
      <c r="S108" s="51">
        <f>S107/POWER(1+Settings!$D$39/4,Calculations!S3)</f>
        <v>952235.307954052</v>
      </c>
      <c r="T108" s="52">
        <f>T107/POWER(1+Settings!$D$39/4,Calculations!T3)</f>
        <v>1214556.1207568767</v>
      </c>
      <c r="U108" s="52">
        <f>U107/POWER(1+Settings!$D$39/4,Calculations!U3)</f>
        <v>1501058.1711667995</v>
      </c>
      <c r="V108" s="53">
        <f>V107/POWER(1+Settings!$D$39/4,Calculations!V3)</f>
        <v>1836058.8560666956</v>
      </c>
    </row>
    <row r="110" spans="2:22" x14ac:dyDescent="0.3">
      <c r="B110" s="10" t="s">
        <v>31</v>
      </c>
    </row>
    <row r="111" spans="2:22" x14ac:dyDescent="0.3">
      <c r="B111" t="s">
        <v>32</v>
      </c>
      <c r="C111" s="8">
        <f>ABS(MIN(C107:V107))</f>
        <v>419040.64117647061</v>
      </c>
    </row>
    <row r="112" spans="2:22" x14ac:dyDescent="0.3">
      <c r="B112" t="s">
        <v>35</v>
      </c>
      <c r="C112">
        <f>COUNTIF(C108:V108, "&lt; 0")</f>
        <v>12</v>
      </c>
    </row>
    <row r="113" spans="2:3" x14ac:dyDescent="0.3">
      <c r="B113" t="s">
        <v>41</v>
      </c>
      <c r="C113" s="8">
        <f>SUM(C108:V108)</f>
        <v>4143412.6737464042</v>
      </c>
    </row>
    <row r="114" spans="2:3" x14ac:dyDescent="0.3">
      <c r="B114" t="s">
        <v>82</v>
      </c>
      <c r="C114" s="12">
        <f>POWER(C113/C111,1/5)-1</f>
        <v>0.58132234898220059</v>
      </c>
    </row>
    <row r="115" spans="2:3" x14ac:dyDescent="0.3">
      <c r="C115" s="12"/>
    </row>
  </sheetData>
  <mergeCells count="5">
    <mergeCell ref="C2:F2"/>
    <mergeCell ref="G2:J2"/>
    <mergeCell ref="K2:N2"/>
    <mergeCell ref="O2:R2"/>
    <mergeCell ref="S2:V2"/>
  </mergeCells>
  <conditionalFormatting sqref="C98:V99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46"/>
  <sheetViews>
    <sheetView topLeftCell="A6" workbookViewId="0">
      <selection activeCell="D35" sqref="D35"/>
    </sheetView>
  </sheetViews>
  <sheetFormatPr defaultRowHeight="14.4" x14ac:dyDescent="0.3"/>
  <cols>
    <col min="2" max="2" width="41.88671875" customWidth="1"/>
    <col min="3" max="3" width="19.5546875" customWidth="1"/>
    <col min="4" max="4" width="17.33203125" customWidth="1"/>
    <col min="5" max="5" width="77" customWidth="1"/>
  </cols>
  <sheetData>
    <row r="2" spans="2:5" x14ac:dyDescent="0.3">
      <c r="B2" s="1" t="s">
        <v>6</v>
      </c>
      <c r="C2" s="1" t="s">
        <v>98</v>
      </c>
      <c r="D2" s="1"/>
      <c r="E2" s="19" t="s">
        <v>66</v>
      </c>
    </row>
    <row r="3" spans="2:5" x14ac:dyDescent="0.3">
      <c r="B3" s="17" t="s">
        <v>90</v>
      </c>
      <c r="C3" s="17">
        <v>3000</v>
      </c>
      <c r="D3" s="8">
        <f>C3*3</f>
        <v>9000</v>
      </c>
    </row>
    <row r="4" spans="2:5" x14ac:dyDescent="0.3">
      <c r="B4" s="17" t="s">
        <v>91</v>
      </c>
      <c r="C4" s="17">
        <v>2000</v>
      </c>
      <c r="D4" s="8">
        <f t="shared" ref="D4:D10" si="0">C4*3</f>
        <v>6000</v>
      </c>
    </row>
    <row r="5" spans="2:5" x14ac:dyDescent="0.3">
      <c r="B5" s="17" t="s">
        <v>92</v>
      </c>
      <c r="C5" s="17">
        <v>1000</v>
      </c>
      <c r="D5" s="8">
        <f t="shared" si="0"/>
        <v>3000</v>
      </c>
    </row>
    <row r="6" spans="2:5" x14ac:dyDescent="0.3">
      <c r="B6" s="17" t="s">
        <v>93</v>
      </c>
      <c r="C6" s="17">
        <v>600</v>
      </c>
      <c r="D6" s="8">
        <f t="shared" si="0"/>
        <v>1800</v>
      </c>
    </row>
    <row r="7" spans="2:5" x14ac:dyDescent="0.3">
      <c r="B7" s="17" t="s">
        <v>94</v>
      </c>
      <c r="C7" s="17">
        <v>800</v>
      </c>
      <c r="D7" s="8">
        <f t="shared" si="0"/>
        <v>2400</v>
      </c>
    </row>
    <row r="8" spans="2:5" x14ac:dyDescent="0.3">
      <c r="B8" s="17" t="s">
        <v>95</v>
      </c>
      <c r="C8" s="17">
        <v>1000</v>
      </c>
      <c r="D8" s="8">
        <f t="shared" si="0"/>
        <v>3000</v>
      </c>
    </row>
    <row r="9" spans="2:5" x14ac:dyDescent="0.3">
      <c r="B9" s="17" t="s">
        <v>96</v>
      </c>
      <c r="C9" s="17">
        <v>1000</v>
      </c>
      <c r="D9" s="8">
        <f t="shared" si="0"/>
        <v>3000</v>
      </c>
    </row>
    <row r="10" spans="2:5" x14ac:dyDescent="0.3">
      <c r="B10" s="17" t="s">
        <v>97</v>
      </c>
      <c r="C10" s="17">
        <v>20</v>
      </c>
      <c r="D10" s="8">
        <f t="shared" si="0"/>
        <v>60</v>
      </c>
    </row>
    <row r="11" spans="2:5" x14ac:dyDescent="0.3">
      <c r="B11" s="17" t="s">
        <v>33</v>
      </c>
      <c r="C11" s="17"/>
      <c r="D11" s="8">
        <v>10</v>
      </c>
    </row>
    <row r="12" spans="2:5" x14ac:dyDescent="0.3">
      <c r="B12" s="17" t="s">
        <v>9</v>
      </c>
      <c r="C12" s="17"/>
      <c r="D12" s="8">
        <v>0.1</v>
      </c>
    </row>
    <row r="13" spans="2:5" x14ac:dyDescent="0.3">
      <c r="B13" s="17" t="s">
        <v>11</v>
      </c>
      <c r="C13" s="17"/>
      <c r="D13" s="8">
        <v>1000</v>
      </c>
    </row>
    <row r="14" spans="2:5" x14ac:dyDescent="0.3">
      <c r="B14" s="17" t="s">
        <v>12</v>
      </c>
      <c r="C14" s="17"/>
      <c r="D14" s="8">
        <v>2000</v>
      </c>
    </row>
    <row r="15" spans="2:5" x14ac:dyDescent="0.3">
      <c r="B15" s="17" t="s">
        <v>99</v>
      </c>
      <c r="C15" s="17"/>
      <c r="D15" s="8">
        <v>5</v>
      </c>
    </row>
    <row r="16" spans="2:5" x14ac:dyDescent="0.3">
      <c r="B16" s="17" t="s">
        <v>100</v>
      </c>
      <c r="C16" s="17"/>
      <c r="D16" s="8">
        <v>2</v>
      </c>
    </row>
    <row r="17" spans="2:5" x14ac:dyDescent="0.3">
      <c r="B17" s="17" t="s">
        <v>89</v>
      </c>
      <c r="C17" s="17"/>
      <c r="D17" s="8">
        <v>3000</v>
      </c>
    </row>
    <row r="18" spans="2:5" x14ac:dyDescent="0.3">
      <c r="B18" s="17" t="s">
        <v>87</v>
      </c>
      <c r="C18" s="17"/>
      <c r="D18" s="8">
        <v>1000</v>
      </c>
    </row>
    <row r="19" spans="2:5" x14ac:dyDescent="0.3">
      <c r="B19" s="17" t="s">
        <v>85</v>
      </c>
      <c r="C19" s="17"/>
      <c r="D19" s="8">
        <v>50</v>
      </c>
    </row>
    <row r="20" spans="2:5" x14ac:dyDescent="0.3">
      <c r="B20" s="17" t="s">
        <v>27</v>
      </c>
      <c r="C20" s="17"/>
      <c r="D20" s="8">
        <v>20</v>
      </c>
    </row>
    <row r="21" spans="2:5" x14ac:dyDescent="0.3">
      <c r="B21" s="17" t="s">
        <v>86</v>
      </c>
      <c r="C21" s="17"/>
      <c r="D21" s="8">
        <v>500</v>
      </c>
    </row>
    <row r="22" spans="2:5" x14ac:dyDescent="0.3">
      <c r="B22" s="17" t="s">
        <v>79</v>
      </c>
      <c r="C22" s="17"/>
      <c r="D22" s="12">
        <v>0.02</v>
      </c>
    </row>
    <row r="23" spans="2:5" x14ac:dyDescent="0.3">
      <c r="B23" s="17" t="s">
        <v>28</v>
      </c>
      <c r="C23" s="17"/>
      <c r="D23" s="12">
        <v>0.2</v>
      </c>
    </row>
    <row r="24" spans="2:5" x14ac:dyDescent="0.3">
      <c r="B24" s="17"/>
      <c r="C24" s="17"/>
      <c r="D24" s="8"/>
    </row>
    <row r="25" spans="2:5" x14ac:dyDescent="0.3">
      <c r="B25" s="16" t="s">
        <v>74</v>
      </c>
      <c r="C25" s="16"/>
      <c r="D25" s="8"/>
    </row>
    <row r="26" spans="2:5" ht="57.6" x14ac:dyDescent="0.3">
      <c r="B26" s="17" t="s">
        <v>64</v>
      </c>
      <c r="C26" s="17"/>
      <c r="D26" s="20">
        <v>301267</v>
      </c>
      <c r="E26" s="15" t="s">
        <v>76</v>
      </c>
    </row>
    <row r="27" spans="2:5" x14ac:dyDescent="0.3">
      <c r="B27" s="17" t="s">
        <v>65</v>
      </c>
      <c r="C27" s="17"/>
      <c r="D27" s="8">
        <v>1.5</v>
      </c>
      <c r="E27" t="s">
        <v>67</v>
      </c>
    </row>
    <row r="28" spans="2:5" x14ac:dyDescent="0.3">
      <c r="B28" s="17" t="s">
        <v>68</v>
      </c>
      <c r="C28" s="17"/>
      <c r="D28" s="8">
        <f>D26*D27</f>
        <v>451900.5</v>
      </c>
    </row>
    <row r="29" spans="2:5" x14ac:dyDescent="0.3">
      <c r="B29" s="17" t="s">
        <v>69</v>
      </c>
      <c r="C29" s="17"/>
      <c r="D29" s="12">
        <v>0.1</v>
      </c>
    </row>
    <row r="30" spans="2:5" x14ac:dyDescent="0.3">
      <c r="B30" s="17" t="s">
        <v>73</v>
      </c>
      <c r="C30" s="17"/>
      <c r="D30" s="8">
        <f>D28*D29</f>
        <v>45190.05</v>
      </c>
    </row>
    <row r="31" spans="2:5" x14ac:dyDescent="0.3">
      <c r="B31" s="17"/>
      <c r="C31" s="17"/>
      <c r="D31" s="8"/>
    </row>
    <row r="32" spans="2:5" x14ac:dyDescent="0.3">
      <c r="B32" s="16" t="s">
        <v>75</v>
      </c>
      <c r="C32" s="16"/>
      <c r="D32" s="8"/>
    </row>
    <row r="33" spans="2:4" x14ac:dyDescent="0.3">
      <c r="B33" s="17" t="s">
        <v>37</v>
      </c>
      <c r="C33" s="17"/>
      <c r="D33" s="8">
        <v>35000000</v>
      </c>
    </row>
    <row r="34" spans="2:4" x14ac:dyDescent="0.3">
      <c r="B34" s="17" t="s">
        <v>38</v>
      </c>
      <c r="C34" s="17"/>
      <c r="D34" s="13">
        <v>4.0000000000000001E-3</v>
      </c>
    </row>
    <row r="35" spans="2:4" x14ac:dyDescent="0.3">
      <c r="B35" s="17" t="s">
        <v>29</v>
      </c>
      <c r="C35" s="17"/>
      <c r="D35" s="8">
        <f>D33*D34</f>
        <v>140000</v>
      </c>
    </row>
    <row r="36" spans="2:4" x14ac:dyDescent="0.3">
      <c r="B36" s="17" t="s">
        <v>70</v>
      </c>
      <c r="C36" s="17"/>
      <c r="D36" s="8">
        <v>0.25</v>
      </c>
    </row>
    <row r="37" spans="2:4" x14ac:dyDescent="0.3">
      <c r="B37" s="17" t="s">
        <v>73</v>
      </c>
      <c r="C37" s="17"/>
      <c r="D37" s="8">
        <f>D35*D36</f>
        <v>35000</v>
      </c>
    </row>
    <row r="38" spans="2:4" x14ac:dyDescent="0.3">
      <c r="B38" s="17"/>
      <c r="C38" s="17"/>
      <c r="D38" s="8"/>
    </row>
    <row r="39" spans="2:4" x14ac:dyDescent="0.3">
      <c r="B39" s="17" t="s">
        <v>42</v>
      </c>
      <c r="C39" s="17"/>
      <c r="D39" s="12">
        <v>0.03</v>
      </c>
    </row>
    <row r="40" spans="2:4" x14ac:dyDescent="0.3">
      <c r="D40" s="8"/>
    </row>
    <row r="41" spans="2:4" x14ac:dyDescent="0.3">
      <c r="D41" s="8"/>
    </row>
    <row r="42" spans="2:4" x14ac:dyDescent="0.3">
      <c r="D42" s="8"/>
    </row>
    <row r="43" spans="2:4" x14ac:dyDescent="0.3">
      <c r="D43" s="8"/>
    </row>
    <row r="44" spans="2:4" x14ac:dyDescent="0.3">
      <c r="D44" s="8"/>
    </row>
    <row r="45" spans="2:4" x14ac:dyDescent="0.3">
      <c r="D45" s="8"/>
    </row>
    <row r="46" spans="2:4" x14ac:dyDescent="0.3">
      <c r="D46" s="8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16"/>
  <sheetViews>
    <sheetView workbookViewId="0">
      <selection activeCell="C3" sqref="C3:I3"/>
    </sheetView>
  </sheetViews>
  <sheetFormatPr defaultRowHeight="14.4" x14ac:dyDescent="0.3"/>
  <cols>
    <col min="2" max="2" width="17.6640625" customWidth="1"/>
    <col min="3" max="3" width="16.6640625" customWidth="1"/>
    <col min="4" max="8" width="12.6640625" customWidth="1"/>
    <col min="9" max="9" width="12.6640625" style="10" customWidth="1"/>
    <col min="10" max="14" width="12.6640625" customWidth="1"/>
  </cols>
  <sheetData>
    <row r="2" spans="2:14" x14ac:dyDescent="0.3">
      <c r="B2" s="1" t="s">
        <v>39</v>
      </c>
      <c r="C2" s="1"/>
      <c r="D2" s="1"/>
      <c r="E2" s="1"/>
      <c r="F2" s="1"/>
      <c r="G2" s="1"/>
      <c r="H2" s="1"/>
      <c r="I2" s="1"/>
    </row>
    <row r="3" spans="2:14" x14ac:dyDescent="0.3">
      <c r="B3" t="s">
        <v>40</v>
      </c>
      <c r="D3">
        <v>15</v>
      </c>
      <c r="E3">
        <v>16</v>
      </c>
      <c r="F3">
        <v>17</v>
      </c>
      <c r="G3">
        <v>18</v>
      </c>
      <c r="H3">
        <v>19</v>
      </c>
      <c r="I3" s="10">
        <v>20</v>
      </c>
    </row>
    <row r="4" spans="2:14" x14ac:dyDescent="0.3">
      <c r="B4" t="s">
        <v>32</v>
      </c>
      <c r="D4" s="8">
        <v>177308.55</v>
      </c>
      <c r="E4" s="8">
        <v>156539.4</v>
      </c>
      <c r="F4" s="8">
        <v>142715.29999999999</v>
      </c>
      <c r="G4" s="8">
        <v>137014.09999999998</v>
      </c>
      <c r="H4" s="8">
        <v>133153.84999999998</v>
      </c>
      <c r="I4" s="11">
        <v>129293.59999999999</v>
      </c>
      <c r="J4" s="8"/>
      <c r="K4" s="8"/>
      <c r="L4" s="8"/>
      <c r="M4" s="8"/>
      <c r="N4" s="8"/>
    </row>
    <row r="5" spans="2:14" x14ac:dyDescent="0.3">
      <c r="B5" t="s">
        <v>35</v>
      </c>
      <c r="D5">
        <v>19</v>
      </c>
      <c r="E5">
        <v>16</v>
      </c>
      <c r="F5">
        <v>14</v>
      </c>
      <c r="G5">
        <v>12</v>
      </c>
      <c r="H5">
        <v>11</v>
      </c>
      <c r="I5" s="10">
        <v>10</v>
      </c>
    </row>
    <row r="6" spans="2:14" x14ac:dyDescent="0.3">
      <c r="B6" t="s">
        <v>41</v>
      </c>
      <c r="D6" s="8"/>
      <c r="E6" s="8"/>
      <c r="F6" s="8">
        <v>-230579.77373127895</v>
      </c>
      <c r="G6" s="8">
        <v>700742.1678994582</v>
      </c>
      <c r="H6" s="8">
        <v>1632064.1095301956</v>
      </c>
      <c r="I6" s="14">
        <v>2563386.0511609325</v>
      </c>
    </row>
    <row r="8" spans="2:14" x14ac:dyDescent="0.3">
      <c r="B8" t="s">
        <v>34</v>
      </c>
      <c r="C8">
        <v>3.1</v>
      </c>
      <c r="D8">
        <v>3</v>
      </c>
      <c r="E8">
        <v>2.8</v>
      </c>
      <c r="F8">
        <v>2.6</v>
      </c>
      <c r="G8">
        <v>2.4</v>
      </c>
      <c r="H8">
        <v>2.2000000000000002</v>
      </c>
      <c r="I8" s="10">
        <v>2</v>
      </c>
    </row>
    <row r="9" spans="2:14" x14ac:dyDescent="0.3">
      <c r="B9" t="s">
        <v>32</v>
      </c>
      <c r="C9">
        <v>179212.94000000006</v>
      </c>
      <c r="D9">
        <v>169921.6</v>
      </c>
      <c r="E9">
        <v>151804.15999999992</v>
      </c>
      <c r="F9">
        <v>143332.94</v>
      </c>
      <c r="G9">
        <v>138352.32000000001</v>
      </c>
      <c r="H9">
        <v>133822.96000000002</v>
      </c>
      <c r="I9" s="10">
        <v>129293.59999999999</v>
      </c>
    </row>
    <row r="10" spans="2:14" x14ac:dyDescent="0.3">
      <c r="B10" t="s">
        <v>35</v>
      </c>
    </row>
    <row r="11" spans="2:14" x14ac:dyDescent="0.3">
      <c r="B11" t="s">
        <v>41</v>
      </c>
      <c r="C11" s="8"/>
      <c r="D11" s="8"/>
      <c r="E11" s="8">
        <v>-785309.88925849984</v>
      </c>
      <c r="F11" s="8">
        <v>51864.095846356591</v>
      </c>
      <c r="G11" s="8">
        <v>889038.08095121616</v>
      </c>
      <c r="H11" s="8">
        <v>1726212.0660560736</v>
      </c>
      <c r="I11" s="14">
        <v>2563386.0511609325</v>
      </c>
    </row>
    <row r="13" spans="2:14" x14ac:dyDescent="0.3">
      <c r="B13" t="s">
        <v>43</v>
      </c>
      <c r="D13">
        <v>0.2</v>
      </c>
      <c r="E13">
        <v>0.21</v>
      </c>
      <c r="F13">
        <v>0.22</v>
      </c>
      <c r="G13">
        <v>0.23</v>
      </c>
      <c r="H13">
        <v>0.24</v>
      </c>
      <c r="I13" s="10">
        <v>0.25</v>
      </c>
    </row>
    <row r="14" spans="2:14" x14ac:dyDescent="0.3">
      <c r="B14" t="s">
        <v>32</v>
      </c>
      <c r="E14">
        <v>144259.4</v>
      </c>
      <c r="F14">
        <v>138558.20000000001</v>
      </c>
      <c r="G14">
        <v>135470</v>
      </c>
      <c r="H14">
        <v>132381.79999999999</v>
      </c>
      <c r="I14" s="10">
        <v>129293.59999999999</v>
      </c>
    </row>
    <row r="15" spans="2:14" x14ac:dyDescent="0.3">
      <c r="B15" t="s">
        <v>35</v>
      </c>
      <c r="E15">
        <v>15</v>
      </c>
      <c r="F15">
        <v>14</v>
      </c>
      <c r="G15">
        <v>13</v>
      </c>
      <c r="H15">
        <v>12</v>
      </c>
      <c r="I15" s="10">
        <v>10</v>
      </c>
    </row>
    <row r="16" spans="2:14" x14ac:dyDescent="0.3">
      <c r="B16" t="s">
        <v>41</v>
      </c>
      <c r="C16" s="8"/>
      <c r="D16" s="8"/>
      <c r="E16" s="8">
        <v>-222965.5671787234</v>
      </c>
      <c r="F16" s="8">
        <v>479550.21921994543</v>
      </c>
      <c r="G16" s="8">
        <v>1173980.6983399042</v>
      </c>
      <c r="H16" s="8">
        <v>1874435.4028755082</v>
      </c>
      <c r="I16" s="14">
        <v>2563386.0511609325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2"/>
  <sheetViews>
    <sheetView topLeftCell="D1" workbookViewId="0">
      <selection activeCell="F16" sqref="F16"/>
    </sheetView>
  </sheetViews>
  <sheetFormatPr defaultRowHeight="14.4" x14ac:dyDescent="0.3"/>
  <cols>
    <col min="1" max="1" width="16.44140625" customWidth="1"/>
    <col min="2" max="3" width="34.5546875" customWidth="1"/>
    <col min="4" max="4" width="33.6640625" customWidth="1"/>
    <col min="5" max="5" width="36.6640625" customWidth="1"/>
    <col min="6" max="6" width="14.44140625" customWidth="1"/>
  </cols>
  <sheetData>
    <row r="1" spans="1:23" ht="15" thickBot="1" x14ac:dyDescent="0.35"/>
    <row r="2" spans="1:23" ht="15" thickBot="1" x14ac:dyDescent="0.35">
      <c r="B2" s="77">
        <v>1</v>
      </c>
      <c r="C2" s="77"/>
      <c r="D2" s="77"/>
      <c r="E2" s="77"/>
      <c r="F2" s="77">
        <v>2</v>
      </c>
      <c r="G2" s="77"/>
      <c r="H2" s="77"/>
      <c r="I2" s="77"/>
      <c r="J2" s="74">
        <v>3</v>
      </c>
      <c r="K2" s="75"/>
      <c r="L2" s="75"/>
      <c r="M2" s="76"/>
      <c r="N2" s="74">
        <v>4</v>
      </c>
      <c r="O2" s="75"/>
      <c r="P2" s="75"/>
      <c r="Q2" s="76"/>
      <c r="R2" s="74">
        <v>5</v>
      </c>
      <c r="S2" s="75"/>
      <c r="T2" s="75"/>
      <c r="U2" s="76"/>
    </row>
    <row r="3" spans="1:23" x14ac:dyDescent="0.3">
      <c r="A3" s="58" t="s">
        <v>47</v>
      </c>
      <c r="B3" s="58">
        <v>1</v>
      </c>
      <c r="C3" s="59">
        <v>2</v>
      </c>
      <c r="D3" s="59">
        <v>3</v>
      </c>
      <c r="E3" s="60">
        <v>4</v>
      </c>
      <c r="F3" s="58">
        <v>5</v>
      </c>
      <c r="G3" s="59">
        <v>6</v>
      </c>
      <c r="H3" s="59">
        <v>7</v>
      </c>
      <c r="I3" s="59">
        <v>8</v>
      </c>
      <c r="J3" s="22">
        <v>9</v>
      </c>
      <c r="K3" s="23">
        <v>10</v>
      </c>
      <c r="L3" s="23">
        <v>11</v>
      </c>
      <c r="M3" s="24">
        <v>12</v>
      </c>
      <c r="N3" s="22">
        <v>13</v>
      </c>
      <c r="O3" s="23">
        <v>14</v>
      </c>
      <c r="P3" s="23">
        <v>15</v>
      </c>
      <c r="Q3" s="24">
        <v>16</v>
      </c>
      <c r="R3" s="22">
        <v>17</v>
      </c>
      <c r="S3" s="23">
        <v>18</v>
      </c>
      <c r="T3" s="23">
        <v>19</v>
      </c>
      <c r="U3" s="24">
        <v>20</v>
      </c>
    </row>
    <row r="4" spans="1:23" x14ac:dyDescent="0.3">
      <c r="A4" s="61" t="s">
        <v>46</v>
      </c>
      <c r="B4" s="64"/>
      <c r="C4" s="62"/>
      <c r="D4" s="62"/>
      <c r="E4" s="63"/>
      <c r="F4" s="64"/>
      <c r="G4" s="62"/>
      <c r="H4" s="62"/>
      <c r="I4" s="62"/>
      <c r="J4" s="64"/>
      <c r="K4" s="62"/>
      <c r="L4" s="62"/>
      <c r="M4" s="63"/>
      <c r="N4" s="64"/>
      <c r="O4" s="62"/>
      <c r="P4" s="62"/>
      <c r="Q4" s="63"/>
      <c r="R4" s="64"/>
      <c r="S4" s="62"/>
      <c r="T4" s="62"/>
      <c r="U4" s="63"/>
      <c r="V4" s="17"/>
      <c r="W4" s="17"/>
    </row>
    <row r="5" spans="1:23" ht="100.8" x14ac:dyDescent="0.3">
      <c r="A5" s="64" t="s">
        <v>49</v>
      </c>
      <c r="B5" s="64" t="s">
        <v>52</v>
      </c>
      <c r="C5" s="62" t="s">
        <v>51</v>
      </c>
      <c r="D5" s="62" t="s">
        <v>50</v>
      </c>
      <c r="E5" s="63" t="s">
        <v>48</v>
      </c>
      <c r="F5" s="64"/>
      <c r="G5" s="62"/>
      <c r="H5" s="62"/>
      <c r="I5" s="62"/>
      <c r="J5" s="64"/>
      <c r="K5" s="62"/>
      <c r="L5" s="62"/>
      <c r="M5" s="63"/>
      <c r="N5" s="64"/>
      <c r="O5" s="62"/>
      <c r="P5" s="62"/>
      <c r="Q5" s="63"/>
      <c r="R5" s="64"/>
      <c r="S5" s="62"/>
      <c r="T5" s="62"/>
      <c r="U5" s="63"/>
      <c r="V5" s="17"/>
      <c r="W5" s="17"/>
    </row>
    <row r="6" spans="1:23" ht="43.2" x14ac:dyDescent="0.3">
      <c r="A6" s="64" t="s">
        <v>53</v>
      </c>
      <c r="B6" s="69" t="s">
        <v>56</v>
      </c>
      <c r="C6" s="65" t="s">
        <v>56</v>
      </c>
      <c r="D6" s="62" t="s">
        <v>55</v>
      </c>
      <c r="E6" s="63" t="s">
        <v>54</v>
      </c>
      <c r="F6" s="64"/>
      <c r="G6" s="62"/>
      <c r="H6" s="62"/>
      <c r="I6" s="62"/>
      <c r="J6" s="64"/>
      <c r="K6" s="62"/>
      <c r="L6" s="62"/>
      <c r="M6" s="63"/>
      <c r="N6" s="64"/>
      <c r="O6" s="62"/>
      <c r="P6" s="62"/>
      <c r="Q6" s="63"/>
      <c r="R6" s="64"/>
      <c r="S6" s="62"/>
      <c r="T6" s="62"/>
      <c r="U6" s="63"/>
      <c r="V6" s="17"/>
      <c r="W6" s="17"/>
    </row>
    <row r="7" spans="1:23" ht="28.8" x14ac:dyDescent="0.3">
      <c r="A7" s="64" t="s">
        <v>57</v>
      </c>
      <c r="B7" s="64" t="s">
        <v>58</v>
      </c>
      <c r="C7" s="62" t="s">
        <v>58</v>
      </c>
      <c r="D7" s="62" t="s">
        <v>58</v>
      </c>
      <c r="E7" s="63" t="s">
        <v>58</v>
      </c>
      <c r="F7" s="64"/>
      <c r="G7" s="62"/>
      <c r="H7" s="62"/>
      <c r="I7" s="62"/>
      <c r="J7" s="64"/>
      <c r="K7" s="62"/>
      <c r="L7" s="62"/>
      <c r="M7" s="63"/>
      <c r="N7" s="64"/>
      <c r="O7" s="62"/>
      <c r="P7" s="62"/>
      <c r="Q7" s="63"/>
      <c r="R7" s="64"/>
      <c r="S7" s="62"/>
      <c r="T7" s="62"/>
      <c r="U7" s="63"/>
      <c r="V7" s="17"/>
      <c r="W7" s="17"/>
    </row>
    <row r="8" spans="1:23" ht="28.8" x14ac:dyDescent="0.3">
      <c r="A8" s="64" t="s">
        <v>8</v>
      </c>
      <c r="B8" s="64"/>
      <c r="C8" s="62"/>
      <c r="D8" s="62"/>
      <c r="E8" s="63" t="s">
        <v>59</v>
      </c>
      <c r="F8" s="64"/>
      <c r="G8" s="62"/>
      <c r="H8" s="62"/>
      <c r="I8" s="62"/>
      <c r="J8" s="64"/>
      <c r="K8" s="62"/>
      <c r="L8" s="62"/>
      <c r="M8" s="63"/>
      <c r="N8" s="64"/>
      <c r="O8" s="62"/>
      <c r="P8" s="62"/>
      <c r="Q8" s="63"/>
      <c r="R8" s="64"/>
      <c r="S8" s="62"/>
      <c r="T8" s="62"/>
      <c r="U8" s="63"/>
      <c r="V8" s="17"/>
      <c r="W8" s="17"/>
    </row>
    <row r="9" spans="1:23" ht="28.8" x14ac:dyDescent="0.3">
      <c r="A9" s="64" t="s">
        <v>60</v>
      </c>
      <c r="B9" s="64"/>
      <c r="C9" s="62"/>
      <c r="D9" s="62"/>
      <c r="E9" s="63" t="s">
        <v>59</v>
      </c>
      <c r="F9" s="64"/>
      <c r="G9" s="62"/>
      <c r="H9" s="62"/>
      <c r="I9" s="62"/>
      <c r="J9" s="64"/>
      <c r="K9" s="62"/>
      <c r="L9" s="62"/>
      <c r="M9" s="63"/>
      <c r="N9" s="64"/>
      <c r="O9" s="62"/>
      <c r="P9" s="62"/>
      <c r="Q9" s="63"/>
      <c r="R9" s="64"/>
      <c r="S9" s="62"/>
      <c r="T9" s="62"/>
      <c r="U9" s="63"/>
      <c r="V9" s="17"/>
      <c r="W9" s="17"/>
    </row>
    <row r="10" spans="1:23" x14ac:dyDescent="0.3">
      <c r="A10" s="64" t="s">
        <v>18</v>
      </c>
      <c r="B10" s="64"/>
      <c r="C10" s="62"/>
      <c r="D10" s="62"/>
      <c r="E10" s="63"/>
      <c r="F10" s="64"/>
      <c r="G10" s="62"/>
      <c r="H10" s="62"/>
      <c r="I10" s="62"/>
      <c r="J10" s="64"/>
      <c r="K10" s="62"/>
      <c r="L10" s="62"/>
      <c r="M10" s="63"/>
      <c r="N10" s="64"/>
      <c r="O10" s="62"/>
      <c r="P10" s="62"/>
      <c r="Q10" s="63"/>
      <c r="R10" s="64"/>
      <c r="S10" s="62"/>
      <c r="T10" s="62"/>
      <c r="U10" s="63"/>
      <c r="V10" s="17"/>
      <c r="W10" s="17"/>
    </row>
    <row r="11" spans="1:23" ht="115.8" thickBot="1" x14ac:dyDescent="0.35">
      <c r="A11" s="66" t="s">
        <v>61</v>
      </c>
      <c r="B11" s="66"/>
      <c r="C11" s="67"/>
      <c r="D11" s="67" t="s">
        <v>62</v>
      </c>
      <c r="E11" s="68" t="s">
        <v>63</v>
      </c>
      <c r="F11" s="66"/>
      <c r="G11" s="67"/>
      <c r="H11" s="67"/>
      <c r="I11" s="67"/>
      <c r="J11" s="66"/>
      <c r="K11" s="67"/>
      <c r="L11" s="67"/>
      <c r="M11" s="68"/>
      <c r="N11" s="66"/>
      <c r="O11" s="67"/>
      <c r="P11" s="67"/>
      <c r="Q11" s="68"/>
      <c r="R11" s="66"/>
      <c r="S11" s="67"/>
      <c r="T11" s="67"/>
      <c r="U11" s="68"/>
      <c r="V11" s="17"/>
      <c r="W11" s="17"/>
    </row>
    <row r="12" spans="1:23" x14ac:dyDescent="0.3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7"/>
      <c r="W12" s="17"/>
    </row>
    <row r="13" spans="1:23" x14ac:dyDescent="0.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7"/>
      <c r="W13" s="17"/>
    </row>
    <row r="14" spans="1:23" x14ac:dyDescent="0.3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7"/>
      <c r="W14" s="17"/>
    </row>
    <row r="15" spans="1:23" x14ac:dyDescent="0.3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7"/>
      <c r="W15" s="17"/>
    </row>
    <row r="16" spans="1:23" x14ac:dyDescent="0.3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7"/>
      <c r="W16" s="17"/>
    </row>
    <row r="17" spans="1:23" x14ac:dyDescent="0.3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7"/>
      <c r="W17" s="17"/>
    </row>
    <row r="18" spans="1:23" x14ac:dyDescent="0.3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7"/>
      <c r="W18" s="17"/>
    </row>
    <row r="19" spans="1:23" x14ac:dyDescent="0.3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7"/>
      <c r="W19" s="17"/>
    </row>
    <row r="20" spans="1:23" x14ac:dyDescent="0.3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7"/>
      <c r="W20" s="17"/>
    </row>
    <row r="21" spans="1:23" x14ac:dyDescent="0.3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7"/>
      <c r="W21" s="17"/>
    </row>
    <row r="22" spans="1:23" x14ac:dyDescent="0.3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7"/>
      <c r="W22" s="17"/>
    </row>
    <row r="23" spans="1:23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7"/>
      <c r="W23" s="17"/>
    </row>
    <row r="24" spans="1:23" x14ac:dyDescent="0.3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7"/>
      <c r="W24" s="17"/>
    </row>
    <row r="25" spans="1:23" x14ac:dyDescent="0.3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7"/>
      <c r="W25" s="17"/>
    </row>
    <row r="26" spans="1:23" x14ac:dyDescent="0.3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7"/>
      <c r="W26" s="17"/>
    </row>
    <row r="27" spans="1:23" x14ac:dyDescent="0.3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7"/>
      <c r="W27" s="17"/>
    </row>
    <row r="28" spans="1:23" x14ac:dyDescent="0.3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7"/>
      <c r="W28" s="17"/>
    </row>
    <row r="29" spans="1:23" x14ac:dyDescent="0.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7"/>
      <c r="W29" s="17"/>
    </row>
    <row r="30" spans="1:23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7"/>
      <c r="W30" s="17"/>
    </row>
    <row r="31" spans="1:23" x14ac:dyDescent="0.3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7"/>
      <c r="W31" s="17"/>
    </row>
    <row r="32" spans="1:23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7"/>
      <c r="W32" s="17"/>
    </row>
    <row r="33" spans="1:23" x14ac:dyDescent="0.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7"/>
      <c r="W33" s="17"/>
    </row>
    <row r="34" spans="1:23" x14ac:dyDescent="0.3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7"/>
      <c r="W34" s="17"/>
    </row>
    <row r="35" spans="1:23" x14ac:dyDescent="0.3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7"/>
      <c r="W35" s="17"/>
    </row>
    <row r="36" spans="1:23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7"/>
      <c r="W36" s="17"/>
    </row>
    <row r="37" spans="1:23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7"/>
      <c r="W37" s="17"/>
    </row>
    <row r="38" spans="1:23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7"/>
      <c r="W38" s="17"/>
    </row>
    <row r="39" spans="1:23" x14ac:dyDescent="0.3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7"/>
      <c r="W39" s="17"/>
    </row>
    <row r="40" spans="1:23" x14ac:dyDescent="0.3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7"/>
      <c r="W40" s="17"/>
    </row>
    <row r="41" spans="1:23" x14ac:dyDescent="0.3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7"/>
      <c r="W41" s="17"/>
    </row>
    <row r="42" spans="1:23" x14ac:dyDescent="0.3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7"/>
      <c r="W42" s="17"/>
    </row>
    <row r="43" spans="1:23" x14ac:dyDescent="0.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7"/>
      <c r="W43" s="17"/>
    </row>
    <row r="44" spans="1:23" x14ac:dyDescent="0.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7"/>
      <c r="W44" s="17"/>
    </row>
    <row r="45" spans="1:23" x14ac:dyDescent="0.3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7"/>
      <c r="W45" s="17"/>
    </row>
    <row r="46" spans="1:23" x14ac:dyDescent="0.3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7"/>
      <c r="W46" s="17"/>
    </row>
    <row r="47" spans="1:23" x14ac:dyDescent="0.3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7"/>
      <c r="W47" s="17"/>
    </row>
    <row r="48" spans="1:23" x14ac:dyDescent="0.3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7"/>
      <c r="W48" s="17"/>
    </row>
    <row r="49" spans="1:23" x14ac:dyDescent="0.3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7"/>
      <c r="W49" s="17"/>
    </row>
    <row r="50" spans="1:23" x14ac:dyDescent="0.3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7"/>
      <c r="W50" s="17"/>
    </row>
    <row r="51" spans="1:23" x14ac:dyDescent="0.3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7"/>
      <c r="W51" s="17"/>
    </row>
    <row r="52" spans="1:23" x14ac:dyDescent="0.3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7"/>
      <c r="W52" s="17"/>
    </row>
    <row r="53" spans="1:23" x14ac:dyDescent="0.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7"/>
      <c r="W53" s="17"/>
    </row>
    <row r="54" spans="1:23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7"/>
      <c r="W54" s="17"/>
    </row>
    <row r="55" spans="1:23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7"/>
      <c r="W55" s="17"/>
    </row>
    <row r="56" spans="1:23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7"/>
      <c r="W56" s="17"/>
    </row>
    <row r="57" spans="1:23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7"/>
      <c r="W57" s="17"/>
    </row>
    <row r="58" spans="1:23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7"/>
      <c r="W58" s="17"/>
    </row>
    <row r="59" spans="1:23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7"/>
      <c r="W59" s="17"/>
    </row>
    <row r="60" spans="1:23" x14ac:dyDescent="0.3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7"/>
      <c r="W60" s="17"/>
    </row>
    <row r="61" spans="1:23" x14ac:dyDescent="0.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7"/>
      <c r="W61" s="17"/>
    </row>
    <row r="62" spans="1:23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7"/>
      <c r="W62" s="17"/>
    </row>
    <row r="63" spans="1:23" x14ac:dyDescent="0.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7"/>
      <c r="W63" s="17"/>
    </row>
    <row r="64" spans="1:23" x14ac:dyDescent="0.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7"/>
      <c r="W64" s="17"/>
    </row>
    <row r="65" spans="1:23" x14ac:dyDescent="0.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7"/>
      <c r="W65" s="17"/>
    </row>
    <row r="66" spans="1:23" x14ac:dyDescent="0.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7"/>
      <c r="W66" s="17"/>
    </row>
    <row r="67" spans="1:23" x14ac:dyDescent="0.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7"/>
      <c r="W67" s="17"/>
    </row>
    <row r="68" spans="1:23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7"/>
      <c r="W68" s="17"/>
    </row>
    <row r="69" spans="1:23" x14ac:dyDescent="0.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7"/>
      <c r="W69" s="17"/>
    </row>
    <row r="70" spans="1:23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7"/>
      <c r="W70" s="17"/>
    </row>
    <row r="71" spans="1:23" x14ac:dyDescent="0.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7"/>
      <c r="W71" s="17"/>
    </row>
    <row r="72" spans="1:23" x14ac:dyDescent="0.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7"/>
      <c r="W72" s="17"/>
    </row>
    <row r="73" spans="1:23" x14ac:dyDescent="0.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7"/>
      <c r="W73" s="17"/>
    </row>
    <row r="74" spans="1:23" x14ac:dyDescent="0.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7"/>
      <c r="W74" s="17"/>
    </row>
    <row r="75" spans="1:23" x14ac:dyDescent="0.3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7"/>
      <c r="W75" s="17"/>
    </row>
    <row r="76" spans="1:23" x14ac:dyDescent="0.3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7"/>
      <c r="W76" s="17"/>
    </row>
    <row r="77" spans="1:23" x14ac:dyDescent="0.3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7"/>
      <c r="W77" s="17"/>
    </row>
    <row r="78" spans="1:23" x14ac:dyDescent="0.3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7"/>
      <c r="W78" s="17"/>
    </row>
    <row r="79" spans="1:23" x14ac:dyDescent="0.3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7"/>
      <c r="W79" s="17"/>
    </row>
    <row r="80" spans="1:23" x14ac:dyDescent="0.3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7"/>
      <c r="W80" s="17"/>
    </row>
    <row r="81" spans="1:23" x14ac:dyDescent="0.3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7"/>
      <c r="W81" s="17"/>
    </row>
    <row r="82" spans="1:23" x14ac:dyDescent="0.3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7"/>
      <c r="W82" s="17"/>
    </row>
    <row r="83" spans="1:23" x14ac:dyDescent="0.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7"/>
      <c r="W83" s="17"/>
    </row>
    <row r="84" spans="1:23" x14ac:dyDescent="0.3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7"/>
      <c r="W84" s="17"/>
    </row>
    <row r="85" spans="1:23" x14ac:dyDescent="0.3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7"/>
      <c r="W85" s="17"/>
    </row>
    <row r="86" spans="1:23" x14ac:dyDescent="0.3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7"/>
      <c r="W86" s="17"/>
    </row>
    <row r="87" spans="1:23" x14ac:dyDescent="0.3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7"/>
      <c r="W87" s="17"/>
    </row>
    <row r="88" spans="1:23" x14ac:dyDescent="0.3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7"/>
      <c r="W88" s="17"/>
    </row>
    <row r="89" spans="1:23" x14ac:dyDescent="0.3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7"/>
      <c r="W89" s="17"/>
    </row>
    <row r="90" spans="1:23" x14ac:dyDescent="0.3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7"/>
      <c r="W90" s="17"/>
    </row>
    <row r="91" spans="1:23" x14ac:dyDescent="0.3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7"/>
      <c r="W91" s="17"/>
    </row>
    <row r="92" spans="1:23" x14ac:dyDescent="0.3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7"/>
      <c r="W92" s="17"/>
    </row>
    <row r="93" spans="1:23" x14ac:dyDescent="0.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7"/>
      <c r="W93" s="17"/>
    </row>
    <row r="94" spans="1:23" x14ac:dyDescent="0.3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7"/>
      <c r="W94" s="17"/>
    </row>
    <row r="95" spans="1:23" x14ac:dyDescent="0.3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7"/>
      <c r="W95" s="17"/>
    </row>
    <row r="96" spans="1:23" x14ac:dyDescent="0.3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7"/>
      <c r="W96" s="17"/>
    </row>
    <row r="97" spans="1:23" x14ac:dyDescent="0.3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7"/>
      <c r="W97" s="17"/>
    </row>
    <row r="98" spans="1:23" x14ac:dyDescent="0.3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7"/>
      <c r="W98" s="17"/>
    </row>
    <row r="99" spans="1:23" x14ac:dyDescent="0.3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7"/>
      <c r="W99" s="17"/>
    </row>
    <row r="100" spans="1:23" x14ac:dyDescent="0.3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7"/>
      <c r="W100" s="17"/>
    </row>
    <row r="101" spans="1:23" x14ac:dyDescent="0.3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7"/>
      <c r="W101" s="17"/>
    </row>
    <row r="102" spans="1:23" x14ac:dyDescent="0.3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7"/>
      <c r="W102" s="17"/>
    </row>
    <row r="103" spans="1:23" x14ac:dyDescent="0.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7"/>
      <c r="W103" s="17"/>
    </row>
    <row r="104" spans="1:23" x14ac:dyDescent="0.3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7"/>
      <c r="W104" s="17"/>
    </row>
    <row r="105" spans="1:23" x14ac:dyDescent="0.3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7"/>
      <c r="W105" s="17"/>
    </row>
    <row r="106" spans="1:23" x14ac:dyDescent="0.3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7"/>
      <c r="W106" s="17"/>
    </row>
    <row r="107" spans="1:23" x14ac:dyDescent="0.3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7"/>
      <c r="W107" s="17"/>
    </row>
    <row r="108" spans="1:23" x14ac:dyDescent="0.3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7"/>
      <c r="W108" s="17"/>
    </row>
    <row r="109" spans="1:23" x14ac:dyDescent="0.3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7"/>
      <c r="W109" s="17"/>
    </row>
    <row r="110" spans="1:23" x14ac:dyDescent="0.3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7"/>
      <c r="W110" s="17"/>
    </row>
    <row r="111" spans="1:23" x14ac:dyDescent="0.3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7"/>
      <c r="W111" s="17"/>
    </row>
    <row r="112" spans="1:23" x14ac:dyDescent="0.3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7"/>
      <c r="W112" s="17"/>
    </row>
    <row r="113" spans="1:23" x14ac:dyDescent="0.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7"/>
      <c r="W113" s="17"/>
    </row>
    <row r="114" spans="1:23" x14ac:dyDescent="0.3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7"/>
      <c r="W114" s="17"/>
    </row>
    <row r="115" spans="1:23" x14ac:dyDescent="0.3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7"/>
      <c r="W115" s="17"/>
    </row>
    <row r="116" spans="1:23" x14ac:dyDescent="0.3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7"/>
      <c r="W116" s="17"/>
    </row>
    <row r="117" spans="1:23" x14ac:dyDescent="0.3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7"/>
      <c r="W117" s="17"/>
    </row>
    <row r="118" spans="1:23" x14ac:dyDescent="0.3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7"/>
      <c r="W118" s="17"/>
    </row>
    <row r="119" spans="1:23" x14ac:dyDescent="0.3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7"/>
      <c r="W119" s="17"/>
    </row>
    <row r="120" spans="1:23" x14ac:dyDescent="0.3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7"/>
      <c r="W120" s="17"/>
    </row>
    <row r="121" spans="1:23" x14ac:dyDescent="0.3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7"/>
      <c r="W121" s="17"/>
    </row>
    <row r="122" spans="1:23" x14ac:dyDescent="0.3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7"/>
      <c r="W122" s="17"/>
    </row>
    <row r="123" spans="1:23" x14ac:dyDescent="0.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7"/>
      <c r="W123" s="17"/>
    </row>
    <row r="124" spans="1:23" x14ac:dyDescent="0.3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7"/>
      <c r="W124" s="17"/>
    </row>
    <row r="125" spans="1:23" x14ac:dyDescent="0.3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7"/>
      <c r="W125" s="17"/>
    </row>
    <row r="126" spans="1:23" x14ac:dyDescent="0.3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7"/>
      <c r="W126" s="17"/>
    </row>
    <row r="127" spans="1:23" x14ac:dyDescent="0.3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7"/>
      <c r="W127" s="17"/>
    </row>
    <row r="128" spans="1:23" x14ac:dyDescent="0.3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7"/>
      <c r="W128" s="17"/>
    </row>
    <row r="129" spans="1:23" x14ac:dyDescent="0.3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7"/>
      <c r="W129" s="17"/>
    </row>
    <row r="130" spans="1:23" x14ac:dyDescent="0.3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7"/>
      <c r="W130" s="17"/>
    </row>
    <row r="131" spans="1:23" x14ac:dyDescent="0.3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7"/>
      <c r="W131" s="17"/>
    </row>
    <row r="132" spans="1:23" x14ac:dyDescent="0.3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7"/>
      <c r="W132" s="17"/>
    </row>
    <row r="133" spans="1:23" x14ac:dyDescent="0.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7"/>
      <c r="W133" s="17"/>
    </row>
    <row r="134" spans="1:23" x14ac:dyDescent="0.3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7"/>
      <c r="W134" s="17"/>
    </row>
    <row r="135" spans="1:23" x14ac:dyDescent="0.3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7"/>
      <c r="W135" s="17"/>
    </row>
    <row r="136" spans="1:23" x14ac:dyDescent="0.3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7"/>
      <c r="W136" s="17"/>
    </row>
    <row r="137" spans="1:23" x14ac:dyDescent="0.3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7"/>
      <c r="W137" s="17"/>
    </row>
    <row r="138" spans="1:23" x14ac:dyDescent="0.3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7"/>
      <c r="W138" s="17"/>
    </row>
    <row r="139" spans="1:23" x14ac:dyDescent="0.3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7"/>
      <c r="W139" s="17"/>
    </row>
    <row r="140" spans="1:23" x14ac:dyDescent="0.3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7"/>
      <c r="W140" s="17"/>
    </row>
    <row r="141" spans="1:23" x14ac:dyDescent="0.3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7"/>
      <c r="W141" s="17"/>
    </row>
    <row r="142" spans="1:23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</row>
    <row r="143" spans="1:23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</row>
    <row r="144" spans="1:23" x14ac:dyDescent="0.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</row>
    <row r="145" spans="1:23" x14ac:dyDescent="0.3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</row>
    <row r="146" spans="1:23" x14ac:dyDescent="0.3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</row>
    <row r="147" spans="1:23" x14ac:dyDescent="0.3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</row>
    <row r="148" spans="1:23" x14ac:dyDescent="0.3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</row>
    <row r="149" spans="1:23" x14ac:dyDescent="0.3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</row>
    <row r="150" spans="1:23" x14ac:dyDescent="0.3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</row>
    <row r="151" spans="1:23" x14ac:dyDescent="0.3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</row>
    <row r="152" spans="1:23" x14ac:dyDescent="0.3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</row>
  </sheetData>
  <mergeCells count="5">
    <mergeCell ref="B2:E2"/>
    <mergeCell ref="F2:I2"/>
    <mergeCell ref="J2:M2"/>
    <mergeCell ref="N2:Q2"/>
    <mergeCell ref="R2:U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Calculations</vt:lpstr>
      <vt:lpstr>Settings</vt:lpstr>
      <vt:lpstr>Чувствительность</vt:lpstr>
      <vt:lpstr>Задачи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Ryzhov</dc:creator>
  <cp:lastModifiedBy>Eugene Ryzhov</cp:lastModifiedBy>
  <dcterms:created xsi:type="dcterms:W3CDTF">2021-04-07T19:29:50Z</dcterms:created>
  <dcterms:modified xsi:type="dcterms:W3CDTF">2021-08-16T21:09:06Z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874bb8c8-3e51-45f8-9c94-15037d137820</vt:lpwstr>
  </property>
</Properties>
</file>