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4C71F015-691C-4B50-92EE-B8C8A307401B}" xr6:coauthVersionLast="47" xr6:coauthVersionMax="47" xr10:uidLastSave="{00000000-0000-0000-0000-000000000000}"/>
  <bookViews>
    <workbookView xWindow="-120" yWindow="-120" windowWidth="29040" windowHeight="15840" tabRatio="500" firstSheet="2"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4" i="8" l="1"/>
  <c r="E48" i="8"/>
  <c r="E49" i="8"/>
  <c r="E50" i="8"/>
  <c r="E51" i="8"/>
  <c r="E52" i="8"/>
  <c r="E27" i="8"/>
  <c r="E28" i="8"/>
  <c r="E29" i="8"/>
  <c r="E30" i="8"/>
  <c r="E31" i="8"/>
  <c r="E32" i="8"/>
  <c r="E33" i="8"/>
  <c r="E34" i="8"/>
  <c r="E35" i="8"/>
  <c r="E11" i="8"/>
  <c r="E12" i="8"/>
  <c r="E13" i="8"/>
  <c r="E15" i="8"/>
  <c r="E16" i="8"/>
  <c r="E17" i="8"/>
  <c r="E18" i="8"/>
  <c r="E19" i="8"/>
  <c r="E10" i="8"/>
  <c r="G7" i="9" l="1"/>
  <c r="D53" i="8" l="1"/>
  <c r="D36" i="8"/>
  <c r="E9" i="8" l="1"/>
  <c r="E20" i="8" s="1"/>
  <c r="D20" i="8"/>
  <c r="E26" i="8"/>
  <c r="E36" i="8" s="1"/>
  <c r="E43" i="8"/>
  <c r="E44" i="8"/>
  <c r="E45" i="8"/>
  <c r="E46" i="8"/>
  <c r="E47" i="8"/>
  <c r="E53" i="8" l="1"/>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I60" i="6" l="1"/>
  <c r="J60" i="6"/>
  <c r="C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<sst xmlns="http://schemas.openxmlformats.org/spreadsheetml/2006/main" count="305" uniqueCount="198">
  <si>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</si>
  <si>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</si>
  <si>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</si>
  <si>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</si>
  <si>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</si>
  <si>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</si>
  <si>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</si>
  <si>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</si>
  <si>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</si>
  <si>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</si>
  <si>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</si>
  <si>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</si>
  <si>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</si>
  <si>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</si>
  <si>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</si>
  <si>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</si>
  <si>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</si>
  <si>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</si>
  <si>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Augustin</t>
  </si>
  <si>
    <t>1.1 Responsabilité</t>
  </si>
  <si>
    <t>La classe n'a qu'une responsabilitée et elle est non triviale.</t>
  </si>
  <si>
    <t>PlayerService ne fait rien (-0.2); Log2990Game idem (-0.2)</t>
  </si>
  <si>
    <t>1.2 Nom</t>
  </si>
  <si>
    <t>Le nom de la classe est approprié. 
Utilisation appropriée des suffixes ({..}Component,{..}Controller, {..}Service, etc.). 
Le format à utiliser est le PascalCase</t>
  </si>
  <si>
    <t>1.3 Attributs</t>
  </si>
  <si>
    <t>La classe ne comporte pas d'attributs inutiles (incluant des getter/setter inutiles). 
Les attributs ne représentent que des états de la classe. 
Un attribut utilisé seulement dans les tests ne devrait pas exister.</t>
  </si>
  <si>
    <t>isDebugModeActivated de CommandExecuterService; desactivateLetterMultiplicator et desactivateWordMultiplicator de Board inutiles</t>
  </si>
  <si>
    <t>pending-games.component.ts:25, waiting-for-player.component.ts:20</t>
  </si>
  <si>
    <t>1.4 Accessibilité</t>
  </si>
  <si>
    <t>La classe minimise l'accessibilité des membres (public/private/protected)</t>
  </si>
  <si>
    <t>sendActionArgsMessage, validateAction ActionValidatorService; revert(), lettersToRemoveInRack dans PlaceLetter; createCommand, sendCommand, placeLetterFormatter, placeLetterArgVerifier, colArgVerifier, exchangeLetterArgVerifier de CommandParserService</t>
  </si>
  <si>
    <t>abandon-button.component.ts:11 -&gt; Utiliser de l'injection privée, join-online-game.component.ts:15,pending-games.component.ts:18</t>
  </si>
  <si>
    <t>Tous vos ViewChild sont publics. Ainsi que vos @Inject('MAT_DIALOG_DATA')</t>
  </si>
  <si>
    <t>1.5 Valeur par défaut</t>
  </si>
  <si>
    <t>Les valeurs par défaut des attributs de la classe sont initialisés de manière constante (soit dans le constructeur partout, soit à la définition)</t>
  </si>
  <si>
    <t>Bot on initialise dans constructeur alors que le reste hors</t>
  </si>
  <si>
    <t>server-game.ts:42, server-game.ts:43, online-game.ts:gameState$$, game.ts:timerControls$$ + erreurs dans les autres classe</t>
  </si>
  <si>
    <t>server-game:40
server-game:41
plus les mêmes remarques du sprint 2</t>
  </si>
  <si>
    <t>Sous-total</t>
  </si>
  <si>
    <t>2. Qualité des fonctions</t>
  </si>
  <si>
    <t>2.1 Nom</t>
  </si>
  <si>
    <t>Les noms des fonctions sont précis et décrivent les tâches voulues. 
Le format à utiliser doit être uniforme dans tous les fichiers (camelCase, PascalCase, ...)</t>
  </si>
  <si>
    <t xml:space="preserve">placeLetterFormatter() de CommandParserService et elle retourne une valeur (get a la place de place maybe); idem pour drawEmptyRackLetters, drawGameLetters de LetterBag; bot-crawler.ts : idem lineSplitter de ;getLettersOnLine alors que la fonction est void; wordCheck et crossCheck ne sont pas des bons noms: on s'attend  un boolean a retourner. </t>
  </si>
  <si>
    <t xml:space="preserve">Quand une fonction retourne un booléen, une bonne pratique est de commencer le nom de functions par is.. ou has..., ou can.... </t>
  </si>
  <si>
    <t>2.2 Utilité</t>
  </si>
  <si>
    <t xml:space="preserve">Chaque fonction n'a qu'une seule utilité, elle ne peut pas être fragmentée en plusieurs fonctions et elle est facilement lisible. </t>
  </si>
  <si>
    <t>validatePlaceLetter de ActionValidatorService; boardCrawler, lineSplitter, getLettersOnLine dans bot-crawler; formatAlternativeWord dans BotMessagesService; randomWordPicker dans Easybot; les fonctions de DictionryService; HeaderBarComponent:ngOnInit()</t>
  </si>
  <si>
    <t>hearder-bar-component n'a pas besoin d'implémenter OnInit; La fonction formatPlaceLetter dans command-parser.service.ts peut être fragmentiée en au moins deux fonctions : une qui s'assure que tout est bon et une autre qui fait le placement quand tout est bon</t>
  </si>
  <si>
    <t>2.3 Nombre de paramètres</t>
  </si>
  <si>
    <t>Les fonctions minimisent les paramètres en entrée (pas plus de trois).
Utilisation d'interfaces ou de classe pour des paramètres pouvant être regroupé logiquement.</t>
  </si>
  <si>
    <t>placeLetterArgVerifier() de CommandParserService; boardCrawler,getLettersOnLine dns bot-crawler; initialDictionarySearch, subDictionarySearch, wholePartWordDictionarySearch, checkRightOfPlacedWord, dans DictionnarySErvice (-0.7)</t>
  </si>
  <si>
    <t>UIPlace, BotCrawler, ValidWord et PlaceLetter prennent trop d'arguments dans leur constructeurs; canvas-drawer.ts:163</t>
  </si>
  <si>
    <t>Même remarque. Plusieurs construcuteurs prennent trop de paramètres en entrée. 
canvas-drawer.ts:118</t>
  </si>
  <si>
    <t>2.4 Fonction pure</t>
  </si>
  <si>
    <t>Les fonctions sont pures lorsque possible. Les effets secondaires sont minimisés</t>
  </si>
  <si>
    <t>chat-box.component.ts:66 La fonction aurait pu être pure au même titre que les autres fonctions</t>
  </si>
  <si>
    <t>2.5 Utilisation des paramètres</t>
  </si>
  <si>
    <t>Tous les paramètres de fonction sont utilisés</t>
  </si>
  <si>
    <t>3. Exceptions</t>
  </si>
  <si>
    <t>Correcteur: Augustin</t>
  </si>
  <si>
    <t>Sami</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</si>
  <si>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</si>
  <si>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</si>
  <si>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3.2 Valeurs limites</t>
  </si>
  <si>
    <t>Toute fonction doit gérer les valeurs limites de leurs paramètres</t>
  </si>
  <si>
    <t>La meilleur facon de gérer les exceptions c'est de ne pas en gérer. À part dans les cas des appels HTTP il y a toujours une solution meilleur que de lancer des exceptions</t>
  </si>
  <si>
    <t>3.3 Code asynchrone</t>
  </si>
  <si>
    <t>Tout code asynchrone (Promise, Observable ou Event) doit être géré adéquatement.</t>
  </si>
  <si>
    <t>l87 dans command-executer.service: qu'arrive-til si le GET lance une erreur?: mettez un catchError -0.1</t>
  </si>
  <si>
    <t>4. Variables</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</si>
  <si>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</si>
  <si>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</si>
  <si>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4.2 Utilisation de constantes</t>
  </si>
  <si>
    <t>Les constantes doivent être utilisées seulement dans un contexte lié à la logique d'affaire. (mauvais exemple: const DEUX = 2, bon exemple : const WAIT_TIME = 5000)</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</si>
  <si>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</si>
  <si>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</si>
  <si>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</si>
  <si>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</si>
  <si>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arg1 de CommandParserService (-0.1); wordMultiplicator, letterMultiplicator  doivent etre en snake case dans board.ts (-0.2); idem pour les readonly variables de LetterCreator (-0.4); idem pour botNames de Bot(-0.1) + les static de EasyBot</t>
  </si>
  <si>
    <t>5. Expression booléennes</t>
  </si>
  <si>
    <t>5.1 Expressions</t>
  </si>
  <si>
    <t>Les expression booléennes ne sont pas comparées à true ou false</t>
  </si>
  <si>
    <t>canvas-drawer.ts:54</t>
  </si>
  <si>
    <t>5.2 Logique booléenne négative</t>
  </si>
  <si>
    <t>Minimiser la logique booléenne négative (ex: éviter "if (!notFound(...))")</t>
  </si>
  <si>
    <t>5.3 Opérateurs ternaires</t>
  </si>
  <si>
    <t>Utilisation des opérateurs ternaires dans les bon scénario</t>
  </si>
  <si>
    <t>executeDebug() de CommandExecuterService operateur ternaire aurait fait l'affaire. idem pour createBot() dans BotCreatorService; idem pour doAction de Game; playAction idem dans EasyBot</t>
  </si>
  <si>
    <t>place-letter.ts:104, place-letter.ts:111,ui-input-controller.service.ts:26,game-info.service.ts:toute la fin de fichier</t>
  </si>
  <si>
    <t>server-game:75
word-searcher.service.ts:123 et chat-box.component.ts : Les exepresions if auraient pu être enlevées</t>
  </si>
  <si>
    <t>5.4 Prédicats</t>
  </si>
  <si>
    <t>Pas d'expressions booléennes complexes. 
Des prédicats sont utilisés pour simplifier les conditions complexes</t>
  </si>
  <si>
    <t>L94 de CommandParserService</t>
  </si>
  <si>
    <t>6. Qualité générale</t>
  </si>
  <si>
    <t>Correcteur : Augustin</t>
  </si>
  <si>
    <t>6.1 Arborescence et kebab-case</t>
  </si>
  <si>
    <t>Le projet suit une arborescence de fichier uniforme et stucturée (regroupement par objectifs des fichiers et par module). Les fichiers et dossiers doivent respecter le kebab-case.</t>
  </si>
  <si>
    <t>Les pipes ne sont pas des components; Noms des dossiers en kebab-case</t>
  </si>
  <si>
    <t>6.2 Sépration TS, HTML, CSS</t>
  </si>
  <si>
    <t>Il y a une séparation entre le code Typescript, HTML et CSS.</t>
  </si>
  <si>
    <t>evitez de faire du css dans du html (utilisation de style): game-page.component.html, chat-box.component.html -0.2</t>
  </si>
  <si>
    <t>6.3 Indentation et organisation</t>
  </si>
  <si>
    <t>Le code est correctement indenté et organisé en groupes logiques.</t>
  </si>
  <si>
    <t>6.4 Langue de programmation</t>
  </si>
  <si>
    <t>La langue utilisée pour le nom des variables, des classes et des fonctions doit être uniforme pour tout le code source (les commentaires peuvent différer de la langue du code source mais doivent tout de même rester uniformes)</t>
  </si>
  <si>
    <t>6.5 Commentaires</t>
  </si>
  <si>
    <t>Les commentaires, lorsque présents sont pertinents</t>
  </si>
  <si>
    <t>Enlever le code mort : Exemple material-page</t>
  </si>
  <si>
    <t>l64 et l68 dans game-socket-handler.service; l52 chat-box.component.ts; l180 messages-socket-handler.service -0.25</t>
  </si>
  <si>
    <t>6.6 Enums</t>
  </si>
  <si>
    <t>Le programme utilise des enums lorsqu'elles sont nécessaires</t>
  </si>
  <si>
    <t>bot-crawler.ts:300 ; bot-crawler.ts:302 ; easy-bot.ts:98</t>
  </si>
  <si>
    <t>6.7 Utilisation des classes et interfaces</t>
  </si>
  <si>
    <t>Les objets anonymes Javascript ne sont pas utilisés, des classes ou des interfaces sont utilisés</t>
  </si>
  <si>
    <t>receiveRoll(args: unknow) le unknow est non necessaire car la methode est implementer juste dans ui-move et pas dans les autres classes 'filles' de UIAction -0.1. idem pour receiveRightClick -0.1. vous aurez pu les mettre comme optional parameters</t>
  </si>
  <si>
    <t>receiveRoll(args: unknown): void dans ui-move: vous avez oublier de changer le unkown ici, mais je n'enleve pas de points car vous l'avez fait dans UIAction</t>
  </si>
  <si>
    <t>6.8 Duplication</t>
  </si>
  <si>
    <t>Il n'y a pas de duplication de code.</t>
  </si>
  <si>
    <t>word-searcher.service.ts Beaucoup de duplication de code</t>
  </si>
  <si>
    <t>validateOtherPlaceLetter et validateFirstPlaceLetter sont presque les meme: avoir un parametre optional pour hasNeighbour peut regler la duplication. getVerticalWordFromBoard et getHorizontalWordFromBoard dans ui-place;  goToBeginningOfWord et goToEndOfWord dans word-searcher.service: un extract method peut regler le probleme. validateMiddleOfPlacedWord et validateRightOfPlacedWord dans dictionary.service -1</t>
  </si>
  <si>
    <t>Merci d'avoir pris le temps de corriger vos erreurs</t>
  </si>
  <si>
    <t>6.9 ESLint</t>
  </si>
  <si>
    <t>Aucune erreur ESLint non justifiée. (Des commentaires TODO sont acceptables). (25% de la note sera retirée par type d'erreur présente)
L'utilisation raisonnable de eslint:disable est tolérée dans les fichiers spec.ts.</t>
  </si>
  <si>
    <t>command-executer.service.ts:50 Il faut gérer l'execption; letter-creator.ts:36 letter-creator.ts:38 Mettre le tableau en dehors de la classe au même titre que les autres; classic-game.component.ts:29 Gérer l'execption</t>
  </si>
  <si>
    <t>GameSocketHandlerService, OnlineChatHandlerService, NewOnlineGameSocketHandler: je comprend que vous mettez any sur le socket pour les tests mais vous auriez pu cast le SocketMock en any dans les tests et mettre eslint-disable dans les fichiers tests vu qu'on accepte ce comportement -0.25. l62 dans command-executer.service: vous auriez pu mettre un return statement a la place de rien -0.25</t>
  </si>
  <si>
    <t>eslint diable dans canvas-drawer non accepter.</t>
  </si>
  <si>
    <t xml:space="preserve">6.10 Imbrication </t>
  </si>
  <si>
    <t>Les structures conditionnelles réduisent l'imbrication lorsque possible (reduce nesting).</t>
  </si>
  <si>
    <t>action-validator.service.ts:35 ; action-validator.service.ts:104 ; action-validator.service.ts:109 ; place-letter.ts:93</t>
  </si>
  <si>
    <t>subDictionarySearch dans dictionary.service: le niveau d'imbrication peut etre eviter par l'utilisation de continue; (-0.1) action-validator L227-234 -0.1;</t>
  </si>
  <si>
    <t>nesting fort dans bot-crawler</t>
  </si>
  <si>
    <t>6.11 Performance</t>
  </si>
  <si>
    <t>Le logiciel a une performance acceptable.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</si>
  <si>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</si>
  <si>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</si>
  <si>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</si>
  <si>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</si>
  <si>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</si>
  <si>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</si>
  <si>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</si>
  <si>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</si>
  <si>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</si>
  <si>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Très peu de MR avec commentaires. Beaucoup de MR qui ne passent pas le pipeline et qui ne sont pas approuvées mais qui sont merge.</t>
  </si>
  <si>
    <t>7.5 Fichiers</t>
  </si>
  <si>
    <t>Le repo git ne contient que les fichiers nécessaires. (pas de dossier node_modules ou coverage. Les fichiers package-lock.json et package.json ne se retrouvent que dans les dossiers client et server)</t>
  </si>
  <si>
    <t>Total QA sprint</t>
  </si>
  <si>
    <t>Note QA sprint</t>
  </si>
  <si>
    <t>Fonctionnalités</t>
  </si>
  <si>
    <t>Numéro de révision (SHA)</t>
  </si>
  <si>
    <t>Fonctionnalité</t>
  </si>
  <si>
    <t>Testé</t>
  </si>
  <si>
    <t>Note finale</t>
  </si>
  <si>
    <t>1.1 Point d'entrée de l'application</t>
  </si>
  <si>
    <t>1.2 Initialisation d'une nouvelle partie (mode solo)</t>
  </si>
  <si>
    <t>1.3 Mode de jeu classique - Joueur Virtuel débutant</t>
  </si>
  <si>
    <t>Un très bon agent pour un début. Félicitations</t>
  </si>
  <si>
    <t>1.4 Validation locale des mots</t>
  </si>
  <si>
    <t>1.5 Vue de jeu</t>
  </si>
  <si>
    <t>1.6 Boite de communication</t>
  </si>
  <si>
    <t>1.7 Placer des lettres (commande seulement)</t>
  </si>
  <si>
    <t>1. Échanger des lettres (commande seulement)</t>
  </si>
  <si>
    <t>1.9 Passer son tour</t>
  </si>
  <si>
    <t>1.10 Fin de partie</t>
  </si>
  <si>
    <t>1.11 Commandes débug</t>
  </si>
  <si>
    <t>Note finale pour le sprint</t>
  </si>
  <si>
    <t>Crash</t>
  </si>
  <si>
    <t>Les modules sont mal configurés pour les tests causant des erreurs de type 'xxx' is not a known element; Vos tests sont très lents pour un sprint1. Dans action-validator par exemple vous utilisez de vrais services au lieu des Mocks. Rappelez vous : Quand je suis dans un service par exemple, je ne veux tester que ce service et non ces dépendances.</t>
  </si>
  <si>
    <t>Erreur de build</t>
  </si>
  <si>
    <t>2.1 Mode multijoueur</t>
  </si>
  <si>
    <t>Augustin &amp; Sami</t>
  </si>
  <si>
    <t>Bug : Pas de lettres (Voir la capture ci-contre)</t>
  </si>
  <si>
    <t>2.2 Clavarder</t>
  </si>
  <si>
    <t>2.3 Validation des mots sur le serveur</t>
  </si>
  <si>
    <t>Très bel effort de votre part de déplacer la logique dans le serveur</t>
  </si>
  <si>
    <t>2.4 Paramètres de partie (minuterie et mode aléatoire)</t>
  </si>
  <si>
    <t>2.5 Initialisation d'une nouvelle partie (mode multijoueur)</t>
  </si>
  <si>
    <t>2.6 Placer des lettres</t>
  </si>
  <si>
    <t>On ne devrait pas être sensible à la direction quand on place un seul caractère.</t>
  </si>
  <si>
    <t>2.7 Échanger des lettres</t>
  </si>
  <si>
    <t>2.8 Abandonner une partie</t>
  </si>
  <si>
    <t>Après l'abandon d'une partie, le joueur gagnant peut toujours placer des lettres</t>
  </si>
  <si>
    <t>2.9 Manipuler les lettres du chevalet</t>
  </si>
  <si>
    <t>2.10 Commande réserve</t>
  </si>
  <si>
    <t>Ne build pas</t>
  </si>
  <si>
    <t>Anciennes fonctionnalités brisées</t>
  </si>
  <si>
    <t>3.1 Meilleurs scores</t>
  </si>
  <si>
    <t>J'ai joue plusieurs parties et malheureusement apres cette derniere le score du meilleur joueur n'a pas ete ajoute</t>
  </si>
  <si>
    <t>3.2 Mode admin</t>
  </si>
  <si>
    <t>-0.05: j'arrive des fois a supprimer un JV defaut =&gt; voir capture</t>
  </si>
  <si>
    <t>3.3. Joueur virtuel expert</t>
  </si>
  <si>
    <t>Un tres bon agent. Je doute fort qu'il puisse se faire battre par un humain.</t>
  </si>
  <si>
    <t>3.4 Mode LOG2990 - Objectifs publics</t>
  </si>
  <si>
    <t>3.5 Mode LOG2990 - Objectifs privés</t>
  </si>
  <si>
    <t>3.6 Placement aléatoire dans une partie</t>
  </si>
  <si>
    <t>3.7 Téléverser un nouveau dictionnaire</t>
  </si>
  <si>
    <t>3.8 Paramètres de partie (dictionnaire)</t>
  </si>
  <si>
    <t>3.9 Abandonner une partie multijoueur</t>
  </si>
  <si>
    <t>3.10 Commande aide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</si>
</sst>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4">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9">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0" xfId="0" applyFill="1" applyBorder="1" applyAlignment="1">
      <alignment horizontal="center" vertical="center" wrapText="1"/>
    </xf>
    <xf numFmtId="0" fontId="0" fillId="8"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14"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4" fillId="13"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38"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0" fillId="19" borderId="38" xfId="0" applyFill="1" applyBorder="1" applyAlignment="1">
      <alignment horizontal="left" vertical="center" wrapText="1"/>
    </xf>
    <xf numFmtId="0" fontId="0" fillId="19" borderId="38" xfId="0" applyFill="1" applyBorder="1" applyAlignment="1">
      <alignment horizontal="left" wrapText="1"/>
    </xf>
    <xf numFmtId="9" fontId="0" fillId="19" borderId="34" xfId="0" applyNumberFormat="1" applyFill="1" applyBorder="1" applyAlignment="1">
      <alignment horizontal="left" vertical="center"/>
    </xf>
    <xf numFmtId="0" fontId="0" fillId="20" borderId="38" xfId="0" applyFill="1" applyBorder="1" applyAlignment="1">
      <alignment horizontal="left" vertical="center" wrapText="1"/>
    </xf>
    <xf numFmtId="0" fontId="0" fillId="12" borderId="38" xfId="0" applyFill="1" applyBorder="1" applyAlignment="1">
      <alignment horizontal="left" vertical="center" wrapText="1"/>
    </xf>
    <xf numFmtId="0" fontId="0" fillId="14" borderId="38" xfId="0" applyFill="1" applyBorder="1" applyAlignment="1">
      <alignment horizontal="left" vertical="center" wrapText="1"/>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19" xfId="0" applyFont="1" applyFill="1" applyBorder="1" applyAlignment="1">
      <alignment horizontal="lef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21" xfId="0" applyFont="1" applyFill="1" applyBorder="1" applyAlignment="1">
      <alignment horizontal="lef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43</xdr:row>
      <xdr:rowOff>0</xdr:rowOff>
    </xdr:from>
    <xdr:to>
      <xdr:col>14</xdr:col>
      <xdr:colOff>304800</xdr:colOff>
      <xdr:row>47</xdr:row>
      <xdr:rowOff>161925</xdr:rowOff>
    </xdr:to>
    <xdr:pic>
      <xdr:nvPicPr>
        <xdr:cNvPr id="4" name="">
          <a:extLst>
            <a:ext uri="{FF2B5EF4-FFF2-40B4-BE49-F238E27FC236}">
              <a16:creationId xmlns:a16="http://schemas.microsoft.com/office/drawing/2014/main" id="{AF497221-594E-4146-9779-C47A40F8E1B2}"/>
            </a:ext>
          </a:extLst>
        </xdr:cNvPr>
        <xdr:cNvPicPr>
          <a:picLocks noChangeAspect="1"/>
        </xdr:cNvPicPr>
      </xdr:nvPicPr>
      <xdr:blipFill>
        <a:blip xmlns:r="http://schemas.openxmlformats.org/officeDocument/2006/relationships" r:embed="rId1"/>
        <a:stretch>
          <a:fillRect/>
        </a:stretch>
      </xdr:blipFill>
      <xdr:spPr>
        <a:xfrm>
          <a:off x="10325100" y="11334750"/>
          <a:ext cx="4572000" cy="11144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D8" sqref="D8"/>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19"/>
      <c r="B3" s="9" t="s">
        <v>0</v>
      </c>
      <c r="C3" s="9" t="s">
        <v>1</v>
      </c>
      <c r="D3" s="9" t="s">
        <v>2</v>
      </c>
      <c r="E3" s="209" t="s">
        <v>3</v>
      </c>
      <c r="F3" s="2" t="s">
        <v>4</v>
      </c>
      <c r="G3" t="s">
        <v>5</v>
      </c>
    </row>
    <row r="4" spans="1:7">
      <c r="A4" s="210" t="s">
        <v>6</v>
      </c>
      <c r="B4" s="211">
        <f>(Fonctionnalités!E20)</f>
        <v>0.96250000000000002</v>
      </c>
      <c r="C4" s="212">
        <f>'Assurance Qualité'!C61</f>
        <v>0.627</v>
      </c>
      <c r="D4" s="212">
        <f>B4*0.6+C4*0.4 - 0.1*E4</f>
        <v>0.82830000000000004</v>
      </c>
      <c r="F4" s="13">
        <v>15</v>
      </c>
      <c r="G4" s="12">
        <f>D4*F4</f>
        <v>12.4245</v>
      </c>
    </row>
    <row r="5" spans="1:7">
      <c r="A5" s="213" t="s">
        <v>7</v>
      </c>
      <c r="B5" s="214">
        <f>(Fonctionnalités!E36)</f>
        <v>0.96799999999999997</v>
      </c>
      <c r="C5" s="215">
        <f>'Assurance Qualité'!F61</f>
        <v>0.70650000000000002</v>
      </c>
      <c r="D5" s="215">
        <f t="shared" ref="D5:D6" si="0">B5*0.6+C5*0.4 - 0.1*E5</f>
        <v>0.86339999999999995</v>
      </c>
      <c r="F5" s="13">
        <v>25</v>
      </c>
      <c r="G5" s="12">
        <f t="shared" ref="G5:G7" si="1">D5*F5</f>
        <v>21.584999999999997</v>
      </c>
    </row>
    <row r="6" spans="1:7">
      <c r="A6" s="216" t="s">
        <v>8</v>
      </c>
      <c r="B6" s="217">
        <f>(Fonctionnalités!E53)</f>
        <v>0.995</v>
      </c>
      <c r="C6" s="218">
        <f>'Assurance Qualité'!I61</f>
        <v>0.86150000000000004</v>
      </c>
      <c r="D6" s="218">
        <f t="shared" si="0"/>
        <v>0.94159999999999999</v>
      </c>
      <c r="F6" s="13">
        <v>20</v>
      </c>
      <c r="G6" s="12">
        <f t="shared" si="1"/>
        <v>18.832000000000001</v>
      </c>
    </row>
    <row r="7" spans="1:7">
      <c r="A7" s="10" t="s">
        <v>9</v>
      </c>
      <c r="B7" s="11"/>
      <c r="C7" s="11"/>
      <c r="D7" s="14">
        <v>0.92</v>
      </c>
      <c r="F7" s="2">
        <v>10</v>
      </c>
      <c r="G7" s="12">
        <f t="shared" si="1"/>
        <v>9.2000000000000011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opLeftCell="A48" zoomScaleNormal="100" workbookViewId="0">
      <selection activeCell="I50" sqref="I50"/>
    </sheetView>
  </sheetViews>
  <sheetFormatPr defaultColWidth="9.140625" defaultRowHeight="15"/>
  <cols>
    <col min="1" max="1" width="22.7109375" style="1" customWidth="1"/>
    <col min="2" max="2" width="77.5703125" style="17" customWidth="1"/>
    <col min="3" max="4" width="10.7109375" style="1" customWidth="1"/>
    <col min="5" max="5" width="20.7109375" style="17" customWidth="1"/>
    <col min="6" max="7" width="10.7109375" customWidth="1"/>
    <col min="8" max="8" width="20.710937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55" t="s">
        <v>10</v>
      </c>
      <c r="B2" s="255"/>
      <c r="C2" s="255"/>
      <c r="D2" s="255"/>
      <c r="E2" s="255"/>
      <c r="F2" s="255"/>
      <c r="G2" s="255"/>
      <c r="H2" s="255"/>
      <c r="I2" s="255"/>
      <c r="J2" s="255"/>
      <c r="K2" s="255"/>
      <c r="L2" s="8"/>
      <c r="M2" s="8"/>
    </row>
    <row r="4" spans="1:17" ht="18.399999999999999" customHeight="1">
      <c r="A4" s="256" t="s">
        <v>11</v>
      </c>
      <c r="B4" s="256"/>
      <c r="C4" s="256"/>
      <c r="D4" s="256"/>
      <c r="E4" s="256"/>
      <c r="F4" s="256"/>
      <c r="G4" s="256"/>
      <c r="H4" s="256"/>
      <c r="I4" s="256"/>
      <c r="J4" s="256"/>
      <c r="K4" s="256"/>
      <c r="L4" s="5"/>
      <c r="M4" s="5"/>
    </row>
    <row r="5" spans="1:17" ht="19.5" thickBot="1">
      <c r="A5" s="18"/>
      <c r="B5" s="220"/>
      <c r="C5" s="3"/>
      <c r="D5" s="3"/>
      <c r="E5" s="220"/>
      <c r="F5" s="3"/>
      <c r="G5" s="3"/>
      <c r="H5" s="220"/>
      <c r="I5" s="3"/>
      <c r="J5" s="3"/>
      <c r="K5" s="220"/>
      <c r="L5" s="3"/>
      <c r="M5" s="3"/>
    </row>
    <row r="6" spans="1:17" ht="18.399999999999999" customHeight="1">
      <c r="A6" s="248" t="s">
        <v>12</v>
      </c>
      <c r="B6" s="260" t="s">
        <v>13</v>
      </c>
      <c r="C6" s="250" t="s">
        <v>6</v>
      </c>
      <c r="D6" s="251"/>
      <c r="E6" s="251"/>
      <c r="F6" s="252" t="s">
        <v>7</v>
      </c>
      <c r="G6" s="253"/>
      <c r="H6" s="254"/>
      <c r="I6" s="257" t="s">
        <v>8</v>
      </c>
      <c r="J6" s="258"/>
      <c r="K6" s="259"/>
      <c r="L6" s="4"/>
      <c r="M6" s="4"/>
      <c r="N6" s="246"/>
      <c r="O6" s="247"/>
      <c r="P6" s="247"/>
    </row>
    <row r="7" spans="1:17" ht="19.5" thickBot="1">
      <c r="A7" s="249"/>
      <c r="B7" s="261"/>
      <c r="C7" s="22" t="s">
        <v>14</v>
      </c>
      <c r="D7" s="23" t="s">
        <v>4</v>
      </c>
      <c r="E7" s="29" t="s">
        <v>15</v>
      </c>
      <c r="F7" s="24" t="s">
        <v>14</v>
      </c>
      <c r="G7" s="25" t="s">
        <v>4</v>
      </c>
      <c r="H7" s="28" t="s">
        <v>15</v>
      </c>
      <c r="I7" s="26" t="s">
        <v>14</v>
      </c>
      <c r="J7" s="27" t="s">
        <v>4</v>
      </c>
      <c r="K7" s="30" t="s">
        <v>15</v>
      </c>
      <c r="L7" s="4"/>
      <c r="M7" s="4"/>
      <c r="N7" s="219"/>
      <c r="O7" s="219"/>
      <c r="P7" s="219"/>
      <c r="Q7" s="219"/>
    </row>
    <row r="8" spans="1:17" s="20" customFormat="1" ht="18.399999999999999" customHeight="1">
      <c r="A8" s="235" t="s">
        <v>16</v>
      </c>
      <c r="B8" s="266"/>
      <c r="C8" s="270" t="s">
        <v>17</v>
      </c>
      <c r="D8" s="271"/>
      <c r="E8" s="60"/>
      <c r="F8" s="270" t="s">
        <v>17</v>
      </c>
      <c r="G8" s="271"/>
      <c r="H8" s="60" t="s">
        <v>18</v>
      </c>
      <c r="I8" s="270" t="s">
        <v>17</v>
      </c>
      <c r="J8" s="271"/>
      <c r="K8" s="60" t="s">
        <v>18</v>
      </c>
      <c r="L8" s="19"/>
      <c r="M8" s="19"/>
    </row>
    <row r="9" spans="1:17" ht="45">
      <c r="A9" s="78" t="s">
        <v>19</v>
      </c>
      <c r="B9" s="79" t="s">
        <v>20</v>
      </c>
      <c r="C9" s="51">
        <v>0.6</v>
      </c>
      <c r="D9" s="47">
        <v>3</v>
      </c>
      <c r="E9" s="52" t="s">
        <v>21</v>
      </c>
      <c r="F9" s="53">
        <v>1</v>
      </c>
      <c r="G9" s="48">
        <v>3</v>
      </c>
      <c r="H9" s="54"/>
      <c r="I9" s="55">
        <v>1</v>
      </c>
      <c r="J9" s="49">
        <v>3</v>
      </c>
      <c r="K9" s="50"/>
      <c r="L9" s="6"/>
      <c r="M9" s="6"/>
    </row>
    <row r="10" spans="1:17" ht="45">
      <c r="A10" s="21" t="s">
        <v>22</v>
      </c>
      <c r="B10" s="31" t="s">
        <v>23</v>
      </c>
      <c r="C10" s="35">
        <v>1</v>
      </c>
      <c r="D10" s="32">
        <v>2</v>
      </c>
      <c r="E10" s="36"/>
      <c r="F10" s="37">
        <v>1</v>
      </c>
      <c r="G10" s="33">
        <v>2</v>
      </c>
      <c r="H10" s="38"/>
      <c r="I10" s="39">
        <v>1</v>
      </c>
      <c r="J10" s="34">
        <v>2</v>
      </c>
      <c r="K10" s="40"/>
      <c r="L10" s="6"/>
      <c r="M10" s="6"/>
    </row>
    <row r="11" spans="1:17" ht="105">
      <c r="A11" s="21" t="s">
        <v>24</v>
      </c>
      <c r="B11" s="31" t="s">
        <v>25</v>
      </c>
      <c r="C11" s="35">
        <v>0.7</v>
      </c>
      <c r="D11" s="32">
        <v>3</v>
      </c>
      <c r="E11" s="36" t="s">
        <v>26</v>
      </c>
      <c r="F11" s="37">
        <v>0.75</v>
      </c>
      <c r="G11" s="33">
        <v>3</v>
      </c>
      <c r="H11" s="38" t="s">
        <v>27</v>
      </c>
      <c r="I11" s="39">
        <v>1</v>
      </c>
      <c r="J11" s="34">
        <v>3</v>
      </c>
      <c r="K11" s="40"/>
      <c r="L11" s="6"/>
      <c r="M11" s="6"/>
    </row>
    <row r="12" spans="1:17" ht="195">
      <c r="A12" s="21" t="s">
        <v>28</v>
      </c>
      <c r="B12" s="31" t="s">
        <v>29</v>
      </c>
      <c r="C12" s="35">
        <v>0</v>
      </c>
      <c r="D12" s="32">
        <v>2</v>
      </c>
      <c r="E12" s="36" t="s">
        <v>30</v>
      </c>
      <c r="F12" s="37">
        <v>0</v>
      </c>
      <c r="G12" s="33">
        <v>2</v>
      </c>
      <c r="H12" s="38" t="s">
        <v>31</v>
      </c>
      <c r="I12" s="39">
        <v>0</v>
      </c>
      <c r="J12" s="34">
        <v>2</v>
      </c>
      <c r="K12" s="40" t="s">
        <v>32</v>
      </c>
      <c r="L12" s="6"/>
      <c r="M12" s="6"/>
    </row>
    <row r="13" spans="1:17" ht="90">
      <c r="A13" s="21" t="s">
        <v>33</v>
      </c>
      <c r="B13" s="31" t="s">
        <v>34</v>
      </c>
      <c r="C13" s="35">
        <v>0.9</v>
      </c>
      <c r="D13" s="32">
        <v>4</v>
      </c>
      <c r="E13" s="36" t="s">
        <v>35</v>
      </c>
      <c r="F13" s="37">
        <v>0</v>
      </c>
      <c r="G13" s="33">
        <v>4</v>
      </c>
      <c r="H13" s="38" t="s">
        <v>36</v>
      </c>
      <c r="I13" s="39">
        <v>0</v>
      </c>
      <c r="J13" s="34">
        <v>4</v>
      </c>
      <c r="K13" s="40" t="s">
        <v>37</v>
      </c>
      <c r="L13" s="6"/>
      <c r="M13" s="6"/>
    </row>
    <row r="14" spans="1:17" s="97" customFormat="1" ht="16.5" thickBot="1">
      <c r="A14" s="262" t="s">
        <v>38</v>
      </c>
      <c r="B14" s="263"/>
      <c r="C14" s="87">
        <f>SUMPRODUCT(C9:C13,D9:D13)</f>
        <v>9.5</v>
      </c>
      <c r="D14" s="88">
        <f>SUM(D9:D13)</f>
        <v>14</v>
      </c>
      <c r="E14" s="89"/>
      <c r="F14" s="90">
        <f>SUMPRODUCT(F9:F13,G9:G13)</f>
        <v>7.25</v>
      </c>
      <c r="G14" s="91">
        <f>SUM(G9:G13)</f>
        <v>14</v>
      </c>
      <c r="H14" s="92"/>
      <c r="I14" s="93">
        <f>SUMPRODUCT(I9:I13,J9:J13)</f>
        <v>8</v>
      </c>
      <c r="J14" s="94">
        <f>SUM(J9:J13)</f>
        <v>14</v>
      </c>
      <c r="K14" s="95"/>
      <c r="L14" s="96"/>
      <c r="M14" s="96"/>
    </row>
    <row r="15" spans="1:17" s="20" customFormat="1" ht="18.399999999999999" customHeight="1">
      <c r="A15" s="267" t="s">
        <v>39</v>
      </c>
      <c r="B15" s="268"/>
      <c r="C15" s="270" t="s">
        <v>17</v>
      </c>
      <c r="D15" s="271"/>
      <c r="E15" s="60"/>
      <c r="F15" s="270" t="s">
        <v>17</v>
      </c>
      <c r="G15" s="271"/>
      <c r="H15" s="60" t="s">
        <v>18</v>
      </c>
      <c r="I15" s="270" t="s">
        <v>17</v>
      </c>
      <c r="J15" s="271"/>
      <c r="K15" s="60" t="s">
        <v>18</v>
      </c>
      <c r="L15" s="19"/>
      <c r="M15" s="19"/>
    </row>
    <row r="16" spans="1:17" ht="255">
      <c r="A16" s="78" t="s">
        <v>40</v>
      </c>
      <c r="B16" s="79" t="s">
        <v>41</v>
      </c>
      <c r="C16" s="62">
        <v>0</v>
      </c>
      <c r="D16" s="63">
        <v>2</v>
      </c>
      <c r="E16" s="64" t="s">
        <v>42</v>
      </c>
      <c r="F16" s="68">
        <v>0.75</v>
      </c>
      <c r="G16" s="69">
        <v>2</v>
      </c>
      <c r="H16" s="70" t="s">
        <v>43</v>
      </c>
      <c r="I16" s="74">
        <v>1</v>
      </c>
      <c r="J16" s="75">
        <v>2</v>
      </c>
      <c r="K16" s="76"/>
      <c r="L16" s="6"/>
      <c r="M16" s="6"/>
    </row>
    <row r="17" spans="1:13" ht="195">
      <c r="A17" s="21" t="s">
        <v>44</v>
      </c>
      <c r="B17" s="31" t="s">
        <v>45</v>
      </c>
      <c r="C17" s="45">
        <v>0</v>
      </c>
      <c r="D17" s="41">
        <v>3</v>
      </c>
      <c r="E17" s="65" t="s">
        <v>46</v>
      </c>
      <c r="F17" s="71">
        <v>0.25</v>
      </c>
      <c r="G17" s="42">
        <v>3</v>
      </c>
      <c r="H17" s="72" t="s">
        <v>47</v>
      </c>
      <c r="I17" s="77">
        <v>1</v>
      </c>
      <c r="J17" s="44">
        <v>3</v>
      </c>
      <c r="K17" s="46"/>
      <c r="L17" s="6"/>
      <c r="M17" s="6"/>
    </row>
    <row r="18" spans="1:13" ht="165">
      <c r="A18" s="21" t="s">
        <v>48</v>
      </c>
      <c r="B18" s="31" t="s">
        <v>49</v>
      </c>
      <c r="C18" s="45">
        <v>0.3</v>
      </c>
      <c r="D18" s="41">
        <v>3</v>
      </c>
      <c r="E18" s="65" t="s">
        <v>50</v>
      </c>
      <c r="F18" s="71">
        <v>0</v>
      </c>
      <c r="G18" s="42">
        <v>3</v>
      </c>
      <c r="H18" s="72" t="s">
        <v>51</v>
      </c>
      <c r="I18" s="77">
        <v>0</v>
      </c>
      <c r="J18" s="44">
        <v>3</v>
      </c>
      <c r="K18" s="46" t="s">
        <v>52</v>
      </c>
      <c r="L18" s="6"/>
      <c r="M18" s="6"/>
    </row>
    <row r="19" spans="1:13" ht="75">
      <c r="A19" s="21" t="s">
        <v>53</v>
      </c>
      <c r="B19" s="31" t="s">
        <v>54</v>
      </c>
      <c r="C19" s="45">
        <v>1</v>
      </c>
      <c r="D19" s="41">
        <v>3</v>
      </c>
      <c r="E19" s="65"/>
      <c r="F19" s="71">
        <v>0.75</v>
      </c>
      <c r="G19" s="42">
        <v>3</v>
      </c>
      <c r="H19" s="72" t="s">
        <v>55</v>
      </c>
      <c r="I19" s="77">
        <v>1</v>
      </c>
      <c r="J19" s="44">
        <v>3</v>
      </c>
      <c r="K19" s="46"/>
      <c r="L19" s="6"/>
      <c r="M19" s="6"/>
    </row>
    <row r="20" spans="1:13" ht="30">
      <c r="A20" s="21" t="s">
        <v>56</v>
      </c>
      <c r="B20" s="31" t="s">
        <v>57</v>
      </c>
      <c r="C20" s="45">
        <v>1</v>
      </c>
      <c r="D20" s="41">
        <v>2</v>
      </c>
      <c r="E20" s="65"/>
      <c r="F20" s="71">
        <v>1</v>
      </c>
      <c r="G20" s="42">
        <v>2</v>
      </c>
      <c r="H20" s="72"/>
      <c r="I20" s="77">
        <v>1</v>
      </c>
      <c r="J20" s="44">
        <v>2</v>
      </c>
      <c r="K20" s="46"/>
      <c r="L20" s="6"/>
      <c r="M20" s="6"/>
    </row>
    <row r="21" spans="1:13" s="97" customFormat="1" ht="16.5" thickBot="1">
      <c r="A21" s="269" t="s">
        <v>38</v>
      </c>
      <c r="B21" s="265"/>
      <c r="C21" s="98">
        <f>SUMPRODUCT(C16:C20,D16:D20)</f>
        <v>5.9</v>
      </c>
      <c r="D21" s="99">
        <f>SUM(D16:D20)</f>
        <v>13</v>
      </c>
      <c r="E21" s="100"/>
      <c r="F21" s="101">
        <f>SUMPRODUCT(F16:F20,G16:G20)</f>
        <v>6.5</v>
      </c>
      <c r="G21" s="102">
        <f>SUM(G16:G20)</f>
        <v>13</v>
      </c>
      <c r="H21" s="103"/>
      <c r="I21" s="104">
        <f>SUMPRODUCT(I16:I20,J16:J20)</f>
        <v>10</v>
      </c>
      <c r="J21" s="105">
        <f>SUM(J16:J20)</f>
        <v>13</v>
      </c>
      <c r="K21" s="106"/>
      <c r="L21" s="96"/>
      <c r="M21" s="96"/>
    </row>
    <row r="22" spans="1:13" ht="18.399999999999999" customHeight="1" thickBot="1">
      <c r="A22" s="235" t="s">
        <v>58</v>
      </c>
      <c r="B22" s="266"/>
      <c r="C22" s="270" t="s">
        <v>59</v>
      </c>
      <c r="D22" s="271"/>
      <c r="E22" s="60"/>
      <c r="F22" s="270" t="s">
        <v>17</v>
      </c>
      <c r="G22" s="271"/>
      <c r="H22" s="60" t="s">
        <v>60</v>
      </c>
      <c r="I22" s="270" t="s">
        <v>17</v>
      </c>
      <c r="J22" s="271"/>
      <c r="K22" s="60" t="s">
        <v>60</v>
      </c>
      <c r="L22" s="5"/>
      <c r="M22" s="5"/>
    </row>
    <row r="23" spans="1:13" ht="60">
      <c r="A23" s="80" t="s">
        <v>61</v>
      </c>
      <c r="B23" s="81" t="s">
        <v>62</v>
      </c>
      <c r="C23" s="84">
        <v>1</v>
      </c>
      <c r="D23" s="85">
        <v>2</v>
      </c>
      <c r="E23" s="86"/>
      <c r="F23" s="109">
        <v>1</v>
      </c>
      <c r="G23" s="110">
        <v>2</v>
      </c>
      <c r="H23" s="111"/>
      <c r="I23" s="114">
        <v>1</v>
      </c>
      <c r="J23" s="115">
        <v>2</v>
      </c>
      <c r="K23" s="116"/>
      <c r="L23" s="6"/>
      <c r="M23" s="6"/>
    </row>
    <row r="24" spans="1:13" ht="120">
      <c r="A24" s="82" t="s">
        <v>63</v>
      </c>
      <c r="B24" s="83" t="s">
        <v>64</v>
      </c>
      <c r="C24" s="45">
        <v>0</v>
      </c>
      <c r="D24" s="41">
        <v>1</v>
      </c>
      <c r="E24" s="65" t="s">
        <v>65</v>
      </c>
      <c r="F24" s="71">
        <v>1</v>
      </c>
      <c r="G24" s="42">
        <v>1</v>
      </c>
      <c r="H24" s="72"/>
      <c r="I24" s="77">
        <v>1</v>
      </c>
      <c r="J24" s="44">
        <v>1</v>
      </c>
      <c r="K24" s="46"/>
      <c r="L24" s="6"/>
      <c r="M24" s="6"/>
    </row>
    <row r="25" spans="1:13" ht="120">
      <c r="A25" s="82" t="s">
        <v>66</v>
      </c>
      <c r="B25" s="83" t="s">
        <v>67</v>
      </c>
      <c r="C25" s="45">
        <v>0</v>
      </c>
      <c r="D25" s="41">
        <v>1</v>
      </c>
      <c r="E25" s="65" t="s">
        <v>65</v>
      </c>
      <c r="F25" s="71">
        <v>0.9</v>
      </c>
      <c r="G25" s="42">
        <v>1</v>
      </c>
      <c r="H25" s="72" t="s">
        <v>68</v>
      </c>
      <c r="I25" s="77">
        <v>1</v>
      </c>
      <c r="J25" s="44">
        <v>1</v>
      </c>
      <c r="K25" s="46"/>
      <c r="L25" s="6"/>
      <c r="M25" s="6"/>
    </row>
    <row r="26" spans="1:13" s="97" customFormat="1" ht="16.5" thickBot="1">
      <c r="A26" s="264" t="s">
        <v>38</v>
      </c>
      <c r="B26" s="265"/>
      <c r="C26" s="87">
        <f>SUMPRODUCT(C23:C25,D23:D25)</f>
        <v>2</v>
      </c>
      <c r="D26" s="88">
        <f>SUM(D23:D25)</f>
        <v>4</v>
      </c>
      <c r="E26" s="89"/>
      <c r="F26" s="101">
        <f>SUMPRODUCT(F23:F25,G23:G25)</f>
        <v>3.9</v>
      </c>
      <c r="G26" s="102">
        <f>SUM(G23:G25)</f>
        <v>4</v>
      </c>
      <c r="H26" s="103"/>
      <c r="I26" s="104">
        <f>SUMPRODUCT(I23:I25,J23:J25)</f>
        <v>4</v>
      </c>
      <c r="J26" s="105">
        <f>SUM(J23:J25)</f>
        <v>4</v>
      </c>
      <c r="K26" s="106"/>
      <c r="L26" s="96"/>
      <c r="M26" s="96"/>
    </row>
    <row r="27" spans="1:13" ht="18.399999999999999" customHeight="1">
      <c r="A27" s="235" t="s">
        <v>69</v>
      </c>
      <c r="B27" s="266"/>
      <c r="C27" s="270" t="s">
        <v>17</v>
      </c>
      <c r="D27" s="271"/>
      <c r="E27" s="60"/>
      <c r="F27" s="270" t="s">
        <v>17</v>
      </c>
      <c r="G27" s="271"/>
      <c r="H27" s="59" t="s">
        <v>18</v>
      </c>
      <c r="I27" s="270" t="s">
        <v>17</v>
      </c>
      <c r="J27" s="271"/>
      <c r="K27" s="60" t="s">
        <v>18</v>
      </c>
      <c r="L27" s="16"/>
      <c r="M27" s="5"/>
    </row>
    <row r="28" spans="1:13" ht="45">
      <c r="A28" s="120" t="s">
        <v>70</v>
      </c>
      <c r="B28" s="121" t="s">
        <v>71</v>
      </c>
      <c r="C28" s="112">
        <v>1</v>
      </c>
      <c r="D28" s="61">
        <v>2</v>
      </c>
      <c r="E28" s="113"/>
      <c r="F28" s="107">
        <v>1</v>
      </c>
      <c r="G28" s="66">
        <v>2</v>
      </c>
      <c r="H28" s="67"/>
      <c r="I28" s="118">
        <v>1</v>
      </c>
      <c r="J28" s="73">
        <v>2</v>
      </c>
      <c r="K28" s="119"/>
      <c r="L28" s="6"/>
      <c r="M28" s="6"/>
    </row>
    <row r="29" spans="1:13" ht="30">
      <c r="A29" s="56" t="s">
        <v>72</v>
      </c>
      <c r="B29" s="57" t="s">
        <v>73</v>
      </c>
      <c r="C29" s="45">
        <v>1</v>
      </c>
      <c r="D29" s="41">
        <v>2</v>
      </c>
      <c r="E29" s="65"/>
      <c r="F29" s="71">
        <v>1</v>
      </c>
      <c r="G29" s="42">
        <v>2</v>
      </c>
      <c r="H29" s="43"/>
      <c r="I29" s="77">
        <v>1</v>
      </c>
      <c r="J29" s="44">
        <v>2</v>
      </c>
      <c r="K29" s="46"/>
      <c r="L29" s="6"/>
      <c r="M29" s="6"/>
    </row>
    <row r="30" spans="1:13">
      <c r="A30" s="21" t="s">
        <v>74</v>
      </c>
      <c r="B30" s="57" t="s">
        <v>75</v>
      </c>
      <c r="C30" s="45">
        <v>1</v>
      </c>
      <c r="D30" s="41">
        <v>2</v>
      </c>
      <c r="E30" s="65"/>
      <c r="F30" s="71">
        <v>1</v>
      </c>
      <c r="G30" s="42">
        <v>2</v>
      </c>
      <c r="H30" s="43"/>
      <c r="I30" s="77">
        <v>1</v>
      </c>
      <c r="J30" s="44">
        <v>2</v>
      </c>
      <c r="K30" s="46"/>
      <c r="L30" s="6"/>
      <c r="M30" s="6"/>
    </row>
    <row r="31" spans="1:13" ht="165">
      <c r="A31" s="21" t="s">
        <v>76</v>
      </c>
      <c r="B31" s="57" t="s">
        <v>77</v>
      </c>
      <c r="C31" s="45">
        <v>0</v>
      </c>
      <c r="D31" s="41">
        <v>3</v>
      </c>
      <c r="E31" s="65" t="s">
        <v>78</v>
      </c>
      <c r="F31" s="71">
        <v>1</v>
      </c>
      <c r="G31" s="42">
        <v>3</v>
      </c>
      <c r="H31" s="43"/>
      <c r="I31" s="77">
        <v>1</v>
      </c>
      <c r="J31" s="44">
        <v>3</v>
      </c>
      <c r="K31" s="46"/>
      <c r="L31" s="6"/>
      <c r="M31" s="6"/>
    </row>
    <row r="32" spans="1:13" s="97" customFormat="1" ht="16.5" thickBot="1">
      <c r="A32" s="262" t="s">
        <v>38</v>
      </c>
      <c r="B32" s="263"/>
      <c r="C32" s="87">
        <f>SUMPRODUCT(C28:C31,D28:D31)</f>
        <v>6</v>
      </c>
      <c r="D32" s="88">
        <f>SUM(D28:D31)</f>
        <v>9</v>
      </c>
      <c r="E32" s="89"/>
      <c r="F32" s="90">
        <f>SUMPRODUCT(F28:F31,G28:G31)</f>
        <v>9</v>
      </c>
      <c r="G32" s="91">
        <f>SUM(G28:G31)</f>
        <v>9</v>
      </c>
      <c r="H32" s="117"/>
      <c r="I32" s="104">
        <f>SUMPRODUCT(I28:I31,J28:J31)</f>
        <v>9</v>
      </c>
      <c r="J32" s="105">
        <f>SUM(J28:J31)</f>
        <v>9</v>
      </c>
      <c r="K32" s="106"/>
      <c r="L32" s="96"/>
      <c r="M32" s="96"/>
    </row>
    <row r="33" spans="1:13" ht="18.399999999999999" customHeight="1">
      <c r="A33" s="235" t="s">
        <v>79</v>
      </c>
      <c r="B33" s="236"/>
      <c r="C33" s="270" t="s">
        <v>17</v>
      </c>
      <c r="D33" s="271"/>
      <c r="E33" s="60"/>
      <c r="F33" s="270" t="s">
        <v>17</v>
      </c>
      <c r="G33" s="271"/>
      <c r="H33" s="60" t="s">
        <v>18</v>
      </c>
      <c r="I33" s="58" t="s">
        <v>17</v>
      </c>
      <c r="J33" s="59"/>
      <c r="K33" s="60" t="s">
        <v>18</v>
      </c>
      <c r="L33" s="15"/>
      <c r="M33" s="5"/>
    </row>
    <row r="34" spans="1:13">
      <c r="A34" s="120" t="s">
        <v>80</v>
      </c>
      <c r="B34" s="79" t="s">
        <v>81</v>
      </c>
      <c r="C34" s="112">
        <v>1</v>
      </c>
      <c r="D34" s="61">
        <v>1</v>
      </c>
      <c r="E34" s="113"/>
      <c r="F34" s="107">
        <v>0.5</v>
      </c>
      <c r="G34" s="66">
        <v>1</v>
      </c>
      <c r="H34" s="108" t="s">
        <v>82</v>
      </c>
      <c r="I34" s="118">
        <v>1</v>
      </c>
      <c r="J34" s="73">
        <v>1</v>
      </c>
      <c r="K34" s="119"/>
      <c r="L34" s="6"/>
      <c r="M34" s="6"/>
    </row>
    <row r="35" spans="1:13" ht="30">
      <c r="A35" s="56" t="s">
        <v>83</v>
      </c>
      <c r="B35" s="31" t="s">
        <v>84</v>
      </c>
      <c r="C35" s="45">
        <v>1</v>
      </c>
      <c r="D35" s="41">
        <v>1</v>
      </c>
      <c r="E35" s="65"/>
      <c r="F35" s="71">
        <v>1</v>
      </c>
      <c r="G35" s="42">
        <v>1</v>
      </c>
      <c r="H35" s="72"/>
      <c r="I35" s="77">
        <v>1</v>
      </c>
      <c r="J35" s="44">
        <v>1</v>
      </c>
      <c r="K35" s="46"/>
      <c r="L35" s="6"/>
      <c r="M35" s="6"/>
    </row>
    <row r="36" spans="1:13" ht="135">
      <c r="A36" s="21" t="s">
        <v>85</v>
      </c>
      <c r="B36" s="31" t="s">
        <v>86</v>
      </c>
      <c r="C36" s="45">
        <v>0.6</v>
      </c>
      <c r="D36" s="41">
        <v>3</v>
      </c>
      <c r="E36" s="65" t="s">
        <v>87</v>
      </c>
      <c r="F36" s="71">
        <v>0</v>
      </c>
      <c r="G36" s="42">
        <v>3</v>
      </c>
      <c r="H36" s="72" t="s">
        <v>88</v>
      </c>
      <c r="I36" s="77">
        <v>0.25</v>
      </c>
      <c r="J36" s="44">
        <v>3</v>
      </c>
      <c r="K36" s="46" t="s">
        <v>89</v>
      </c>
      <c r="L36" s="6"/>
      <c r="M36" s="6"/>
    </row>
    <row r="37" spans="1:13" ht="30">
      <c r="A37" s="21" t="s">
        <v>90</v>
      </c>
      <c r="B37" s="31" t="s">
        <v>91</v>
      </c>
      <c r="C37" s="45">
        <v>0.9</v>
      </c>
      <c r="D37" s="41">
        <v>3</v>
      </c>
      <c r="E37" s="65" t="s">
        <v>92</v>
      </c>
      <c r="F37" s="71">
        <v>1</v>
      </c>
      <c r="G37" s="42">
        <v>3</v>
      </c>
      <c r="H37" s="72"/>
      <c r="I37" s="77">
        <v>1</v>
      </c>
      <c r="J37" s="44">
        <v>3</v>
      </c>
      <c r="K37" s="46"/>
      <c r="L37" s="6"/>
      <c r="M37" s="6"/>
    </row>
    <row r="38" spans="1:13" s="97" customFormat="1" ht="16.5" thickBot="1">
      <c r="A38" s="262" t="s">
        <v>38</v>
      </c>
      <c r="B38" s="263"/>
      <c r="C38" s="122">
        <f>SUMPRODUCT(C34:C37,D34:D37)</f>
        <v>6.5</v>
      </c>
      <c r="D38" s="88">
        <f>SUM(D34:D37)</f>
        <v>8</v>
      </c>
      <c r="E38" s="89"/>
      <c r="F38" s="123">
        <f>SUMPRODUCT(F34:F37,G34:G37)</f>
        <v>4.5</v>
      </c>
      <c r="G38" s="91">
        <f>SUM(G34:G37)</f>
        <v>8</v>
      </c>
      <c r="H38" s="92"/>
      <c r="I38" s="104">
        <f>SUMPRODUCT(I34:I37,J34:J37)</f>
        <v>5.75</v>
      </c>
      <c r="J38" s="105">
        <f>SUM(J34:J37)</f>
        <v>8</v>
      </c>
      <c r="K38" s="106"/>
      <c r="L38" s="96"/>
      <c r="M38" s="96"/>
    </row>
    <row r="39" spans="1:13" ht="18.399999999999999" customHeight="1" thickBot="1">
      <c r="A39" s="235" t="s">
        <v>93</v>
      </c>
      <c r="B39" s="266"/>
      <c r="C39" s="270" t="s">
        <v>94</v>
      </c>
      <c r="D39" s="271"/>
      <c r="E39" s="59"/>
      <c r="F39" s="270" t="s">
        <v>17</v>
      </c>
      <c r="G39" s="271"/>
      <c r="H39" s="60" t="s">
        <v>60</v>
      </c>
      <c r="I39" s="270" t="s">
        <v>17</v>
      </c>
      <c r="J39" s="271"/>
      <c r="K39" s="60" t="s">
        <v>60</v>
      </c>
      <c r="L39" s="5"/>
      <c r="M39" s="5"/>
    </row>
    <row r="40" spans="1:13" ht="60">
      <c r="A40" s="78" t="s">
        <v>95</v>
      </c>
      <c r="B40" s="79" t="s">
        <v>96</v>
      </c>
      <c r="C40" s="84">
        <v>0</v>
      </c>
      <c r="D40" s="85">
        <v>1</v>
      </c>
      <c r="E40" s="86" t="s">
        <v>97</v>
      </c>
      <c r="F40" s="109">
        <v>1</v>
      </c>
      <c r="G40" s="110">
        <v>1</v>
      </c>
      <c r="H40" s="111"/>
      <c r="I40" s="114">
        <v>1</v>
      </c>
      <c r="J40" s="115">
        <v>1</v>
      </c>
      <c r="K40" s="116"/>
      <c r="L40" s="6"/>
      <c r="M40" s="6"/>
    </row>
    <row r="41" spans="1:13" ht="90">
      <c r="A41" s="21" t="s">
        <v>98</v>
      </c>
      <c r="B41" s="31" t="s">
        <v>99</v>
      </c>
      <c r="C41" s="45">
        <v>1</v>
      </c>
      <c r="D41" s="41">
        <v>4</v>
      </c>
      <c r="E41" s="65"/>
      <c r="F41" s="71">
        <v>0.8</v>
      </c>
      <c r="G41" s="42">
        <v>4</v>
      </c>
      <c r="H41" s="72" t="s">
        <v>100</v>
      </c>
      <c r="I41" s="77">
        <v>1</v>
      </c>
      <c r="J41" s="44">
        <v>4</v>
      </c>
      <c r="K41" s="46"/>
      <c r="L41" s="6"/>
      <c r="M41" s="6"/>
    </row>
    <row r="42" spans="1:13" ht="30">
      <c r="A42" s="21" t="s">
        <v>101</v>
      </c>
      <c r="B42" s="31" t="s">
        <v>102</v>
      </c>
      <c r="C42" s="45">
        <v>1</v>
      </c>
      <c r="D42" s="41">
        <v>3</v>
      </c>
      <c r="E42" s="65"/>
      <c r="F42" s="71">
        <v>1</v>
      </c>
      <c r="G42" s="42">
        <v>3</v>
      </c>
      <c r="H42" s="72"/>
      <c r="I42" s="77">
        <v>1</v>
      </c>
      <c r="J42" s="44">
        <v>3</v>
      </c>
      <c r="K42" s="46"/>
      <c r="L42" s="6"/>
      <c r="M42" s="6"/>
    </row>
    <row r="43" spans="1:13" ht="45">
      <c r="A43" s="21" t="s">
        <v>103</v>
      </c>
      <c r="B43" s="31" t="s">
        <v>104</v>
      </c>
      <c r="C43" s="45">
        <v>1</v>
      </c>
      <c r="D43" s="41">
        <v>2</v>
      </c>
      <c r="E43" s="65"/>
      <c r="F43" s="71">
        <v>1</v>
      </c>
      <c r="G43" s="42">
        <v>2</v>
      </c>
      <c r="H43" s="72"/>
      <c r="I43" s="77">
        <v>1</v>
      </c>
      <c r="J43" s="44">
        <v>2</v>
      </c>
      <c r="K43" s="46"/>
      <c r="L43" s="6"/>
    </row>
    <row r="44" spans="1:13" ht="90">
      <c r="A44" s="21" t="s">
        <v>105</v>
      </c>
      <c r="B44" s="31" t="s">
        <v>106</v>
      </c>
      <c r="C44" s="35">
        <v>1</v>
      </c>
      <c r="D44" s="32">
        <v>2</v>
      </c>
      <c r="E44" s="36" t="s">
        <v>107</v>
      </c>
      <c r="F44" s="37">
        <v>0.75</v>
      </c>
      <c r="G44" s="33">
        <v>2</v>
      </c>
      <c r="H44" s="38" t="s">
        <v>108</v>
      </c>
      <c r="I44" s="39">
        <v>1</v>
      </c>
      <c r="J44" s="34">
        <v>2</v>
      </c>
      <c r="K44" s="40"/>
      <c r="L44" s="6"/>
      <c r="M44" s="6"/>
    </row>
    <row r="45" spans="1:13" ht="45">
      <c r="A45" s="21" t="s">
        <v>109</v>
      </c>
      <c r="B45" s="31" t="s">
        <v>110</v>
      </c>
      <c r="C45" s="35">
        <v>0</v>
      </c>
      <c r="D45" s="32">
        <v>3</v>
      </c>
      <c r="E45" s="36" t="s">
        <v>111</v>
      </c>
      <c r="F45" s="37">
        <v>1</v>
      </c>
      <c r="G45" s="33">
        <v>3</v>
      </c>
      <c r="H45" s="38"/>
      <c r="I45" s="39">
        <v>1</v>
      </c>
      <c r="J45" s="34">
        <v>3</v>
      </c>
      <c r="K45" s="40"/>
      <c r="L45" s="6"/>
      <c r="M45" s="6"/>
    </row>
    <row r="46" spans="1:13" ht="180">
      <c r="A46" s="21" t="s">
        <v>112</v>
      </c>
      <c r="B46" s="31" t="s">
        <v>113</v>
      </c>
      <c r="C46" s="45">
        <v>1</v>
      </c>
      <c r="D46" s="41">
        <v>3</v>
      </c>
      <c r="E46" s="65"/>
      <c r="F46" s="71">
        <v>0.8</v>
      </c>
      <c r="G46" s="42">
        <v>3</v>
      </c>
      <c r="H46" s="72" t="s">
        <v>114</v>
      </c>
      <c r="I46" s="77">
        <v>1</v>
      </c>
      <c r="J46" s="44">
        <v>3</v>
      </c>
      <c r="K46" s="46" t="s">
        <v>115</v>
      </c>
      <c r="L46" s="6"/>
      <c r="M46" s="6"/>
    </row>
    <row r="47" spans="1:13" ht="300">
      <c r="A47" s="21" t="s">
        <v>116</v>
      </c>
      <c r="B47" s="31" t="s">
        <v>117</v>
      </c>
      <c r="C47" s="45">
        <v>0.5</v>
      </c>
      <c r="D47" s="41">
        <v>6</v>
      </c>
      <c r="E47" s="65" t="s">
        <v>118</v>
      </c>
      <c r="F47" s="71">
        <v>0</v>
      </c>
      <c r="G47" s="42">
        <v>6</v>
      </c>
      <c r="H47" s="72" t="s">
        <v>119</v>
      </c>
      <c r="I47" s="77">
        <v>1</v>
      </c>
      <c r="J47" s="44">
        <v>6</v>
      </c>
      <c r="K47" s="46" t="s">
        <v>120</v>
      </c>
      <c r="L47" s="6"/>
      <c r="M47" s="6"/>
    </row>
    <row r="48" spans="1:13" ht="285">
      <c r="A48" s="21" t="s">
        <v>121</v>
      </c>
      <c r="B48" s="31" t="s">
        <v>122</v>
      </c>
      <c r="C48" s="45">
        <v>0.6</v>
      </c>
      <c r="D48" s="41">
        <v>8</v>
      </c>
      <c r="E48" s="65" t="s">
        <v>123</v>
      </c>
      <c r="F48" s="71">
        <v>0.5</v>
      </c>
      <c r="G48" s="42">
        <v>8</v>
      </c>
      <c r="H48" s="72" t="s">
        <v>124</v>
      </c>
      <c r="I48" s="77">
        <v>0.75</v>
      </c>
      <c r="J48" s="44">
        <v>8</v>
      </c>
      <c r="K48" s="46" t="s">
        <v>125</v>
      </c>
      <c r="L48" s="6"/>
      <c r="M48" s="6"/>
    </row>
    <row r="49" spans="1:13" ht="105">
      <c r="A49" s="21" t="s">
        <v>126</v>
      </c>
      <c r="B49" s="31" t="s">
        <v>127</v>
      </c>
      <c r="C49" s="45">
        <v>0</v>
      </c>
      <c r="D49" s="41">
        <v>6</v>
      </c>
      <c r="E49" s="65" t="s">
        <v>128</v>
      </c>
      <c r="F49" s="71">
        <v>0.9</v>
      </c>
      <c r="G49" s="42">
        <v>6</v>
      </c>
      <c r="H49" s="72" t="s">
        <v>129</v>
      </c>
      <c r="I49" s="77">
        <v>0.9</v>
      </c>
      <c r="J49" s="44">
        <v>6</v>
      </c>
      <c r="K49" s="46" t="s">
        <v>130</v>
      </c>
      <c r="L49" s="6"/>
      <c r="M49" s="6"/>
    </row>
    <row r="50" spans="1:13">
      <c r="A50" s="21" t="s">
        <v>131</v>
      </c>
      <c r="B50" s="31" t="s">
        <v>132</v>
      </c>
      <c r="C50" s="45">
        <v>1</v>
      </c>
      <c r="D50" s="41">
        <v>3</v>
      </c>
      <c r="E50" s="65"/>
      <c r="F50" s="71">
        <v>1</v>
      </c>
      <c r="G50" s="42">
        <v>3</v>
      </c>
      <c r="H50" s="72"/>
      <c r="I50" s="77">
        <v>1</v>
      </c>
      <c r="J50" s="44">
        <v>3</v>
      </c>
      <c r="K50" s="46"/>
      <c r="L50" s="6"/>
      <c r="M50" s="6"/>
    </row>
    <row r="51" spans="1:13" s="97" customFormat="1" ht="15.75">
      <c r="A51" s="262" t="s">
        <v>38</v>
      </c>
      <c r="B51" s="263"/>
      <c r="C51" s="132">
        <f>SUMPRODUCT(C40:C50,D40:D50)</f>
        <v>24.8</v>
      </c>
      <c r="D51" s="99">
        <f>SUM(D40:D50)</f>
        <v>41</v>
      </c>
      <c r="E51" s="100"/>
      <c r="F51" s="123">
        <f>SUMPRODUCT(F40:F50,G40:G50)</f>
        <v>28.5</v>
      </c>
      <c r="G51" s="91">
        <f>SUM(G40:G50)</f>
        <v>41</v>
      </c>
      <c r="H51" s="92"/>
      <c r="I51" s="93">
        <f>SUMPRODUCT(I40:I50,J40:J50)</f>
        <v>38.4</v>
      </c>
      <c r="J51" s="94">
        <f>SUM(J40:J50)</f>
        <v>41</v>
      </c>
      <c r="K51" s="95"/>
      <c r="L51" s="96"/>
      <c r="M51" s="96"/>
    </row>
    <row r="52" spans="1:13" ht="18.399999999999999" customHeight="1">
      <c r="A52" s="235" t="s">
        <v>133</v>
      </c>
      <c r="B52" s="236"/>
      <c r="C52" s="270" t="s">
        <v>94</v>
      </c>
      <c r="D52" s="271"/>
      <c r="E52" s="60"/>
      <c r="F52" s="270" t="s">
        <v>17</v>
      </c>
      <c r="G52" s="271"/>
      <c r="H52" s="60" t="s">
        <v>60</v>
      </c>
      <c r="I52" s="270" t="s">
        <v>17</v>
      </c>
      <c r="J52" s="271"/>
      <c r="K52" s="60" t="s">
        <v>60</v>
      </c>
      <c r="L52" s="15"/>
      <c r="M52" s="5"/>
    </row>
    <row r="53" spans="1:13" ht="30">
      <c r="A53" s="78" t="s">
        <v>134</v>
      </c>
      <c r="B53" s="79" t="s">
        <v>135</v>
      </c>
      <c r="C53" s="112">
        <v>1</v>
      </c>
      <c r="D53" s="61">
        <v>2</v>
      </c>
      <c r="E53" s="113"/>
      <c r="F53" s="109">
        <v>1</v>
      </c>
      <c r="G53" s="110">
        <v>2</v>
      </c>
      <c r="H53" s="111"/>
      <c r="I53" s="127">
        <v>1</v>
      </c>
      <c r="J53" s="128">
        <v>2</v>
      </c>
      <c r="K53" s="129"/>
      <c r="L53" s="6"/>
      <c r="M53" s="6"/>
    </row>
    <row r="54" spans="1:13" ht="30">
      <c r="A54" s="21" t="s">
        <v>136</v>
      </c>
      <c r="B54" s="31" t="s">
        <v>137</v>
      </c>
      <c r="C54" s="45">
        <v>1</v>
      </c>
      <c r="D54" s="41">
        <v>2</v>
      </c>
      <c r="E54" s="65"/>
      <c r="F54" s="71">
        <v>1</v>
      </c>
      <c r="G54" s="42">
        <v>2</v>
      </c>
      <c r="H54" s="72"/>
      <c r="I54" s="130">
        <v>1</v>
      </c>
      <c r="J54" s="124">
        <v>2</v>
      </c>
      <c r="K54" s="131"/>
      <c r="L54" s="6"/>
      <c r="M54" s="6"/>
    </row>
    <row r="55" spans="1:13">
      <c r="A55" s="56" t="s">
        <v>138</v>
      </c>
      <c r="B55" s="31" t="s">
        <v>139</v>
      </c>
      <c r="C55" s="45">
        <v>1</v>
      </c>
      <c r="D55" s="41">
        <v>1</v>
      </c>
      <c r="E55" s="65"/>
      <c r="F55" s="71">
        <v>1</v>
      </c>
      <c r="G55" s="42">
        <v>1</v>
      </c>
      <c r="H55" s="72"/>
      <c r="I55" s="130">
        <v>1</v>
      </c>
      <c r="J55" s="124">
        <v>1</v>
      </c>
      <c r="K55" s="131"/>
      <c r="L55" s="6"/>
      <c r="M55" s="6"/>
    </row>
    <row r="56" spans="1:13" ht="105">
      <c r="A56" s="56" t="s">
        <v>140</v>
      </c>
      <c r="B56" s="31" t="s">
        <v>141</v>
      </c>
      <c r="C56" s="45">
        <v>0.25</v>
      </c>
      <c r="D56" s="41">
        <v>4</v>
      </c>
      <c r="E56" s="65" t="s">
        <v>142</v>
      </c>
      <c r="F56" s="71">
        <v>1</v>
      </c>
      <c r="G56" s="42">
        <v>4</v>
      </c>
      <c r="H56" s="72"/>
      <c r="I56" s="130">
        <v>1</v>
      </c>
      <c r="J56" s="124">
        <v>4</v>
      </c>
      <c r="K56" s="131"/>
      <c r="L56" s="6"/>
      <c r="M56" s="6"/>
    </row>
    <row r="57" spans="1:13" ht="45">
      <c r="A57" s="21" t="s">
        <v>143</v>
      </c>
      <c r="B57" s="31" t="s">
        <v>144</v>
      </c>
      <c r="C57" s="45">
        <v>1</v>
      </c>
      <c r="D57" s="41">
        <v>2</v>
      </c>
      <c r="E57" s="65"/>
      <c r="F57" s="71">
        <v>1</v>
      </c>
      <c r="G57" s="42">
        <v>2</v>
      </c>
      <c r="H57" s="72"/>
      <c r="I57" s="130">
        <v>1</v>
      </c>
      <c r="J57" s="124">
        <v>2</v>
      </c>
      <c r="K57" s="131"/>
      <c r="L57" s="7"/>
      <c r="M57" s="6"/>
    </row>
    <row r="58" spans="1:13" s="97" customFormat="1" ht="16.5" thickBot="1">
      <c r="A58" s="262" t="s">
        <v>38</v>
      </c>
      <c r="B58" s="263"/>
      <c r="C58" s="98">
        <f>SUMPRODUCT(C53:C57,D53:D57)</f>
        <v>8</v>
      </c>
      <c r="D58" s="99">
        <f>SUM(D53:D57)</f>
        <v>11</v>
      </c>
      <c r="E58" s="100"/>
      <c r="F58" s="101">
        <f>SUMPRODUCT(F53:F57,G53:G57)</f>
        <v>11</v>
      </c>
      <c r="G58" s="102">
        <f>SUM(G53:G57)</f>
        <v>11</v>
      </c>
      <c r="H58" s="103"/>
      <c r="I58" s="93">
        <f>SUMPRODUCT(I53:I57,J53:J57)</f>
        <v>11</v>
      </c>
      <c r="J58" s="94">
        <f>SUM(J53:J57)</f>
        <v>11</v>
      </c>
      <c r="K58" s="95"/>
      <c r="L58" s="96"/>
      <c r="M58" s="96"/>
    </row>
    <row r="59" spans="1:13" ht="18.399999999999999" customHeight="1" thickBot="1">
      <c r="A59" s="228" t="s">
        <v>2</v>
      </c>
      <c r="B59" s="229"/>
      <c r="C59" s="229"/>
      <c r="D59" s="229"/>
      <c r="E59" s="229"/>
      <c r="F59" s="229"/>
      <c r="G59" s="229"/>
      <c r="H59" s="229"/>
      <c r="I59" s="229"/>
      <c r="J59" s="229"/>
      <c r="K59" s="230"/>
      <c r="L59" s="5"/>
      <c r="M59" s="5"/>
    </row>
    <row r="60" spans="1:13">
      <c r="A60" s="231" t="s">
        <v>145</v>
      </c>
      <c r="B60" s="232"/>
      <c r="C60" s="133">
        <f t="shared" ref="C60:J60" si="0">C14+C21+C26+C32+C38+C51+C58</f>
        <v>62.7</v>
      </c>
      <c r="D60" s="63">
        <f t="shared" si="0"/>
        <v>100</v>
      </c>
      <c r="E60" s="64"/>
      <c r="F60" s="134">
        <f t="shared" si="0"/>
        <v>70.650000000000006</v>
      </c>
      <c r="G60" s="69">
        <f t="shared" si="0"/>
        <v>100</v>
      </c>
      <c r="H60" s="70"/>
      <c r="I60" s="135">
        <f t="shared" si="0"/>
        <v>86.15</v>
      </c>
      <c r="J60" s="125">
        <f t="shared" si="0"/>
        <v>100</v>
      </c>
      <c r="K60" s="126"/>
      <c r="L60" s="7"/>
      <c r="M60" s="6"/>
    </row>
    <row r="61" spans="1:13" s="97" customFormat="1" ht="16.5" thickBot="1">
      <c r="A61" s="233" t="s">
        <v>146</v>
      </c>
      <c r="B61" s="234"/>
      <c r="C61" s="237">
        <f>C60/D60</f>
        <v>0.627</v>
      </c>
      <c r="D61" s="238"/>
      <c r="E61" s="239"/>
      <c r="F61" s="240">
        <f>F60/G60</f>
        <v>0.70650000000000002</v>
      </c>
      <c r="G61" s="241"/>
      <c r="H61" s="242"/>
      <c r="I61" s="243">
        <f>I60/J60</f>
        <v>0.86150000000000004</v>
      </c>
      <c r="J61" s="244"/>
      <c r="K61" s="245"/>
      <c r="L61" s="136"/>
      <c r="M61" s="136"/>
    </row>
  </sheetData>
  <mergeCells count="48">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 ref="C8:D8"/>
    <mergeCell ref="F8:G8"/>
    <mergeCell ref="I8:J8"/>
    <mergeCell ref="C15:D15"/>
    <mergeCell ref="F15:G15"/>
    <mergeCell ref="I15:J15"/>
    <mergeCell ref="A38:B38"/>
    <mergeCell ref="A51:B51"/>
    <mergeCell ref="A58:B58"/>
    <mergeCell ref="A39:B39"/>
    <mergeCell ref="A33:B33"/>
    <mergeCell ref="A14:B14"/>
    <mergeCell ref="A26:B26"/>
    <mergeCell ref="A32:B32"/>
    <mergeCell ref="A8:B8"/>
    <mergeCell ref="A22:B22"/>
    <mergeCell ref="A27:B27"/>
    <mergeCell ref="A15:B15"/>
    <mergeCell ref="A21:B21"/>
    <mergeCell ref="N6:P6"/>
    <mergeCell ref="A6:A7"/>
    <mergeCell ref="C6:E6"/>
    <mergeCell ref="F6:H6"/>
    <mergeCell ref="A2:K2"/>
    <mergeCell ref="A4:K4"/>
    <mergeCell ref="I6:K6"/>
    <mergeCell ref="B6:B7"/>
    <mergeCell ref="A59:K59"/>
    <mergeCell ref="A60:B60"/>
    <mergeCell ref="A61:B61"/>
    <mergeCell ref="A52:B52"/>
    <mergeCell ref="C61:E61"/>
    <mergeCell ref="F61:H61"/>
    <mergeCell ref="I61:K61"/>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abSelected="1" topLeftCell="A31" workbookViewId="0">
      <selection activeCell="B44" sqref="B44"/>
    </sheetView>
  </sheetViews>
  <sheetFormatPr defaultColWidth="9.140625" defaultRowHeight="15"/>
  <cols>
    <col min="1" max="1" width="50.5703125" style="138" customWidth="1"/>
    <col min="2" max="4" width="9.140625" style="138"/>
    <col min="5" max="5" width="11" style="138" bestFit="1" customWidth="1"/>
    <col min="6" max="6" width="11" style="138" customWidth="1"/>
    <col min="7" max="7" width="54.85546875" style="138" customWidth="1"/>
    <col min="8" max="16384" width="9.140625" style="138"/>
  </cols>
  <sheetData>
    <row r="2" spans="1:7" ht="18.75">
      <c r="A2" s="272" t="s">
        <v>10</v>
      </c>
      <c r="B2" s="272"/>
      <c r="C2" s="272"/>
      <c r="D2" s="272"/>
      <c r="E2" s="272"/>
      <c r="F2" s="272"/>
      <c r="G2" s="272"/>
    </row>
    <row r="3" spans="1:7">
      <c r="A3" s="139"/>
      <c r="B3" s="139"/>
      <c r="C3" s="140"/>
      <c r="D3" s="140"/>
      <c r="E3" s="139"/>
      <c r="F3" s="139"/>
      <c r="G3" s="140"/>
    </row>
    <row r="4" spans="1:7" ht="18.75">
      <c r="A4" s="137" t="s">
        <v>147</v>
      </c>
      <c r="B4" s="137"/>
      <c r="C4" s="137"/>
      <c r="D4" s="137"/>
      <c r="E4" s="137"/>
      <c r="F4" s="137"/>
      <c r="G4" s="137"/>
    </row>
    <row r="5" spans="1:7" ht="15.75" thickBot="1"/>
    <row r="6" spans="1:7" ht="24" thickBot="1">
      <c r="A6" s="280" t="s">
        <v>6</v>
      </c>
      <c r="B6" s="281"/>
      <c r="C6" s="281"/>
      <c r="D6" s="281"/>
      <c r="E6" s="281"/>
      <c r="F6" s="281"/>
      <c r="G6" s="282"/>
    </row>
    <row r="7" spans="1:7">
      <c r="A7" s="161" t="s">
        <v>148</v>
      </c>
      <c r="B7" s="283"/>
      <c r="C7" s="283"/>
      <c r="D7" s="283"/>
      <c r="E7" s="283"/>
      <c r="F7" s="283"/>
      <c r="G7" s="284"/>
    </row>
    <row r="8" spans="1:7">
      <c r="A8" s="208" t="s">
        <v>149</v>
      </c>
      <c r="B8" s="189" t="s">
        <v>14</v>
      </c>
      <c r="C8" s="189" t="s">
        <v>150</v>
      </c>
      <c r="D8" s="189" t="s">
        <v>4</v>
      </c>
      <c r="E8" s="189" t="s">
        <v>151</v>
      </c>
      <c r="F8" s="189" t="s">
        <v>17</v>
      </c>
      <c r="G8" s="190" t="s">
        <v>15</v>
      </c>
    </row>
    <row r="9" spans="1:7">
      <c r="A9" s="148" t="s">
        <v>152</v>
      </c>
      <c r="B9" s="141">
        <v>1</v>
      </c>
      <c r="C9" s="141">
        <v>1</v>
      </c>
      <c r="D9" s="141">
        <v>5</v>
      </c>
      <c r="E9" s="141">
        <f t="shared" ref="E9:E19" si="0">B9*C9*D9</f>
        <v>5</v>
      </c>
      <c r="F9" s="141" t="s">
        <v>60</v>
      </c>
      <c r="G9" s="149"/>
    </row>
    <row r="10" spans="1:7">
      <c r="A10" s="191" t="s">
        <v>153</v>
      </c>
      <c r="B10" s="192">
        <v>1</v>
      </c>
      <c r="C10" s="192">
        <v>1</v>
      </c>
      <c r="D10" s="192">
        <v>5</v>
      </c>
      <c r="E10" s="192">
        <f t="shared" si="0"/>
        <v>5</v>
      </c>
      <c r="F10" s="192" t="s">
        <v>60</v>
      </c>
      <c r="G10" s="193"/>
    </row>
    <row r="11" spans="1:7">
      <c r="A11" s="148" t="s">
        <v>154</v>
      </c>
      <c r="B11" s="141">
        <v>1</v>
      </c>
      <c r="C11" s="141">
        <v>1</v>
      </c>
      <c r="D11" s="141">
        <v>18</v>
      </c>
      <c r="E11" s="141">
        <f t="shared" si="0"/>
        <v>18</v>
      </c>
      <c r="F11" s="141" t="s">
        <v>18</v>
      </c>
      <c r="G11" s="149" t="s">
        <v>155</v>
      </c>
    </row>
    <row r="12" spans="1:7">
      <c r="A12" s="191" t="s">
        <v>156</v>
      </c>
      <c r="B12" s="192">
        <v>1</v>
      </c>
      <c r="C12" s="192">
        <v>1</v>
      </c>
      <c r="D12" s="192">
        <v>16</v>
      </c>
      <c r="E12" s="192">
        <f t="shared" si="0"/>
        <v>16</v>
      </c>
      <c r="F12" s="141" t="s">
        <v>18</v>
      </c>
      <c r="G12" s="222"/>
    </row>
    <row r="13" spans="1:7">
      <c r="A13" s="148" t="s">
        <v>157</v>
      </c>
      <c r="B13" s="141">
        <v>1</v>
      </c>
      <c r="C13" s="141">
        <v>1</v>
      </c>
      <c r="D13" s="141">
        <v>10</v>
      </c>
      <c r="E13" s="141">
        <f t="shared" si="0"/>
        <v>10</v>
      </c>
      <c r="F13" s="141" t="s">
        <v>60</v>
      </c>
      <c r="G13" s="149"/>
    </row>
    <row r="14" spans="1:7">
      <c r="A14" s="148" t="s">
        <v>158</v>
      </c>
      <c r="B14" s="141">
        <v>1</v>
      </c>
      <c r="C14" s="141">
        <v>1</v>
      </c>
      <c r="D14" s="141">
        <v>8</v>
      </c>
      <c r="E14" s="141">
        <f t="shared" si="0"/>
        <v>8</v>
      </c>
      <c r="F14" s="141" t="s">
        <v>60</v>
      </c>
      <c r="G14" s="149"/>
    </row>
    <row r="15" spans="1:7">
      <c r="A15" s="191" t="s">
        <v>159</v>
      </c>
      <c r="B15" s="192">
        <v>1</v>
      </c>
      <c r="C15" s="192">
        <v>1</v>
      </c>
      <c r="D15" s="192">
        <v>12</v>
      </c>
      <c r="E15" s="192">
        <f t="shared" si="0"/>
        <v>12</v>
      </c>
      <c r="F15" s="192" t="s">
        <v>18</v>
      </c>
      <c r="G15" s="222"/>
    </row>
    <row r="16" spans="1:7">
      <c r="A16" s="148" t="s">
        <v>160</v>
      </c>
      <c r="B16" s="141">
        <v>1</v>
      </c>
      <c r="C16" s="141">
        <v>1</v>
      </c>
      <c r="D16" s="141">
        <v>10</v>
      </c>
      <c r="E16" s="141">
        <f t="shared" si="0"/>
        <v>10</v>
      </c>
      <c r="F16" s="141" t="s">
        <v>60</v>
      </c>
      <c r="G16" s="149"/>
    </row>
    <row r="17" spans="1:7">
      <c r="A17" s="191" t="s">
        <v>161</v>
      </c>
      <c r="B17" s="192">
        <v>1</v>
      </c>
      <c r="C17" s="192">
        <v>1</v>
      </c>
      <c r="D17" s="192">
        <v>4</v>
      </c>
      <c r="E17" s="192">
        <f t="shared" si="0"/>
        <v>4</v>
      </c>
      <c r="F17" s="192" t="s">
        <v>60</v>
      </c>
      <c r="G17" s="193"/>
    </row>
    <row r="18" spans="1:7">
      <c r="A18" s="148" t="s">
        <v>162</v>
      </c>
      <c r="B18" s="141">
        <v>1</v>
      </c>
      <c r="C18" s="141">
        <v>1</v>
      </c>
      <c r="D18" s="141">
        <v>6</v>
      </c>
      <c r="E18" s="141">
        <f t="shared" si="0"/>
        <v>6</v>
      </c>
      <c r="F18" s="141" t="s">
        <v>18</v>
      </c>
      <c r="G18" s="149"/>
    </row>
    <row r="19" spans="1:7">
      <c r="A19" s="191" t="s">
        <v>163</v>
      </c>
      <c r="B19" s="192">
        <v>1</v>
      </c>
      <c r="C19" s="192">
        <v>1</v>
      </c>
      <c r="D19" s="192">
        <v>6</v>
      </c>
      <c r="E19" s="192">
        <f t="shared" si="0"/>
        <v>6</v>
      </c>
      <c r="F19" s="192" t="s">
        <v>60</v>
      </c>
      <c r="G19" s="193"/>
    </row>
    <row r="20" spans="1:7">
      <c r="A20" s="171" t="s">
        <v>164</v>
      </c>
      <c r="B20" s="285"/>
      <c r="C20" s="285"/>
      <c r="D20" s="221">
        <f>SUM(D9:D19)</f>
        <v>100</v>
      </c>
      <c r="E20" s="172">
        <f>SUM(E9:E19)/D20 + E22*D22 + E21*D21</f>
        <v>0.96250000000000002</v>
      </c>
      <c r="F20" s="174"/>
      <c r="G20" s="173"/>
    </row>
    <row r="21" spans="1:7" ht="90">
      <c r="A21" s="191" t="s">
        <v>165</v>
      </c>
      <c r="B21" s="194"/>
      <c r="C21" s="194"/>
      <c r="D21" s="224">
        <v>-0.15</v>
      </c>
      <c r="E21" s="192">
        <v>0.25</v>
      </c>
      <c r="F21" s="192" t="s">
        <v>18</v>
      </c>
      <c r="G21" s="223" t="s">
        <v>166</v>
      </c>
    </row>
    <row r="22" spans="1:7" ht="15.75" thickBot="1">
      <c r="A22" s="150" t="s">
        <v>167</v>
      </c>
      <c r="B22" s="151"/>
      <c r="C22" s="151"/>
      <c r="D22" s="152">
        <v>-0.2</v>
      </c>
      <c r="E22" s="151"/>
      <c r="F22" s="151"/>
      <c r="G22" s="153"/>
    </row>
    <row r="23" spans="1:7" ht="24" thickBot="1">
      <c r="A23" s="286" t="s">
        <v>7</v>
      </c>
      <c r="B23" s="287"/>
      <c r="C23" s="287"/>
      <c r="D23" s="287"/>
      <c r="E23" s="287"/>
      <c r="F23" s="287"/>
      <c r="G23" s="288"/>
    </row>
    <row r="24" spans="1:7" ht="15.75" customHeight="1">
      <c r="A24" s="160" t="s">
        <v>148</v>
      </c>
      <c r="B24" s="273"/>
      <c r="C24" s="273"/>
      <c r="D24" s="273"/>
      <c r="E24" s="273"/>
      <c r="F24" s="273"/>
      <c r="G24" s="274"/>
    </row>
    <row r="25" spans="1:7">
      <c r="A25" s="207" t="s">
        <v>149</v>
      </c>
      <c r="B25" s="195" t="s">
        <v>14</v>
      </c>
      <c r="C25" s="195" t="s">
        <v>150</v>
      </c>
      <c r="D25" s="195" t="s">
        <v>4</v>
      </c>
      <c r="E25" s="195" t="s">
        <v>151</v>
      </c>
      <c r="F25" s="195" t="s">
        <v>17</v>
      </c>
      <c r="G25" s="196" t="s">
        <v>15</v>
      </c>
    </row>
    <row r="26" spans="1:7" ht="30">
      <c r="A26" s="154" t="s">
        <v>168</v>
      </c>
      <c r="B26" s="142">
        <v>0.95</v>
      </c>
      <c r="C26" s="142">
        <v>1</v>
      </c>
      <c r="D26" s="142">
        <v>24</v>
      </c>
      <c r="E26" s="142">
        <f>B26*C26*D26</f>
        <v>22.799999999999997</v>
      </c>
      <c r="F26" s="142" t="s">
        <v>169</v>
      </c>
      <c r="G26" s="162" t="s">
        <v>170</v>
      </c>
    </row>
    <row r="27" spans="1:7" ht="30">
      <c r="A27" s="197" t="s">
        <v>171</v>
      </c>
      <c r="B27" s="198">
        <v>1</v>
      </c>
      <c r="C27" s="142">
        <v>1</v>
      </c>
      <c r="D27" s="198">
        <v>8</v>
      </c>
      <c r="E27" s="198">
        <f t="shared" ref="E27:E35" si="1">B27*C27*D27</f>
        <v>8</v>
      </c>
      <c r="F27" s="142" t="s">
        <v>169</v>
      </c>
      <c r="G27" s="199"/>
    </row>
    <row r="28" spans="1:7" ht="30">
      <c r="A28" s="154" t="s">
        <v>172</v>
      </c>
      <c r="B28" s="142">
        <v>1</v>
      </c>
      <c r="C28" s="142">
        <v>1</v>
      </c>
      <c r="D28" s="142">
        <v>10</v>
      </c>
      <c r="E28" s="142">
        <f t="shared" si="1"/>
        <v>10</v>
      </c>
      <c r="F28" s="142" t="s">
        <v>169</v>
      </c>
      <c r="G28" s="226" t="s">
        <v>173</v>
      </c>
    </row>
    <row r="29" spans="1:7" ht="30">
      <c r="A29" s="197" t="s">
        <v>174</v>
      </c>
      <c r="B29" s="198">
        <v>1</v>
      </c>
      <c r="C29" s="142">
        <v>1</v>
      </c>
      <c r="D29" s="198">
        <v>8</v>
      </c>
      <c r="E29" s="198">
        <f t="shared" si="1"/>
        <v>8</v>
      </c>
      <c r="F29" s="142" t="s">
        <v>169</v>
      </c>
      <c r="G29" s="199"/>
    </row>
    <row r="30" spans="1:7" ht="30">
      <c r="A30" s="154" t="s">
        <v>175</v>
      </c>
      <c r="B30" s="142">
        <v>1</v>
      </c>
      <c r="C30" s="142">
        <v>1</v>
      </c>
      <c r="D30" s="142">
        <v>10</v>
      </c>
      <c r="E30" s="142">
        <f t="shared" si="1"/>
        <v>10</v>
      </c>
      <c r="F30" s="142" t="s">
        <v>169</v>
      </c>
      <c r="G30" s="162"/>
    </row>
    <row r="31" spans="1:7" ht="30">
      <c r="A31" s="197" t="s">
        <v>176</v>
      </c>
      <c r="B31" s="198">
        <v>0.9</v>
      </c>
      <c r="C31" s="142">
        <v>1</v>
      </c>
      <c r="D31" s="198">
        <v>12</v>
      </c>
      <c r="E31" s="198">
        <f t="shared" si="1"/>
        <v>10.8</v>
      </c>
      <c r="F31" s="142" t="s">
        <v>169</v>
      </c>
      <c r="G31" s="225" t="s">
        <v>177</v>
      </c>
    </row>
    <row r="32" spans="1:7" ht="30">
      <c r="A32" s="154" t="s">
        <v>178</v>
      </c>
      <c r="B32" s="142">
        <v>1</v>
      </c>
      <c r="C32" s="142">
        <v>1</v>
      </c>
      <c r="D32" s="142">
        <v>10</v>
      </c>
      <c r="E32" s="142">
        <f t="shared" si="1"/>
        <v>10</v>
      </c>
      <c r="F32" s="142" t="s">
        <v>169</v>
      </c>
      <c r="G32" s="162"/>
    </row>
    <row r="33" spans="1:7" ht="30">
      <c r="A33" s="197" t="s">
        <v>179</v>
      </c>
      <c r="B33" s="198">
        <v>0.8</v>
      </c>
      <c r="C33" s="142">
        <v>1</v>
      </c>
      <c r="D33" s="198">
        <v>4</v>
      </c>
      <c r="E33" s="198">
        <f t="shared" si="1"/>
        <v>3.2</v>
      </c>
      <c r="F33" s="142" t="s">
        <v>169</v>
      </c>
      <c r="G33" s="225" t="s">
        <v>180</v>
      </c>
    </row>
    <row r="34" spans="1:7">
      <c r="A34" s="154" t="s">
        <v>181</v>
      </c>
      <c r="B34" s="142">
        <v>1</v>
      </c>
      <c r="C34" s="142">
        <v>1</v>
      </c>
      <c r="D34" s="142">
        <v>10</v>
      </c>
      <c r="E34" s="142">
        <f t="shared" si="1"/>
        <v>10</v>
      </c>
      <c r="F34" s="142"/>
      <c r="G34" s="162"/>
    </row>
    <row r="35" spans="1:7">
      <c r="A35" s="154" t="s">
        <v>182</v>
      </c>
      <c r="B35" s="142">
        <v>1</v>
      </c>
      <c r="C35" s="142">
        <v>1</v>
      </c>
      <c r="D35" s="142">
        <v>4</v>
      </c>
      <c r="E35" s="142">
        <f t="shared" si="1"/>
        <v>4</v>
      </c>
      <c r="F35" s="142"/>
      <c r="G35" s="162"/>
    </row>
    <row r="36" spans="1:7">
      <c r="A36" s="167" t="s">
        <v>164</v>
      </c>
      <c r="B36" s="168"/>
      <c r="C36" s="168"/>
      <c r="D36" s="168">
        <f>SUM(D26:D35)</f>
        <v>100</v>
      </c>
      <c r="E36" s="169">
        <f>SUM(E26:E35)/D36 + E37*D37 + E38*D38 + E39*D39</f>
        <v>0.96799999999999997</v>
      </c>
      <c r="F36" s="169"/>
      <c r="G36" s="170"/>
    </row>
    <row r="37" spans="1:7">
      <c r="A37" s="197" t="s">
        <v>165</v>
      </c>
      <c r="B37" s="200"/>
      <c r="C37" s="200"/>
      <c r="D37" s="201">
        <v>-0.15</v>
      </c>
      <c r="E37" s="200"/>
      <c r="F37" s="200"/>
      <c r="G37" s="202"/>
    </row>
    <row r="38" spans="1:7">
      <c r="A38" s="154" t="s">
        <v>183</v>
      </c>
      <c r="B38" s="143"/>
      <c r="C38" s="143"/>
      <c r="D38" s="144">
        <v>-0.2</v>
      </c>
      <c r="E38" s="143"/>
      <c r="F38" s="143"/>
      <c r="G38" s="155"/>
    </row>
    <row r="39" spans="1:7" ht="15.75" thickBot="1">
      <c r="A39" s="203" t="s">
        <v>184</v>
      </c>
      <c r="B39" s="204"/>
      <c r="C39" s="204"/>
      <c r="D39" s="205">
        <v>-0.05</v>
      </c>
      <c r="E39" s="204"/>
      <c r="F39" s="204"/>
      <c r="G39" s="206"/>
    </row>
    <row r="40" spans="1:7" ht="24" thickBot="1">
      <c r="A40" s="275" t="s">
        <v>8</v>
      </c>
      <c r="B40" s="276"/>
      <c r="C40" s="276"/>
      <c r="D40" s="276"/>
      <c r="E40" s="276"/>
      <c r="F40" s="276"/>
      <c r="G40" s="277"/>
    </row>
    <row r="41" spans="1:7">
      <c r="A41" s="159" t="s">
        <v>148</v>
      </c>
      <c r="B41" s="278"/>
      <c r="C41" s="278"/>
      <c r="D41" s="278"/>
      <c r="E41" s="278"/>
      <c r="F41" s="278"/>
      <c r="G41" s="279"/>
    </row>
    <row r="42" spans="1:7">
      <c r="A42" s="178" t="s">
        <v>149</v>
      </c>
      <c r="B42" s="179" t="s">
        <v>14</v>
      </c>
      <c r="C42" s="179" t="s">
        <v>150</v>
      </c>
      <c r="D42" s="179" t="s">
        <v>4</v>
      </c>
      <c r="E42" s="179" t="s">
        <v>151</v>
      </c>
      <c r="F42" s="180" t="s">
        <v>17</v>
      </c>
      <c r="G42" s="181" t="s">
        <v>15</v>
      </c>
    </row>
    <row r="43" spans="1:7" ht="30">
      <c r="A43" s="156" t="s">
        <v>185</v>
      </c>
      <c r="B43" s="145">
        <v>1</v>
      </c>
      <c r="C43" s="145">
        <v>1</v>
      </c>
      <c r="D43" s="145">
        <v>14</v>
      </c>
      <c r="E43" s="145">
        <f t="shared" ref="E43:E52" si="2">B43*C43*D43</f>
        <v>14</v>
      </c>
      <c r="F43" s="145" t="s">
        <v>18</v>
      </c>
      <c r="G43" s="227" t="s">
        <v>186</v>
      </c>
    </row>
    <row r="44" spans="1:7">
      <c r="A44" s="175" t="s">
        <v>187</v>
      </c>
      <c r="B44" s="176">
        <v>0.95</v>
      </c>
      <c r="C44" s="145">
        <v>1</v>
      </c>
      <c r="D44" s="176">
        <v>10</v>
      </c>
      <c r="E44" s="176">
        <f t="shared" si="2"/>
        <v>9.5</v>
      </c>
      <c r="F44" s="176" t="s">
        <v>60</v>
      </c>
      <c r="G44" s="177" t="s">
        <v>188</v>
      </c>
    </row>
    <row r="45" spans="1:7" ht="30">
      <c r="A45" s="156" t="s">
        <v>189</v>
      </c>
      <c r="B45" s="145">
        <v>1</v>
      </c>
      <c r="C45" s="145">
        <v>1</v>
      </c>
      <c r="D45" s="145">
        <v>12</v>
      </c>
      <c r="E45" s="145">
        <f t="shared" si="2"/>
        <v>12</v>
      </c>
      <c r="F45" s="145" t="s">
        <v>18</v>
      </c>
      <c r="G45" s="227" t="s">
        <v>190</v>
      </c>
    </row>
    <row r="46" spans="1:7">
      <c r="A46" s="175" t="s">
        <v>191</v>
      </c>
      <c r="B46" s="176">
        <v>1</v>
      </c>
      <c r="C46" s="145">
        <v>1</v>
      </c>
      <c r="D46" s="176">
        <v>18</v>
      </c>
      <c r="E46" s="176">
        <f t="shared" si="2"/>
        <v>18</v>
      </c>
      <c r="F46" s="176" t="s">
        <v>60</v>
      </c>
      <c r="G46" s="177"/>
    </row>
    <row r="47" spans="1:7">
      <c r="A47" s="156" t="s">
        <v>192</v>
      </c>
      <c r="B47" s="145">
        <v>1</v>
      </c>
      <c r="C47" s="145">
        <v>1</v>
      </c>
      <c r="D47" s="145">
        <v>16</v>
      </c>
      <c r="E47" s="145">
        <f t="shared" si="2"/>
        <v>16</v>
      </c>
      <c r="F47" s="145" t="s">
        <v>60</v>
      </c>
      <c r="G47" s="157"/>
    </row>
    <row r="48" spans="1:7">
      <c r="A48" s="175" t="s">
        <v>193</v>
      </c>
      <c r="B48" s="176">
        <v>1</v>
      </c>
      <c r="C48" s="145">
        <v>1</v>
      </c>
      <c r="D48" s="176">
        <v>6</v>
      </c>
      <c r="E48" s="176">
        <f t="shared" si="2"/>
        <v>6</v>
      </c>
      <c r="F48" s="176" t="s">
        <v>18</v>
      </c>
      <c r="G48" s="177"/>
    </row>
    <row r="49" spans="1:7">
      <c r="A49" s="156" t="s">
        <v>194</v>
      </c>
      <c r="B49" s="145">
        <v>1</v>
      </c>
      <c r="C49" s="145">
        <v>1</v>
      </c>
      <c r="D49" s="145">
        <v>6</v>
      </c>
      <c r="E49" s="145">
        <f t="shared" si="2"/>
        <v>6</v>
      </c>
      <c r="F49" s="145" t="s">
        <v>60</v>
      </c>
      <c r="G49" s="157"/>
    </row>
    <row r="50" spans="1:7">
      <c r="A50" s="175" t="s">
        <v>195</v>
      </c>
      <c r="B50" s="176">
        <v>1</v>
      </c>
      <c r="C50" s="145">
        <v>1</v>
      </c>
      <c r="D50" s="176">
        <v>6</v>
      </c>
      <c r="E50" s="176">
        <f t="shared" si="2"/>
        <v>6</v>
      </c>
      <c r="F50" s="176" t="s">
        <v>60</v>
      </c>
      <c r="G50" s="177"/>
    </row>
    <row r="51" spans="1:7">
      <c r="A51" s="156" t="s">
        <v>196</v>
      </c>
      <c r="B51" s="145">
        <v>1</v>
      </c>
      <c r="C51" s="145">
        <v>1</v>
      </c>
      <c r="D51" s="145">
        <v>8</v>
      </c>
      <c r="E51" s="145">
        <f t="shared" si="2"/>
        <v>8</v>
      </c>
      <c r="F51" s="145" t="s">
        <v>18</v>
      </c>
      <c r="G51" s="157"/>
    </row>
    <row r="52" spans="1:7">
      <c r="A52" s="175" t="s">
        <v>197</v>
      </c>
      <c r="B52" s="176">
        <v>1</v>
      </c>
      <c r="C52" s="145">
        <v>1</v>
      </c>
      <c r="D52" s="176">
        <v>4</v>
      </c>
      <c r="E52" s="176">
        <f t="shared" si="2"/>
        <v>4</v>
      </c>
      <c r="F52" s="176" t="s">
        <v>18</v>
      </c>
      <c r="G52" s="177"/>
    </row>
    <row r="53" spans="1:7">
      <c r="A53" s="163" t="s">
        <v>164</v>
      </c>
      <c r="B53" s="164"/>
      <c r="C53" s="164"/>
      <c r="D53" s="164">
        <f>SUM(D43:D52)</f>
        <v>100</v>
      </c>
      <c r="E53" s="165">
        <f>SUM(E43:E52)/D53 + D54*E54  + D55*E55 + D56*E56</f>
        <v>0.995</v>
      </c>
      <c r="F53" s="165"/>
      <c r="G53" s="166"/>
    </row>
    <row r="54" spans="1:7">
      <c r="A54" s="175" t="s">
        <v>165</v>
      </c>
      <c r="B54" s="182"/>
      <c r="C54" s="182"/>
      <c r="D54" s="183">
        <v>-0.15</v>
      </c>
      <c r="E54" s="182"/>
      <c r="F54" s="182"/>
      <c r="G54" s="184"/>
    </row>
    <row r="55" spans="1:7">
      <c r="A55" s="156" t="s">
        <v>183</v>
      </c>
      <c r="B55" s="146"/>
      <c r="C55" s="146"/>
      <c r="D55" s="147">
        <v>-0.2</v>
      </c>
      <c r="E55" s="146"/>
      <c r="F55" s="146"/>
      <c r="G55" s="158"/>
    </row>
    <row r="56" spans="1:7" ht="15.75" thickBot="1">
      <c r="A56" s="185" t="s">
        <v>184</v>
      </c>
      <c r="B56" s="186"/>
      <c r="C56" s="186"/>
      <c r="D56" s="187">
        <v>-0.05</v>
      </c>
      <c r="E56" s="186"/>
      <c r="F56" s="186"/>
      <c r="G56" s="188"/>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9:C19 C43:C52"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2021-12-28T14:36:34Z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