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ЭтаКнига" defaultThemeVersion="124226"/>
  <bookViews>
    <workbookView xWindow="240" yWindow="285" windowWidth="14805" windowHeight="783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Лист1!$A$1:$J$3839</definedName>
  </definedNames>
  <calcPr calcId="144525"/>
</workbook>
</file>

<file path=xl/calcChain.xml><?xml version="1.0" encoding="utf-8"?>
<calcChain xmlns="http://schemas.openxmlformats.org/spreadsheetml/2006/main">
  <c r="D6120" i="1" l="1"/>
  <c r="D6119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1" i="1"/>
  <c r="D6080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2" i="1"/>
  <c r="D6041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3" i="1"/>
  <c r="D6002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4" i="1"/>
  <c r="D5963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25" i="1"/>
  <c r="D5924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86" i="1"/>
  <c r="D5885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47" i="1"/>
  <c r="D5846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08" i="1"/>
  <c r="D5807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69" i="1"/>
  <c r="D5768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0" i="1"/>
  <c r="D5729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1" i="1"/>
  <c r="D5690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2" i="1"/>
  <c r="D5651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3" i="1"/>
  <c r="D5612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4" i="1"/>
  <c r="D5573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35" i="1"/>
  <c r="D5534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496" i="1"/>
  <c r="D5495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57" i="1"/>
  <c r="D5456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18" i="1"/>
  <c r="D5417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79" i="1"/>
  <c r="D5378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0" i="1"/>
  <c r="D5339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1" i="1"/>
  <c r="D5300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2" i="1"/>
  <c r="D5261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3" i="1"/>
  <c r="D5222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4" i="1"/>
  <c r="D5183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45" i="1"/>
  <c r="D5144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06" i="1"/>
  <c r="D5105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67" i="1"/>
  <c r="D5066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28" i="1"/>
  <c r="D5027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89" i="1"/>
  <c r="D4988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0" i="1"/>
  <c r="D4949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1" i="1"/>
  <c r="D4910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2" i="1"/>
  <c r="D4871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3" i="1"/>
  <c r="D4832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4" i="1"/>
  <c r="D4793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55" i="1"/>
  <c r="D4754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16" i="1"/>
  <c r="D4715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77" i="1"/>
  <c r="D4676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38" i="1"/>
  <c r="D4637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599" i="1"/>
  <c r="D4598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0" i="1"/>
  <c r="D4559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1" i="1"/>
  <c r="D4520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2" i="1"/>
  <c r="D4481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3" i="1"/>
  <c r="D4442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4" i="1"/>
  <c r="D4403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65" i="1"/>
  <c r="D4364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26" i="1"/>
  <c r="D4325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87" i="1"/>
  <c r="D4286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48" i="1"/>
  <c r="D4247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09" i="1"/>
  <c r="D4208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0" i="1"/>
  <c r="D4169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1" i="1"/>
  <c r="D4130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2" i="1"/>
  <c r="D4091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3" i="1"/>
  <c r="D4052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4" i="1"/>
  <c r="D4013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75" i="1"/>
  <c r="D3974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36" i="1"/>
  <c r="D3935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897" i="1"/>
  <c r="D3896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58" i="1"/>
  <c r="D3857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19" i="1"/>
  <c r="D3818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0" i="1"/>
  <c r="D3779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1" i="1"/>
  <c r="D3740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2" i="1"/>
  <c r="D3701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3" i="1"/>
  <c r="D3662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4" i="1"/>
  <c r="D3623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85" i="1"/>
  <c r="D3584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46" i="1"/>
  <c r="D3545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07" i="1"/>
  <c r="D3506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68" i="1"/>
  <c r="D3467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29" i="1"/>
  <c r="D3428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0" i="1"/>
  <c r="D3389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1" i="1"/>
  <c r="D3350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2" i="1"/>
  <c r="D3311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3" i="1"/>
  <c r="D3272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4" i="1"/>
  <c r="D3233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195" i="1"/>
  <c r="D3194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56" i="1"/>
  <c r="D3155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17" i="1"/>
  <c r="D3116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78" i="1"/>
  <c r="D3077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39" i="1"/>
  <c r="D3038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0" i="1"/>
  <c r="D2999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1" i="1"/>
  <c r="D2960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2" i="1"/>
  <c r="D2921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3" i="1"/>
  <c r="D2882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4" i="1"/>
  <c r="D2843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05" i="1"/>
  <c r="D2804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66" i="1"/>
  <c r="D2765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27" i="1"/>
  <c r="D2726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88" i="1"/>
  <c r="D2687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49" i="1"/>
  <c r="D2648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0" i="1"/>
  <c r="D2609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1" i="1"/>
  <c r="D2570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2" i="1"/>
  <c r="D2531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3" i="1"/>
  <c r="D2492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4" i="1"/>
  <c r="D2453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15" i="1"/>
  <c r="D2414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76" i="1"/>
  <c r="D2375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37" i="1"/>
  <c r="D2336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298" i="1"/>
  <c r="D2297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59" i="1"/>
  <c r="D2258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0" i="1"/>
  <c r="D2219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1" i="1"/>
  <c r="D2180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2" i="1"/>
  <c r="D2141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3" i="1"/>
  <c r="D2102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4" i="1"/>
  <c r="D2063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25" i="1"/>
  <c r="D2024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86" i="1"/>
  <c r="D1985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47" i="1"/>
  <c r="D1946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08" i="1"/>
  <c r="D1907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69" i="1"/>
  <c r="D1868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0" i="1"/>
  <c r="D1829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1" i="1"/>
  <c r="D1790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2" i="1"/>
  <c r="D1751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3" i="1"/>
  <c r="D1712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4" i="1"/>
  <c r="D1673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35" i="1"/>
  <c r="D1634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596" i="1"/>
  <c r="D1595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57" i="1"/>
  <c r="D1556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18" i="1"/>
  <c r="D1517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79" i="1"/>
  <c r="D1478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0" i="1"/>
  <c r="D1439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1" i="1"/>
  <c r="D1400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2" i="1"/>
  <c r="D1381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2" i="1"/>
  <c r="D1361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3" i="1"/>
  <c r="D1342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3" i="1"/>
  <c r="D1322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4" i="1"/>
  <c r="D1303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4" i="1"/>
  <c r="D1283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5" i="1"/>
  <c r="D1264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45" i="1"/>
  <c r="D1244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6" i="1"/>
  <c r="D1225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06" i="1"/>
  <c r="D1205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7" i="1"/>
  <c r="D1186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67" i="1"/>
  <c r="D1166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8" i="1"/>
  <c r="D1147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28" i="1"/>
  <c r="D1127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09" i="1"/>
  <c r="D1108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89" i="1"/>
  <c r="D1088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0" i="1"/>
  <c r="D1069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0" i="1"/>
  <c r="D1049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1" i="1"/>
  <c r="D1030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1" i="1"/>
  <c r="D1010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2" i="1"/>
  <c r="D991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2" i="1"/>
  <c r="D971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3" i="1"/>
  <c r="D952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3" i="1"/>
  <c r="D932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4" i="1"/>
  <c r="D913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4" i="1"/>
  <c r="D893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5" i="1"/>
  <c r="D874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55" i="1"/>
  <c r="D854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6" i="1"/>
  <c r="D835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16" i="1"/>
  <c r="D815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7" i="1"/>
  <c r="D796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77" i="1"/>
  <c r="D776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8" i="1"/>
  <c r="D757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38" i="1"/>
  <c r="D737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19" i="1"/>
  <c r="D718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699" i="1"/>
  <c r="D698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0" i="1"/>
  <c r="D679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0" i="1"/>
  <c r="D659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1" i="1"/>
  <c r="D640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1" i="1"/>
  <c r="D620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2" i="1"/>
  <c r="D601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2" i="1"/>
  <c r="D581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3" i="1"/>
  <c r="D562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3" i="1"/>
  <c r="D542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4" i="1"/>
  <c r="D523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4" i="1"/>
  <c r="D503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5" i="1"/>
  <c r="D484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65" i="1"/>
  <c r="D464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6" i="1"/>
  <c r="D445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26" i="1"/>
  <c r="D425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7" i="1"/>
  <c r="D406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87" i="1"/>
  <c r="D386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8" i="1"/>
  <c r="D367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48" i="1"/>
  <c r="D347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09" i="1"/>
  <c r="D308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0" i="1"/>
  <c r="D289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0" i="1"/>
  <c r="D269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1" i="1"/>
  <c r="D250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2" i="1"/>
  <c r="D211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2" i="1"/>
  <c r="D191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3" i="1"/>
  <c r="D15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4" i="1"/>
  <c r="D133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4" i="1"/>
  <c r="D113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5" i="1"/>
  <c r="D94" i="1"/>
  <c r="D92" i="1"/>
  <c r="D91" i="1"/>
  <c r="D90" i="1"/>
  <c r="D89" i="1"/>
  <c r="D88" i="1"/>
  <c r="D87" i="1"/>
  <c r="D86" i="1"/>
  <c r="D85" i="1"/>
  <c r="D84" i="1"/>
  <c r="D83" i="1"/>
  <c r="D82" i="1"/>
  <c r="D81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6" i="1"/>
  <c r="D55" i="1"/>
  <c r="D53" i="1"/>
  <c r="D52" i="1"/>
  <c r="D51" i="1"/>
  <c r="D50" i="1"/>
  <c r="D49" i="1"/>
  <c r="D48" i="1"/>
  <c r="D47" i="1"/>
  <c r="D46" i="1"/>
  <c r="D45" i="1"/>
  <c r="D44" i="1"/>
  <c r="D43" i="1"/>
  <c r="D42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J38" i="2" l="1"/>
  <c r="G38" i="2"/>
  <c r="F38" i="2"/>
  <c r="E38" i="2"/>
  <c r="J37" i="2"/>
  <c r="G37" i="2"/>
  <c r="F37" i="2"/>
  <c r="J36" i="2"/>
  <c r="F36" i="2"/>
  <c r="G36" i="2" s="1"/>
  <c r="J35" i="2"/>
  <c r="F35" i="2"/>
  <c r="G35" i="2" s="1"/>
  <c r="E35" i="2"/>
  <c r="J34" i="2"/>
  <c r="F34" i="2"/>
  <c r="G34" i="2" s="1"/>
  <c r="E34" i="2"/>
  <c r="J33" i="2"/>
  <c r="F33" i="2"/>
  <c r="G33" i="2" s="1"/>
  <c r="E33" i="2"/>
  <c r="J32" i="2"/>
  <c r="F32" i="2"/>
  <c r="G32" i="2" s="1"/>
  <c r="E32" i="2"/>
  <c r="J31" i="2"/>
  <c r="F31" i="2"/>
  <c r="G31" i="2" s="1"/>
  <c r="E31" i="2"/>
  <c r="J30" i="2"/>
  <c r="F30" i="2"/>
  <c r="G30" i="2" s="1"/>
  <c r="E30" i="2"/>
  <c r="J29" i="2"/>
  <c r="F29" i="2"/>
  <c r="G29" i="2" s="1"/>
  <c r="E29" i="2"/>
  <c r="J28" i="2"/>
  <c r="F28" i="2"/>
  <c r="G28" i="2" s="1"/>
  <c r="E28" i="2"/>
  <c r="J27" i="2"/>
  <c r="F27" i="2"/>
  <c r="G27" i="2" s="1"/>
  <c r="E27" i="2"/>
  <c r="J26" i="2"/>
  <c r="F26" i="2"/>
  <c r="G26" i="2" s="1"/>
  <c r="E26" i="2"/>
  <c r="J25" i="2"/>
  <c r="F25" i="2"/>
  <c r="G25" i="2" s="1"/>
  <c r="E25" i="2"/>
  <c r="J24" i="2"/>
  <c r="F24" i="2"/>
  <c r="G24" i="2" s="1"/>
  <c r="E24" i="2"/>
  <c r="J23" i="2"/>
  <c r="F23" i="2"/>
  <c r="G23" i="2" s="1"/>
  <c r="E23" i="2"/>
  <c r="J22" i="2"/>
  <c r="F22" i="2"/>
  <c r="G22" i="2" s="1"/>
  <c r="E22" i="2"/>
  <c r="J21" i="2"/>
  <c r="F21" i="2"/>
  <c r="G21" i="2" s="1"/>
  <c r="E21" i="2"/>
  <c r="J20" i="2"/>
  <c r="F20" i="2"/>
  <c r="G20" i="2" s="1"/>
  <c r="E20" i="2"/>
  <c r="J19" i="2"/>
  <c r="F19" i="2"/>
  <c r="G19" i="2" s="1"/>
  <c r="E19" i="2"/>
  <c r="J18" i="2"/>
  <c r="F18" i="2"/>
  <c r="G18" i="2" s="1"/>
  <c r="E18" i="2"/>
  <c r="J17" i="2"/>
  <c r="F17" i="2"/>
  <c r="G17" i="2" s="1"/>
  <c r="E17" i="2"/>
  <c r="J16" i="2"/>
  <c r="F16" i="2"/>
  <c r="G16" i="2" s="1"/>
  <c r="E16" i="2"/>
  <c r="J15" i="2"/>
  <c r="F15" i="2"/>
  <c r="G15" i="2" s="1"/>
  <c r="E15" i="2"/>
  <c r="J14" i="2"/>
  <c r="F14" i="2"/>
  <c r="G14" i="2" s="1"/>
  <c r="E14" i="2"/>
  <c r="J13" i="2"/>
  <c r="F13" i="2"/>
  <c r="G13" i="2" s="1"/>
  <c r="E13" i="2"/>
  <c r="J12" i="2"/>
  <c r="F12" i="2"/>
  <c r="G12" i="2" s="1"/>
  <c r="E12" i="2"/>
  <c r="J11" i="2"/>
  <c r="F11" i="2"/>
  <c r="G11" i="2" s="1"/>
  <c r="E11" i="2"/>
  <c r="J10" i="2"/>
  <c r="F10" i="2"/>
  <c r="G10" i="2" s="1"/>
  <c r="E10" i="2"/>
  <c r="J9" i="2"/>
  <c r="F9" i="2"/>
  <c r="G9" i="2" s="1"/>
  <c r="E9" i="2"/>
  <c r="J8" i="2"/>
  <c r="F8" i="2"/>
  <c r="G8" i="2" s="1"/>
  <c r="E8" i="2"/>
  <c r="J7" i="2"/>
  <c r="F7" i="2"/>
  <c r="G7" i="2" s="1"/>
  <c r="E7" i="2"/>
  <c r="J6" i="2"/>
  <c r="F6" i="2"/>
  <c r="G6" i="2" s="1"/>
  <c r="E6" i="2"/>
  <c r="J5" i="2"/>
  <c r="F5" i="2"/>
  <c r="G5" i="2" s="1"/>
  <c r="E5" i="2"/>
  <c r="J4" i="2"/>
  <c r="F4" i="2"/>
  <c r="G4" i="2" s="1"/>
  <c r="E4" i="2"/>
  <c r="J3" i="2"/>
  <c r="F3" i="2"/>
  <c r="G3" i="2" s="1"/>
  <c r="E3" i="2"/>
  <c r="M2" i="2"/>
  <c r="L2" i="2"/>
  <c r="N2" i="2" s="1"/>
  <c r="J2" i="2"/>
  <c r="F2" i="2"/>
  <c r="G2" i="2" s="1"/>
  <c r="E2" i="2"/>
</calcChain>
</file>

<file path=xl/sharedStrings.xml><?xml version="1.0" encoding="utf-8"?>
<sst xmlns="http://schemas.openxmlformats.org/spreadsheetml/2006/main" count="12304" uniqueCount="65">
  <si>
    <t>Месяц</t>
  </si>
  <si>
    <t>Месторождение УАЗ</t>
  </si>
  <si>
    <t>UAZ_0004</t>
  </si>
  <si>
    <t>UAZ_0011</t>
  </si>
  <si>
    <t>UAZ_0012</t>
  </si>
  <si>
    <t>UAZ_0015</t>
  </si>
  <si>
    <t>UAZ_0016</t>
  </si>
  <si>
    <t>UAZ_0018</t>
  </si>
  <si>
    <t>UAZ_0019</t>
  </si>
  <si>
    <t>UAZ_0030</t>
  </si>
  <si>
    <t>UAZ_0031</t>
  </si>
  <si>
    <t>UAZ_0032</t>
  </si>
  <si>
    <t>UAZ_0034</t>
  </si>
  <si>
    <t>UAZ_0035</t>
  </si>
  <si>
    <t>UAZ_0037</t>
  </si>
  <si>
    <t>UAZ_0038</t>
  </si>
  <si>
    <t>UAZ_0039</t>
  </si>
  <si>
    <t>UAZ_003U</t>
  </si>
  <si>
    <t>UAZ_0040</t>
  </si>
  <si>
    <t>UAZ_0041</t>
  </si>
  <si>
    <t>UAZ_0043</t>
  </si>
  <si>
    <t>UAZ_0044</t>
  </si>
  <si>
    <t>UAZ_0045</t>
  </si>
  <si>
    <t>UAZ_0046</t>
  </si>
  <si>
    <t>UAZ_0047</t>
  </si>
  <si>
    <t>UAZ_0048</t>
  </si>
  <si>
    <t>UAZ_0049</t>
  </si>
  <si>
    <t>UAZ_0052</t>
  </si>
  <si>
    <t>UAZ_0053</t>
  </si>
  <si>
    <t>UAZ_0054</t>
  </si>
  <si>
    <t>UAZ_0055</t>
  </si>
  <si>
    <t>UAZ_0057</t>
  </si>
  <si>
    <t>UAZ_0059</t>
  </si>
  <si>
    <t>UAZ_005U</t>
  </si>
  <si>
    <t>UAZ_0060</t>
  </si>
  <si>
    <t>UAZ_0061</t>
  </si>
  <si>
    <t>UAZ_007U</t>
  </si>
  <si>
    <t>UAZ_008U</t>
  </si>
  <si>
    <t>UAZ_021U</t>
  </si>
  <si>
    <t>Номер скважины</t>
  </si>
  <si>
    <t>Qж</t>
  </si>
  <si>
    <t>Обв</t>
  </si>
  <si>
    <t>Qн</t>
  </si>
  <si>
    <t>Плотность</t>
  </si>
  <si>
    <t>Коэфициент</t>
  </si>
  <si>
    <t>Доб. ж. по рез. с нак.</t>
  </si>
  <si>
    <t>зам. доб. с нак</t>
  </si>
  <si>
    <t>Рас. т/р</t>
  </si>
  <si>
    <t>Сд. н с нак.</t>
  </si>
  <si>
    <t>доб. н. по рез. с нак</t>
  </si>
  <si>
    <t>Замер</t>
  </si>
  <si>
    <t>Резервуар</t>
  </si>
  <si>
    <t>Сдача нефти</t>
  </si>
  <si>
    <t>добыча нефти</t>
  </si>
  <si>
    <t>техрежим нефть</t>
  </si>
  <si>
    <t>техрежим</t>
  </si>
  <si>
    <t>Объект</t>
  </si>
  <si>
    <t>Дата</t>
  </si>
  <si>
    <t>қаңтар</t>
  </si>
  <si>
    <t>UAZ_0014</t>
  </si>
  <si>
    <t>ақпан</t>
  </si>
  <si>
    <t>наурыз</t>
  </si>
  <si>
    <t>сәуір</t>
  </si>
  <si>
    <t>мамыр</t>
  </si>
  <si>
    <t>маусым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</si>
</sst>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11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3" fillId="2" borderId="1" xfId="1" applyFont="1" applyFill="1" applyBorder="1" applyAlignment="1">
      <alignment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0" fontId="1" fillId="2" borderId="2" xfId="2" applyFont="1" applyFill="1" applyBorder="1" applyAlignment="1">
      <alignment horizontal="center" vertical="center"/>
    </xf>
    <xf numFmtId="164" fontId="3" fillId="0" borderId="2" xfId="2" applyNumberFormat="1" applyBorder="1"/>
    <xf numFmtId="0" fontId="0" fillId="2" borderId="0" xfId="0" applyFill="1"/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6124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13.140625" customWidth="1"/>
    <col min="3" max="3" width="10.140625" bestFit="1" customWidth="1"/>
    <col min="4" max="4" width="20.85546875" customWidth="1"/>
    <col min="5" max="5" width="15.85546875" bestFit="1" customWidth="1"/>
    <col min="6" max="6" width="20.42578125" bestFit="1" customWidth="1"/>
    <col min="7" max="7" width="24" bestFit="1" customWidth="1"/>
    <col min="8" max="8" width="12.28515625" bestFit="1" customWidth="1"/>
    <col min="9" max="9" width="28.140625" bestFit="1" customWidth="1"/>
    <col min="10" max="10" width="29" bestFit="1" customWidth="1"/>
    <col min="11" max="11" width="13.7109375" customWidth="1"/>
    <col min="12" max="12" width="17.5703125" customWidth="1"/>
    <col min="13" max="13" width="15.42578125" customWidth="1"/>
    <col min="14" max="14" width="22.7109375" customWidth="1"/>
  </cols>
  <sheetData>
    <row r="1" spans="1:14" x14ac:dyDescent="0.25">
      <c r="A1" t="s">
        <v>56</v>
      </c>
      <c r="B1" t="s">
        <v>0</v>
      </c>
      <c r="C1" t="s">
        <v>57</v>
      </c>
      <c r="D1" t="s">
        <v>50</v>
      </c>
      <c r="E1" t="s">
        <v>55</v>
      </c>
      <c r="F1" t="s">
        <v>51</v>
      </c>
      <c r="G1" t="s">
        <v>52</v>
      </c>
      <c r="H1" t="s">
        <v>54</v>
      </c>
      <c r="I1" t="s">
        <v>53</v>
      </c>
      <c r="J1" t="s">
        <v>47</v>
      </c>
      <c r="K1" t="s">
        <v>46</v>
      </c>
      <c r="L1" t="s">
        <v>45</v>
      </c>
      <c r="M1" t="s">
        <v>48</v>
      </c>
      <c r="N1" t="s">
        <v>49</v>
      </c>
    </row>
    <row r="2" spans="1:14" x14ac:dyDescent="0.25">
      <c r="A2" t="s">
        <v>1</v>
      </c>
      <c r="B2" t="s">
        <v>58</v>
      </c>
      <c r="C2" s="1">
        <v>42370</v>
      </c>
      <c r="D2">
        <v>565.79999999999995</v>
      </c>
      <c r="E2">
        <v>507.19999999999993</v>
      </c>
      <c r="F2">
        <v>557.99999999999989</v>
      </c>
      <c r="G2">
        <v>250.10000000000002</v>
      </c>
      <c r="H2">
        <v>177.35000000000002</v>
      </c>
      <c r="I2">
        <v>189.71999999999997</v>
      </c>
      <c r="J2">
        <v>557.99999999999989</v>
      </c>
      <c r="K2">
        <v>565.79999999999995</v>
      </c>
      <c r="L2">
        <v>557.99999999999989</v>
      </c>
      <c r="M2">
        <v>250.10000000000002</v>
      </c>
      <c r="N2">
        <v>189.71999999999997</v>
      </c>
    </row>
    <row r="3" spans="1:14" x14ac:dyDescent="0.25">
      <c r="A3" t="s">
        <v>2</v>
      </c>
      <c r="B3" t="s">
        <v>58</v>
      </c>
      <c r="C3" s="1">
        <v>42370</v>
      </c>
      <c r="D3">
        <f>14-0-0</f>
        <v>14</v>
      </c>
      <c r="E3">
        <v>13.2</v>
      </c>
      <c r="F3" s="7">
        <v>13.80699893955461</v>
      </c>
      <c r="G3" s="7">
        <v>29.191260219904144</v>
      </c>
      <c r="H3">
        <v>20.7</v>
      </c>
      <c r="I3" s="7">
        <v>22.143806033267545</v>
      </c>
      <c r="J3">
        <v>13.9</v>
      </c>
      <c r="K3">
        <v>14.025</v>
      </c>
      <c r="L3">
        <v>13.2</v>
      </c>
      <c r="M3">
        <v>3.1</v>
      </c>
      <c r="N3">
        <v>2.2999999999999998</v>
      </c>
    </row>
    <row r="4" spans="1:14" x14ac:dyDescent="0.25">
      <c r="A4" t="s">
        <v>3</v>
      </c>
      <c r="B4" t="s">
        <v>58</v>
      </c>
      <c r="C4" s="1">
        <v>42370</v>
      </c>
      <c r="D4">
        <f>3.7-0-0</f>
        <v>3.7</v>
      </c>
      <c r="E4">
        <v>4</v>
      </c>
      <c r="F4" s="7">
        <v>3.6489925768822897</v>
      </c>
      <c r="G4" s="7">
        <v>19.898003946997459</v>
      </c>
      <c r="H4">
        <v>14.11</v>
      </c>
      <c r="I4" s="7">
        <v>15.094159571468843</v>
      </c>
      <c r="J4">
        <v>3.7</v>
      </c>
      <c r="K4">
        <v>3.7450000000000001</v>
      </c>
      <c r="L4">
        <v>4</v>
      </c>
      <c r="M4">
        <v>1.6</v>
      </c>
      <c r="N4">
        <v>1.2</v>
      </c>
    </row>
    <row r="5" spans="1:14" x14ac:dyDescent="0.25">
      <c r="A5" t="s">
        <v>4</v>
      </c>
      <c r="B5" t="s">
        <v>58</v>
      </c>
      <c r="C5" s="1">
        <v>42370</v>
      </c>
      <c r="D5">
        <f>21.1-0-0</f>
        <v>21.1</v>
      </c>
      <c r="E5">
        <v>12.5</v>
      </c>
      <c r="F5" s="7">
        <v>20.80911983032874</v>
      </c>
      <c r="G5" s="7">
        <v>14.778956864956301</v>
      </c>
      <c r="H5">
        <v>10.48</v>
      </c>
      <c r="I5" s="7">
        <v>11.210970397519027</v>
      </c>
      <c r="J5">
        <v>21</v>
      </c>
      <c r="K5">
        <v>21.134999999999998</v>
      </c>
      <c r="L5">
        <v>12.5</v>
      </c>
      <c r="M5">
        <v>8.4</v>
      </c>
      <c r="N5">
        <v>6.4</v>
      </c>
    </row>
    <row r="6" spans="1:14" x14ac:dyDescent="0.25">
      <c r="A6" t="s">
        <v>5</v>
      </c>
      <c r="B6" t="s">
        <v>58</v>
      </c>
      <c r="C6" s="1">
        <v>42370</v>
      </c>
      <c r="D6">
        <f>5.2-0-0</f>
        <v>5.2</v>
      </c>
      <c r="E6">
        <v>8</v>
      </c>
      <c r="F6" s="7">
        <v>5.1283138918345701</v>
      </c>
      <c r="G6" s="7">
        <v>14.257180716098109</v>
      </c>
      <c r="H6">
        <v>10.11</v>
      </c>
      <c r="I6" s="7">
        <v>10.815163236537916</v>
      </c>
      <c r="J6">
        <v>5.2</v>
      </c>
      <c r="K6">
        <v>5.22</v>
      </c>
      <c r="L6">
        <v>8</v>
      </c>
      <c r="M6">
        <v>0.8</v>
      </c>
      <c r="N6">
        <v>0.6</v>
      </c>
    </row>
    <row r="7" spans="1:14" x14ac:dyDescent="0.25">
      <c r="A7" t="s">
        <v>6</v>
      </c>
      <c r="B7" t="s">
        <v>58</v>
      </c>
      <c r="C7" s="1">
        <v>42370</v>
      </c>
      <c r="D7">
        <f>21.8-0-0</f>
        <v>21.8</v>
      </c>
      <c r="E7">
        <v>20</v>
      </c>
      <c r="F7" s="7">
        <v>21.499469777306466</v>
      </c>
      <c r="G7" s="7">
        <v>17.57116436425148</v>
      </c>
      <c r="H7">
        <v>12.46</v>
      </c>
      <c r="I7" s="7">
        <v>13.329073583309837</v>
      </c>
      <c r="J7">
        <v>21.7</v>
      </c>
      <c r="K7">
        <v>21.805</v>
      </c>
      <c r="L7">
        <v>20</v>
      </c>
      <c r="M7">
        <v>4.4000000000000004</v>
      </c>
      <c r="N7">
        <v>3.3</v>
      </c>
    </row>
    <row r="8" spans="1:14" x14ac:dyDescent="0.25">
      <c r="A8" t="s">
        <v>7</v>
      </c>
      <c r="B8" t="s">
        <v>58</v>
      </c>
      <c r="C8" s="1">
        <v>42370</v>
      </c>
      <c r="D8">
        <f>11.2-0-0</f>
        <v>11.2</v>
      </c>
      <c r="E8">
        <v>12.1</v>
      </c>
      <c r="F8" s="7">
        <v>11.045599151643689</v>
      </c>
      <c r="G8" s="7">
        <v>14.849467155342541</v>
      </c>
      <c r="H8">
        <v>10.53</v>
      </c>
      <c r="I8" s="7">
        <v>11.264457851705663</v>
      </c>
      <c r="J8">
        <v>11.1</v>
      </c>
      <c r="K8">
        <v>11.17</v>
      </c>
      <c r="L8">
        <v>12.1</v>
      </c>
      <c r="M8">
        <v>1.7</v>
      </c>
      <c r="N8">
        <v>1.3</v>
      </c>
    </row>
    <row r="9" spans="1:14" x14ac:dyDescent="0.25">
      <c r="A9" t="s">
        <v>8</v>
      </c>
      <c r="B9" t="s">
        <v>58</v>
      </c>
      <c r="C9" s="1">
        <v>42370</v>
      </c>
      <c r="D9">
        <f>8.6-1.7-0</f>
        <v>6.8999999999999995</v>
      </c>
      <c r="E9">
        <v>13.5</v>
      </c>
      <c r="F9" s="7">
        <v>6.8048780487804867</v>
      </c>
      <c r="G9" s="7">
        <v>11.281646461798703</v>
      </c>
      <c r="H9">
        <v>8</v>
      </c>
      <c r="I9" s="7">
        <v>8.5579926698618518</v>
      </c>
      <c r="J9">
        <v>8.6</v>
      </c>
      <c r="K9">
        <v>8.5960000000000001</v>
      </c>
      <c r="L9">
        <v>13.5</v>
      </c>
      <c r="M9">
        <v>1.6</v>
      </c>
      <c r="N9">
        <v>1.2</v>
      </c>
    </row>
    <row r="10" spans="1:14" x14ac:dyDescent="0.25">
      <c r="A10" t="s">
        <v>9</v>
      </c>
      <c r="B10" t="s">
        <v>58</v>
      </c>
      <c r="C10" s="1">
        <v>42370</v>
      </c>
      <c r="D10">
        <f>8.2-0-3.3</f>
        <v>4.8999999999999995</v>
      </c>
      <c r="E10">
        <v>16.2</v>
      </c>
      <c r="F10" s="7">
        <v>4.8324496288441141</v>
      </c>
      <c r="G10" s="7">
        <v>14.60973216802932</v>
      </c>
      <c r="H10">
        <v>10.36</v>
      </c>
      <c r="I10" s="7">
        <v>11.082600507471097</v>
      </c>
      <c r="J10">
        <v>8.1999999999999993</v>
      </c>
      <c r="K10">
        <v>8.202</v>
      </c>
      <c r="L10">
        <v>16.2</v>
      </c>
      <c r="M10">
        <v>1.3</v>
      </c>
      <c r="N10">
        <v>1</v>
      </c>
    </row>
    <row r="11" spans="1:14" x14ac:dyDescent="0.25">
      <c r="A11" t="s">
        <v>10</v>
      </c>
      <c r="B11" t="s">
        <v>58</v>
      </c>
      <c r="C11" s="1">
        <v>42370</v>
      </c>
      <c r="D11">
        <f>17.3-0-0</f>
        <v>17.3</v>
      </c>
      <c r="E11">
        <v>17.899999999999999</v>
      </c>
      <c r="F11" s="7">
        <v>17.061505832449626</v>
      </c>
      <c r="G11" s="7">
        <v>13.83411897378066</v>
      </c>
      <c r="H11">
        <v>9.81</v>
      </c>
      <c r="I11" s="7">
        <v>10.494238511418096</v>
      </c>
      <c r="J11">
        <v>17.2</v>
      </c>
      <c r="K11">
        <v>17.28</v>
      </c>
      <c r="L11">
        <v>17.899999999999999</v>
      </c>
      <c r="M11">
        <v>3.7</v>
      </c>
      <c r="N11">
        <v>2.8</v>
      </c>
    </row>
    <row r="12" spans="1:14" x14ac:dyDescent="0.25">
      <c r="A12" t="s">
        <v>11</v>
      </c>
      <c r="B12" t="s">
        <v>58</v>
      </c>
      <c r="C12" s="1">
        <v>42370</v>
      </c>
      <c r="D12">
        <f>12-0-1.2</f>
        <v>10.8</v>
      </c>
      <c r="E12">
        <v>10.9</v>
      </c>
      <c r="F12" s="7">
        <v>10.651113467656414</v>
      </c>
      <c r="G12" s="7">
        <v>13.241832534536227</v>
      </c>
      <c r="H12">
        <v>9.39</v>
      </c>
      <c r="I12" s="7">
        <v>10.04494389625035</v>
      </c>
      <c r="J12">
        <v>11.9</v>
      </c>
      <c r="K12">
        <v>11.960999999999999</v>
      </c>
      <c r="L12">
        <v>10.9</v>
      </c>
      <c r="M12">
        <v>2.8</v>
      </c>
      <c r="N12">
        <v>2.1</v>
      </c>
    </row>
    <row r="13" spans="1:14" x14ac:dyDescent="0.25">
      <c r="A13" t="s">
        <v>12</v>
      </c>
      <c r="B13" t="s">
        <v>58</v>
      </c>
      <c r="C13" s="1">
        <v>42370</v>
      </c>
      <c r="D13">
        <f>31.4-0-0</f>
        <v>31.4</v>
      </c>
      <c r="E13">
        <v>31</v>
      </c>
      <c r="F13" s="7">
        <v>30.967126193001057</v>
      </c>
      <c r="G13" s="7">
        <v>9.3496645052156744</v>
      </c>
      <c r="H13">
        <v>6.63</v>
      </c>
      <c r="I13" s="7">
        <v>7.0924364251480094</v>
      </c>
      <c r="J13">
        <v>31.2</v>
      </c>
      <c r="K13">
        <v>31.42</v>
      </c>
      <c r="L13">
        <v>31</v>
      </c>
      <c r="M13">
        <v>15</v>
      </c>
      <c r="N13">
        <v>11.4</v>
      </c>
    </row>
    <row r="14" spans="1:14" x14ac:dyDescent="0.25">
      <c r="A14" t="s">
        <v>13</v>
      </c>
      <c r="B14" t="s">
        <v>58</v>
      </c>
      <c r="C14" s="1">
        <v>42370</v>
      </c>
      <c r="D14">
        <f>12-0-0</f>
        <v>12</v>
      </c>
      <c r="E14">
        <v>10</v>
      </c>
      <c r="F14" s="7">
        <v>11.834570519618238</v>
      </c>
      <c r="G14" s="7">
        <v>9.8291344798421196</v>
      </c>
      <c r="H14">
        <v>6.97</v>
      </c>
      <c r="I14" s="7">
        <v>7.4561511136171399</v>
      </c>
      <c r="J14">
        <v>11.9</v>
      </c>
      <c r="K14">
        <v>12</v>
      </c>
      <c r="L14">
        <v>10</v>
      </c>
      <c r="M14">
        <v>2.1</v>
      </c>
      <c r="N14">
        <v>1.6</v>
      </c>
    </row>
    <row r="15" spans="1:14" x14ac:dyDescent="0.25">
      <c r="A15" t="s">
        <v>14</v>
      </c>
      <c r="B15" t="s">
        <v>58</v>
      </c>
      <c r="C15" s="1">
        <v>42370</v>
      </c>
      <c r="D15">
        <v>0</v>
      </c>
      <c r="E15">
        <v>7</v>
      </c>
      <c r="F15" s="7">
        <v>0</v>
      </c>
      <c r="G15" s="7">
        <v>5.9369664505215667</v>
      </c>
      <c r="H15">
        <v>4.21</v>
      </c>
      <c r="I15" s="7">
        <v>4.5036436425147999</v>
      </c>
      <c r="J15">
        <v>0</v>
      </c>
      <c r="K15">
        <v>0</v>
      </c>
      <c r="L15">
        <v>7</v>
      </c>
      <c r="M15">
        <v>0</v>
      </c>
      <c r="N15">
        <v>0</v>
      </c>
    </row>
    <row r="16" spans="1:14" x14ac:dyDescent="0.25">
      <c r="A16" t="s">
        <v>15</v>
      </c>
      <c r="B16" t="s">
        <v>58</v>
      </c>
      <c r="C16" s="1">
        <v>42370</v>
      </c>
      <c r="D16">
        <f>11-0-0</f>
        <v>11</v>
      </c>
      <c r="E16">
        <v>9.5</v>
      </c>
      <c r="F16" s="7">
        <v>10.848356309650052</v>
      </c>
      <c r="G16" s="7">
        <v>5.7536396955173386</v>
      </c>
      <c r="H16">
        <v>4.08</v>
      </c>
      <c r="I16" s="7">
        <v>4.3645762616295452</v>
      </c>
      <c r="J16">
        <v>10.9</v>
      </c>
      <c r="K16">
        <v>11</v>
      </c>
      <c r="L16">
        <v>9.5</v>
      </c>
      <c r="M16">
        <v>2.4</v>
      </c>
      <c r="N16">
        <v>1.8</v>
      </c>
    </row>
    <row r="17" spans="1:14" x14ac:dyDescent="0.25">
      <c r="A17" t="s">
        <v>16</v>
      </c>
      <c r="B17" t="s">
        <v>58</v>
      </c>
      <c r="C17" s="1">
        <v>42370</v>
      </c>
      <c r="D17">
        <f>10-0-0</f>
        <v>10</v>
      </c>
      <c r="E17">
        <v>9</v>
      </c>
      <c r="F17" s="7">
        <v>9.8621420996818649</v>
      </c>
      <c r="G17" s="7">
        <v>9.5752974344516488</v>
      </c>
      <c r="H17">
        <v>6.79</v>
      </c>
      <c r="I17" s="7">
        <v>7.2635962785452479</v>
      </c>
      <c r="J17">
        <v>10</v>
      </c>
      <c r="K17">
        <v>10</v>
      </c>
      <c r="L17">
        <v>9</v>
      </c>
      <c r="M17">
        <v>4.0999999999999996</v>
      </c>
      <c r="N17">
        <v>3.1</v>
      </c>
    </row>
    <row r="18" spans="1:14" x14ac:dyDescent="0.25">
      <c r="A18" t="s">
        <v>17</v>
      </c>
      <c r="B18" t="s">
        <v>58</v>
      </c>
      <c r="C18" s="1">
        <v>42370</v>
      </c>
      <c r="D18">
        <v>0</v>
      </c>
      <c r="E18">
        <v>17</v>
      </c>
      <c r="F18" s="7">
        <v>0</v>
      </c>
      <c r="G18" s="7">
        <v>4.6395771074147163</v>
      </c>
      <c r="H18">
        <v>3.29</v>
      </c>
      <c r="I18" s="7">
        <v>3.519474485480687</v>
      </c>
      <c r="J18">
        <v>0</v>
      </c>
      <c r="K18">
        <v>0</v>
      </c>
      <c r="L18">
        <v>17</v>
      </c>
      <c r="M18">
        <v>0</v>
      </c>
      <c r="N18">
        <v>0</v>
      </c>
    </row>
    <row r="19" spans="1:14" x14ac:dyDescent="0.25">
      <c r="A19" t="s">
        <v>18</v>
      </c>
      <c r="B19" t="s">
        <v>58</v>
      </c>
      <c r="C19" s="1">
        <v>42370</v>
      </c>
      <c r="D19">
        <f>20.5-0-0</f>
        <v>20.5</v>
      </c>
      <c r="E19">
        <v>17</v>
      </c>
      <c r="F19" s="7">
        <v>20.217391304347824</v>
      </c>
      <c r="G19" s="7">
        <v>3.4973104031575977</v>
      </c>
      <c r="H19">
        <v>2.48</v>
      </c>
      <c r="I19" s="7">
        <v>2.652977727657174</v>
      </c>
      <c r="J19">
        <v>20.399999999999999</v>
      </c>
      <c r="K19">
        <v>20.5</v>
      </c>
      <c r="L19">
        <v>17</v>
      </c>
      <c r="M19">
        <v>11.7</v>
      </c>
      <c r="N19">
        <v>8.9</v>
      </c>
    </row>
    <row r="20" spans="1:14" x14ac:dyDescent="0.25">
      <c r="A20" t="s">
        <v>19</v>
      </c>
      <c r="B20" t="s">
        <v>58</v>
      </c>
      <c r="C20" s="1">
        <v>42370</v>
      </c>
      <c r="D20">
        <f>14-0-0</f>
        <v>14</v>
      </c>
      <c r="E20">
        <v>13.5</v>
      </c>
      <c r="F20" s="7">
        <v>13.80699893955461</v>
      </c>
      <c r="G20" s="7">
        <v>3.4832083450803495</v>
      </c>
      <c r="H20">
        <v>2.4700000000000002</v>
      </c>
      <c r="I20" s="7">
        <v>2.6422802368198473</v>
      </c>
      <c r="J20">
        <v>13.9</v>
      </c>
      <c r="K20">
        <v>14</v>
      </c>
      <c r="L20">
        <v>13.5</v>
      </c>
      <c r="M20">
        <v>12.5</v>
      </c>
      <c r="N20">
        <v>9.5</v>
      </c>
    </row>
    <row r="21" spans="1:14" x14ac:dyDescent="0.25">
      <c r="A21" t="s">
        <v>20</v>
      </c>
      <c r="B21" t="s">
        <v>58</v>
      </c>
      <c r="C21" s="1">
        <v>42370</v>
      </c>
      <c r="D21">
        <f>37-0-0</f>
        <v>37</v>
      </c>
      <c r="E21">
        <v>28</v>
      </c>
      <c r="F21" s="7">
        <v>36.4899257688229</v>
      </c>
      <c r="G21" s="7">
        <v>2.8486157316041725</v>
      </c>
      <c r="H21">
        <v>2.02</v>
      </c>
      <c r="I21" s="7">
        <v>2.1608931491401178</v>
      </c>
      <c r="J21">
        <v>36.799999999999997</v>
      </c>
      <c r="K21">
        <v>37</v>
      </c>
      <c r="L21">
        <v>28</v>
      </c>
      <c r="M21">
        <v>16.7</v>
      </c>
      <c r="N21">
        <v>12.7</v>
      </c>
    </row>
    <row r="22" spans="1:14" x14ac:dyDescent="0.25">
      <c r="A22" t="s">
        <v>21</v>
      </c>
      <c r="B22" t="s">
        <v>58</v>
      </c>
      <c r="C22" s="1">
        <v>42370</v>
      </c>
      <c r="D22">
        <f>29.5-0-0</f>
        <v>29.5</v>
      </c>
      <c r="E22">
        <v>25</v>
      </c>
      <c r="F22" s="7">
        <v>29.0933191940615</v>
      </c>
      <c r="G22" s="7">
        <v>4.2588215393290101</v>
      </c>
      <c r="H22">
        <v>3.02</v>
      </c>
      <c r="I22" s="7">
        <v>3.2306422328728495</v>
      </c>
      <c r="J22">
        <v>29.4</v>
      </c>
      <c r="K22">
        <v>29.5</v>
      </c>
      <c r="L22">
        <v>25</v>
      </c>
      <c r="M22">
        <v>24.6</v>
      </c>
      <c r="N22">
        <v>18.600000000000001</v>
      </c>
    </row>
    <row r="23" spans="1:14" x14ac:dyDescent="0.25">
      <c r="A23" t="s">
        <v>22</v>
      </c>
      <c r="B23" t="s">
        <v>58</v>
      </c>
      <c r="C23" s="1">
        <v>42370</v>
      </c>
      <c r="D23">
        <f>23.5-0-0</f>
        <v>23.5</v>
      </c>
      <c r="E23">
        <v>19</v>
      </c>
      <c r="F23" s="7">
        <v>23.176033934252384</v>
      </c>
      <c r="G23" s="7">
        <v>2.0024922469692696</v>
      </c>
      <c r="H23">
        <v>1.42</v>
      </c>
      <c r="I23" s="7">
        <v>1.5190436989004787</v>
      </c>
      <c r="J23">
        <v>23.4</v>
      </c>
      <c r="K23">
        <v>23.5</v>
      </c>
      <c r="L23">
        <v>19</v>
      </c>
      <c r="M23">
        <v>18.5</v>
      </c>
      <c r="N23">
        <v>14</v>
      </c>
    </row>
    <row r="24" spans="1:14" x14ac:dyDescent="0.25">
      <c r="A24" t="s">
        <v>23</v>
      </c>
      <c r="B24" t="s">
        <v>58</v>
      </c>
      <c r="C24" s="1">
        <v>42370</v>
      </c>
      <c r="D24">
        <f>1.3-0-0</f>
        <v>1.3</v>
      </c>
      <c r="E24">
        <v>5</v>
      </c>
      <c r="F24" s="7">
        <v>1.2820784729586425</v>
      </c>
      <c r="G24" s="7">
        <v>3.3139836481533695</v>
      </c>
      <c r="H24">
        <v>2.35</v>
      </c>
      <c r="I24" s="7">
        <v>2.5139103467719193</v>
      </c>
      <c r="J24">
        <v>1.3</v>
      </c>
      <c r="K24">
        <v>1.27</v>
      </c>
      <c r="L24">
        <v>5</v>
      </c>
      <c r="M24">
        <v>0.1</v>
      </c>
      <c r="N24">
        <v>0.1</v>
      </c>
    </row>
    <row r="25" spans="1:14" x14ac:dyDescent="0.25">
      <c r="A25" t="s">
        <v>24</v>
      </c>
      <c r="B25" t="s">
        <v>58</v>
      </c>
      <c r="C25" s="1">
        <v>42370</v>
      </c>
      <c r="D25">
        <f>20.5-0-0</f>
        <v>20.5</v>
      </c>
      <c r="E25">
        <v>15</v>
      </c>
      <c r="F25" s="7">
        <v>20.217391304347824</v>
      </c>
      <c r="G25" s="7">
        <v>2.4255539892867208</v>
      </c>
      <c r="H25">
        <v>1.72</v>
      </c>
      <c r="I25" s="7">
        <v>1.8399684240202983</v>
      </c>
      <c r="J25">
        <v>20.399999999999999</v>
      </c>
      <c r="K25">
        <v>20.5</v>
      </c>
      <c r="L25">
        <v>15</v>
      </c>
      <c r="M25">
        <v>16.100000000000001</v>
      </c>
      <c r="N25">
        <v>12.2</v>
      </c>
    </row>
    <row r="26" spans="1:14" x14ac:dyDescent="0.25">
      <c r="A26" t="s">
        <v>25</v>
      </c>
      <c r="B26" t="s">
        <v>58</v>
      </c>
      <c r="C26" s="1">
        <v>42370</v>
      </c>
      <c r="D26">
        <f>7-0-0</f>
        <v>7</v>
      </c>
      <c r="E26">
        <v>6.5</v>
      </c>
      <c r="F26" s="7">
        <v>6.9034994697773051</v>
      </c>
      <c r="G26" s="7">
        <v>3.2575754158443759</v>
      </c>
      <c r="H26">
        <v>2.31</v>
      </c>
      <c r="I26" s="7">
        <v>2.4711203834226101</v>
      </c>
      <c r="J26">
        <v>7</v>
      </c>
      <c r="K26">
        <v>7</v>
      </c>
      <c r="L26">
        <v>6.5</v>
      </c>
      <c r="M26">
        <v>0.8</v>
      </c>
      <c r="N26">
        <v>0.6</v>
      </c>
    </row>
    <row r="27" spans="1:14" x14ac:dyDescent="0.25">
      <c r="A27" t="s">
        <v>26</v>
      </c>
      <c r="B27" t="s">
        <v>58</v>
      </c>
      <c r="C27" s="1">
        <v>42370</v>
      </c>
      <c r="D27">
        <f>21-0-0</f>
        <v>21</v>
      </c>
      <c r="E27">
        <v>16.5</v>
      </c>
      <c r="F27" s="7">
        <v>20.710498409331919</v>
      </c>
      <c r="G27" s="7">
        <v>2.1999210600507473</v>
      </c>
      <c r="H27">
        <v>1.56</v>
      </c>
      <c r="I27" s="7">
        <v>1.6688085706230613</v>
      </c>
      <c r="J27">
        <v>20.9</v>
      </c>
      <c r="K27">
        <v>21</v>
      </c>
      <c r="L27">
        <v>16.5</v>
      </c>
      <c r="M27">
        <v>5</v>
      </c>
      <c r="N27">
        <v>3.8</v>
      </c>
    </row>
    <row r="28" spans="1:14" x14ac:dyDescent="0.25">
      <c r="A28" t="s">
        <v>27</v>
      </c>
      <c r="B28" t="s">
        <v>58</v>
      </c>
      <c r="C28" s="1">
        <v>42370</v>
      </c>
      <c r="D28">
        <f>17-0-0</f>
        <v>17</v>
      </c>
      <c r="E28">
        <v>16</v>
      </c>
      <c r="F28" s="7">
        <v>16.76564156945917</v>
      </c>
      <c r="G28" s="7">
        <v>1.9037778404285313</v>
      </c>
      <c r="H28">
        <v>1.35</v>
      </c>
      <c r="I28" s="7">
        <v>1.4441612630391876</v>
      </c>
      <c r="J28">
        <v>16.899999999999999</v>
      </c>
      <c r="K28">
        <v>17</v>
      </c>
      <c r="L28">
        <v>16</v>
      </c>
      <c r="M28">
        <v>13</v>
      </c>
      <c r="N28">
        <v>9.9</v>
      </c>
    </row>
    <row r="29" spans="1:14" x14ac:dyDescent="0.25">
      <c r="A29" t="s">
        <v>28</v>
      </c>
      <c r="B29" t="s">
        <v>58</v>
      </c>
      <c r="C29" s="1">
        <v>42370</v>
      </c>
      <c r="D29">
        <f>6-0-0</f>
        <v>6</v>
      </c>
      <c r="E29">
        <v>6</v>
      </c>
      <c r="F29" s="7">
        <v>5.9172852598091188</v>
      </c>
      <c r="G29" s="7">
        <v>1.8896757823512829</v>
      </c>
      <c r="H29">
        <v>1.34</v>
      </c>
      <c r="I29" s="7">
        <v>1.4334637722018604</v>
      </c>
      <c r="J29">
        <v>6</v>
      </c>
      <c r="K29">
        <v>6</v>
      </c>
      <c r="L29">
        <v>6</v>
      </c>
      <c r="M29">
        <v>4.7</v>
      </c>
      <c r="N29">
        <v>3.5</v>
      </c>
    </row>
    <row r="30" spans="1:14" x14ac:dyDescent="0.25">
      <c r="A30" t="s">
        <v>29</v>
      </c>
      <c r="B30" t="s">
        <v>58</v>
      </c>
      <c r="C30" s="1">
        <v>42370</v>
      </c>
      <c r="D30">
        <f>18-0-0</f>
        <v>18</v>
      </c>
      <c r="E30">
        <v>14</v>
      </c>
      <c r="F30" s="7">
        <v>17.751855779427359</v>
      </c>
      <c r="G30" s="7">
        <v>1.8191654919650408</v>
      </c>
      <c r="H30">
        <v>1.29</v>
      </c>
      <c r="I30" s="7">
        <v>1.3799763180152238</v>
      </c>
      <c r="J30">
        <v>17.899999999999999</v>
      </c>
      <c r="K30">
        <v>18</v>
      </c>
      <c r="L30">
        <v>14</v>
      </c>
      <c r="M30">
        <v>3.1</v>
      </c>
      <c r="N30">
        <v>2.2999999999999998</v>
      </c>
    </row>
    <row r="31" spans="1:14" x14ac:dyDescent="0.25">
      <c r="A31" t="s">
        <v>30</v>
      </c>
      <c r="B31" t="s">
        <v>58</v>
      </c>
      <c r="C31" s="1">
        <v>42370</v>
      </c>
      <c r="D31">
        <f>48-0-0</f>
        <v>48</v>
      </c>
      <c r="E31">
        <v>33</v>
      </c>
      <c r="F31" s="7">
        <v>47.33828207847295</v>
      </c>
      <c r="G31" s="7">
        <v>2.2563292923597409</v>
      </c>
      <c r="H31">
        <v>1.6</v>
      </c>
      <c r="I31" s="7">
        <v>1.7115985339723705</v>
      </c>
      <c r="J31">
        <v>47.8</v>
      </c>
      <c r="K31">
        <v>48</v>
      </c>
      <c r="L31">
        <v>33</v>
      </c>
      <c r="M31">
        <v>8.6</v>
      </c>
      <c r="N31">
        <v>6.6</v>
      </c>
    </row>
    <row r="32" spans="1:14" x14ac:dyDescent="0.25">
      <c r="A32" t="s">
        <v>31</v>
      </c>
      <c r="B32" t="s">
        <v>58</v>
      </c>
      <c r="C32" s="1">
        <v>42370</v>
      </c>
      <c r="D32">
        <f>40-0-0</f>
        <v>40</v>
      </c>
      <c r="E32">
        <v>28</v>
      </c>
      <c r="F32" s="7">
        <v>39.44856839872746</v>
      </c>
      <c r="G32" s="7">
        <v>1.8896757823512829</v>
      </c>
      <c r="H32">
        <v>1.34</v>
      </c>
      <c r="I32" s="7">
        <v>1.4334637722018604</v>
      </c>
      <c r="J32">
        <v>39.799999999999997</v>
      </c>
      <c r="K32">
        <v>40</v>
      </c>
      <c r="L32">
        <v>28</v>
      </c>
      <c r="M32">
        <v>12.4</v>
      </c>
      <c r="N32">
        <v>9.4</v>
      </c>
    </row>
    <row r="33" spans="1:14" x14ac:dyDescent="0.25">
      <c r="A33" t="s">
        <v>32</v>
      </c>
      <c r="B33" t="s">
        <v>58</v>
      </c>
      <c r="C33" s="1">
        <v>42370</v>
      </c>
      <c r="D33">
        <f>7-0-0</f>
        <v>7</v>
      </c>
      <c r="E33">
        <v>7</v>
      </c>
      <c r="F33" s="7">
        <v>6.9034994697773051</v>
      </c>
      <c r="G33" s="7">
        <v>1.1704708204116152</v>
      </c>
      <c r="H33">
        <v>0.83</v>
      </c>
      <c r="I33" s="7">
        <v>0.88789173949816724</v>
      </c>
      <c r="J33">
        <v>7</v>
      </c>
      <c r="K33">
        <v>7</v>
      </c>
      <c r="L33">
        <v>7</v>
      </c>
      <c r="M33">
        <v>4.5</v>
      </c>
      <c r="N33">
        <v>3.4</v>
      </c>
    </row>
    <row r="34" spans="1:14" x14ac:dyDescent="0.25">
      <c r="A34" t="s">
        <v>33</v>
      </c>
      <c r="B34" t="s">
        <v>58</v>
      </c>
      <c r="C34" s="1">
        <v>42370</v>
      </c>
      <c r="D34">
        <v>0</v>
      </c>
      <c r="E34">
        <v>15</v>
      </c>
      <c r="F34" s="7">
        <v>0</v>
      </c>
      <c r="G34" s="7">
        <v>1.3678996334930926</v>
      </c>
      <c r="H34">
        <v>0.97</v>
      </c>
      <c r="I34" s="7">
        <v>1.0376566112207497</v>
      </c>
      <c r="J34">
        <v>14.9</v>
      </c>
      <c r="K34">
        <v>0</v>
      </c>
      <c r="L34">
        <v>15</v>
      </c>
      <c r="M34">
        <v>14.6</v>
      </c>
      <c r="N34">
        <v>11.1</v>
      </c>
    </row>
    <row r="35" spans="1:14" x14ac:dyDescent="0.25">
      <c r="A35" t="s">
        <v>34</v>
      </c>
      <c r="B35" t="s">
        <v>58</v>
      </c>
      <c r="C35" s="1">
        <v>42370</v>
      </c>
      <c r="D35">
        <f>5-0-0</f>
        <v>5</v>
      </c>
      <c r="E35">
        <v>6.9</v>
      </c>
      <c r="F35" s="7">
        <v>4.9310710498409325</v>
      </c>
      <c r="G35" s="7">
        <v>0.78971525232590933</v>
      </c>
      <c r="H35">
        <v>0.56000000000000005</v>
      </c>
      <c r="I35" s="7">
        <v>0.59905948689032973</v>
      </c>
      <c r="J35">
        <v>5</v>
      </c>
      <c r="K35">
        <v>5</v>
      </c>
      <c r="L35">
        <v>6.9</v>
      </c>
      <c r="M35">
        <v>0.9</v>
      </c>
      <c r="N35">
        <v>0.7</v>
      </c>
    </row>
    <row r="36" spans="1:14" x14ac:dyDescent="0.25">
      <c r="A36" t="s">
        <v>35</v>
      </c>
      <c r="B36" t="s">
        <v>58</v>
      </c>
      <c r="C36" s="1">
        <v>42370</v>
      </c>
      <c r="D36">
        <f>25-0-0</f>
        <v>25</v>
      </c>
      <c r="E36">
        <v>19</v>
      </c>
      <c r="F36" s="7">
        <v>24.655355249204661</v>
      </c>
      <c r="G36" s="7">
        <v>0.77561319424866093</v>
      </c>
      <c r="H36">
        <v>0.55000000000000004</v>
      </c>
      <c r="I36" s="7">
        <v>0.58836199605300243</v>
      </c>
      <c r="J36">
        <v>24.9</v>
      </c>
      <c r="K36">
        <v>25</v>
      </c>
      <c r="L36">
        <v>19</v>
      </c>
      <c r="M36">
        <v>19.399999999999999</v>
      </c>
      <c r="N36">
        <v>14.7</v>
      </c>
    </row>
    <row r="37" spans="1:14" x14ac:dyDescent="0.25">
      <c r="A37" t="s">
        <v>36</v>
      </c>
      <c r="B37" t="s">
        <v>58</v>
      </c>
      <c r="C37" s="1">
        <v>42370</v>
      </c>
      <c r="D37">
        <v>0</v>
      </c>
      <c r="E37">
        <v>8</v>
      </c>
      <c r="F37" s="7">
        <v>0</v>
      </c>
      <c r="G37" s="7">
        <v>0.35255145193120946</v>
      </c>
      <c r="H37">
        <v>0.25</v>
      </c>
      <c r="I37" s="7">
        <v>0.26743727093318287</v>
      </c>
      <c r="J37">
        <v>8</v>
      </c>
      <c r="K37">
        <v>0</v>
      </c>
      <c r="L37">
        <v>8</v>
      </c>
      <c r="M37">
        <v>0</v>
      </c>
      <c r="N37">
        <v>0</v>
      </c>
    </row>
    <row r="38" spans="1:14" x14ac:dyDescent="0.25">
      <c r="A38" t="s">
        <v>37</v>
      </c>
      <c r="B38" t="s">
        <v>58</v>
      </c>
      <c r="C38" s="1">
        <v>42370</v>
      </c>
      <c r="D38">
        <v>0</v>
      </c>
      <c r="E38">
        <v>0</v>
      </c>
      <c r="F38" s="7">
        <v>0</v>
      </c>
      <c r="G38" s="7">
        <v>0</v>
      </c>
      <c r="H38">
        <v>0</v>
      </c>
      <c r="I38" s="7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38</v>
      </c>
      <c r="B39" t="s">
        <v>58</v>
      </c>
      <c r="C39" s="1">
        <v>42370</v>
      </c>
      <c r="D39">
        <v>0</v>
      </c>
      <c r="E39">
        <v>10</v>
      </c>
      <c r="F39" s="7">
        <v>0</v>
      </c>
      <c r="G39" s="7">
        <v>0</v>
      </c>
      <c r="H39">
        <v>0</v>
      </c>
      <c r="I39" s="7">
        <v>0</v>
      </c>
      <c r="J39">
        <v>10</v>
      </c>
      <c r="K39">
        <v>0</v>
      </c>
      <c r="L39">
        <v>10</v>
      </c>
      <c r="M39">
        <v>9.8000000000000007</v>
      </c>
      <c r="N39">
        <v>7.5</v>
      </c>
    </row>
    <row r="40" spans="1:14" x14ac:dyDescent="0.25">
      <c r="A40" t="s">
        <v>59</v>
      </c>
      <c r="B40" t="s">
        <v>58</v>
      </c>
      <c r="C40" s="1">
        <v>42370</v>
      </c>
      <c r="D40">
        <v>0</v>
      </c>
      <c r="E40">
        <v>5</v>
      </c>
      <c r="F40" s="7">
        <v>0</v>
      </c>
      <c r="G40" s="7">
        <v>0</v>
      </c>
      <c r="I40" s="7">
        <v>0</v>
      </c>
      <c r="K40">
        <v>0</v>
      </c>
      <c r="L40">
        <v>5</v>
      </c>
      <c r="M40">
        <v>0</v>
      </c>
      <c r="N40">
        <v>0</v>
      </c>
    </row>
    <row r="41" spans="1:14" x14ac:dyDescent="0.25">
      <c r="A41" t="s">
        <v>1</v>
      </c>
      <c r="B41" t="s">
        <v>58</v>
      </c>
      <c r="C41" s="1">
        <v>42371</v>
      </c>
      <c r="D41">
        <v>555.09999999999991</v>
      </c>
      <c r="E41">
        <v>507.19999999999993</v>
      </c>
      <c r="F41">
        <v>560.00000000000034</v>
      </c>
      <c r="G41">
        <v>267.38</v>
      </c>
      <c r="H41">
        <v>177.35000000000002</v>
      </c>
      <c r="I41">
        <v>190.40000000000012</v>
      </c>
      <c r="J41">
        <v>559.00000000000011</v>
      </c>
      <c r="K41">
        <v>1120.8999999999999</v>
      </c>
      <c r="L41">
        <v>1118.0000000000002</v>
      </c>
      <c r="M41">
        <v>517.48</v>
      </c>
      <c r="N41">
        <v>380.12000000000012</v>
      </c>
    </row>
    <row r="42" spans="1:14" x14ac:dyDescent="0.25">
      <c r="A42" t="s">
        <v>2</v>
      </c>
      <c r="B42" t="s">
        <v>58</v>
      </c>
      <c r="C42" s="1">
        <v>42371</v>
      </c>
      <c r="D42">
        <f>14-0-0</f>
        <v>14</v>
      </c>
      <c r="E42">
        <v>13.2</v>
      </c>
      <c r="F42" s="7">
        <v>14.123581336696102</v>
      </c>
      <c r="G42" s="7">
        <v>31.208153369044258</v>
      </c>
      <c r="H42">
        <v>20.7</v>
      </c>
      <c r="I42" s="7">
        <v>22.223174513673538</v>
      </c>
      <c r="J42">
        <v>14.1</v>
      </c>
      <c r="K42">
        <v>28.015000000000001</v>
      </c>
      <c r="L42">
        <v>26.4</v>
      </c>
      <c r="M42">
        <v>6.2</v>
      </c>
      <c r="N42">
        <v>4.5999999999999996</v>
      </c>
    </row>
    <row r="43" spans="1:14" x14ac:dyDescent="0.25">
      <c r="A43" t="s">
        <v>3</v>
      </c>
      <c r="B43" t="s">
        <v>58</v>
      </c>
      <c r="C43" s="1">
        <v>42371</v>
      </c>
      <c r="D43">
        <f>3.8-0-0</f>
        <v>3.8</v>
      </c>
      <c r="E43">
        <v>4</v>
      </c>
      <c r="F43" s="7">
        <v>3.8335435056746565</v>
      </c>
      <c r="G43" s="7">
        <v>21.272804059768813</v>
      </c>
      <c r="H43">
        <v>14.11</v>
      </c>
      <c r="I43" s="7">
        <v>15.148260501832542</v>
      </c>
      <c r="J43">
        <v>3.8</v>
      </c>
      <c r="K43">
        <v>7.5350000000000001</v>
      </c>
      <c r="L43">
        <v>8</v>
      </c>
      <c r="M43">
        <v>3.5</v>
      </c>
      <c r="N43">
        <v>2.5</v>
      </c>
    </row>
    <row r="44" spans="1:14" x14ac:dyDescent="0.25">
      <c r="A44" t="s">
        <v>4</v>
      </c>
      <c r="B44" t="s">
        <v>58</v>
      </c>
      <c r="C44" s="1">
        <v>42371</v>
      </c>
      <c r="D44">
        <f>18.8-0-1.9</f>
        <v>16.900000000000002</v>
      </c>
      <c r="E44">
        <v>12.5</v>
      </c>
      <c r="F44" s="7">
        <v>17.049180327868868</v>
      </c>
      <c r="G44" s="7">
        <v>15.800069918240766</v>
      </c>
      <c r="H44">
        <v>10.48</v>
      </c>
      <c r="I44" s="7">
        <v>11.251153087115879</v>
      </c>
      <c r="J44">
        <v>20.100000000000001</v>
      </c>
      <c r="K44">
        <v>39.936</v>
      </c>
      <c r="L44">
        <v>25</v>
      </c>
      <c r="M44">
        <v>16.399999999999999</v>
      </c>
      <c r="N44">
        <v>12</v>
      </c>
    </row>
    <row r="45" spans="1:14" x14ac:dyDescent="0.25">
      <c r="A45" t="s">
        <v>5</v>
      </c>
      <c r="B45" t="s">
        <v>58</v>
      </c>
      <c r="C45" s="1">
        <v>42371</v>
      </c>
      <c r="D45">
        <f>6.1-0-0.6</f>
        <v>5.5</v>
      </c>
      <c r="E45">
        <v>8</v>
      </c>
      <c r="F45" s="7">
        <v>5.5485498108448974</v>
      </c>
      <c r="G45" s="7">
        <v>15.242243022272339</v>
      </c>
      <c r="H45">
        <v>10.11</v>
      </c>
      <c r="I45" s="7">
        <v>10.853927262475336</v>
      </c>
      <c r="J45">
        <v>5.7</v>
      </c>
      <c r="K45">
        <v>11.349</v>
      </c>
      <c r="L45">
        <v>16</v>
      </c>
      <c r="M45">
        <v>1.7</v>
      </c>
      <c r="N45">
        <v>1.2</v>
      </c>
    </row>
    <row r="46" spans="1:14" x14ac:dyDescent="0.25">
      <c r="A46" t="s">
        <v>6</v>
      </c>
      <c r="B46" t="s">
        <v>58</v>
      </c>
      <c r="C46" s="1">
        <v>42371</v>
      </c>
      <c r="D46">
        <f>19.7-0-2</f>
        <v>17.7</v>
      </c>
      <c r="E46">
        <v>20</v>
      </c>
      <c r="F46" s="7">
        <v>17.856242118537214</v>
      </c>
      <c r="G46" s="7">
        <v>18.785197631801523</v>
      </c>
      <c r="H46">
        <v>12.46</v>
      </c>
      <c r="I46" s="7">
        <v>13.376848040597697</v>
      </c>
      <c r="J46">
        <v>20.9</v>
      </c>
      <c r="K46">
        <v>41.460999999999999</v>
      </c>
      <c r="L46">
        <v>40</v>
      </c>
      <c r="M46">
        <v>8.6999999999999993</v>
      </c>
      <c r="N46">
        <v>6.4</v>
      </c>
    </row>
    <row r="47" spans="1:14" x14ac:dyDescent="0.25">
      <c r="A47" t="s">
        <v>7</v>
      </c>
      <c r="B47" t="s">
        <v>58</v>
      </c>
      <c r="C47" s="1">
        <v>42371</v>
      </c>
      <c r="D47">
        <f>10.4-0-0</f>
        <v>10.4</v>
      </c>
      <c r="E47">
        <v>12.1</v>
      </c>
      <c r="F47" s="7">
        <v>10.491803278688533</v>
      </c>
      <c r="G47" s="7">
        <v>15.87545193120947</v>
      </c>
      <c r="H47">
        <v>10.53</v>
      </c>
      <c r="I47" s="7">
        <v>11.304832252607843</v>
      </c>
      <c r="J47">
        <v>10.9</v>
      </c>
      <c r="K47">
        <v>21.575000000000003</v>
      </c>
      <c r="L47">
        <v>24.2</v>
      </c>
      <c r="M47">
        <v>3.5</v>
      </c>
      <c r="N47">
        <v>2.5</v>
      </c>
    </row>
    <row r="48" spans="1:14" x14ac:dyDescent="0.25">
      <c r="A48" t="s">
        <v>8</v>
      </c>
      <c r="B48" t="s">
        <v>58</v>
      </c>
      <c r="C48" s="1">
        <v>42371</v>
      </c>
      <c r="D48">
        <f>7.8-0-0</f>
        <v>7.8</v>
      </c>
      <c r="E48">
        <v>13.5</v>
      </c>
      <c r="F48" s="7">
        <v>7.8688524590163995</v>
      </c>
      <c r="G48" s="7">
        <v>12.06112207499295</v>
      </c>
      <c r="H48">
        <v>8</v>
      </c>
      <c r="I48" s="7">
        <v>8.5886664787144102</v>
      </c>
      <c r="J48">
        <v>8.3000000000000007</v>
      </c>
      <c r="K48">
        <v>16.366</v>
      </c>
      <c r="L48">
        <v>27</v>
      </c>
      <c r="M48">
        <v>3.3</v>
      </c>
      <c r="N48">
        <v>2.4</v>
      </c>
    </row>
    <row r="49" spans="1:14" x14ac:dyDescent="0.25">
      <c r="A49" t="s">
        <v>9</v>
      </c>
      <c r="B49" t="s">
        <v>58</v>
      </c>
      <c r="C49" s="1">
        <v>42371</v>
      </c>
      <c r="D49">
        <f>6.8-0-3.4</f>
        <v>3.4</v>
      </c>
      <c r="E49">
        <v>16.2</v>
      </c>
      <c r="F49" s="7">
        <v>3.4300126103404818</v>
      </c>
      <c r="G49" s="7">
        <v>15.619153087115869</v>
      </c>
      <c r="H49">
        <v>10.36</v>
      </c>
      <c r="I49" s="7">
        <v>11.122323089935161</v>
      </c>
      <c r="J49">
        <v>7.5</v>
      </c>
      <c r="K49">
        <v>15.036999999999999</v>
      </c>
      <c r="L49">
        <v>32.4</v>
      </c>
      <c r="M49">
        <v>2.6</v>
      </c>
      <c r="N49">
        <v>1.9</v>
      </c>
    </row>
    <row r="50" spans="1:14" x14ac:dyDescent="0.25">
      <c r="A50" t="s">
        <v>10</v>
      </c>
      <c r="B50" t="s">
        <v>58</v>
      </c>
      <c r="C50" s="1">
        <v>42371</v>
      </c>
      <c r="D50">
        <f>18.3-0-0</f>
        <v>18.3</v>
      </c>
      <c r="E50">
        <v>17.899999999999999</v>
      </c>
      <c r="F50" s="7">
        <v>18.461538461538478</v>
      </c>
      <c r="G50" s="7">
        <v>14.789950944460106</v>
      </c>
      <c r="H50">
        <v>9.81</v>
      </c>
      <c r="I50" s="7">
        <v>10.531852269523547</v>
      </c>
      <c r="J50">
        <v>17.899999999999999</v>
      </c>
      <c r="K50">
        <v>35.590000000000003</v>
      </c>
      <c r="L50">
        <v>35.799999999999997</v>
      </c>
      <c r="M50">
        <v>8</v>
      </c>
      <c r="N50">
        <v>5.9</v>
      </c>
    </row>
    <row r="51" spans="1:14" x14ac:dyDescent="0.25">
      <c r="A51" t="s">
        <v>11</v>
      </c>
      <c r="B51" t="s">
        <v>58</v>
      </c>
      <c r="C51" s="1">
        <v>42371</v>
      </c>
      <c r="D51">
        <f>11.6-0-1.2</f>
        <v>10.4</v>
      </c>
      <c r="E51">
        <v>10.9</v>
      </c>
      <c r="F51" s="7">
        <v>10.491803278688533</v>
      </c>
      <c r="G51" s="7">
        <v>14.156742035522976</v>
      </c>
      <c r="H51">
        <v>9.39</v>
      </c>
      <c r="I51" s="7">
        <v>10.08094727939104</v>
      </c>
      <c r="J51">
        <v>11.8</v>
      </c>
      <c r="K51">
        <v>23.525999999999996</v>
      </c>
      <c r="L51">
        <v>21.8</v>
      </c>
      <c r="M51">
        <v>5.8</v>
      </c>
      <c r="N51">
        <v>4.3</v>
      </c>
    </row>
    <row r="52" spans="1:14" x14ac:dyDescent="0.25">
      <c r="A52" t="s">
        <v>12</v>
      </c>
      <c r="B52" t="s">
        <v>58</v>
      </c>
      <c r="C52" s="1">
        <v>42371</v>
      </c>
      <c r="D52">
        <f>31.5-0-0</f>
        <v>31.5</v>
      </c>
      <c r="E52">
        <v>31</v>
      </c>
      <c r="F52" s="7">
        <v>31.77805800756623</v>
      </c>
      <c r="G52" s="7">
        <v>9.9956549196504074</v>
      </c>
      <c r="H52">
        <v>6.63</v>
      </c>
      <c r="I52" s="7">
        <v>7.1178573442345678</v>
      </c>
      <c r="J52">
        <v>31.7</v>
      </c>
      <c r="K52">
        <v>62.900000000000006</v>
      </c>
      <c r="L52">
        <v>62</v>
      </c>
      <c r="M52">
        <v>31.2</v>
      </c>
      <c r="N52">
        <v>22.9</v>
      </c>
    </row>
    <row r="53" spans="1:14" x14ac:dyDescent="0.25">
      <c r="A53" t="s">
        <v>13</v>
      </c>
      <c r="B53" t="s">
        <v>58</v>
      </c>
      <c r="C53" s="1">
        <v>42371</v>
      </c>
      <c r="D53">
        <f>12-0-0</f>
        <v>12</v>
      </c>
      <c r="E53">
        <v>10</v>
      </c>
      <c r="F53" s="7">
        <v>12.10592686002523</v>
      </c>
      <c r="G53" s="7">
        <v>10.508252607837608</v>
      </c>
      <c r="H53">
        <v>6.97</v>
      </c>
      <c r="I53" s="7">
        <v>7.482875669579931</v>
      </c>
      <c r="J53">
        <v>12.1</v>
      </c>
      <c r="K53">
        <v>24</v>
      </c>
      <c r="L53">
        <v>20</v>
      </c>
      <c r="M53">
        <v>4.4000000000000004</v>
      </c>
      <c r="N53">
        <v>3.3</v>
      </c>
    </row>
    <row r="54" spans="1:14" x14ac:dyDescent="0.25">
      <c r="A54" t="s">
        <v>14</v>
      </c>
      <c r="B54" t="s">
        <v>58</v>
      </c>
      <c r="C54" s="1">
        <v>42371</v>
      </c>
      <c r="D54">
        <v>0</v>
      </c>
      <c r="E54">
        <v>7</v>
      </c>
      <c r="F54" s="7">
        <v>0</v>
      </c>
      <c r="G54" s="7">
        <v>6.3471654919650398</v>
      </c>
      <c r="H54">
        <v>4.21</v>
      </c>
      <c r="I54" s="7">
        <v>4.5197857344234587</v>
      </c>
      <c r="J54">
        <v>0</v>
      </c>
      <c r="K54">
        <v>0</v>
      </c>
      <c r="L54">
        <v>14</v>
      </c>
      <c r="M54">
        <v>0</v>
      </c>
      <c r="N54">
        <v>0</v>
      </c>
    </row>
    <row r="55" spans="1:14" x14ac:dyDescent="0.25">
      <c r="A55" t="s">
        <v>15</v>
      </c>
      <c r="B55" t="s">
        <v>58</v>
      </c>
      <c r="C55" s="1">
        <v>42371</v>
      </c>
      <c r="D55">
        <f>11.5-0-0</f>
        <v>11.5</v>
      </c>
      <c r="E55">
        <v>9.5</v>
      </c>
      <c r="F55" s="7">
        <v>11.601513240857512</v>
      </c>
      <c r="G55" s="7">
        <v>6.1511722582464046</v>
      </c>
      <c r="H55">
        <v>4.08</v>
      </c>
      <c r="I55" s="7">
        <v>4.380219904144349</v>
      </c>
      <c r="J55">
        <v>11.3</v>
      </c>
      <c r="K55">
        <v>22.5</v>
      </c>
      <c r="L55">
        <v>19</v>
      </c>
      <c r="M55">
        <v>5</v>
      </c>
      <c r="N55">
        <v>3.7</v>
      </c>
    </row>
    <row r="56" spans="1:14" x14ac:dyDescent="0.25">
      <c r="A56" t="s">
        <v>16</v>
      </c>
      <c r="B56" t="s">
        <v>58</v>
      </c>
      <c r="C56" s="1">
        <v>42371</v>
      </c>
      <c r="D56">
        <f>15-0-0</f>
        <v>15</v>
      </c>
      <c r="E56">
        <v>9</v>
      </c>
      <c r="F56" s="7">
        <v>15.132408575031539</v>
      </c>
      <c r="G56" s="7">
        <v>10.236877361150267</v>
      </c>
      <c r="H56">
        <v>6.79</v>
      </c>
      <c r="I56" s="7">
        <v>7.2896306738088557</v>
      </c>
      <c r="J56">
        <v>12.6</v>
      </c>
      <c r="K56">
        <v>25</v>
      </c>
      <c r="L56">
        <v>18</v>
      </c>
      <c r="M56">
        <v>10.5</v>
      </c>
      <c r="N56">
        <v>7.7</v>
      </c>
    </row>
    <row r="57" spans="1:14" x14ac:dyDescent="0.25">
      <c r="A57" t="s">
        <v>17</v>
      </c>
      <c r="B57" t="s">
        <v>58</v>
      </c>
      <c r="C57" s="1">
        <v>42371</v>
      </c>
      <c r="D57">
        <v>0</v>
      </c>
      <c r="E57">
        <v>17</v>
      </c>
      <c r="F57" s="7">
        <v>0</v>
      </c>
      <c r="G57" s="7">
        <v>4.9601364533408505</v>
      </c>
      <c r="H57">
        <v>3.29</v>
      </c>
      <c r="I57" s="7">
        <v>3.5320890893713015</v>
      </c>
      <c r="J57">
        <v>0</v>
      </c>
      <c r="K57">
        <v>0</v>
      </c>
      <c r="L57">
        <v>34</v>
      </c>
      <c r="M57">
        <v>0</v>
      </c>
      <c r="N57">
        <v>0</v>
      </c>
    </row>
    <row r="58" spans="1:14" x14ac:dyDescent="0.25">
      <c r="A58" t="s">
        <v>18</v>
      </c>
      <c r="B58" t="s">
        <v>58</v>
      </c>
      <c r="C58" s="1">
        <v>42371</v>
      </c>
      <c r="D58">
        <f>21-0-0</f>
        <v>21</v>
      </c>
      <c r="E58">
        <v>17</v>
      </c>
      <c r="F58" s="7">
        <v>21.185372005044155</v>
      </c>
      <c r="G58" s="7">
        <v>3.7389478432478147</v>
      </c>
      <c r="H58">
        <v>2.48</v>
      </c>
      <c r="I58" s="7">
        <v>2.6624866084014673</v>
      </c>
      <c r="J58">
        <v>20.9</v>
      </c>
      <c r="K58">
        <v>41.5</v>
      </c>
      <c r="L58">
        <v>34</v>
      </c>
      <c r="M58">
        <v>24.8</v>
      </c>
      <c r="N58">
        <v>18.2</v>
      </c>
    </row>
    <row r="59" spans="1:14" x14ac:dyDescent="0.25">
      <c r="A59" t="s">
        <v>19</v>
      </c>
      <c r="B59" t="s">
        <v>58</v>
      </c>
      <c r="C59" s="1">
        <v>42371</v>
      </c>
      <c r="D59">
        <f>15-0-0</f>
        <v>15</v>
      </c>
      <c r="E59">
        <v>13.5</v>
      </c>
      <c r="F59" s="7">
        <v>15.132408575031539</v>
      </c>
      <c r="G59" s="7">
        <v>3.7238714406540736</v>
      </c>
      <c r="H59">
        <v>2.4700000000000002</v>
      </c>
      <c r="I59" s="7">
        <v>2.6517507753030745</v>
      </c>
      <c r="J59">
        <v>14.6</v>
      </c>
      <c r="K59">
        <v>29</v>
      </c>
      <c r="L59">
        <v>27</v>
      </c>
      <c r="M59">
        <v>27</v>
      </c>
      <c r="N59">
        <v>19.899999999999999</v>
      </c>
    </row>
    <row r="60" spans="1:14" x14ac:dyDescent="0.25">
      <c r="A60" t="s">
        <v>20</v>
      </c>
      <c r="B60" t="s">
        <v>58</v>
      </c>
      <c r="C60" s="1">
        <v>42371</v>
      </c>
      <c r="D60">
        <f>15.2-9.1-0</f>
        <v>6.1</v>
      </c>
      <c r="E60">
        <v>28</v>
      </c>
      <c r="F60" s="7">
        <v>6.1538461538461577</v>
      </c>
      <c r="G60" s="7">
        <v>3.0454333239357201</v>
      </c>
      <c r="H60">
        <v>2.02</v>
      </c>
      <c r="I60" s="7">
        <v>2.1686382858753888</v>
      </c>
      <c r="J60">
        <v>26.3</v>
      </c>
      <c r="K60">
        <v>52.2</v>
      </c>
      <c r="L60">
        <v>56</v>
      </c>
      <c r="M60">
        <v>24.7</v>
      </c>
      <c r="N60">
        <v>18.100000000000001</v>
      </c>
    </row>
    <row r="61" spans="1:14" x14ac:dyDescent="0.25">
      <c r="A61" t="s">
        <v>21</v>
      </c>
      <c r="B61" t="s">
        <v>58</v>
      </c>
      <c r="C61" s="1">
        <v>42371</v>
      </c>
      <c r="D61">
        <f>29.5-0-0</f>
        <v>29.5</v>
      </c>
      <c r="E61">
        <v>25</v>
      </c>
      <c r="F61" s="7">
        <v>29.76040353089536</v>
      </c>
      <c r="G61" s="7">
        <v>4.553073583309839</v>
      </c>
      <c r="H61">
        <v>3.02</v>
      </c>
      <c r="I61" s="7">
        <v>3.2422215957146903</v>
      </c>
      <c r="J61">
        <v>29.7</v>
      </c>
      <c r="K61">
        <v>59</v>
      </c>
      <c r="L61">
        <v>50</v>
      </c>
      <c r="M61">
        <v>51.3</v>
      </c>
      <c r="N61">
        <v>37.700000000000003</v>
      </c>
    </row>
    <row r="62" spans="1:14" x14ac:dyDescent="0.25">
      <c r="A62" t="s">
        <v>22</v>
      </c>
      <c r="B62" t="s">
        <v>58</v>
      </c>
      <c r="C62" s="1">
        <v>42371</v>
      </c>
      <c r="D62">
        <f>23.5-0-0</f>
        <v>23.5</v>
      </c>
      <c r="E62">
        <v>19</v>
      </c>
      <c r="F62" s="7">
        <v>23.707440100882742</v>
      </c>
      <c r="G62" s="7">
        <v>2.1408491683112487</v>
      </c>
      <c r="H62">
        <v>1.42</v>
      </c>
      <c r="I62" s="7">
        <v>1.5244882999718079</v>
      </c>
      <c r="J62">
        <v>23.7</v>
      </c>
      <c r="K62">
        <v>47</v>
      </c>
      <c r="L62">
        <v>38</v>
      </c>
      <c r="M62">
        <v>38.5</v>
      </c>
      <c r="N62">
        <v>28.3</v>
      </c>
    </row>
    <row r="63" spans="1:14" x14ac:dyDescent="0.25">
      <c r="A63" t="s">
        <v>23</v>
      </c>
      <c r="B63" t="s">
        <v>58</v>
      </c>
      <c r="C63" s="1">
        <v>42371</v>
      </c>
      <c r="D63">
        <f>1.4-0-0</f>
        <v>1.4</v>
      </c>
      <c r="E63">
        <v>5</v>
      </c>
      <c r="F63" s="7">
        <v>1.41235813366961</v>
      </c>
      <c r="G63" s="7">
        <v>3.5429546095291791</v>
      </c>
      <c r="H63">
        <v>2.35</v>
      </c>
      <c r="I63" s="7">
        <v>2.5229207781223582</v>
      </c>
      <c r="J63">
        <v>1.4</v>
      </c>
      <c r="K63">
        <v>2.7</v>
      </c>
      <c r="L63">
        <v>10</v>
      </c>
      <c r="M63">
        <v>0.1</v>
      </c>
      <c r="N63">
        <v>0.1</v>
      </c>
    </row>
    <row r="64" spans="1:14" x14ac:dyDescent="0.25">
      <c r="A64" t="s">
        <v>24</v>
      </c>
      <c r="B64" t="s">
        <v>58</v>
      </c>
      <c r="C64" s="1">
        <v>42371</v>
      </c>
      <c r="D64">
        <f>19-0-0</f>
        <v>19</v>
      </c>
      <c r="E64">
        <v>15</v>
      </c>
      <c r="F64" s="7">
        <v>19.167717528373281</v>
      </c>
      <c r="G64" s="7">
        <v>2.5931412461234844</v>
      </c>
      <c r="H64">
        <v>1.72</v>
      </c>
      <c r="I64" s="7">
        <v>1.8465632929235984</v>
      </c>
      <c r="J64">
        <v>19.899999999999999</v>
      </c>
      <c r="K64">
        <v>39.5</v>
      </c>
      <c r="L64">
        <v>30</v>
      </c>
      <c r="M64">
        <v>32.4</v>
      </c>
      <c r="N64">
        <v>23.8</v>
      </c>
    </row>
    <row r="65" spans="1:14" x14ac:dyDescent="0.25">
      <c r="A65" t="s">
        <v>25</v>
      </c>
      <c r="B65" t="s">
        <v>58</v>
      </c>
      <c r="C65" s="1">
        <v>42371</v>
      </c>
      <c r="D65">
        <f>7-0-0</f>
        <v>7</v>
      </c>
      <c r="E65">
        <v>6.5</v>
      </c>
      <c r="F65" s="7">
        <v>7.0617906683480509</v>
      </c>
      <c r="G65" s="7">
        <v>3.4826489991542142</v>
      </c>
      <c r="H65">
        <v>2.31</v>
      </c>
      <c r="I65" s="7">
        <v>2.4799774457287862</v>
      </c>
      <c r="J65">
        <v>7</v>
      </c>
      <c r="K65">
        <v>14</v>
      </c>
      <c r="L65">
        <v>13</v>
      </c>
      <c r="M65">
        <v>1.7</v>
      </c>
      <c r="N65">
        <v>1.2</v>
      </c>
    </row>
    <row r="66" spans="1:14" x14ac:dyDescent="0.25">
      <c r="A66" t="s">
        <v>26</v>
      </c>
      <c r="B66" t="s">
        <v>58</v>
      </c>
      <c r="C66" s="1">
        <v>42371</v>
      </c>
      <c r="D66">
        <f>22-0-0</f>
        <v>22</v>
      </c>
      <c r="E66">
        <v>16.5</v>
      </c>
      <c r="F66" s="7">
        <v>22.19419924337959</v>
      </c>
      <c r="G66" s="7">
        <v>2.3519188046236255</v>
      </c>
      <c r="H66">
        <v>1.56</v>
      </c>
      <c r="I66" s="7">
        <v>1.67478996334931</v>
      </c>
      <c r="J66">
        <v>21.6</v>
      </c>
      <c r="K66">
        <v>43</v>
      </c>
      <c r="L66">
        <v>33</v>
      </c>
      <c r="M66">
        <v>10.7</v>
      </c>
      <c r="N66">
        <v>7.8</v>
      </c>
    </row>
    <row r="67" spans="1:14" x14ac:dyDescent="0.25">
      <c r="A67" t="s">
        <v>27</v>
      </c>
      <c r="B67" t="s">
        <v>58</v>
      </c>
      <c r="C67" s="1">
        <v>42371</v>
      </c>
      <c r="D67">
        <f>19-0-0</f>
        <v>19</v>
      </c>
      <c r="E67">
        <v>16</v>
      </c>
      <c r="F67" s="7">
        <v>19.167717528373281</v>
      </c>
      <c r="G67" s="7">
        <v>2.0353143501550606</v>
      </c>
      <c r="H67">
        <v>1.35</v>
      </c>
      <c r="I67" s="7">
        <v>1.4493374682830571</v>
      </c>
      <c r="J67">
        <v>18.100000000000001</v>
      </c>
      <c r="K67">
        <v>36</v>
      </c>
      <c r="L67">
        <v>32</v>
      </c>
      <c r="M67">
        <v>28.8</v>
      </c>
      <c r="N67">
        <v>21.2</v>
      </c>
    </row>
    <row r="68" spans="1:14" x14ac:dyDescent="0.25">
      <c r="A68" t="s">
        <v>28</v>
      </c>
      <c r="B68" t="s">
        <v>58</v>
      </c>
      <c r="C68" s="1">
        <v>42371</v>
      </c>
      <c r="D68">
        <f>7-0-0</f>
        <v>7</v>
      </c>
      <c r="E68">
        <v>6</v>
      </c>
      <c r="F68" s="7">
        <v>7.0617906683480509</v>
      </c>
      <c r="G68" s="7">
        <v>2.020237947561319</v>
      </c>
      <c r="H68">
        <v>1.34</v>
      </c>
      <c r="I68" s="7">
        <v>1.4386016351846638</v>
      </c>
      <c r="J68">
        <v>6.5</v>
      </c>
      <c r="K68">
        <v>13</v>
      </c>
      <c r="L68">
        <v>12</v>
      </c>
      <c r="M68">
        <v>10.5</v>
      </c>
      <c r="N68">
        <v>7.7</v>
      </c>
    </row>
    <row r="69" spans="1:14" x14ac:dyDescent="0.25">
      <c r="A69" t="s">
        <v>29</v>
      </c>
      <c r="B69" t="s">
        <v>58</v>
      </c>
      <c r="C69" s="1">
        <v>42371</v>
      </c>
      <c r="D69">
        <f>18-0-0</f>
        <v>18</v>
      </c>
      <c r="E69">
        <v>14</v>
      </c>
      <c r="F69" s="7">
        <v>18.158890290037842</v>
      </c>
      <c r="G69" s="7">
        <v>1.9448559345926133</v>
      </c>
      <c r="H69">
        <v>1.29</v>
      </c>
      <c r="I69" s="7">
        <v>1.3849224696926987</v>
      </c>
      <c r="J69">
        <v>18.100000000000001</v>
      </c>
      <c r="K69">
        <v>36</v>
      </c>
      <c r="L69">
        <v>28</v>
      </c>
      <c r="M69">
        <v>6.2</v>
      </c>
      <c r="N69">
        <v>4.5999999999999996</v>
      </c>
    </row>
    <row r="70" spans="1:14" x14ac:dyDescent="0.25">
      <c r="A70" t="s">
        <v>30</v>
      </c>
      <c r="B70" t="s">
        <v>58</v>
      </c>
      <c r="C70" s="1">
        <v>42371</v>
      </c>
      <c r="D70">
        <f>48-0-0</f>
        <v>48</v>
      </c>
      <c r="E70">
        <v>33</v>
      </c>
      <c r="F70" s="7">
        <v>48.42370744010092</v>
      </c>
      <c r="G70" s="7">
        <v>2.4122244149985899</v>
      </c>
      <c r="H70">
        <v>1.6</v>
      </c>
      <c r="I70" s="7">
        <v>1.7177332957428824</v>
      </c>
      <c r="J70">
        <v>48.3</v>
      </c>
      <c r="K70">
        <v>96</v>
      </c>
      <c r="L70">
        <v>66</v>
      </c>
      <c r="M70">
        <v>17.899999999999999</v>
      </c>
      <c r="N70">
        <v>13.1</v>
      </c>
    </row>
    <row r="71" spans="1:14" x14ac:dyDescent="0.25">
      <c r="A71" t="s">
        <v>31</v>
      </c>
      <c r="B71" t="s">
        <v>58</v>
      </c>
      <c r="C71" s="1">
        <v>42371</v>
      </c>
      <c r="D71">
        <f>42.5-0-0</f>
        <v>42.5</v>
      </c>
      <c r="E71">
        <v>28</v>
      </c>
      <c r="F71" s="7">
        <v>42.875157629256023</v>
      </c>
      <c r="G71" s="7">
        <v>2.020237947561319</v>
      </c>
      <c r="H71">
        <v>1.34</v>
      </c>
      <c r="I71" s="7">
        <v>1.4386016351846638</v>
      </c>
      <c r="J71">
        <v>41.5</v>
      </c>
      <c r="K71">
        <v>82.5</v>
      </c>
      <c r="L71">
        <v>56</v>
      </c>
      <c r="M71">
        <v>26.6</v>
      </c>
      <c r="N71">
        <v>19.600000000000001</v>
      </c>
    </row>
    <row r="72" spans="1:14" x14ac:dyDescent="0.25">
      <c r="A72" t="s">
        <v>32</v>
      </c>
      <c r="B72" t="s">
        <v>58</v>
      </c>
      <c r="C72" s="1">
        <v>42371</v>
      </c>
      <c r="D72">
        <f>11-0-0</f>
        <v>11</v>
      </c>
      <c r="E72">
        <v>7</v>
      </c>
      <c r="F72" s="7">
        <v>11.097099621689795</v>
      </c>
      <c r="G72" s="7">
        <v>1.2513414152805187</v>
      </c>
      <c r="H72">
        <v>0.83</v>
      </c>
      <c r="I72" s="7">
        <v>0.89107414716662015</v>
      </c>
      <c r="J72">
        <v>9.1</v>
      </c>
      <c r="K72">
        <v>18</v>
      </c>
      <c r="L72">
        <v>14</v>
      </c>
      <c r="M72">
        <v>12.1</v>
      </c>
      <c r="N72">
        <v>8.9</v>
      </c>
    </row>
    <row r="73" spans="1:14" x14ac:dyDescent="0.25">
      <c r="A73" t="s">
        <v>33</v>
      </c>
      <c r="B73" t="s">
        <v>58</v>
      </c>
      <c r="C73" s="1">
        <v>42371</v>
      </c>
      <c r="D73">
        <v>0</v>
      </c>
      <c r="E73">
        <v>15</v>
      </c>
      <c r="F73" s="7">
        <v>0</v>
      </c>
      <c r="G73" s="7">
        <v>1.462411051592895</v>
      </c>
      <c r="H73">
        <v>0.97</v>
      </c>
      <c r="I73" s="7">
        <v>1.0413758105441222</v>
      </c>
      <c r="J73">
        <v>15.1</v>
      </c>
      <c r="K73">
        <v>0</v>
      </c>
      <c r="L73">
        <v>30</v>
      </c>
      <c r="M73">
        <v>30.5</v>
      </c>
      <c r="N73">
        <v>22.4</v>
      </c>
    </row>
    <row r="74" spans="1:14" x14ac:dyDescent="0.25">
      <c r="A74" t="s">
        <v>34</v>
      </c>
      <c r="B74" t="s">
        <v>58</v>
      </c>
      <c r="C74" s="1">
        <v>42371</v>
      </c>
      <c r="D74">
        <f>5.7-0-0</f>
        <v>5.7</v>
      </c>
      <c r="E74">
        <v>6.9</v>
      </c>
      <c r="F74" s="7">
        <v>5.7503152585119839</v>
      </c>
      <c r="G74" s="7">
        <v>0.84427854524950663</v>
      </c>
      <c r="H74">
        <v>0.56000000000000005</v>
      </c>
      <c r="I74" s="7">
        <v>0.60120665351000879</v>
      </c>
      <c r="J74">
        <v>5.4</v>
      </c>
      <c r="K74">
        <v>10.73</v>
      </c>
      <c r="L74">
        <v>13.8</v>
      </c>
      <c r="M74">
        <v>1.9</v>
      </c>
      <c r="N74">
        <v>1.4</v>
      </c>
    </row>
    <row r="75" spans="1:14" x14ac:dyDescent="0.25">
      <c r="A75" t="s">
        <v>35</v>
      </c>
      <c r="B75" t="s">
        <v>58</v>
      </c>
      <c r="C75" s="1">
        <v>42371</v>
      </c>
      <c r="D75">
        <f>25-0-0</f>
        <v>25</v>
      </c>
      <c r="E75">
        <v>19</v>
      </c>
      <c r="F75" s="7">
        <v>25.220680958385898</v>
      </c>
      <c r="G75" s="7">
        <v>0.82920214265576531</v>
      </c>
      <c r="H75">
        <v>0.55000000000000004</v>
      </c>
      <c r="I75" s="7">
        <v>0.5904708204116158</v>
      </c>
      <c r="J75">
        <v>25.2</v>
      </c>
      <c r="K75">
        <v>50</v>
      </c>
      <c r="L75">
        <v>38</v>
      </c>
      <c r="M75">
        <v>40.299999999999997</v>
      </c>
      <c r="N75">
        <v>29.6</v>
      </c>
    </row>
    <row r="76" spans="1:14" x14ac:dyDescent="0.25">
      <c r="A76" t="s">
        <v>36</v>
      </c>
      <c r="B76" t="s">
        <v>58</v>
      </c>
      <c r="C76" s="1">
        <v>42371</v>
      </c>
      <c r="D76">
        <v>0</v>
      </c>
      <c r="E76">
        <v>8</v>
      </c>
      <c r="F76" s="7">
        <v>0</v>
      </c>
      <c r="G76" s="7">
        <v>0.37691006484352968</v>
      </c>
      <c r="H76">
        <v>0.25</v>
      </c>
      <c r="I76" s="7">
        <v>0.26839582745982532</v>
      </c>
      <c r="J76">
        <v>8.1</v>
      </c>
      <c r="K76">
        <v>0</v>
      </c>
      <c r="L76">
        <v>16</v>
      </c>
      <c r="M76">
        <v>0</v>
      </c>
      <c r="N76">
        <v>0</v>
      </c>
    </row>
    <row r="77" spans="1:14" x14ac:dyDescent="0.25">
      <c r="A77" t="s">
        <v>37</v>
      </c>
      <c r="B77" t="s">
        <v>58</v>
      </c>
      <c r="C77" s="1">
        <v>42371</v>
      </c>
      <c r="D77">
        <v>0</v>
      </c>
      <c r="E77">
        <v>0</v>
      </c>
      <c r="F77" s="7">
        <v>0</v>
      </c>
      <c r="G77" s="7">
        <v>0</v>
      </c>
      <c r="H77">
        <v>0</v>
      </c>
      <c r="I77" s="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t="s">
        <v>38</v>
      </c>
      <c r="B78" t="s">
        <v>58</v>
      </c>
      <c r="C78" s="1">
        <v>42371</v>
      </c>
      <c r="D78">
        <v>0</v>
      </c>
      <c r="E78">
        <v>10</v>
      </c>
      <c r="F78" s="7">
        <v>0</v>
      </c>
      <c r="G78" s="7">
        <v>0</v>
      </c>
      <c r="H78">
        <v>0</v>
      </c>
      <c r="I78" s="7">
        <v>0</v>
      </c>
      <c r="J78">
        <v>10.1</v>
      </c>
      <c r="K78">
        <v>0</v>
      </c>
      <c r="L78">
        <v>20</v>
      </c>
      <c r="M78">
        <v>20.399999999999999</v>
      </c>
      <c r="N78">
        <v>15</v>
      </c>
    </row>
    <row r="79" spans="1:14" x14ac:dyDescent="0.25">
      <c r="A79" t="s">
        <v>59</v>
      </c>
      <c r="B79" t="s">
        <v>58</v>
      </c>
      <c r="C79" s="1">
        <v>42371</v>
      </c>
      <c r="D79">
        <v>0</v>
      </c>
      <c r="E79">
        <v>5</v>
      </c>
      <c r="F79" s="7">
        <v>0</v>
      </c>
      <c r="G79" s="7">
        <v>0</v>
      </c>
      <c r="I79" s="7">
        <v>0</v>
      </c>
      <c r="K79">
        <v>0</v>
      </c>
      <c r="L79">
        <v>10</v>
      </c>
      <c r="M79">
        <v>0</v>
      </c>
      <c r="N79">
        <v>0</v>
      </c>
    </row>
    <row r="80" spans="1:14" x14ac:dyDescent="0.25">
      <c r="A80" t="s">
        <v>1</v>
      </c>
      <c r="B80" t="s">
        <v>58</v>
      </c>
      <c r="C80" s="1">
        <v>42372</v>
      </c>
      <c r="D80">
        <v>530.40000000000009</v>
      </c>
      <c r="E80">
        <v>507.19999999999993</v>
      </c>
      <c r="F80">
        <v>529.99999999999977</v>
      </c>
      <c r="G80">
        <v>180.50000000000006</v>
      </c>
      <c r="H80">
        <v>177.35000000000002</v>
      </c>
      <c r="I80">
        <v>180.19999999999993</v>
      </c>
      <c r="J80">
        <v>549.33333333333337</v>
      </c>
      <c r="K80">
        <v>1651.3</v>
      </c>
      <c r="L80">
        <v>1648</v>
      </c>
      <c r="M80">
        <v>697.98</v>
      </c>
      <c r="N80">
        <v>560.31999999999994</v>
      </c>
    </row>
    <row r="81" spans="1:14" x14ac:dyDescent="0.25">
      <c r="A81" t="s">
        <v>2</v>
      </c>
      <c r="B81" t="s">
        <v>58</v>
      </c>
      <c r="C81" s="1">
        <v>42372</v>
      </c>
      <c r="D81">
        <f>10.9-0-0</f>
        <v>10.9</v>
      </c>
      <c r="E81">
        <v>13.2</v>
      </c>
      <c r="F81" s="7">
        <v>10.891779788838605</v>
      </c>
      <c r="G81" s="7">
        <v>21.067662813645338</v>
      </c>
      <c r="H81">
        <v>20.7</v>
      </c>
      <c r="I81" s="7">
        <v>21.032647307583861</v>
      </c>
      <c r="J81">
        <v>13.1</v>
      </c>
      <c r="K81">
        <v>38.884999999999998</v>
      </c>
      <c r="L81">
        <v>39.599999999999994</v>
      </c>
      <c r="M81">
        <v>8</v>
      </c>
      <c r="N81">
        <v>6.4</v>
      </c>
    </row>
    <row r="82" spans="1:14" x14ac:dyDescent="0.25">
      <c r="A82" t="s">
        <v>3</v>
      </c>
      <c r="B82" t="s">
        <v>58</v>
      </c>
      <c r="C82" s="1">
        <v>42372</v>
      </c>
      <c r="D82">
        <f>3.5-0-0</f>
        <v>3.5</v>
      </c>
      <c r="E82">
        <v>4</v>
      </c>
      <c r="F82" s="7">
        <v>3.4973604826545981</v>
      </c>
      <c r="G82" s="7">
        <v>14.360614603890612</v>
      </c>
      <c r="H82">
        <v>14.11</v>
      </c>
      <c r="I82" s="7">
        <v>14.336746546377212</v>
      </c>
      <c r="J82">
        <v>3.7</v>
      </c>
      <c r="K82">
        <v>11.08</v>
      </c>
      <c r="L82">
        <v>12</v>
      </c>
      <c r="M82">
        <v>4.7</v>
      </c>
      <c r="N82">
        <v>3.8</v>
      </c>
    </row>
    <row r="83" spans="1:14" x14ac:dyDescent="0.25">
      <c r="A83" t="s">
        <v>4</v>
      </c>
      <c r="B83" t="s">
        <v>58</v>
      </c>
      <c r="C83" s="1">
        <v>42372</v>
      </c>
      <c r="D83">
        <f>17-0-0</f>
        <v>17</v>
      </c>
      <c r="E83">
        <v>12.5</v>
      </c>
      <c r="F83" s="7">
        <v>16.987179487179478</v>
      </c>
      <c r="G83" s="7">
        <v>10.666140400338318</v>
      </c>
      <c r="H83">
        <v>10.48</v>
      </c>
      <c r="I83" s="7">
        <v>10.648412743163233</v>
      </c>
      <c r="J83">
        <v>19.100000000000001</v>
      </c>
      <c r="K83">
        <v>56.975999999999999</v>
      </c>
      <c r="L83">
        <v>37.5</v>
      </c>
      <c r="M83">
        <v>21.4</v>
      </c>
      <c r="N83">
        <v>17.2</v>
      </c>
    </row>
    <row r="84" spans="1:14" x14ac:dyDescent="0.25">
      <c r="A84" t="s">
        <v>5</v>
      </c>
      <c r="B84" t="s">
        <v>58</v>
      </c>
      <c r="C84" s="1">
        <v>42372</v>
      </c>
      <c r="D84">
        <f>5.8-0-0.6</f>
        <v>5.2</v>
      </c>
      <c r="E84">
        <v>8</v>
      </c>
      <c r="F84" s="7">
        <v>5.1960784313725465</v>
      </c>
      <c r="G84" s="7">
        <v>10.289568649563012</v>
      </c>
      <c r="H84">
        <v>10.11</v>
      </c>
      <c r="I84" s="7">
        <v>10.272466873414148</v>
      </c>
      <c r="J84">
        <v>5.8</v>
      </c>
      <c r="K84">
        <v>17.181000000000001</v>
      </c>
      <c r="L84">
        <v>24</v>
      </c>
      <c r="M84">
        <v>2.4</v>
      </c>
      <c r="N84">
        <v>1.9</v>
      </c>
    </row>
    <row r="85" spans="1:14" x14ac:dyDescent="0.25">
      <c r="A85" t="s">
        <v>6</v>
      </c>
      <c r="B85" t="s">
        <v>58</v>
      </c>
      <c r="C85" s="1">
        <v>42372</v>
      </c>
      <c r="D85">
        <f>20.3-0-2</f>
        <v>18.3</v>
      </c>
      <c r="E85">
        <v>20</v>
      </c>
      <c r="F85" s="7">
        <v>18.286199095022614</v>
      </c>
      <c r="G85" s="7">
        <v>12.681308147730478</v>
      </c>
      <c r="H85">
        <v>12.46</v>
      </c>
      <c r="I85" s="7">
        <v>12.660231181279951</v>
      </c>
      <c r="J85">
        <v>20.7</v>
      </c>
      <c r="K85">
        <v>61.728999999999999</v>
      </c>
      <c r="L85">
        <v>60</v>
      </c>
      <c r="M85">
        <v>11.9</v>
      </c>
      <c r="N85">
        <v>9.6</v>
      </c>
    </row>
    <row r="86" spans="1:14" x14ac:dyDescent="0.25">
      <c r="A86" t="s">
        <v>7</v>
      </c>
      <c r="B86" t="s">
        <v>58</v>
      </c>
      <c r="C86" s="1">
        <v>42372</v>
      </c>
      <c r="D86">
        <f>9.6-0-0</f>
        <v>9.6</v>
      </c>
      <c r="E86">
        <v>12.1</v>
      </c>
      <c r="F86" s="7">
        <v>9.5927601809954677</v>
      </c>
      <c r="G86" s="7">
        <v>10.71702847476741</v>
      </c>
      <c r="H86">
        <v>10.53</v>
      </c>
      <c r="I86" s="7">
        <v>10.69921623907527</v>
      </c>
      <c r="J86">
        <v>10.5</v>
      </c>
      <c r="K86">
        <v>31.215000000000003</v>
      </c>
      <c r="L86">
        <v>36.299999999999997</v>
      </c>
      <c r="M86">
        <v>4.5999999999999996</v>
      </c>
      <c r="N86">
        <v>3.7</v>
      </c>
    </row>
    <row r="87" spans="1:14" x14ac:dyDescent="0.25">
      <c r="A87" t="s">
        <v>8</v>
      </c>
      <c r="B87" t="s">
        <v>58</v>
      </c>
      <c r="C87" s="1">
        <v>42372</v>
      </c>
      <c r="D87">
        <f>9.4-0-0.9</f>
        <v>8.5</v>
      </c>
      <c r="E87">
        <v>13.5</v>
      </c>
      <c r="F87" s="7">
        <v>8.4935897435897392</v>
      </c>
      <c r="G87" s="7">
        <v>8.1420919086552033</v>
      </c>
      <c r="H87">
        <v>8</v>
      </c>
      <c r="I87" s="7">
        <v>8.1285593459261314</v>
      </c>
      <c r="J87">
        <v>8.6999999999999993</v>
      </c>
      <c r="K87">
        <v>25.753</v>
      </c>
      <c r="L87">
        <v>40.5</v>
      </c>
      <c r="M87">
        <v>4.7</v>
      </c>
      <c r="N87">
        <v>3.8</v>
      </c>
    </row>
    <row r="88" spans="1:14" x14ac:dyDescent="0.25">
      <c r="A88" t="s">
        <v>9</v>
      </c>
      <c r="B88" t="s">
        <v>58</v>
      </c>
      <c r="C88" s="1">
        <v>42372</v>
      </c>
      <c r="D88">
        <f>7.7-0-3.9</f>
        <v>3.8000000000000003</v>
      </c>
      <c r="E88">
        <v>16.2</v>
      </c>
      <c r="F88" s="7">
        <v>3.797134238310707</v>
      </c>
      <c r="G88" s="7">
        <v>10.544009021708487</v>
      </c>
      <c r="H88">
        <v>10.36</v>
      </c>
      <c r="I88" s="7">
        <v>10.526484352974338</v>
      </c>
      <c r="J88">
        <v>7.6</v>
      </c>
      <c r="K88">
        <v>22.737000000000002</v>
      </c>
      <c r="L88">
        <v>48.599999999999994</v>
      </c>
      <c r="M88">
        <v>3.7</v>
      </c>
      <c r="N88">
        <v>2.9</v>
      </c>
    </row>
    <row r="89" spans="1:14" x14ac:dyDescent="0.25">
      <c r="A89" t="s">
        <v>10</v>
      </c>
      <c r="B89" t="s">
        <v>58</v>
      </c>
      <c r="C89" s="1">
        <v>42372</v>
      </c>
      <c r="D89">
        <f>18.2-0-0</f>
        <v>18.2</v>
      </c>
      <c r="E89">
        <v>17.899999999999999</v>
      </c>
      <c r="F89" s="7">
        <v>18.186274509803912</v>
      </c>
      <c r="G89" s="7">
        <v>9.9842402029884436</v>
      </c>
      <c r="H89">
        <v>9.81</v>
      </c>
      <c r="I89" s="7">
        <v>9.9676458979419191</v>
      </c>
      <c r="J89">
        <v>18.100000000000001</v>
      </c>
      <c r="K89">
        <v>53.760000000000005</v>
      </c>
      <c r="L89">
        <v>53.699999999999996</v>
      </c>
      <c r="M89">
        <v>11</v>
      </c>
      <c r="N89">
        <v>8.8000000000000007</v>
      </c>
    </row>
    <row r="90" spans="1:14" x14ac:dyDescent="0.25">
      <c r="A90" t="s">
        <v>11</v>
      </c>
      <c r="B90" t="s">
        <v>58</v>
      </c>
      <c r="C90" s="1">
        <v>42372</v>
      </c>
      <c r="D90">
        <f>9.9-0-2</f>
        <v>7.9</v>
      </c>
      <c r="E90">
        <v>10.9</v>
      </c>
      <c r="F90" s="7">
        <v>7.8940422322775214</v>
      </c>
      <c r="G90" s="7">
        <v>9.5567803777840457</v>
      </c>
      <c r="H90">
        <v>9.39</v>
      </c>
      <c r="I90" s="7">
        <v>9.5408965322807973</v>
      </c>
      <c r="J90">
        <v>11.2</v>
      </c>
      <c r="K90">
        <v>33.454000000000001</v>
      </c>
      <c r="L90">
        <v>32.700000000000003</v>
      </c>
      <c r="M90">
        <v>7.6</v>
      </c>
      <c r="N90">
        <v>6.1</v>
      </c>
    </row>
    <row r="91" spans="1:14" x14ac:dyDescent="0.25">
      <c r="A91" t="s">
        <v>12</v>
      </c>
      <c r="B91" t="s">
        <v>58</v>
      </c>
      <c r="C91" s="1">
        <v>42372</v>
      </c>
      <c r="D91">
        <f>28.1-0-2.8</f>
        <v>25.3</v>
      </c>
      <c r="E91">
        <v>31</v>
      </c>
      <c r="F91" s="7">
        <v>25.280920060331809</v>
      </c>
      <c r="G91" s="7">
        <v>6.7477586692979994</v>
      </c>
      <c r="H91">
        <v>6.63</v>
      </c>
      <c r="I91" s="7">
        <v>6.7365435579362805</v>
      </c>
      <c r="J91">
        <v>30.5</v>
      </c>
      <c r="K91">
        <v>90.989000000000004</v>
      </c>
      <c r="L91">
        <v>93</v>
      </c>
      <c r="M91">
        <v>41.3</v>
      </c>
      <c r="N91">
        <v>33.1</v>
      </c>
    </row>
    <row r="92" spans="1:14" x14ac:dyDescent="0.25">
      <c r="A92" t="s">
        <v>13</v>
      </c>
      <c r="B92" t="s">
        <v>58</v>
      </c>
      <c r="C92" s="1">
        <v>42372</v>
      </c>
      <c r="D92">
        <f>12-0-0</f>
        <v>12</v>
      </c>
      <c r="E92">
        <v>10</v>
      </c>
      <c r="F92" s="7">
        <v>11.990950226244337</v>
      </c>
      <c r="G92" s="7">
        <v>7.0937975754158451</v>
      </c>
      <c r="H92">
        <v>6.97</v>
      </c>
      <c r="I92" s="7">
        <v>7.0820073301381408</v>
      </c>
      <c r="J92">
        <v>12.1</v>
      </c>
      <c r="K92">
        <v>36</v>
      </c>
      <c r="L92">
        <v>30</v>
      </c>
      <c r="M92">
        <v>6.1</v>
      </c>
      <c r="N92">
        <v>4.9000000000000004</v>
      </c>
    </row>
    <row r="93" spans="1:14" x14ac:dyDescent="0.25">
      <c r="A93" t="s">
        <v>14</v>
      </c>
      <c r="B93" t="s">
        <v>58</v>
      </c>
      <c r="C93" s="1">
        <v>42372</v>
      </c>
      <c r="D93">
        <v>0</v>
      </c>
      <c r="E93">
        <v>7</v>
      </c>
      <c r="F93" s="7">
        <v>0</v>
      </c>
      <c r="G93" s="7">
        <v>4.2847758669298006</v>
      </c>
      <c r="H93">
        <v>4.21</v>
      </c>
      <c r="I93" s="7">
        <v>4.2776543557936266</v>
      </c>
      <c r="J93">
        <v>0</v>
      </c>
      <c r="K93">
        <v>0</v>
      </c>
      <c r="L93">
        <v>21</v>
      </c>
      <c r="M93">
        <v>0</v>
      </c>
      <c r="N93">
        <v>0</v>
      </c>
    </row>
    <row r="94" spans="1:14" x14ac:dyDescent="0.25">
      <c r="A94" t="s">
        <v>15</v>
      </c>
      <c r="B94" t="s">
        <v>58</v>
      </c>
      <c r="C94" s="1">
        <v>42372</v>
      </c>
      <c r="D94">
        <f>12-0-0</f>
        <v>12</v>
      </c>
      <c r="E94">
        <v>9.5</v>
      </c>
      <c r="F94" s="7">
        <v>11.990950226244337</v>
      </c>
      <c r="G94" s="7">
        <v>4.1524668734141539</v>
      </c>
      <c r="H94">
        <v>4.08</v>
      </c>
      <c r="I94" s="7">
        <v>4.1455652664223273</v>
      </c>
      <c r="J94">
        <v>11.6</v>
      </c>
      <c r="K94">
        <v>34.5</v>
      </c>
      <c r="L94">
        <v>28.5</v>
      </c>
      <c r="M94">
        <v>7.1</v>
      </c>
      <c r="N94">
        <v>5.7</v>
      </c>
    </row>
    <row r="95" spans="1:14" x14ac:dyDescent="0.25">
      <c r="A95" t="s">
        <v>16</v>
      </c>
      <c r="B95" t="s">
        <v>58</v>
      </c>
      <c r="C95" s="1">
        <v>42372</v>
      </c>
      <c r="D95">
        <f>9-0-0</f>
        <v>9</v>
      </c>
      <c r="E95">
        <v>9</v>
      </c>
      <c r="F95" s="7">
        <v>8.9932126696832526</v>
      </c>
      <c r="G95" s="7">
        <v>6.9106005074711039</v>
      </c>
      <c r="H95">
        <v>6.79</v>
      </c>
      <c r="I95" s="7">
        <v>6.8991147448548036</v>
      </c>
      <c r="J95">
        <v>11.4</v>
      </c>
      <c r="K95">
        <v>34</v>
      </c>
      <c r="L95">
        <v>27</v>
      </c>
      <c r="M95">
        <v>13.2</v>
      </c>
      <c r="N95">
        <v>10.6</v>
      </c>
    </row>
    <row r="96" spans="1:14" x14ac:dyDescent="0.25">
      <c r="A96" t="s">
        <v>17</v>
      </c>
      <c r="B96" t="s">
        <v>58</v>
      </c>
      <c r="C96" s="1">
        <v>42372</v>
      </c>
      <c r="D96">
        <v>0</v>
      </c>
      <c r="E96">
        <v>17</v>
      </c>
      <c r="F96" s="7">
        <v>0</v>
      </c>
      <c r="G96" s="7">
        <v>3.348435297434452</v>
      </c>
      <c r="H96">
        <v>3.29</v>
      </c>
      <c r="I96" s="7">
        <v>3.3428700310121218</v>
      </c>
      <c r="J96">
        <v>0</v>
      </c>
      <c r="K96">
        <v>0</v>
      </c>
      <c r="L96">
        <v>51</v>
      </c>
      <c r="M96">
        <v>0</v>
      </c>
      <c r="N96">
        <v>0</v>
      </c>
    </row>
    <row r="97" spans="1:14" x14ac:dyDescent="0.25">
      <c r="A97" t="s">
        <v>18</v>
      </c>
      <c r="B97" t="s">
        <v>58</v>
      </c>
      <c r="C97" s="1">
        <v>42372</v>
      </c>
      <c r="D97">
        <f>21-0-0</f>
        <v>21</v>
      </c>
      <c r="E97">
        <v>17</v>
      </c>
      <c r="F97" s="7">
        <v>20.984162895927589</v>
      </c>
      <c r="G97" s="7">
        <v>2.524048491683113</v>
      </c>
      <c r="H97">
        <v>2.48</v>
      </c>
      <c r="I97" s="7">
        <v>2.5198533972371004</v>
      </c>
      <c r="J97">
        <v>21</v>
      </c>
      <c r="K97">
        <v>62.5</v>
      </c>
      <c r="L97">
        <v>51</v>
      </c>
      <c r="M97">
        <v>34.1</v>
      </c>
      <c r="N97">
        <v>27.4</v>
      </c>
    </row>
    <row r="98" spans="1:14" x14ac:dyDescent="0.25">
      <c r="A98" t="s">
        <v>19</v>
      </c>
      <c r="B98" t="s">
        <v>58</v>
      </c>
      <c r="C98" s="1">
        <v>42372</v>
      </c>
      <c r="D98">
        <f>15-0-0</f>
        <v>15</v>
      </c>
      <c r="E98">
        <v>13.5</v>
      </c>
      <c r="F98" s="7">
        <v>14.988687782805421</v>
      </c>
      <c r="G98" s="7">
        <v>2.5138708767972942</v>
      </c>
      <c r="H98">
        <v>2.4700000000000002</v>
      </c>
      <c r="I98" s="7">
        <v>2.509692698054693</v>
      </c>
      <c r="J98">
        <v>14.8</v>
      </c>
      <c r="K98">
        <v>44</v>
      </c>
      <c r="L98">
        <v>40.5</v>
      </c>
      <c r="M98">
        <v>37.5</v>
      </c>
      <c r="N98">
        <v>30.1</v>
      </c>
    </row>
    <row r="99" spans="1:14" x14ac:dyDescent="0.25">
      <c r="A99" t="s">
        <v>20</v>
      </c>
      <c r="B99" t="s">
        <v>58</v>
      </c>
      <c r="C99" s="1">
        <v>42372</v>
      </c>
      <c r="D99">
        <f>11.7-8.2-0</f>
        <v>3.5</v>
      </c>
      <c r="E99">
        <v>28</v>
      </c>
      <c r="F99" s="7">
        <v>3.4973604826545981</v>
      </c>
      <c r="G99" s="7">
        <v>2.0558782069354389</v>
      </c>
      <c r="H99">
        <v>2.02</v>
      </c>
      <c r="I99" s="7">
        <v>2.0524612348463478</v>
      </c>
      <c r="J99">
        <v>21.4</v>
      </c>
      <c r="K99">
        <v>63.900000000000006</v>
      </c>
      <c r="L99">
        <v>84</v>
      </c>
      <c r="M99">
        <v>27.6</v>
      </c>
      <c r="N99">
        <v>22.2</v>
      </c>
    </row>
    <row r="100" spans="1:14" x14ac:dyDescent="0.25">
      <c r="A100" t="s">
        <v>21</v>
      </c>
      <c r="B100" t="s">
        <v>58</v>
      </c>
      <c r="C100" s="1">
        <v>42372</v>
      </c>
      <c r="D100">
        <f>30-0-0</f>
        <v>30</v>
      </c>
      <c r="E100">
        <v>25</v>
      </c>
      <c r="F100" s="7">
        <v>29.977375565610842</v>
      </c>
      <c r="G100" s="7">
        <v>3.0736396955173388</v>
      </c>
      <c r="H100">
        <v>3.02</v>
      </c>
      <c r="I100" s="7">
        <v>3.0685311530871147</v>
      </c>
      <c r="J100">
        <v>29.9</v>
      </c>
      <c r="K100">
        <v>89</v>
      </c>
      <c r="L100">
        <v>75</v>
      </c>
      <c r="M100">
        <v>70.7</v>
      </c>
      <c r="N100">
        <v>56.7</v>
      </c>
    </row>
    <row r="101" spans="1:14" x14ac:dyDescent="0.25">
      <c r="A101" t="s">
        <v>22</v>
      </c>
      <c r="B101" t="s">
        <v>58</v>
      </c>
      <c r="C101" s="1">
        <v>42372</v>
      </c>
      <c r="D101">
        <f>23-0-0</f>
        <v>23</v>
      </c>
      <c r="E101">
        <v>19</v>
      </c>
      <c r="F101" s="7">
        <v>22.982654600301643</v>
      </c>
      <c r="G101" s="7">
        <v>1.4452213137862984</v>
      </c>
      <c r="H101">
        <v>1.42</v>
      </c>
      <c r="I101" s="7">
        <v>1.4428192839018881</v>
      </c>
      <c r="J101">
        <v>23.5</v>
      </c>
      <c r="K101">
        <v>70</v>
      </c>
      <c r="L101">
        <v>57</v>
      </c>
      <c r="M101">
        <v>52.4</v>
      </c>
      <c r="N101">
        <v>42.1</v>
      </c>
    </row>
    <row r="102" spans="1:14" x14ac:dyDescent="0.25">
      <c r="A102" t="s">
        <v>23</v>
      </c>
      <c r="B102" t="s">
        <v>58</v>
      </c>
      <c r="C102" s="1">
        <v>42372</v>
      </c>
      <c r="D102">
        <f>1.6-0-0</f>
        <v>1.6</v>
      </c>
      <c r="E102">
        <v>5</v>
      </c>
      <c r="F102" s="7">
        <v>1.5987933634992448</v>
      </c>
      <c r="G102" s="7">
        <v>2.3917394981674658</v>
      </c>
      <c r="H102">
        <v>2.35</v>
      </c>
      <c r="I102" s="7">
        <v>2.3877643078658011</v>
      </c>
      <c r="J102">
        <v>1.4</v>
      </c>
      <c r="K102">
        <v>4.2900000000000009</v>
      </c>
      <c r="L102">
        <v>15</v>
      </c>
      <c r="M102">
        <v>0.3</v>
      </c>
      <c r="N102">
        <v>0.2</v>
      </c>
    </row>
    <row r="103" spans="1:14" x14ac:dyDescent="0.25">
      <c r="A103" t="s">
        <v>24</v>
      </c>
      <c r="B103" t="s">
        <v>58</v>
      </c>
      <c r="C103" s="1">
        <v>42372</v>
      </c>
      <c r="D103">
        <f>18.5-0-0</f>
        <v>18.5</v>
      </c>
      <c r="E103">
        <v>15</v>
      </c>
      <c r="F103" s="7">
        <v>18.48604826546002</v>
      </c>
      <c r="G103" s="7">
        <v>1.7505497603608686</v>
      </c>
      <c r="H103">
        <v>1.72</v>
      </c>
      <c r="I103" s="7">
        <v>1.7476402593741183</v>
      </c>
      <c r="J103">
        <v>19.5</v>
      </c>
      <c r="K103">
        <v>58</v>
      </c>
      <c r="L103">
        <v>45</v>
      </c>
      <c r="M103">
        <v>43.4</v>
      </c>
      <c r="N103">
        <v>34.9</v>
      </c>
    </row>
    <row r="104" spans="1:14" x14ac:dyDescent="0.25">
      <c r="A104" t="s">
        <v>25</v>
      </c>
      <c r="B104" t="s">
        <v>58</v>
      </c>
      <c r="C104" s="1">
        <v>42372</v>
      </c>
      <c r="D104">
        <f>7-0-0</f>
        <v>7</v>
      </c>
      <c r="E104">
        <v>6.5</v>
      </c>
      <c r="F104" s="7">
        <v>6.9947209653091962</v>
      </c>
      <c r="G104" s="7">
        <v>2.3510290386241901</v>
      </c>
      <c r="H104">
        <v>2.31</v>
      </c>
      <c r="I104" s="7">
        <v>2.3471215111361703</v>
      </c>
      <c r="J104">
        <v>7</v>
      </c>
      <c r="K104">
        <v>21</v>
      </c>
      <c r="L104">
        <v>19.5</v>
      </c>
      <c r="M104">
        <v>2.4</v>
      </c>
      <c r="N104">
        <v>1.9</v>
      </c>
    </row>
    <row r="105" spans="1:14" x14ac:dyDescent="0.25">
      <c r="A105" t="s">
        <v>26</v>
      </c>
      <c r="B105" t="s">
        <v>58</v>
      </c>
      <c r="C105" s="1">
        <v>42372</v>
      </c>
      <c r="D105">
        <f>23-0-0</f>
        <v>23</v>
      </c>
      <c r="E105">
        <v>16.5</v>
      </c>
      <c r="F105" s="7">
        <v>22.982654600301643</v>
      </c>
      <c r="G105" s="7">
        <v>1.5877079221877646</v>
      </c>
      <c r="H105">
        <v>1.56</v>
      </c>
      <c r="I105" s="7">
        <v>1.5850690724555956</v>
      </c>
      <c r="J105">
        <v>22.2</v>
      </c>
      <c r="K105">
        <v>66</v>
      </c>
      <c r="L105">
        <v>49.5</v>
      </c>
      <c r="M105">
        <v>14.9</v>
      </c>
      <c r="N105">
        <v>12</v>
      </c>
    </row>
    <row r="106" spans="1:14" x14ac:dyDescent="0.25">
      <c r="A106" t="s">
        <v>27</v>
      </c>
      <c r="B106" t="s">
        <v>58</v>
      </c>
      <c r="C106" s="1">
        <v>42372</v>
      </c>
      <c r="D106">
        <f>18-0-0</f>
        <v>18</v>
      </c>
      <c r="E106">
        <v>16</v>
      </c>
      <c r="F106" s="7">
        <v>17.986425339366505</v>
      </c>
      <c r="G106" s="7">
        <v>1.3739780095855656</v>
      </c>
      <c r="H106">
        <v>1.35</v>
      </c>
      <c r="I106" s="7">
        <v>1.3716943896250346</v>
      </c>
      <c r="J106">
        <v>18.100000000000001</v>
      </c>
      <c r="K106">
        <v>54</v>
      </c>
      <c r="L106">
        <v>48</v>
      </c>
      <c r="M106">
        <v>39.5</v>
      </c>
      <c r="N106">
        <v>31.7</v>
      </c>
    </row>
    <row r="107" spans="1:14" x14ac:dyDescent="0.25">
      <c r="A107" t="s">
        <v>28</v>
      </c>
      <c r="B107" t="s">
        <v>58</v>
      </c>
      <c r="C107" s="1">
        <v>42372</v>
      </c>
      <c r="D107">
        <f>7.5-0-0</f>
        <v>7.5</v>
      </c>
      <c r="E107">
        <v>6</v>
      </c>
      <c r="F107" s="7">
        <v>7.4943438914027105</v>
      </c>
      <c r="G107" s="7">
        <v>1.3638003946997466</v>
      </c>
      <c r="H107">
        <v>1.34</v>
      </c>
      <c r="I107" s="7">
        <v>1.361533690442627</v>
      </c>
      <c r="J107">
        <v>6.9</v>
      </c>
      <c r="K107">
        <v>20.5</v>
      </c>
      <c r="L107">
        <v>18</v>
      </c>
      <c r="M107">
        <v>15.1</v>
      </c>
      <c r="N107">
        <v>12.1</v>
      </c>
    </row>
    <row r="108" spans="1:14" x14ac:dyDescent="0.25">
      <c r="A108" t="s">
        <v>29</v>
      </c>
      <c r="B108" t="s">
        <v>58</v>
      </c>
      <c r="C108" s="1">
        <v>42372</v>
      </c>
      <c r="D108">
        <f>18-0-0</f>
        <v>18</v>
      </c>
      <c r="E108">
        <v>14</v>
      </c>
      <c r="F108" s="7">
        <v>17.986425339366505</v>
      </c>
      <c r="G108" s="7">
        <v>1.3129123202706516</v>
      </c>
      <c r="H108">
        <v>1.29</v>
      </c>
      <c r="I108" s="7">
        <v>1.3107301945305885</v>
      </c>
      <c r="J108">
        <v>18.100000000000001</v>
      </c>
      <c r="K108">
        <v>54</v>
      </c>
      <c r="L108">
        <v>42</v>
      </c>
      <c r="M108">
        <v>8.6</v>
      </c>
      <c r="N108">
        <v>6.9</v>
      </c>
    </row>
    <row r="109" spans="1:14" x14ac:dyDescent="0.25">
      <c r="A109" t="s">
        <v>30</v>
      </c>
      <c r="B109" t="s">
        <v>58</v>
      </c>
      <c r="C109" s="1">
        <v>42372</v>
      </c>
      <c r="D109">
        <f>43-0-0</f>
        <v>43</v>
      </c>
      <c r="E109">
        <v>33</v>
      </c>
      <c r="F109" s="7">
        <v>42.967571644042202</v>
      </c>
      <c r="G109" s="7">
        <v>1.6284183817310409</v>
      </c>
      <c r="H109">
        <v>1.6</v>
      </c>
      <c r="I109" s="7">
        <v>1.6257118691852261</v>
      </c>
      <c r="J109">
        <v>46.7</v>
      </c>
      <c r="K109">
        <v>139</v>
      </c>
      <c r="L109">
        <v>99</v>
      </c>
      <c r="M109">
        <v>23.7</v>
      </c>
      <c r="N109">
        <v>19</v>
      </c>
    </row>
    <row r="110" spans="1:14" x14ac:dyDescent="0.25">
      <c r="A110" t="s">
        <v>31</v>
      </c>
      <c r="B110" t="s">
        <v>58</v>
      </c>
      <c r="C110" s="1">
        <v>42372</v>
      </c>
      <c r="D110">
        <f>45-0-0</f>
        <v>45</v>
      </c>
      <c r="E110">
        <v>28</v>
      </c>
      <c r="F110" s="7">
        <v>44.966063348416263</v>
      </c>
      <c r="G110" s="7">
        <v>1.3638003946997466</v>
      </c>
      <c r="H110">
        <v>1.34</v>
      </c>
      <c r="I110" s="7">
        <v>1.361533690442627</v>
      </c>
      <c r="J110">
        <v>42.8</v>
      </c>
      <c r="K110">
        <v>127.5</v>
      </c>
      <c r="L110">
        <v>84</v>
      </c>
      <c r="M110">
        <v>37.6</v>
      </c>
      <c r="N110">
        <v>30.2</v>
      </c>
    </row>
    <row r="111" spans="1:14" x14ac:dyDescent="0.25">
      <c r="A111" t="s">
        <v>32</v>
      </c>
      <c r="B111" t="s">
        <v>58</v>
      </c>
      <c r="C111" s="1">
        <v>42372</v>
      </c>
      <c r="D111">
        <f>6-0-0</f>
        <v>6</v>
      </c>
      <c r="E111">
        <v>7</v>
      </c>
      <c r="F111" s="7">
        <v>5.9954751131221684</v>
      </c>
      <c r="G111" s="7">
        <v>0.84474203552297722</v>
      </c>
      <c r="H111">
        <v>0.83</v>
      </c>
      <c r="I111" s="7">
        <v>0.84333803213983605</v>
      </c>
      <c r="J111">
        <v>8.1</v>
      </c>
      <c r="K111">
        <v>24</v>
      </c>
      <c r="L111">
        <v>21</v>
      </c>
      <c r="M111">
        <v>14.7</v>
      </c>
      <c r="N111">
        <v>11.8</v>
      </c>
    </row>
    <row r="112" spans="1:14" x14ac:dyDescent="0.25">
      <c r="A112" t="s">
        <v>33</v>
      </c>
      <c r="B112" t="s">
        <v>58</v>
      </c>
      <c r="C112" s="1">
        <v>42372</v>
      </c>
      <c r="D112">
        <v>0</v>
      </c>
      <c r="E112">
        <v>15</v>
      </c>
      <c r="F112" s="7">
        <v>0</v>
      </c>
      <c r="G112" s="7">
        <v>0.98722864392444332</v>
      </c>
      <c r="H112">
        <v>0.97</v>
      </c>
      <c r="I112" s="7">
        <v>0.98558782069354334</v>
      </c>
      <c r="J112">
        <v>15.1</v>
      </c>
      <c r="K112">
        <v>0</v>
      </c>
      <c r="L112">
        <v>45</v>
      </c>
      <c r="M112">
        <v>41.8</v>
      </c>
      <c r="N112">
        <v>33.6</v>
      </c>
    </row>
    <row r="113" spans="1:14" x14ac:dyDescent="0.25">
      <c r="A113" t="s">
        <v>34</v>
      </c>
      <c r="B113" t="s">
        <v>58</v>
      </c>
      <c r="C113" s="1">
        <v>42372</v>
      </c>
      <c r="D113">
        <f>5.7-0-0</f>
        <v>5.7</v>
      </c>
      <c r="E113">
        <v>6.9</v>
      </c>
      <c r="F113" s="7">
        <v>5.69570135746606</v>
      </c>
      <c r="G113" s="7">
        <v>0.56994643360586428</v>
      </c>
      <c r="H113">
        <v>0.56000000000000005</v>
      </c>
      <c r="I113" s="7">
        <v>0.56899915421482927</v>
      </c>
      <c r="J113">
        <v>5.5</v>
      </c>
      <c r="K113">
        <v>16.46</v>
      </c>
      <c r="L113">
        <v>20.700000000000003</v>
      </c>
      <c r="M113">
        <v>2.8</v>
      </c>
      <c r="N113">
        <v>2.2000000000000002</v>
      </c>
    </row>
    <row r="114" spans="1:14" x14ac:dyDescent="0.25">
      <c r="A114" t="s">
        <v>35</v>
      </c>
      <c r="B114" t="s">
        <v>58</v>
      </c>
      <c r="C114" s="1">
        <v>42372</v>
      </c>
      <c r="D114">
        <f>25-0-0</f>
        <v>25</v>
      </c>
      <c r="E114">
        <v>19</v>
      </c>
      <c r="F114" s="7">
        <v>24.981146304675701</v>
      </c>
      <c r="G114" s="7">
        <v>0.55976881872004525</v>
      </c>
      <c r="H114">
        <v>0.55000000000000004</v>
      </c>
      <c r="I114" s="7">
        <v>0.55883845503242158</v>
      </c>
      <c r="J114">
        <v>25.2</v>
      </c>
      <c r="K114">
        <v>75</v>
      </c>
      <c r="L114">
        <v>57</v>
      </c>
      <c r="M114">
        <v>55.3</v>
      </c>
      <c r="N114">
        <v>44.4</v>
      </c>
    </row>
    <row r="115" spans="1:14" x14ac:dyDescent="0.25">
      <c r="A115" t="s">
        <v>36</v>
      </c>
      <c r="B115" t="s">
        <v>58</v>
      </c>
      <c r="C115" s="1">
        <v>42372</v>
      </c>
      <c r="D115">
        <v>0</v>
      </c>
      <c r="E115">
        <v>8</v>
      </c>
      <c r="F115" s="7">
        <v>0</v>
      </c>
      <c r="G115" s="7">
        <v>0.2544403721454751</v>
      </c>
      <c r="H115">
        <v>0.25</v>
      </c>
      <c r="I115" s="7">
        <v>0.25401747956019161</v>
      </c>
      <c r="J115">
        <v>8.1</v>
      </c>
      <c r="K115">
        <v>0</v>
      </c>
      <c r="L115">
        <v>24</v>
      </c>
      <c r="M115">
        <v>0</v>
      </c>
      <c r="N115">
        <v>0</v>
      </c>
    </row>
    <row r="116" spans="1:14" x14ac:dyDescent="0.25">
      <c r="A116" t="s">
        <v>37</v>
      </c>
      <c r="B116" t="s">
        <v>58</v>
      </c>
      <c r="C116" s="1">
        <v>42372</v>
      </c>
      <c r="D116">
        <v>0</v>
      </c>
      <c r="E116">
        <v>0</v>
      </c>
      <c r="F116" s="7">
        <v>0</v>
      </c>
      <c r="G116" s="7">
        <v>0</v>
      </c>
      <c r="H116">
        <v>0</v>
      </c>
      <c r="I116" s="7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t="s">
        <v>38</v>
      </c>
      <c r="B117" t="s">
        <v>58</v>
      </c>
      <c r="C117" s="1">
        <v>42372</v>
      </c>
      <c r="D117">
        <v>0</v>
      </c>
      <c r="E117">
        <v>10</v>
      </c>
      <c r="F117" s="7">
        <v>0</v>
      </c>
      <c r="G117" s="7">
        <v>0</v>
      </c>
      <c r="H117">
        <v>0</v>
      </c>
      <c r="I117" s="7">
        <v>0</v>
      </c>
      <c r="J117">
        <v>10.1</v>
      </c>
      <c r="K117">
        <v>0</v>
      </c>
      <c r="L117">
        <v>30</v>
      </c>
      <c r="M117">
        <v>28</v>
      </c>
      <c r="N117">
        <v>22.5</v>
      </c>
    </row>
    <row r="118" spans="1:14" x14ac:dyDescent="0.25">
      <c r="A118" t="s">
        <v>59</v>
      </c>
      <c r="B118" t="s">
        <v>58</v>
      </c>
      <c r="C118" s="1">
        <v>42372</v>
      </c>
      <c r="D118">
        <v>0</v>
      </c>
      <c r="E118">
        <v>5</v>
      </c>
      <c r="F118" s="7">
        <v>0</v>
      </c>
      <c r="G118" s="7">
        <v>0</v>
      </c>
      <c r="I118" s="7">
        <v>0</v>
      </c>
      <c r="K118">
        <v>0</v>
      </c>
      <c r="L118">
        <v>15</v>
      </c>
      <c r="M118">
        <v>0</v>
      </c>
      <c r="N118">
        <v>0</v>
      </c>
    </row>
    <row r="119" spans="1:14" x14ac:dyDescent="0.25">
      <c r="A119" t="s">
        <v>1</v>
      </c>
      <c r="B119" t="s">
        <v>58</v>
      </c>
      <c r="C119" s="1">
        <v>42373</v>
      </c>
      <c r="D119">
        <v>572.6</v>
      </c>
      <c r="E119">
        <v>507.19999999999993</v>
      </c>
      <c r="F119">
        <v>550</v>
      </c>
      <c r="G119">
        <v>249.8</v>
      </c>
      <c r="H119">
        <v>177.35000000000002</v>
      </c>
      <c r="I119">
        <v>187</v>
      </c>
      <c r="J119">
        <v>549.5</v>
      </c>
      <c r="K119">
        <v>2223.8999999999996</v>
      </c>
      <c r="L119">
        <v>2198</v>
      </c>
      <c r="M119">
        <v>947.78000000000009</v>
      </c>
      <c r="N119">
        <v>747.31999999999994</v>
      </c>
    </row>
    <row r="120" spans="1:14" x14ac:dyDescent="0.25">
      <c r="A120" t="s">
        <v>2</v>
      </c>
      <c r="B120" t="s">
        <v>58</v>
      </c>
      <c r="C120" s="1">
        <v>42373</v>
      </c>
      <c r="D120">
        <f>12.3-0-0</f>
        <v>12.3</v>
      </c>
      <c r="E120">
        <v>13.2</v>
      </c>
      <c r="F120" s="7">
        <v>11.81453021306322</v>
      </c>
      <c r="G120" s="7">
        <v>29.156244713842678</v>
      </c>
      <c r="H120">
        <v>20.7</v>
      </c>
      <c r="I120" s="7">
        <v>21.826332111643641</v>
      </c>
      <c r="J120">
        <v>12.8</v>
      </c>
      <c r="K120">
        <v>51.185000000000002</v>
      </c>
      <c r="L120">
        <v>52.8</v>
      </c>
      <c r="M120">
        <v>10.5</v>
      </c>
      <c r="N120">
        <v>8.3000000000000007</v>
      </c>
    </row>
    <row r="121" spans="1:14" x14ac:dyDescent="0.25">
      <c r="A121" t="s">
        <v>3</v>
      </c>
      <c r="B121" t="s">
        <v>58</v>
      </c>
      <c r="C121" s="1">
        <v>42373</v>
      </c>
      <c r="D121">
        <f>3.3-0-0</f>
        <v>3.3</v>
      </c>
      <c r="E121">
        <v>4</v>
      </c>
      <c r="F121" s="7">
        <v>3.1697520083828152</v>
      </c>
      <c r="G121" s="7">
        <v>19.874135889484069</v>
      </c>
      <c r="H121">
        <v>14.11</v>
      </c>
      <c r="I121" s="7">
        <v>14.877755850014093</v>
      </c>
      <c r="J121">
        <v>3.6</v>
      </c>
      <c r="K121">
        <v>14.379999999999999</v>
      </c>
      <c r="L121">
        <v>16</v>
      </c>
      <c r="M121">
        <v>6.1</v>
      </c>
      <c r="N121">
        <v>4.8</v>
      </c>
    </row>
    <row r="122" spans="1:14" x14ac:dyDescent="0.25">
      <c r="A122" t="s">
        <v>4</v>
      </c>
      <c r="B122" t="s">
        <v>58</v>
      </c>
      <c r="C122" s="1">
        <v>42373</v>
      </c>
      <c r="D122">
        <f>18.6-0-0</f>
        <v>18.600000000000001</v>
      </c>
      <c r="E122">
        <v>12.5</v>
      </c>
      <c r="F122" s="7">
        <v>17.865874956339503</v>
      </c>
      <c r="G122" s="7">
        <v>14.761229207781223</v>
      </c>
      <c r="H122">
        <v>10.48</v>
      </c>
      <c r="I122" s="7">
        <v>11.050239639131659</v>
      </c>
      <c r="J122">
        <v>18.8</v>
      </c>
      <c r="K122">
        <v>75.605999999999995</v>
      </c>
      <c r="L122">
        <v>50</v>
      </c>
      <c r="M122">
        <v>28.7</v>
      </c>
      <c r="N122">
        <v>22.6</v>
      </c>
    </row>
    <row r="123" spans="1:14" x14ac:dyDescent="0.25">
      <c r="A123" t="s">
        <v>5</v>
      </c>
      <c r="B123" t="s">
        <v>58</v>
      </c>
      <c r="C123" s="1">
        <v>42373</v>
      </c>
      <c r="D123">
        <f>6.2-0-0</f>
        <v>6.2</v>
      </c>
      <c r="E123">
        <v>8</v>
      </c>
      <c r="F123" s="7">
        <v>5.9552916521131678</v>
      </c>
      <c r="G123" s="7">
        <v>14.240078939949251</v>
      </c>
      <c r="H123">
        <v>10.11</v>
      </c>
      <c r="I123" s="7">
        <v>10.660107132788269</v>
      </c>
      <c r="J123">
        <v>5.8</v>
      </c>
      <c r="K123">
        <v>23.331</v>
      </c>
      <c r="L123">
        <v>32</v>
      </c>
      <c r="M123">
        <v>3.2</v>
      </c>
      <c r="N123">
        <v>2.5</v>
      </c>
    </row>
    <row r="124" spans="1:14" x14ac:dyDescent="0.25">
      <c r="A124" t="s">
        <v>6</v>
      </c>
      <c r="B124" t="s">
        <v>58</v>
      </c>
      <c r="C124" s="1">
        <v>42373</v>
      </c>
      <c r="D124">
        <f>21.8-0-0</f>
        <v>21.8</v>
      </c>
      <c r="E124">
        <v>20</v>
      </c>
      <c r="F124" s="7">
        <v>20.939573873559201</v>
      </c>
      <c r="G124" s="7">
        <v>17.550087397800958</v>
      </c>
      <c r="H124">
        <v>12.46</v>
      </c>
      <c r="I124" s="7">
        <v>13.137975754158441</v>
      </c>
      <c r="J124">
        <v>20.8</v>
      </c>
      <c r="K124">
        <v>83.549000000000007</v>
      </c>
      <c r="L124">
        <v>80</v>
      </c>
      <c r="M124">
        <v>16.3</v>
      </c>
      <c r="N124">
        <v>12.8</v>
      </c>
    </row>
    <row r="125" spans="1:14" x14ac:dyDescent="0.25">
      <c r="A125" t="s">
        <v>7</v>
      </c>
      <c r="B125" t="s">
        <v>58</v>
      </c>
      <c r="C125" s="1">
        <v>42373</v>
      </c>
      <c r="D125">
        <f>11-0-0</f>
        <v>11</v>
      </c>
      <c r="E125">
        <v>12.1</v>
      </c>
      <c r="F125" s="7">
        <v>10.565840027942716</v>
      </c>
      <c r="G125" s="7">
        <v>14.831654919650406</v>
      </c>
      <c r="H125">
        <v>10.53</v>
      </c>
      <c r="I125" s="7">
        <v>11.102960248096981</v>
      </c>
      <c r="J125">
        <v>10.5</v>
      </c>
      <c r="K125">
        <v>42.185000000000002</v>
      </c>
      <c r="L125">
        <v>48.4</v>
      </c>
      <c r="M125">
        <v>6.3</v>
      </c>
      <c r="N125">
        <v>4.9000000000000004</v>
      </c>
    </row>
    <row r="126" spans="1:14" x14ac:dyDescent="0.25">
      <c r="A126" t="s">
        <v>8</v>
      </c>
      <c r="B126" t="s">
        <v>58</v>
      </c>
      <c r="C126" s="1">
        <v>42373</v>
      </c>
      <c r="D126">
        <f>11.4-0-1.1</f>
        <v>10.3</v>
      </c>
      <c r="E126">
        <v>13.5</v>
      </c>
      <c r="F126" s="7">
        <v>9.8934683898009084</v>
      </c>
      <c r="G126" s="7">
        <v>11.268113899069636</v>
      </c>
      <c r="H126">
        <v>8</v>
      </c>
      <c r="I126" s="7">
        <v>8.4352974344516483</v>
      </c>
      <c r="J126">
        <v>9.1999999999999993</v>
      </c>
      <c r="K126">
        <v>37.146999999999998</v>
      </c>
      <c r="L126">
        <v>54</v>
      </c>
      <c r="M126">
        <v>6.8</v>
      </c>
      <c r="N126">
        <v>5.4</v>
      </c>
    </row>
    <row r="127" spans="1:14" x14ac:dyDescent="0.25">
      <c r="A127" t="s">
        <v>9</v>
      </c>
      <c r="B127" t="s">
        <v>58</v>
      </c>
      <c r="C127" s="1">
        <v>42373</v>
      </c>
      <c r="D127">
        <f>11.9-0-2.4</f>
        <v>9.5</v>
      </c>
      <c r="E127">
        <v>16.2</v>
      </c>
      <c r="F127" s="7">
        <v>9.125043660495983</v>
      </c>
      <c r="G127" s="7">
        <v>14.592207499295176</v>
      </c>
      <c r="H127">
        <v>10.36</v>
      </c>
      <c r="I127" s="7">
        <v>10.923710177614884</v>
      </c>
      <c r="J127">
        <v>8.6</v>
      </c>
      <c r="K127">
        <v>34.605000000000004</v>
      </c>
      <c r="L127">
        <v>64.8</v>
      </c>
      <c r="M127">
        <v>5.5</v>
      </c>
      <c r="N127">
        <v>4.3</v>
      </c>
    </row>
    <row r="128" spans="1:14" x14ac:dyDescent="0.25">
      <c r="A128" t="s">
        <v>10</v>
      </c>
      <c r="B128" t="s">
        <v>58</v>
      </c>
      <c r="C128" s="1">
        <v>42373</v>
      </c>
      <c r="D128">
        <f>18-0-0</f>
        <v>18</v>
      </c>
      <c r="E128">
        <v>17.899999999999999</v>
      </c>
      <c r="F128" s="7">
        <v>17.289556409360809</v>
      </c>
      <c r="G128" s="7">
        <v>13.817524668734141</v>
      </c>
      <c r="H128">
        <v>9.81</v>
      </c>
      <c r="I128" s="7">
        <v>10.343783478996334</v>
      </c>
      <c r="J128">
        <v>17.899999999999999</v>
      </c>
      <c r="K128">
        <v>71.790000000000006</v>
      </c>
      <c r="L128">
        <v>71.599999999999994</v>
      </c>
      <c r="M128">
        <v>14.9</v>
      </c>
      <c r="N128">
        <v>11.7</v>
      </c>
    </row>
    <row r="129" spans="1:14" x14ac:dyDescent="0.25">
      <c r="A129" t="s">
        <v>11</v>
      </c>
      <c r="B129" t="s">
        <v>58</v>
      </c>
      <c r="C129" s="1">
        <v>42373</v>
      </c>
      <c r="D129">
        <f>12.4-0-0</f>
        <v>12.4</v>
      </c>
      <c r="E129">
        <v>10.9</v>
      </c>
      <c r="F129" s="7">
        <v>11.910583304226336</v>
      </c>
      <c r="G129" s="7">
        <v>13.225948689032986</v>
      </c>
      <c r="H129">
        <v>9.39</v>
      </c>
      <c r="I129" s="7">
        <v>9.9009303636876229</v>
      </c>
      <c r="J129">
        <v>11.4</v>
      </c>
      <c r="K129">
        <v>45.863999999999997</v>
      </c>
      <c r="L129">
        <v>43.6</v>
      </c>
      <c r="M129">
        <v>10.5</v>
      </c>
      <c r="N129">
        <v>8.3000000000000007</v>
      </c>
    </row>
    <row r="130" spans="1:14" x14ac:dyDescent="0.25">
      <c r="A130" t="s">
        <v>12</v>
      </c>
      <c r="B130" t="s">
        <v>58</v>
      </c>
      <c r="C130" s="1">
        <v>42373</v>
      </c>
      <c r="D130">
        <f>30.9-0-0</f>
        <v>30.9</v>
      </c>
      <c r="E130">
        <v>31</v>
      </c>
      <c r="F130" s="7">
        <v>29.680405169402722</v>
      </c>
      <c r="G130" s="7">
        <v>9.3384493938539599</v>
      </c>
      <c r="H130">
        <v>6.63</v>
      </c>
      <c r="I130" s="7">
        <v>6.9907527488018033</v>
      </c>
      <c r="J130">
        <v>30.4</v>
      </c>
      <c r="K130">
        <v>121.929</v>
      </c>
      <c r="L130">
        <v>124</v>
      </c>
      <c r="M130">
        <v>56</v>
      </c>
      <c r="N130">
        <v>44.1</v>
      </c>
    </row>
    <row r="131" spans="1:14" x14ac:dyDescent="0.25">
      <c r="A131" t="s">
        <v>13</v>
      </c>
      <c r="B131" t="s">
        <v>58</v>
      </c>
      <c r="C131" s="1">
        <v>42373</v>
      </c>
      <c r="D131">
        <f>12-0-0</f>
        <v>12</v>
      </c>
      <c r="E131">
        <v>10</v>
      </c>
      <c r="F131" s="7">
        <v>11.526370939573873</v>
      </c>
      <c r="G131" s="7">
        <v>9.8173442345644197</v>
      </c>
      <c r="H131">
        <v>6.97</v>
      </c>
      <c r="I131" s="7">
        <v>7.3492528897659977</v>
      </c>
      <c r="J131">
        <v>12</v>
      </c>
      <c r="K131">
        <v>48</v>
      </c>
      <c r="L131">
        <v>40</v>
      </c>
      <c r="M131">
        <v>8.1999999999999993</v>
      </c>
      <c r="N131">
        <v>6.5</v>
      </c>
    </row>
    <row r="132" spans="1:14" x14ac:dyDescent="0.25">
      <c r="A132" t="s">
        <v>14</v>
      </c>
      <c r="B132" t="s">
        <v>58</v>
      </c>
      <c r="C132" s="1">
        <v>42373</v>
      </c>
      <c r="D132">
        <v>0</v>
      </c>
      <c r="E132">
        <v>7</v>
      </c>
      <c r="F132" s="7">
        <v>0</v>
      </c>
      <c r="G132" s="7">
        <v>5.9298449393853963</v>
      </c>
      <c r="H132">
        <v>4.21</v>
      </c>
      <c r="I132" s="7">
        <v>4.4390752748801798</v>
      </c>
      <c r="J132">
        <v>0</v>
      </c>
      <c r="K132">
        <v>0</v>
      </c>
      <c r="L132">
        <v>28</v>
      </c>
      <c r="M132">
        <v>0</v>
      </c>
      <c r="N132">
        <v>0</v>
      </c>
    </row>
    <row r="133" spans="1:14" x14ac:dyDescent="0.25">
      <c r="A133" t="s">
        <v>15</v>
      </c>
      <c r="B133" t="s">
        <v>58</v>
      </c>
      <c r="C133" s="1">
        <v>42373</v>
      </c>
      <c r="D133">
        <f>11.5-0-0</f>
        <v>11.5</v>
      </c>
      <c r="E133">
        <v>9.5</v>
      </c>
      <c r="F133" s="7">
        <v>11.046105483758295</v>
      </c>
      <c r="G133" s="7">
        <v>5.7467380885255146</v>
      </c>
      <c r="H133">
        <v>4.08</v>
      </c>
      <c r="I133" s="7">
        <v>4.3020016915703412</v>
      </c>
      <c r="J133">
        <v>11.5</v>
      </c>
      <c r="K133">
        <v>46</v>
      </c>
      <c r="L133">
        <v>38</v>
      </c>
      <c r="M133">
        <v>9.5</v>
      </c>
      <c r="N133">
        <v>7.5</v>
      </c>
    </row>
    <row r="134" spans="1:14" x14ac:dyDescent="0.25">
      <c r="A134" t="s">
        <v>16</v>
      </c>
      <c r="B134" t="s">
        <v>58</v>
      </c>
      <c r="C134" s="1">
        <v>42373</v>
      </c>
      <c r="D134">
        <f>10-0-0</f>
        <v>10</v>
      </c>
      <c r="E134">
        <v>9</v>
      </c>
      <c r="F134" s="7">
        <v>9.6053091163115614</v>
      </c>
      <c r="G134" s="7">
        <v>9.563811671835353</v>
      </c>
      <c r="H134">
        <v>6.79</v>
      </c>
      <c r="I134" s="7">
        <v>7.1594586974908365</v>
      </c>
      <c r="J134">
        <v>11</v>
      </c>
      <c r="K134">
        <v>44</v>
      </c>
      <c r="L134">
        <v>36</v>
      </c>
      <c r="M134">
        <v>17.2</v>
      </c>
      <c r="N134">
        <v>13.5</v>
      </c>
    </row>
    <row r="135" spans="1:14" x14ac:dyDescent="0.25">
      <c r="A135" t="s">
        <v>17</v>
      </c>
      <c r="B135" t="s">
        <v>58</v>
      </c>
      <c r="C135" s="1">
        <v>42373</v>
      </c>
      <c r="D135">
        <v>0</v>
      </c>
      <c r="E135">
        <v>17</v>
      </c>
      <c r="F135" s="7">
        <v>0</v>
      </c>
      <c r="G135" s="7">
        <v>4.6340118409923878</v>
      </c>
      <c r="H135">
        <v>3.29</v>
      </c>
      <c r="I135" s="7">
        <v>3.4690160699182404</v>
      </c>
      <c r="J135">
        <v>0</v>
      </c>
      <c r="K135">
        <v>0</v>
      </c>
      <c r="L135">
        <v>68</v>
      </c>
      <c r="M135">
        <v>0</v>
      </c>
      <c r="N135">
        <v>0</v>
      </c>
    </row>
    <row r="136" spans="1:14" x14ac:dyDescent="0.25">
      <c r="A136" t="s">
        <v>18</v>
      </c>
      <c r="B136" t="s">
        <v>58</v>
      </c>
      <c r="C136" s="1">
        <v>42373</v>
      </c>
      <c r="D136">
        <f>20.5-0-0</f>
        <v>20.5</v>
      </c>
      <c r="E136">
        <v>17</v>
      </c>
      <c r="F136" s="7">
        <v>19.690883688438699</v>
      </c>
      <c r="G136" s="7">
        <v>3.4931153087115869</v>
      </c>
      <c r="H136">
        <v>2.48</v>
      </c>
      <c r="I136" s="7">
        <v>2.6149422046800108</v>
      </c>
      <c r="J136">
        <v>20.7</v>
      </c>
      <c r="K136">
        <v>83</v>
      </c>
      <c r="L136">
        <v>68</v>
      </c>
      <c r="M136">
        <v>45.7</v>
      </c>
      <c r="N136">
        <v>36.1</v>
      </c>
    </row>
    <row r="137" spans="1:14" x14ac:dyDescent="0.25">
      <c r="A137" t="s">
        <v>19</v>
      </c>
      <c r="B137" t="s">
        <v>58</v>
      </c>
      <c r="C137" s="1">
        <v>42373</v>
      </c>
      <c r="D137">
        <f>15-0-0</f>
        <v>15</v>
      </c>
      <c r="E137">
        <v>13.5</v>
      </c>
      <c r="F137" s="7">
        <v>14.407963674467341</v>
      </c>
      <c r="G137" s="7">
        <v>3.4790301663377501</v>
      </c>
      <c r="H137">
        <v>2.4700000000000002</v>
      </c>
      <c r="I137" s="7">
        <v>2.6043980828869464</v>
      </c>
      <c r="J137">
        <v>14.7</v>
      </c>
      <c r="K137">
        <v>59</v>
      </c>
      <c r="L137">
        <v>54</v>
      </c>
      <c r="M137">
        <v>50.7</v>
      </c>
      <c r="N137">
        <v>40</v>
      </c>
    </row>
    <row r="138" spans="1:14" x14ac:dyDescent="0.25">
      <c r="A138" t="s">
        <v>20</v>
      </c>
      <c r="B138" t="s">
        <v>58</v>
      </c>
      <c r="C138" s="1">
        <v>42373</v>
      </c>
      <c r="D138">
        <f>38-0-0</f>
        <v>38</v>
      </c>
      <c r="E138">
        <v>28</v>
      </c>
      <c r="F138" s="7">
        <v>36.500174641983932</v>
      </c>
      <c r="G138" s="7">
        <v>2.8451987595150827</v>
      </c>
      <c r="H138">
        <v>2.02</v>
      </c>
      <c r="I138" s="7">
        <v>2.1299126021990413</v>
      </c>
      <c r="J138">
        <v>25.4</v>
      </c>
      <c r="K138">
        <v>101.9</v>
      </c>
      <c r="L138">
        <v>112</v>
      </c>
      <c r="M138">
        <v>44.5</v>
      </c>
      <c r="N138">
        <v>35.1</v>
      </c>
    </row>
    <row r="139" spans="1:14" x14ac:dyDescent="0.25">
      <c r="A139" t="s">
        <v>21</v>
      </c>
      <c r="B139" t="s">
        <v>58</v>
      </c>
      <c r="C139" s="1">
        <v>42373</v>
      </c>
      <c r="D139">
        <f>29.5-0-0</f>
        <v>29.5</v>
      </c>
      <c r="E139">
        <v>25</v>
      </c>
      <c r="F139" s="7">
        <v>28.335661893119106</v>
      </c>
      <c r="G139" s="7">
        <v>4.2537129968987877</v>
      </c>
      <c r="H139">
        <v>3.02</v>
      </c>
      <c r="I139" s="7">
        <v>3.1843247815054974</v>
      </c>
      <c r="J139">
        <v>29.5</v>
      </c>
      <c r="K139">
        <v>118.5</v>
      </c>
      <c r="L139">
        <v>100</v>
      </c>
      <c r="M139">
        <v>95.2</v>
      </c>
      <c r="N139">
        <v>75.099999999999994</v>
      </c>
    </row>
    <row r="140" spans="1:14" x14ac:dyDescent="0.25">
      <c r="A140" t="s">
        <v>22</v>
      </c>
      <c r="B140" t="s">
        <v>58</v>
      </c>
      <c r="C140" s="1">
        <v>42373</v>
      </c>
      <c r="D140">
        <f>23.5-0-0</f>
        <v>23.5</v>
      </c>
      <c r="E140">
        <v>19</v>
      </c>
      <c r="F140" s="7">
        <v>22.572476423332169</v>
      </c>
      <c r="G140" s="7">
        <v>2.0000902170848605</v>
      </c>
      <c r="H140">
        <v>1.42</v>
      </c>
      <c r="I140" s="7">
        <v>1.4972652946151674</v>
      </c>
      <c r="J140">
        <v>23.3</v>
      </c>
      <c r="K140">
        <v>93.5</v>
      </c>
      <c r="L140">
        <v>76</v>
      </c>
      <c r="M140">
        <v>70.8</v>
      </c>
      <c r="N140">
        <v>55.9</v>
      </c>
    </row>
    <row r="141" spans="1:14" x14ac:dyDescent="0.25">
      <c r="A141" t="s">
        <v>23</v>
      </c>
      <c r="B141" t="s">
        <v>58</v>
      </c>
      <c r="C141" s="1">
        <v>42373</v>
      </c>
      <c r="D141">
        <f>1.5-0-0</f>
        <v>1.5</v>
      </c>
      <c r="E141">
        <v>5</v>
      </c>
      <c r="F141" s="7">
        <v>1.4407963674467341</v>
      </c>
      <c r="G141" s="7">
        <v>3.3100084578517057</v>
      </c>
      <c r="H141">
        <v>2.35</v>
      </c>
      <c r="I141" s="7">
        <v>2.4778686213701717</v>
      </c>
      <c r="J141">
        <v>1.4</v>
      </c>
      <c r="K141">
        <v>5.83</v>
      </c>
      <c r="L141">
        <v>20</v>
      </c>
      <c r="M141">
        <v>0.4</v>
      </c>
      <c r="N141">
        <v>0.3</v>
      </c>
    </row>
    <row r="142" spans="1:14" x14ac:dyDescent="0.25">
      <c r="A142" t="s">
        <v>24</v>
      </c>
      <c r="B142" t="s">
        <v>58</v>
      </c>
      <c r="C142" s="1">
        <v>42373</v>
      </c>
      <c r="D142">
        <f>18-0-0</f>
        <v>18</v>
      </c>
      <c r="E142">
        <v>15</v>
      </c>
      <c r="F142" s="7">
        <v>17.289556409360809</v>
      </c>
      <c r="G142" s="7">
        <v>2.4226444882999716</v>
      </c>
      <c r="H142">
        <v>1.72</v>
      </c>
      <c r="I142" s="7">
        <v>1.8135889484071044</v>
      </c>
      <c r="J142">
        <v>18.899999999999999</v>
      </c>
      <c r="K142">
        <v>76</v>
      </c>
      <c r="L142">
        <v>60</v>
      </c>
      <c r="M142">
        <v>57.5</v>
      </c>
      <c r="N142">
        <v>45.4</v>
      </c>
    </row>
    <row r="143" spans="1:14" x14ac:dyDescent="0.25">
      <c r="A143" t="s">
        <v>25</v>
      </c>
      <c r="B143" t="s">
        <v>58</v>
      </c>
      <c r="C143" s="1">
        <v>42373</v>
      </c>
      <c r="D143">
        <f>7-0-0</f>
        <v>7</v>
      </c>
      <c r="E143">
        <v>6.5</v>
      </c>
      <c r="F143" s="7">
        <v>6.7237163814180922</v>
      </c>
      <c r="G143" s="7">
        <v>3.253667888356357</v>
      </c>
      <c r="H143">
        <v>2.31</v>
      </c>
      <c r="I143" s="7">
        <v>2.4356921341979136</v>
      </c>
      <c r="J143">
        <v>7</v>
      </c>
      <c r="K143">
        <v>28</v>
      </c>
      <c r="L143">
        <v>26</v>
      </c>
      <c r="M143">
        <v>3.2</v>
      </c>
      <c r="N143">
        <v>2.5</v>
      </c>
    </row>
    <row r="144" spans="1:14" x14ac:dyDescent="0.25">
      <c r="A144" t="s">
        <v>26</v>
      </c>
      <c r="B144" t="s">
        <v>58</v>
      </c>
      <c r="C144" s="1">
        <v>42373</v>
      </c>
      <c r="D144">
        <f>23-0-0</f>
        <v>23</v>
      </c>
      <c r="E144">
        <v>16.5</v>
      </c>
      <c r="F144" s="7">
        <v>22.092210967516589</v>
      </c>
      <c r="G144" s="7">
        <v>2.197282210318579</v>
      </c>
      <c r="H144">
        <v>1.56</v>
      </c>
      <c r="I144" s="7">
        <v>1.6448829997180716</v>
      </c>
      <c r="J144">
        <v>22.2</v>
      </c>
      <c r="K144">
        <v>89</v>
      </c>
      <c r="L144">
        <v>66</v>
      </c>
      <c r="M144">
        <v>20.399999999999999</v>
      </c>
      <c r="N144">
        <v>16.100000000000001</v>
      </c>
    </row>
    <row r="145" spans="1:14" x14ac:dyDescent="0.25">
      <c r="A145" t="s">
        <v>27</v>
      </c>
      <c r="B145" t="s">
        <v>58</v>
      </c>
      <c r="C145" s="1">
        <v>42373</v>
      </c>
      <c r="D145">
        <f>17-0-0</f>
        <v>17</v>
      </c>
      <c r="E145">
        <v>16</v>
      </c>
      <c r="F145" s="7">
        <v>16.329025497729653</v>
      </c>
      <c r="G145" s="7">
        <v>1.901494220468001</v>
      </c>
      <c r="H145">
        <v>1.35</v>
      </c>
      <c r="I145" s="7">
        <v>1.4234564420637157</v>
      </c>
      <c r="J145">
        <v>17.7</v>
      </c>
      <c r="K145">
        <v>71</v>
      </c>
      <c r="L145">
        <v>64</v>
      </c>
      <c r="M145">
        <v>52.7</v>
      </c>
      <c r="N145">
        <v>41.5</v>
      </c>
    </row>
    <row r="146" spans="1:14" x14ac:dyDescent="0.25">
      <c r="A146" t="s">
        <v>28</v>
      </c>
      <c r="B146" t="s">
        <v>58</v>
      </c>
      <c r="C146" s="1">
        <v>42373</v>
      </c>
      <c r="D146">
        <f>8-0-0</f>
        <v>8</v>
      </c>
      <c r="E146">
        <v>6</v>
      </c>
      <c r="F146" s="7">
        <v>7.6842472930492489</v>
      </c>
      <c r="G146" s="7">
        <v>1.8874090780941639</v>
      </c>
      <c r="H146">
        <v>1.34</v>
      </c>
      <c r="I146" s="7">
        <v>1.4129123202706511</v>
      </c>
      <c r="J146">
        <v>7.1</v>
      </c>
      <c r="K146">
        <v>28.5</v>
      </c>
      <c r="L146">
        <v>24</v>
      </c>
      <c r="M146">
        <v>21.3</v>
      </c>
      <c r="N146">
        <v>16.8</v>
      </c>
    </row>
    <row r="147" spans="1:14" x14ac:dyDescent="0.25">
      <c r="A147" t="s">
        <v>29</v>
      </c>
      <c r="B147" t="s">
        <v>58</v>
      </c>
      <c r="C147" s="1">
        <v>42373</v>
      </c>
      <c r="D147">
        <f>18-0-0</f>
        <v>18</v>
      </c>
      <c r="E147">
        <v>14</v>
      </c>
      <c r="F147" s="7">
        <v>17.289556409360809</v>
      </c>
      <c r="G147" s="7">
        <v>1.8169833662249788</v>
      </c>
      <c r="H147">
        <v>1.29</v>
      </c>
      <c r="I147" s="7">
        <v>1.3601917113053283</v>
      </c>
      <c r="J147">
        <v>18</v>
      </c>
      <c r="K147">
        <v>72</v>
      </c>
      <c r="L147">
        <v>56</v>
      </c>
      <c r="M147">
        <v>11.7</v>
      </c>
      <c r="N147">
        <v>9.1999999999999993</v>
      </c>
    </row>
    <row r="148" spans="1:14" x14ac:dyDescent="0.25">
      <c r="A148" t="s">
        <v>30</v>
      </c>
      <c r="B148" t="s">
        <v>58</v>
      </c>
      <c r="C148" s="1">
        <v>42373</v>
      </c>
      <c r="D148">
        <f>42.5-0-0</f>
        <v>42.5</v>
      </c>
      <c r="E148">
        <v>33</v>
      </c>
      <c r="F148" s="7">
        <v>40.822563744324135</v>
      </c>
      <c r="G148" s="7">
        <v>2.2536227798139272</v>
      </c>
      <c r="H148">
        <v>1.6</v>
      </c>
      <c r="I148" s="7">
        <v>1.6870594868903295</v>
      </c>
      <c r="J148">
        <v>45.3</v>
      </c>
      <c r="K148">
        <v>181.5</v>
      </c>
      <c r="L148">
        <v>132</v>
      </c>
      <c r="M148">
        <v>31.3</v>
      </c>
      <c r="N148">
        <v>24.6</v>
      </c>
    </row>
    <row r="149" spans="1:14" x14ac:dyDescent="0.25">
      <c r="A149" t="s">
        <v>31</v>
      </c>
      <c r="B149" t="s">
        <v>58</v>
      </c>
      <c r="C149" s="1">
        <v>42373</v>
      </c>
      <c r="D149">
        <f>45-0-0</f>
        <v>45</v>
      </c>
      <c r="E149">
        <v>28</v>
      </c>
      <c r="F149" s="7">
        <v>43.223891023402025</v>
      </c>
      <c r="G149" s="7">
        <v>1.8874090780941639</v>
      </c>
      <c r="H149">
        <v>1.34</v>
      </c>
      <c r="I149" s="7">
        <v>1.4129123202706511</v>
      </c>
      <c r="J149">
        <v>43</v>
      </c>
      <c r="K149">
        <v>172.5</v>
      </c>
      <c r="L149">
        <v>112</v>
      </c>
      <c r="M149">
        <v>51.5</v>
      </c>
      <c r="N149">
        <v>40.6</v>
      </c>
    </row>
    <row r="150" spans="1:14" x14ac:dyDescent="0.25">
      <c r="A150" t="s">
        <v>32</v>
      </c>
      <c r="B150" t="s">
        <v>58</v>
      </c>
      <c r="C150" s="1">
        <v>42373</v>
      </c>
      <c r="D150">
        <f>6.5-0-0</f>
        <v>6.5</v>
      </c>
      <c r="E150">
        <v>7</v>
      </c>
      <c r="F150" s="7">
        <v>6.2434509256025148</v>
      </c>
      <c r="G150" s="7">
        <v>1.1690668170284746</v>
      </c>
      <c r="H150">
        <v>0.83</v>
      </c>
      <c r="I150" s="7">
        <v>0.87516210882435841</v>
      </c>
      <c r="J150">
        <v>7.6</v>
      </c>
      <c r="K150">
        <v>30.5</v>
      </c>
      <c r="L150">
        <v>28</v>
      </c>
      <c r="M150">
        <v>19</v>
      </c>
      <c r="N150">
        <v>15</v>
      </c>
    </row>
    <row r="151" spans="1:14" x14ac:dyDescent="0.25">
      <c r="A151" t="s">
        <v>33</v>
      </c>
      <c r="B151" t="s">
        <v>58</v>
      </c>
      <c r="C151" s="1">
        <v>42373</v>
      </c>
      <c r="D151">
        <v>0</v>
      </c>
      <c r="E151">
        <v>15</v>
      </c>
      <c r="F151" s="7">
        <v>0</v>
      </c>
      <c r="G151" s="7">
        <v>1.3662588102621933</v>
      </c>
      <c r="H151">
        <v>0.97</v>
      </c>
      <c r="I151" s="7">
        <v>1.0227798139272624</v>
      </c>
      <c r="J151">
        <v>15</v>
      </c>
      <c r="K151">
        <v>0</v>
      </c>
      <c r="L151">
        <v>60</v>
      </c>
      <c r="M151">
        <v>56.4</v>
      </c>
      <c r="N151">
        <v>44.4</v>
      </c>
    </row>
    <row r="152" spans="1:14" x14ac:dyDescent="0.25">
      <c r="A152" t="s">
        <v>34</v>
      </c>
      <c r="B152" t="s">
        <v>58</v>
      </c>
      <c r="C152" s="1">
        <v>42373</v>
      </c>
      <c r="D152">
        <f>5.4-0-0</f>
        <v>5.4</v>
      </c>
      <c r="E152">
        <v>6.9</v>
      </c>
      <c r="F152" s="7">
        <v>5.1868669228082425</v>
      </c>
      <c r="G152" s="7">
        <v>0.78876797293487466</v>
      </c>
      <c r="H152">
        <v>0.56000000000000005</v>
      </c>
      <c r="I152" s="7">
        <v>0.59047082041161547</v>
      </c>
      <c r="J152">
        <v>5.4</v>
      </c>
      <c r="K152">
        <v>21.815000000000001</v>
      </c>
      <c r="L152">
        <v>27.6</v>
      </c>
      <c r="M152">
        <v>3.7</v>
      </c>
      <c r="N152">
        <v>2.9</v>
      </c>
    </row>
    <row r="153" spans="1:14" x14ac:dyDescent="0.25">
      <c r="A153" t="s">
        <v>35</v>
      </c>
      <c r="B153" t="s">
        <v>58</v>
      </c>
      <c r="C153" s="1">
        <v>42373</v>
      </c>
      <c r="D153">
        <f>25-0-0</f>
        <v>25</v>
      </c>
      <c r="E153">
        <v>19</v>
      </c>
      <c r="F153" s="7">
        <v>24.013272790778903</v>
      </c>
      <c r="G153" s="7">
        <v>0.77468283056103748</v>
      </c>
      <c r="H153">
        <v>0.55000000000000004</v>
      </c>
      <c r="I153" s="7">
        <v>0.57992669861855084</v>
      </c>
      <c r="J153">
        <v>24.9</v>
      </c>
      <c r="K153">
        <v>100</v>
      </c>
      <c r="L153">
        <v>76</v>
      </c>
      <c r="M153">
        <v>74.599999999999994</v>
      </c>
      <c r="N153">
        <v>58.8</v>
      </c>
    </row>
    <row r="154" spans="1:14" x14ac:dyDescent="0.25">
      <c r="A154" t="s">
        <v>36</v>
      </c>
      <c r="B154" t="s">
        <v>58</v>
      </c>
      <c r="C154" s="1">
        <v>42373</v>
      </c>
      <c r="D154">
        <v>0</v>
      </c>
      <c r="E154">
        <v>8</v>
      </c>
      <c r="F154" s="7">
        <v>0</v>
      </c>
      <c r="G154" s="7">
        <v>0.35212855934592613</v>
      </c>
      <c r="H154">
        <v>0.25</v>
      </c>
      <c r="I154" s="7">
        <v>0.26360304482661401</v>
      </c>
      <c r="J154">
        <v>8</v>
      </c>
      <c r="K154">
        <v>0</v>
      </c>
      <c r="L154">
        <v>32</v>
      </c>
      <c r="M154">
        <v>0</v>
      </c>
      <c r="N154">
        <v>0</v>
      </c>
    </row>
    <row r="155" spans="1:14" x14ac:dyDescent="0.25">
      <c r="A155" t="s">
        <v>37</v>
      </c>
      <c r="B155" t="s">
        <v>58</v>
      </c>
      <c r="C155" s="1">
        <v>42373</v>
      </c>
      <c r="D155">
        <v>0</v>
      </c>
      <c r="E155">
        <v>0</v>
      </c>
      <c r="F155" s="7">
        <v>0</v>
      </c>
      <c r="G155" s="7">
        <v>0</v>
      </c>
      <c r="H155">
        <v>0</v>
      </c>
      <c r="I155" s="7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t="s">
        <v>38</v>
      </c>
      <c r="B156" t="s">
        <v>58</v>
      </c>
      <c r="C156" s="1">
        <v>42373</v>
      </c>
      <c r="D156">
        <v>0</v>
      </c>
      <c r="E156">
        <v>10</v>
      </c>
      <c r="F156" s="7">
        <v>0</v>
      </c>
      <c r="G156" s="7">
        <v>0</v>
      </c>
      <c r="H156">
        <v>0</v>
      </c>
      <c r="I156" s="7">
        <v>0</v>
      </c>
      <c r="J156">
        <v>10</v>
      </c>
      <c r="K156">
        <v>0</v>
      </c>
      <c r="L156">
        <v>40</v>
      </c>
      <c r="M156">
        <v>37.799999999999997</v>
      </c>
      <c r="N156">
        <v>29.8</v>
      </c>
    </row>
    <row r="157" spans="1:14" x14ac:dyDescent="0.25">
      <c r="A157" t="s">
        <v>59</v>
      </c>
      <c r="B157" t="s">
        <v>58</v>
      </c>
      <c r="C157" s="1">
        <v>42373</v>
      </c>
      <c r="D157">
        <v>0</v>
      </c>
      <c r="E157">
        <v>5</v>
      </c>
      <c r="F157" s="7">
        <v>0</v>
      </c>
      <c r="G157" s="7">
        <v>0</v>
      </c>
      <c r="I157" s="7">
        <v>0</v>
      </c>
      <c r="K157">
        <v>0</v>
      </c>
      <c r="L157">
        <v>20</v>
      </c>
      <c r="M157">
        <v>0</v>
      </c>
      <c r="N157">
        <v>0</v>
      </c>
    </row>
    <row r="158" spans="1:14" x14ac:dyDescent="0.25">
      <c r="A158" t="s">
        <v>1</v>
      </c>
      <c r="B158" t="s">
        <v>58</v>
      </c>
      <c r="C158" s="1">
        <v>42374</v>
      </c>
      <c r="D158">
        <v>559.79999999999995</v>
      </c>
      <c r="E158">
        <v>507.19999999999993</v>
      </c>
      <c r="F158">
        <v>530</v>
      </c>
      <c r="G158">
        <v>159.50000000000006</v>
      </c>
      <c r="H158">
        <v>177.35000000000002</v>
      </c>
      <c r="I158">
        <v>180.20000000000002</v>
      </c>
      <c r="J158">
        <v>545.6</v>
      </c>
      <c r="K158">
        <v>2783.7</v>
      </c>
      <c r="L158">
        <v>2728</v>
      </c>
      <c r="M158">
        <v>1107.2800000000002</v>
      </c>
      <c r="N158">
        <v>927.52</v>
      </c>
    </row>
    <row r="159" spans="1:14" x14ac:dyDescent="0.25">
      <c r="A159" t="s">
        <v>2</v>
      </c>
      <c r="B159" t="s">
        <v>58</v>
      </c>
      <c r="C159" s="1">
        <v>42374</v>
      </c>
      <c r="D159">
        <f>12.3-0-0</f>
        <v>12.3</v>
      </c>
      <c r="E159">
        <v>13.2</v>
      </c>
      <c r="F159" s="7">
        <v>11.64523043944266</v>
      </c>
      <c r="G159" s="7">
        <v>18.61657738934311</v>
      </c>
      <c r="H159">
        <v>20.7</v>
      </c>
      <c r="I159" s="7">
        <v>21.032647307583872</v>
      </c>
      <c r="J159">
        <v>12.6</v>
      </c>
      <c r="K159">
        <v>63.484999999999999</v>
      </c>
      <c r="L159">
        <v>66</v>
      </c>
      <c r="M159">
        <v>12.2</v>
      </c>
      <c r="N159">
        <v>10.199999999999999</v>
      </c>
    </row>
    <row r="160" spans="1:14" x14ac:dyDescent="0.25">
      <c r="A160" t="s">
        <v>3</v>
      </c>
      <c r="B160" t="s">
        <v>58</v>
      </c>
      <c r="C160" s="1">
        <v>42374</v>
      </c>
      <c r="D160">
        <f>2.9-0-0</f>
        <v>2.9</v>
      </c>
      <c r="E160">
        <v>4</v>
      </c>
      <c r="F160" s="7">
        <v>2.7456234369417651</v>
      </c>
      <c r="G160" s="7">
        <v>12.689850577953202</v>
      </c>
      <c r="H160">
        <v>14.11</v>
      </c>
      <c r="I160" s="7">
        <v>14.336746546377221</v>
      </c>
      <c r="J160">
        <v>3.4</v>
      </c>
      <c r="K160">
        <v>17.27</v>
      </c>
      <c r="L160">
        <v>20</v>
      </c>
      <c r="M160">
        <v>6.8</v>
      </c>
      <c r="N160">
        <v>5.7</v>
      </c>
    </row>
    <row r="161" spans="1:14" x14ac:dyDescent="0.25">
      <c r="A161" t="s">
        <v>4</v>
      </c>
      <c r="B161" t="s">
        <v>58</v>
      </c>
      <c r="C161" s="1">
        <v>42374</v>
      </c>
      <c r="D161">
        <f>18.6-0-0</f>
        <v>18.600000000000001</v>
      </c>
      <c r="E161">
        <v>12.5</v>
      </c>
      <c r="F161" s="7">
        <v>17.609860664523044</v>
      </c>
      <c r="G161" s="7">
        <v>9.4252043980828901</v>
      </c>
      <c r="H161">
        <v>10.48</v>
      </c>
      <c r="I161" s="7">
        <v>10.648412743163236</v>
      </c>
      <c r="J161">
        <v>18.600000000000001</v>
      </c>
      <c r="K161">
        <v>94.23599999999999</v>
      </c>
      <c r="L161">
        <v>62.5</v>
      </c>
      <c r="M161">
        <v>33.299999999999997</v>
      </c>
      <c r="N161">
        <v>27.9</v>
      </c>
    </row>
    <row r="162" spans="1:14" x14ac:dyDescent="0.25">
      <c r="A162" t="s">
        <v>5</v>
      </c>
      <c r="B162" t="s">
        <v>58</v>
      </c>
      <c r="C162" s="1">
        <v>42374</v>
      </c>
      <c r="D162">
        <f>4.3-0-1.3</f>
        <v>3</v>
      </c>
      <c r="E162">
        <v>8</v>
      </c>
      <c r="F162" s="7">
        <v>2.8403001071811365</v>
      </c>
      <c r="G162" s="7">
        <v>9.09244431914294</v>
      </c>
      <c r="H162">
        <v>10.11</v>
      </c>
      <c r="I162" s="7">
        <v>10.272466873414151</v>
      </c>
      <c r="J162">
        <v>5.5</v>
      </c>
      <c r="K162">
        <v>27.636000000000003</v>
      </c>
      <c r="L162">
        <v>40</v>
      </c>
      <c r="M162">
        <v>3.6</v>
      </c>
      <c r="N162">
        <v>3</v>
      </c>
    </row>
    <row r="163" spans="1:14" x14ac:dyDescent="0.25">
      <c r="A163" t="s">
        <v>6</v>
      </c>
      <c r="B163" t="s">
        <v>58</v>
      </c>
      <c r="C163" s="1">
        <v>42374</v>
      </c>
      <c r="D163">
        <f>19.6-0-2</f>
        <v>17.600000000000001</v>
      </c>
      <c r="E163">
        <v>20</v>
      </c>
      <c r="F163" s="7">
        <v>16.663093962129334</v>
      </c>
      <c r="G163" s="7">
        <v>11.20592049619397</v>
      </c>
      <c r="H163">
        <v>12.46</v>
      </c>
      <c r="I163" s="7">
        <v>12.660231181279956</v>
      </c>
      <c r="J163">
        <v>20.399999999999999</v>
      </c>
      <c r="K163">
        <v>103.18700000000001</v>
      </c>
      <c r="L163">
        <v>100</v>
      </c>
      <c r="M163">
        <v>18.8</v>
      </c>
      <c r="N163">
        <v>15.7</v>
      </c>
    </row>
    <row r="164" spans="1:14" x14ac:dyDescent="0.25">
      <c r="A164" t="s">
        <v>7</v>
      </c>
      <c r="B164" t="s">
        <v>58</v>
      </c>
      <c r="C164" s="1">
        <v>42374</v>
      </c>
      <c r="D164">
        <f>12.3-0-0</f>
        <v>12.3</v>
      </c>
      <c r="E164">
        <v>12.1</v>
      </c>
      <c r="F164" s="7">
        <v>11.64523043944266</v>
      </c>
      <c r="G164" s="7">
        <v>9.4701719763180172</v>
      </c>
      <c r="H164">
        <v>10.53</v>
      </c>
      <c r="I164" s="7">
        <v>10.699216239075273</v>
      </c>
      <c r="J164">
        <v>10.8</v>
      </c>
      <c r="K164">
        <v>54.485000000000007</v>
      </c>
      <c r="L164">
        <v>60.5</v>
      </c>
      <c r="M164">
        <v>7.5</v>
      </c>
      <c r="N164">
        <v>6.3</v>
      </c>
    </row>
    <row r="165" spans="1:14" x14ac:dyDescent="0.25">
      <c r="A165" t="s">
        <v>8</v>
      </c>
      <c r="B165" t="s">
        <v>58</v>
      </c>
      <c r="C165" s="1">
        <v>42374</v>
      </c>
      <c r="D165">
        <f>11.4-0-1.1</f>
        <v>10.3</v>
      </c>
      <c r="E165">
        <v>13.5</v>
      </c>
      <c r="F165" s="7">
        <v>9.7516970346552352</v>
      </c>
      <c r="G165" s="7">
        <v>7.1948125176205258</v>
      </c>
      <c r="H165">
        <v>8</v>
      </c>
      <c r="I165" s="7">
        <v>8.1285593459261349</v>
      </c>
      <c r="J165">
        <v>9.6</v>
      </c>
      <c r="K165">
        <v>48.540999999999997</v>
      </c>
      <c r="L165">
        <v>67.5</v>
      </c>
      <c r="M165">
        <v>8.4</v>
      </c>
      <c r="N165">
        <v>7</v>
      </c>
    </row>
    <row r="166" spans="1:14" x14ac:dyDescent="0.25">
      <c r="A166" t="s">
        <v>9</v>
      </c>
      <c r="B166" t="s">
        <v>58</v>
      </c>
      <c r="C166" s="1">
        <v>42374</v>
      </c>
      <c r="D166">
        <f>11.4-0-2.3</f>
        <v>9.1000000000000014</v>
      </c>
      <c r="E166">
        <v>16.2</v>
      </c>
      <c r="F166" s="7">
        <v>8.6155769917827811</v>
      </c>
      <c r="G166" s="7">
        <v>9.3172822103185808</v>
      </c>
      <c r="H166">
        <v>10.36</v>
      </c>
      <c r="I166" s="7">
        <v>10.526484352974343</v>
      </c>
      <c r="J166">
        <v>9.1</v>
      </c>
      <c r="K166">
        <v>46.020999999999994</v>
      </c>
      <c r="L166">
        <v>81</v>
      </c>
      <c r="M166">
        <v>6.9</v>
      </c>
      <c r="N166">
        <v>5.8</v>
      </c>
    </row>
    <row r="167" spans="1:14" x14ac:dyDescent="0.25">
      <c r="A167" t="s">
        <v>10</v>
      </c>
      <c r="B167" t="s">
        <v>58</v>
      </c>
      <c r="C167" s="1">
        <v>42374</v>
      </c>
      <c r="D167">
        <f>14.4-0-1.4</f>
        <v>13</v>
      </c>
      <c r="E167">
        <v>17.899999999999999</v>
      </c>
      <c r="F167" s="7">
        <v>12.307967131118257</v>
      </c>
      <c r="G167" s="7">
        <v>8.8226388497321704</v>
      </c>
      <c r="H167">
        <v>9.81</v>
      </c>
      <c r="I167" s="7">
        <v>9.9676458979419227</v>
      </c>
      <c r="J167">
        <v>17</v>
      </c>
      <c r="K167">
        <v>86.234999999999999</v>
      </c>
      <c r="L167">
        <v>89.5</v>
      </c>
      <c r="M167">
        <v>16.600000000000001</v>
      </c>
      <c r="N167">
        <v>13.9</v>
      </c>
    </row>
    <row r="168" spans="1:14" x14ac:dyDescent="0.25">
      <c r="A168" t="s">
        <v>11</v>
      </c>
      <c r="B168" t="s">
        <v>58</v>
      </c>
      <c r="C168" s="1">
        <v>42374</v>
      </c>
      <c r="D168">
        <f>11.6-0-1.2</f>
        <v>10.4</v>
      </c>
      <c r="E168">
        <v>10.9</v>
      </c>
      <c r="F168" s="7">
        <v>9.8463737048946065</v>
      </c>
      <c r="G168" s="7">
        <v>8.4449111925570932</v>
      </c>
      <c r="H168">
        <v>9.39</v>
      </c>
      <c r="I168" s="7">
        <v>9.5408965322808008</v>
      </c>
      <c r="J168">
        <v>11.4</v>
      </c>
      <c r="K168">
        <v>57.465000000000003</v>
      </c>
      <c r="L168">
        <v>54.5</v>
      </c>
      <c r="M168">
        <v>12.3</v>
      </c>
      <c r="N168">
        <v>10.3</v>
      </c>
    </row>
    <row r="169" spans="1:14" x14ac:dyDescent="0.25">
      <c r="A169" t="s">
        <v>12</v>
      </c>
      <c r="B169" t="s">
        <v>58</v>
      </c>
      <c r="C169" s="1">
        <v>42374</v>
      </c>
      <c r="D169">
        <f>30.9-0-0</f>
        <v>30.9</v>
      </c>
      <c r="E169">
        <v>31</v>
      </c>
      <c r="F169" s="7">
        <v>29.255091103965704</v>
      </c>
      <c r="G169" s="7">
        <v>5.9627008739780107</v>
      </c>
      <c r="H169">
        <v>6.63</v>
      </c>
      <c r="I169" s="7">
        <v>6.736543557936284</v>
      </c>
      <c r="J169">
        <v>30.2</v>
      </c>
      <c r="K169">
        <v>152.869</v>
      </c>
      <c r="L169">
        <v>155</v>
      </c>
      <c r="M169">
        <v>65.5</v>
      </c>
      <c r="N169">
        <v>54.8</v>
      </c>
    </row>
    <row r="170" spans="1:14" x14ac:dyDescent="0.25">
      <c r="A170" t="s">
        <v>13</v>
      </c>
      <c r="B170" t="s">
        <v>58</v>
      </c>
      <c r="C170" s="1">
        <v>42374</v>
      </c>
      <c r="D170">
        <f>12-0-0</f>
        <v>12</v>
      </c>
      <c r="E170">
        <v>10</v>
      </c>
      <c r="F170" s="7">
        <v>11.361200428724546</v>
      </c>
      <c r="G170" s="7">
        <v>6.2684804059768835</v>
      </c>
      <c r="H170">
        <v>6.97</v>
      </c>
      <c r="I170" s="7">
        <v>7.0820073301381452</v>
      </c>
      <c r="J170">
        <v>11.9</v>
      </c>
      <c r="K170">
        <v>60</v>
      </c>
      <c r="L170">
        <v>50</v>
      </c>
      <c r="M170">
        <v>9.6</v>
      </c>
      <c r="N170">
        <v>8</v>
      </c>
    </row>
    <row r="171" spans="1:14" x14ac:dyDescent="0.25">
      <c r="A171" t="s">
        <v>14</v>
      </c>
      <c r="B171" t="s">
        <v>58</v>
      </c>
      <c r="C171" s="1">
        <v>42374</v>
      </c>
      <c r="D171">
        <v>0</v>
      </c>
      <c r="E171">
        <v>7</v>
      </c>
      <c r="F171" s="7">
        <v>0</v>
      </c>
      <c r="G171" s="7">
        <v>3.7862700873978019</v>
      </c>
      <c r="H171">
        <v>4.21</v>
      </c>
      <c r="I171" s="7">
        <v>4.2776543557936284</v>
      </c>
      <c r="J171">
        <v>0</v>
      </c>
      <c r="K171">
        <v>0</v>
      </c>
      <c r="L171">
        <v>35</v>
      </c>
      <c r="M171">
        <v>0</v>
      </c>
      <c r="N171">
        <v>0</v>
      </c>
    </row>
    <row r="172" spans="1:14" x14ac:dyDescent="0.25">
      <c r="A172" t="s">
        <v>15</v>
      </c>
      <c r="B172" t="s">
        <v>58</v>
      </c>
      <c r="C172" s="1">
        <v>42374</v>
      </c>
      <c r="D172">
        <f>11-0-0</f>
        <v>11</v>
      </c>
      <c r="E172">
        <v>9.5</v>
      </c>
      <c r="F172" s="7">
        <v>10.414433726330833</v>
      </c>
      <c r="G172" s="7">
        <v>3.6693543839864682</v>
      </c>
      <c r="H172">
        <v>4.08</v>
      </c>
      <c r="I172" s="7">
        <v>4.145565266422329</v>
      </c>
      <c r="J172">
        <v>11.3</v>
      </c>
      <c r="K172">
        <v>57</v>
      </c>
      <c r="L172">
        <v>47.5</v>
      </c>
      <c r="M172">
        <v>11</v>
      </c>
      <c r="N172">
        <v>9.1999999999999993</v>
      </c>
    </row>
    <row r="173" spans="1:14" x14ac:dyDescent="0.25">
      <c r="A173" t="s">
        <v>16</v>
      </c>
      <c r="B173" t="s">
        <v>58</v>
      </c>
      <c r="C173" s="1">
        <v>42374</v>
      </c>
      <c r="D173">
        <f>10-0-0</f>
        <v>10</v>
      </c>
      <c r="E173">
        <v>9</v>
      </c>
      <c r="F173" s="7">
        <v>9.4676670239371212</v>
      </c>
      <c r="G173" s="7">
        <v>6.1065971243304213</v>
      </c>
      <c r="H173">
        <v>6.79</v>
      </c>
      <c r="I173" s="7">
        <v>6.8991147448548071</v>
      </c>
      <c r="J173">
        <v>10.7</v>
      </c>
      <c r="K173">
        <v>54</v>
      </c>
      <c r="L173">
        <v>45</v>
      </c>
      <c r="M173">
        <v>19.7</v>
      </c>
      <c r="N173">
        <v>16.5</v>
      </c>
    </row>
    <row r="174" spans="1:14" x14ac:dyDescent="0.25">
      <c r="A174" t="s">
        <v>17</v>
      </c>
      <c r="B174" t="s">
        <v>58</v>
      </c>
      <c r="C174" s="1">
        <v>42374</v>
      </c>
      <c r="D174">
        <v>0</v>
      </c>
      <c r="E174">
        <v>17</v>
      </c>
      <c r="F174" s="7">
        <v>0</v>
      </c>
      <c r="G174" s="7">
        <v>2.9588666478714414</v>
      </c>
      <c r="H174">
        <v>3.29</v>
      </c>
      <c r="I174" s="7">
        <v>3.3428700310121227</v>
      </c>
      <c r="J174">
        <v>0</v>
      </c>
      <c r="K174">
        <v>0</v>
      </c>
      <c r="L174">
        <v>85</v>
      </c>
      <c r="M174">
        <v>0</v>
      </c>
      <c r="N174">
        <v>0</v>
      </c>
    </row>
    <row r="175" spans="1:14" x14ac:dyDescent="0.25">
      <c r="A175" t="s">
        <v>18</v>
      </c>
      <c r="B175" t="s">
        <v>58</v>
      </c>
      <c r="C175" s="1">
        <v>42374</v>
      </c>
      <c r="D175">
        <f>20-0-0</f>
        <v>20</v>
      </c>
      <c r="E175">
        <v>17</v>
      </c>
      <c r="F175" s="7">
        <v>18.935334047874242</v>
      </c>
      <c r="G175" s="7">
        <v>2.230391880462363</v>
      </c>
      <c r="H175">
        <v>2.48</v>
      </c>
      <c r="I175" s="7">
        <v>2.5198533972371013</v>
      </c>
      <c r="J175">
        <v>20.399999999999999</v>
      </c>
      <c r="K175">
        <v>103</v>
      </c>
      <c r="L175">
        <v>85</v>
      </c>
      <c r="M175">
        <v>52.9</v>
      </c>
      <c r="N175">
        <v>44.3</v>
      </c>
    </row>
    <row r="176" spans="1:14" x14ac:dyDescent="0.25">
      <c r="A176" t="s">
        <v>19</v>
      </c>
      <c r="B176" t="s">
        <v>58</v>
      </c>
      <c r="C176" s="1">
        <v>42374</v>
      </c>
      <c r="D176">
        <f>15-0-0</f>
        <v>15</v>
      </c>
      <c r="E176">
        <v>13.5</v>
      </c>
      <c r="F176" s="7">
        <v>14.201500535905682</v>
      </c>
      <c r="G176" s="7">
        <v>2.2213983648153373</v>
      </c>
      <c r="H176">
        <v>2.4700000000000002</v>
      </c>
      <c r="I176" s="7">
        <v>2.5096926980546939</v>
      </c>
      <c r="J176">
        <v>14.6</v>
      </c>
      <c r="K176">
        <v>74</v>
      </c>
      <c r="L176">
        <v>67.5</v>
      </c>
      <c r="M176">
        <v>59.4</v>
      </c>
      <c r="N176">
        <v>49.7</v>
      </c>
    </row>
    <row r="177" spans="1:14" x14ac:dyDescent="0.25">
      <c r="A177" t="s">
        <v>20</v>
      </c>
      <c r="B177" t="s">
        <v>58</v>
      </c>
      <c r="C177" s="1">
        <v>42374</v>
      </c>
      <c r="D177">
        <f>37-0-0</f>
        <v>37</v>
      </c>
      <c r="E177">
        <v>28</v>
      </c>
      <c r="F177" s="7">
        <v>35.030367988567349</v>
      </c>
      <c r="G177" s="7">
        <v>1.8166901606991828</v>
      </c>
      <c r="H177">
        <v>2.02</v>
      </c>
      <c r="I177" s="7">
        <v>2.0524612348463487</v>
      </c>
      <c r="J177">
        <v>27.5</v>
      </c>
      <c r="K177">
        <v>138.9</v>
      </c>
      <c r="L177">
        <v>140</v>
      </c>
      <c r="M177">
        <v>56.5</v>
      </c>
      <c r="N177">
        <v>47.3</v>
      </c>
    </row>
    <row r="178" spans="1:14" x14ac:dyDescent="0.25">
      <c r="A178" t="s">
        <v>21</v>
      </c>
      <c r="B178" t="s">
        <v>58</v>
      </c>
      <c r="C178" s="1">
        <v>42374</v>
      </c>
      <c r="D178">
        <f>29-0-0</f>
        <v>29</v>
      </c>
      <c r="E178">
        <v>25</v>
      </c>
      <c r="F178" s="7">
        <v>27.45623436941765</v>
      </c>
      <c r="G178" s="7">
        <v>2.7160417254017486</v>
      </c>
      <c r="H178">
        <v>3.02</v>
      </c>
      <c r="I178" s="7">
        <v>3.068531153087116</v>
      </c>
      <c r="J178">
        <v>29.2</v>
      </c>
      <c r="K178">
        <v>147.5</v>
      </c>
      <c r="L178">
        <v>125</v>
      </c>
      <c r="M178">
        <v>110.5</v>
      </c>
      <c r="N178">
        <v>92.6</v>
      </c>
    </row>
    <row r="179" spans="1:14" x14ac:dyDescent="0.25">
      <c r="A179" t="s">
        <v>22</v>
      </c>
      <c r="B179" t="s">
        <v>58</v>
      </c>
      <c r="C179" s="1">
        <v>42374</v>
      </c>
      <c r="D179">
        <f>24-0-0</f>
        <v>24</v>
      </c>
      <c r="E179">
        <v>19</v>
      </c>
      <c r="F179" s="7">
        <v>22.722400857449092</v>
      </c>
      <c r="G179" s="7">
        <v>1.2770792218776432</v>
      </c>
      <c r="H179">
        <v>1.42</v>
      </c>
      <c r="I179" s="7">
        <v>1.4428192839018887</v>
      </c>
      <c r="J179">
        <v>23.2</v>
      </c>
      <c r="K179">
        <v>117.5</v>
      </c>
      <c r="L179">
        <v>95</v>
      </c>
      <c r="M179">
        <v>83</v>
      </c>
      <c r="N179">
        <v>69.5</v>
      </c>
    </row>
    <row r="180" spans="1:14" x14ac:dyDescent="0.25">
      <c r="A180" t="s">
        <v>23</v>
      </c>
      <c r="B180" t="s">
        <v>58</v>
      </c>
      <c r="C180" s="1">
        <v>42374</v>
      </c>
      <c r="D180">
        <f>1.5-0-0</f>
        <v>1.5</v>
      </c>
      <c r="E180">
        <v>5</v>
      </c>
      <c r="F180" s="7">
        <v>1.4201500535905682</v>
      </c>
      <c r="G180" s="7">
        <v>2.1134761770510297</v>
      </c>
      <c r="H180">
        <v>2.35</v>
      </c>
      <c r="I180" s="7">
        <v>2.3877643078658024</v>
      </c>
      <c r="J180">
        <v>1.4</v>
      </c>
      <c r="K180">
        <v>7.32</v>
      </c>
      <c r="L180">
        <v>25</v>
      </c>
      <c r="M180">
        <v>0.5</v>
      </c>
      <c r="N180">
        <v>0.4</v>
      </c>
    </row>
    <row r="181" spans="1:14" x14ac:dyDescent="0.25">
      <c r="A181" t="s">
        <v>24</v>
      </c>
      <c r="B181" t="s">
        <v>58</v>
      </c>
      <c r="C181" s="1">
        <v>42374</v>
      </c>
      <c r="D181">
        <f>18-0-0</f>
        <v>18</v>
      </c>
      <c r="E181">
        <v>15</v>
      </c>
      <c r="F181" s="7">
        <v>17.04180064308682</v>
      </c>
      <c r="G181" s="7">
        <v>1.5468846912884131</v>
      </c>
      <c r="H181">
        <v>1.72</v>
      </c>
      <c r="I181" s="7">
        <v>1.7476402593741189</v>
      </c>
      <c r="J181">
        <v>18.600000000000001</v>
      </c>
      <c r="K181">
        <v>94</v>
      </c>
      <c r="L181">
        <v>75</v>
      </c>
      <c r="M181">
        <v>66.400000000000006</v>
      </c>
      <c r="N181">
        <v>55.6</v>
      </c>
    </row>
    <row r="182" spans="1:14" x14ac:dyDescent="0.25">
      <c r="A182" t="s">
        <v>25</v>
      </c>
      <c r="B182" t="s">
        <v>58</v>
      </c>
      <c r="C182" s="1">
        <v>42374</v>
      </c>
      <c r="D182">
        <f>7-0-0</f>
        <v>7</v>
      </c>
      <c r="E182">
        <v>6.5</v>
      </c>
      <c r="F182" s="7">
        <v>6.6273669167559852</v>
      </c>
      <c r="G182" s="7">
        <v>2.0775021144629271</v>
      </c>
      <c r="H182">
        <v>2.31</v>
      </c>
      <c r="I182" s="7">
        <v>2.3471215111361716</v>
      </c>
      <c r="J182">
        <v>6.9</v>
      </c>
      <c r="K182">
        <v>35</v>
      </c>
      <c r="L182">
        <v>32.5</v>
      </c>
      <c r="M182">
        <v>3.7</v>
      </c>
      <c r="N182">
        <v>3.1</v>
      </c>
    </row>
    <row r="183" spans="1:14" x14ac:dyDescent="0.25">
      <c r="A183" t="s">
        <v>26</v>
      </c>
      <c r="B183" t="s">
        <v>58</v>
      </c>
      <c r="C183" s="1">
        <v>42374</v>
      </c>
      <c r="D183">
        <f>23-0-0</f>
        <v>23</v>
      </c>
      <c r="E183">
        <v>16.5</v>
      </c>
      <c r="F183" s="7">
        <v>21.775634155055378</v>
      </c>
      <c r="G183" s="7">
        <v>1.4029884409360027</v>
      </c>
      <c r="H183">
        <v>1.56</v>
      </c>
      <c r="I183" s="7">
        <v>1.5850690724555963</v>
      </c>
      <c r="J183">
        <v>22.1</v>
      </c>
      <c r="K183">
        <v>112</v>
      </c>
      <c r="L183">
        <v>82.5</v>
      </c>
      <c r="M183">
        <v>23.9</v>
      </c>
      <c r="N183">
        <v>20</v>
      </c>
    </row>
    <row r="184" spans="1:14" x14ac:dyDescent="0.25">
      <c r="A184" t="s">
        <v>27</v>
      </c>
      <c r="B184" t="s">
        <v>58</v>
      </c>
      <c r="C184" s="1">
        <v>42374</v>
      </c>
      <c r="D184">
        <f>18-0-0</f>
        <v>18</v>
      </c>
      <c r="E184">
        <v>16</v>
      </c>
      <c r="F184" s="7">
        <v>17.04180064308682</v>
      </c>
      <c r="G184" s="7">
        <v>1.2141246123484639</v>
      </c>
      <c r="H184">
        <v>1.35</v>
      </c>
      <c r="I184" s="7">
        <v>1.3716943896250353</v>
      </c>
      <c r="J184">
        <v>17.600000000000001</v>
      </c>
      <c r="K184">
        <v>89</v>
      </c>
      <c r="L184">
        <v>80</v>
      </c>
      <c r="M184">
        <v>61.5</v>
      </c>
      <c r="N184">
        <v>51.5</v>
      </c>
    </row>
    <row r="185" spans="1:14" x14ac:dyDescent="0.25">
      <c r="A185" t="s">
        <v>28</v>
      </c>
      <c r="B185" t="s">
        <v>58</v>
      </c>
      <c r="C185" s="1">
        <v>42374</v>
      </c>
      <c r="D185">
        <f>8-0-0</f>
        <v>8</v>
      </c>
      <c r="E185">
        <v>6</v>
      </c>
      <c r="F185" s="7">
        <v>7.5741336191496966</v>
      </c>
      <c r="G185" s="7">
        <v>1.2051310967014381</v>
      </c>
      <c r="H185">
        <v>1.34</v>
      </c>
      <c r="I185" s="7">
        <v>1.3615336904426276</v>
      </c>
      <c r="J185">
        <v>7.2</v>
      </c>
      <c r="K185">
        <v>36.5</v>
      </c>
      <c r="L185">
        <v>30</v>
      </c>
      <c r="M185">
        <v>25.4</v>
      </c>
      <c r="N185">
        <v>21.3</v>
      </c>
    </row>
    <row r="186" spans="1:14" x14ac:dyDescent="0.25">
      <c r="A186" t="s">
        <v>29</v>
      </c>
      <c r="B186" t="s">
        <v>58</v>
      </c>
      <c r="C186" s="1">
        <v>42374</v>
      </c>
      <c r="D186">
        <f>18-0-0</f>
        <v>18</v>
      </c>
      <c r="E186">
        <v>14</v>
      </c>
      <c r="F186" s="7">
        <v>17.04180064308682</v>
      </c>
      <c r="G186" s="7">
        <v>1.1601635184663099</v>
      </c>
      <c r="H186">
        <v>1.29</v>
      </c>
      <c r="I186" s="7">
        <v>1.3107301945305891</v>
      </c>
      <c r="J186">
        <v>17.8</v>
      </c>
      <c r="K186">
        <v>90</v>
      </c>
      <c r="L186">
        <v>70</v>
      </c>
      <c r="M186">
        <v>13.5</v>
      </c>
      <c r="N186">
        <v>11.3</v>
      </c>
    </row>
    <row r="187" spans="1:14" x14ac:dyDescent="0.25">
      <c r="A187" t="s">
        <v>30</v>
      </c>
      <c r="B187" t="s">
        <v>58</v>
      </c>
      <c r="C187" s="1">
        <v>42374</v>
      </c>
      <c r="D187">
        <f>42-0-0</f>
        <v>42</v>
      </c>
      <c r="E187">
        <v>33</v>
      </c>
      <c r="F187" s="7">
        <v>39.764201500535911</v>
      </c>
      <c r="G187" s="7">
        <v>1.4389625035241054</v>
      </c>
      <c r="H187">
        <v>1.6</v>
      </c>
      <c r="I187" s="7">
        <v>1.625711869185227</v>
      </c>
      <c r="J187">
        <v>44.2</v>
      </c>
      <c r="K187">
        <v>223.5</v>
      </c>
      <c r="L187">
        <v>165</v>
      </c>
      <c r="M187">
        <v>36</v>
      </c>
      <c r="N187">
        <v>30.1</v>
      </c>
    </row>
    <row r="188" spans="1:14" x14ac:dyDescent="0.25">
      <c r="A188" t="s">
        <v>31</v>
      </c>
      <c r="B188" t="s">
        <v>58</v>
      </c>
      <c r="C188" s="1">
        <v>42374</v>
      </c>
      <c r="D188">
        <f>41.5-0-0</f>
        <v>41.5</v>
      </c>
      <c r="E188">
        <v>28</v>
      </c>
      <c r="F188" s="7">
        <v>39.290818149339053</v>
      </c>
      <c r="G188" s="7">
        <v>1.2051310967014381</v>
      </c>
      <c r="H188">
        <v>1.34</v>
      </c>
      <c r="I188" s="7">
        <v>1.3615336904426276</v>
      </c>
      <c r="J188">
        <v>42.3</v>
      </c>
      <c r="K188">
        <v>214</v>
      </c>
      <c r="L188">
        <v>140</v>
      </c>
      <c r="M188">
        <v>59.6</v>
      </c>
      <c r="N188">
        <v>49.9</v>
      </c>
    </row>
    <row r="189" spans="1:14" x14ac:dyDescent="0.25">
      <c r="A189" t="s">
        <v>32</v>
      </c>
      <c r="B189" t="s">
        <v>58</v>
      </c>
      <c r="C189" s="1">
        <v>42374</v>
      </c>
      <c r="D189">
        <f>6.5-0-0</f>
        <v>6.5</v>
      </c>
      <c r="E189">
        <v>7</v>
      </c>
      <c r="F189" s="7">
        <v>6.1539835655591286</v>
      </c>
      <c r="G189" s="7">
        <v>0.74646179870312956</v>
      </c>
      <c r="H189">
        <v>0.83</v>
      </c>
      <c r="I189" s="7">
        <v>0.84333803213983638</v>
      </c>
      <c r="J189">
        <v>7.3</v>
      </c>
      <c r="K189">
        <v>37</v>
      </c>
      <c r="L189">
        <v>35</v>
      </c>
      <c r="M189">
        <v>21.4</v>
      </c>
      <c r="N189">
        <v>17.899999999999999</v>
      </c>
    </row>
    <row r="190" spans="1:14" x14ac:dyDescent="0.25">
      <c r="A190" t="s">
        <v>33</v>
      </c>
      <c r="B190" t="s">
        <v>58</v>
      </c>
      <c r="C190" s="1">
        <v>42374</v>
      </c>
      <c r="D190">
        <v>0</v>
      </c>
      <c r="E190">
        <v>15</v>
      </c>
      <c r="F190" s="7">
        <v>0</v>
      </c>
      <c r="G190" s="7">
        <v>0.87237101776148884</v>
      </c>
      <c r="H190">
        <v>0.97</v>
      </c>
      <c r="I190" s="7">
        <v>0.98558782069354378</v>
      </c>
      <c r="J190">
        <v>14.8</v>
      </c>
      <c r="K190">
        <v>0</v>
      </c>
      <c r="L190">
        <v>75</v>
      </c>
      <c r="M190">
        <v>65.7</v>
      </c>
      <c r="N190">
        <v>55</v>
      </c>
    </row>
    <row r="191" spans="1:14" x14ac:dyDescent="0.25">
      <c r="A191" t="s">
        <v>34</v>
      </c>
      <c r="B191" t="s">
        <v>58</v>
      </c>
      <c r="C191" s="1">
        <v>42374</v>
      </c>
      <c r="D191">
        <f>5.4-0-0</f>
        <v>5.4</v>
      </c>
      <c r="E191">
        <v>6.9</v>
      </c>
      <c r="F191" s="7">
        <v>5.112540192926045</v>
      </c>
      <c r="G191" s="7">
        <v>0.50363687623343689</v>
      </c>
      <c r="H191">
        <v>0.56000000000000005</v>
      </c>
      <c r="I191" s="7">
        <v>0.56899915421482949</v>
      </c>
      <c r="J191">
        <v>5.4</v>
      </c>
      <c r="K191">
        <v>27.17</v>
      </c>
      <c r="L191">
        <v>34.5</v>
      </c>
      <c r="M191">
        <v>4.4000000000000004</v>
      </c>
      <c r="N191">
        <v>3.7</v>
      </c>
    </row>
    <row r="192" spans="1:14" x14ac:dyDescent="0.25">
      <c r="A192" t="s">
        <v>35</v>
      </c>
      <c r="B192" t="s">
        <v>58</v>
      </c>
      <c r="C192" s="1">
        <v>42374</v>
      </c>
      <c r="D192">
        <f>25-0-0</f>
        <v>25</v>
      </c>
      <c r="E192">
        <v>19</v>
      </c>
      <c r="F192" s="7">
        <v>23.669167559842801</v>
      </c>
      <c r="G192" s="7">
        <v>0.49464336058641117</v>
      </c>
      <c r="H192">
        <v>0.55000000000000004</v>
      </c>
      <c r="I192" s="7">
        <v>0.5588384550324218</v>
      </c>
      <c r="J192">
        <v>24.7</v>
      </c>
      <c r="K192">
        <v>125</v>
      </c>
      <c r="L192">
        <v>95</v>
      </c>
      <c r="M192">
        <v>87</v>
      </c>
      <c r="N192">
        <v>72.8</v>
      </c>
    </row>
    <row r="193" spans="1:14" x14ac:dyDescent="0.25">
      <c r="A193" t="s">
        <v>36</v>
      </c>
      <c r="B193" t="s">
        <v>58</v>
      </c>
      <c r="C193" s="1">
        <v>42374</v>
      </c>
      <c r="D193">
        <v>0</v>
      </c>
      <c r="E193">
        <v>8</v>
      </c>
      <c r="F193" s="7">
        <v>0</v>
      </c>
      <c r="G193" s="7">
        <v>0.22483789117564143</v>
      </c>
      <c r="H193">
        <v>0.25</v>
      </c>
      <c r="I193" s="7">
        <v>0.25401747956019172</v>
      </c>
      <c r="J193">
        <v>7.9</v>
      </c>
      <c r="K193">
        <v>0</v>
      </c>
      <c r="L193">
        <v>40</v>
      </c>
      <c r="M193">
        <v>0</v>
      </c>
      <c r="N193">
        <v>0</v>
      </c>
    </row>
    <row r="194" spans="1:14" x14ac:dyDescent="0.25">
      <c r="A194" t="s">
        <v>37</v>
      </c>
      <c r="B194" t="s">
        <v>58</v>
      </c>
      <c r="C194" s="1">
        <v>42374</v>
      </c>
      <c r="D194">
        <v>0</v>
      </c>
      <c r="E194">
        <v>0</v>
      </c>
      <c r="F194" s="7">
        <v>0</v>
      </c>
      <c r="G194" s="7">
        <v>0</v>
      </c>
      <c r="H194">
        <v>0</v>
      </c>
      <c r="I194" s="7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t="s">
        <v>38</v>
      </c>
      <c r="B195" t="s">
        <v>58</v>
      </c>
      <c r="C195" s="1">
        <v>42374</v>
      </c>
      <c r="D195">
        <v>0</v>
      </c>
      <c r="E195">
        <v>10</v>
      </c>
      <c r="F195" s="7">
        <v>0</v>
      </c>
      <c r="G195" s="7">
        <v>0</v>
      </c>
      <c r="H195">
        <v>0</v>
      </c>
      <c r="I195" s="7">
        <v>0</v>
      </c>
      <c r="J195">
        <v>9.9</v>
      </c>
      <c r="K195">
        <v>0</v>
      </c>
      <c r="L195">
        <v>50</v>
      </c>
      <c r="M195">
        <v>44</v>
      </c>
      <c r="N195">
        <v>36.799999999999997</v>
      </c>
    </row>
    <row r="196" spans="1:14" x14ac:dyDescent="0.25">
      <c r="A196" t="s">
        <v>59</v>
      </c>
      <c r="B196" t="s">
        <v>58</v>
      </c>
      <c r="C196" s="1">
        <v>42374</v>
      </c>
      <c r="D196">
        <v>0</v>
      </c>
      <c r="E196">
        <v>5</v>
      </c>
      <c r="F196" s="7">
        <v>0</v>
      </c>
      <c r="G196" s="7">
        <v>0</v>
      </c>
      <c r="I196" s="7">
        <v>0</v>
      </c>
      <c r="K196">
        <v>0</v>
      </c>
      <c r="L196">
        <v>25</v>
      </c>
      <c r="M196">
        <v>0</v>
      </c>
      <c r="N196">
        <v>0</v>
      </c>
    </row>
    <row r="197" spans="1:14" x14ac:dyDescent="0.25">
      <c r="A197" t="s">
        <v>1</v>
      </c>
      <c r="B197" t="s">
        <v>58</v>
      </c>
      <c r="C197" s="1">
        <v>42375</v>
      </c>
      <c r="D197">
        <v>547.6</v>
      </c>
      <c r="E197">
        <v>507.19999999999993</v>
      </c>
      <c r="F197">
        <v>546.00000000000045</v>
      </c>
      <c r="G197">
        <v>158.09999999999991</v>
      </c>
      <c r="H197">
        <v>177.35000000000002</v>
      </c>
      <c r="I197">
        <v>185.64000000000016</v>
      </c>
      <c r="J197">
        <v>545.66666666666674</v>
      </c>
      <c r="K197">
        <v>3331.3</v>
      </c>
      <c r="L197">
        <v>3274.0000000000005</v>
      </c>
      <c r="M197">
        <v>1265.3800000000001</v>
      </c>
      <c r="N197">
        <v>1113.1600000000001</v>
      </c>
    </row>
    <row r="198" spans="1:14" x14ac:dyDescent="0.25">
      <c r="A198" t="s">
        <v>2</v>
      </c>
      <c r="B198" t="s">
        <v>58</v>
      </c>
      <c r="C198" s="1">
        <v>42375</v>
      </c>
      <c r="D198">
        <f>13.7-0-0</f>
        <v>13.7</v>
      </c>
      <c r="E198">
        <v>13.2</v>
      </c>
      <c r="F198" s="7">
        <v>13.659970781592413</v>
      </c>
      <c r="G198" s="7">
        <v>18.45317169438961</v>
      </c>
      <c r="H198">
        <v>20.7</v>
      </c>
      <c r="I198" s="7">
        <v>21.667595150831705</v>
      </c>
      <c r="J198">
        <v>12.8</v>
      </c>
      <c r="K198">
        <v>77.215000000000003</v>
      </c>
      <c r="L198">
        <v>79.199999999999989</v>
      </c>
      <c r="M198">
        <v>14.2</v>
      </c>
      <c r="N198">
        <v>12.4</v>
      </c>
    </row>
    <row r="199" spans="1:14" x14ac:dyDescent="0.25">
      <c r="A199" t="s">
        <v>3</v>
      </c>
      <c r="B199" t="s">
        <v>58</v>
      </c>
      <c r="C199" s="1">
        <v>42375</v>
      </c>
      <c r="D199">
        <f>2.5-0-0</f>
        <v>2.5</v>
      </c>
      <c r="E199">
        <v>4</v>
      </c>
      <c r="F199" s="7">
        <v>2.4926953981008055</v>
      </c>
      <c r="G199" s="7">
        <v>12.578466309557363</v>
      </c>
      <c r="H199">
        <v>14.11</v>
      </c>
      <c r="I199" s="7">
        <v>14.769553989286733</v>
      </c>
      <c r="J199">
        <v>3.3</v>
      </c>
      <c r="K199">
        <v>19.75</v>
      </c>
      <c r="L199">
        <v>24</v>
      </c>
      <c r="M199">
        <v>7.4</v>
      </c>
      <c r="N199">
        <v>6.5</v>
      </c>
    </row>
    <row r="200" spans="1:14" x14ac:dyDescent="0.25">
      <c r="A200" t="s">
        <v>4</v>
      </c>
      <c r="B200" t="s">
        <v>58</v>
      </c>
      <c r="C200" s="1">
        <v>42375</v>
      </c>
      <c r="D200">
        <f>20.2-0-0</f>
        <v>20.2</v>
      </c>
      <c r="E200">
        <v>12.5</v>
      </c>
      <c r="F200" s="7">
        <v>20.140978816654506</v>
      </c>
      <c r="G200" s="7">
        <v>9.3424753312658524</v>
      </c>
      <c r="H200">
        <v>10.48</v>
      </c>
      <c r="I200" s="7">
        <v>10.969874259937985</v>
      </c>
      <c r="J200">
        <v>18.899999999999999</v>
      </c>
      <c r="K200">
        <v>114.45599999999999</v>
      </c>
      <c r="L200">
        <v>75</v>
      </c>
      <c r="M200">
        <v>38.700000000000003</v>
      </c>
      <c r="N200">
        <v>34</v>
      </c>
    </row>
    <row r="201" spans="1:14" x14ac:dyDescent="0.25">
      <c r="A201" t="s">
        <v>5</v>
      </c>
      <c r="B201" t="s">
        <v>58</v>
      </c>
      <c r="C201" s="1">
        <v>42375</v>
      </c>
      <c r="D201">
        <f>4.7-0-0.5</f>
        <v>4.2</v>
      </c>
      <c r="E201">
        <v>8</v>
      </c>
      <c r="F201" s="7">
        <v>4.1877282688093533</v>
      </c>
      <c r="G201" s="7">
        <v>9.0126360304482596</v>
      </c>
      <c r="H201">
        <v>10.11</v>
      </c>
      <c r="I201" s="7">
        <v>10.582579080913455</v>
      </c>
      <c r="J201">
        <v>5.3</v>
      </c>
      <c r="K201">
        <v>32.342999999999996</v>
      </c>
      <c r="L201">
        <v>48</v>
      </c>
      <c r="M201">
        <v>4</v>
      </c>
      <c r="N201">
        <v>3.5</v>
      </c>
    </row>
    <row r="202" spans="1:14" x14ac:dyDescent="0.25">
      <c r="A202" t="s">
        <v>6</v>
      </c>
      <c r="B202" t="s">
        <v>58</v>
      </c>
      <c r="C202" s="1">
        <v>42375</v>
      </c>
      <c r="D202">
        <f>21.1-0-0</f>
        <v>21.1</v>
      </c>
      <c r="E202">
        <v>20</v>
      </c>
      <c r="F202" s="7">
        <v>21.038349159970803</v>
      </c>
      <c r="G202" s="7">
        <v>11.107561319424859</v>
      </c>
      <c r="H202">
        <v>12.46</v>
      </c>
      <c r="I202" s="7">
        <v>13.042426839582758</v>
      </c>
      <c r="J202">
        <v>20.5</v>
      </c>
      <c r="K202">
        <v>124.30700000000002</v>
      </c>
      <c r="L202">
        <v>120</v>
      </c>
      <c r="M202">
        <v>21.7</v>
      </c>
      <c r="N202">
        <v>19.100000000000001</v>
      </c>
    </row>
    <row r="203" spans="1:14" x14ac:dyDescent="0.25">
      <c r="A203" t="s">
        <v>7</v>
      </c>
      <c r="B203" t="s">
        <v>58</v>
      </c>
      <c r="C203" s="1">
        <v>42375</v>
      </c>
      <c r="D203">
        <f>10-0-0</f>
        <v>10</v>
      </c>
      <c r="E203">
        <v>12.1</v>
      </c>
      <c r="F203" s="7">
        <v>9.9707815924032221</v>
      </c>
      <c r="G203" s="7">
        <v>9.387048209754715</v>
      </c>
      <c r="H203">
        <v>10.53</v>
      </c>
      <c r="I203" s="7">
        <v>11.022211446292649</v>
      </c>
      <c r="J203">
        <v>10.6</v>
      </c>
      <c r="K203">
        <v>64.445000000000007</v>
      </c>
      <c r="L203">
        <v>72.599999999999994</v>
      </c>
      <c r="M203">
        <v>8.6</v>
      </c>
      <c r="N203">
        <v>7.5</v>
      </c>
    </row>
    <row r="204" spans="1:14" x14ac:dyDescent="0.25">
      <c r="A204" t="s">
        <v>8</v>
      </c>
      <c r="B204" t="s">
        <v>58</v>
      </c>
      <c r="C204" s="1">
        <v>42375</v>
      </c>
      <c r="D204">
        <f>14.9-0-0</f>
        <v>14.9</v>
      </c>
      <c r="E204">
        <v>13.5</v>
      </c>
      <c r="F204" s="7">
        <v>14.856464572680801</v>
      </c>
      <c r="G204" s="7">
        <v>7.1316605582182078</v>
      </c>
      <c r="H204">
        <v>8</v>
      </c>
      <c r="I204" s="7">
        <v>8.3739498167465527</v>
      </c>
      <c r="J204">
        <v>10.5</v>
      </c>
      <c r="K204">
        <v>63.430999999999997</v>
      </c>
      <c r="L204">
        <v>81</v>
      </c>
      <c r="M204">
        <v>10.4</v>
      </c>
      <c r="N204">
        <v>9.1</v>
      </c>
    </row>
    <row r="205" spans="1:14" x14ac:dyDescent="0.25">
      <c r="A205" t="s">
        <v>9</v>
      </c>
      <c r="B205" t="s">
        <v>58</v>
      </c>
      <c r="C205" s="1">
        <v>42375</v>
      </c>
      <c r="D205">
        <f>10-0-3</f>
        <v>7</v>
      </c>
      <c r="E205">
        <v>16.2</v>
      </c>
      <c r="F205" s="7">
        <v>6.979547114682255</v>
      </c>
      <c r="G205" s="7">
        <v>9.2355004228925779</v>
      </c>
      <c r="H205">
        <v>10.36</v>
      </c>
      <c r="I205" s="7">
        <v>10.844265012686785</v>
      </c>
      <c r="J205">
        <v>9.3000000000000007</v>
      </c>
      <c r="K205">
        <v>56.010000000000005</v>
      </c>
      <c r="L205">
        <v>97.199999999999989</v>
      </c>
      <c r="M205">
        <v>8</v>
      </c>
      <c r="N205">
        <v>7</v>
      </c>
    </row>
    <row r="206" spans="1:14" x14ac:dyDescent="0.25">
      <c r="A206" t="s">
        <v>10</v>
      </c>
      <c r="B206" t="s">
        <v>58</v>
      </c>
      <c r="C206" s="1">
        <v>42375</v>
      </c>
      <c r="D206">
        <f>12.7-0-1.3</f>
        <v>11.399999999999999</v>
      </c>
      <c r="E206">
        <v>17.899999999999999</v>
      </c>
      <c r="F206" s="7">
        <v>11.36669101533967</v>
      </c>
      <c r="G206" s="7">
        <v>8.7451987595150769</v>
      </c>
      <c r="H206">
        <v>9.81</v>
      </c>
      <c r="I206" s="7">
        <v>10.268555962785461</v>
      </c>
      <c r="J206">
        <v>16.3</v>
      </c>
      <c r="K206">
        <v>98.89800000000001</v>
      </c>
      <c r="L206">
        <v>107.39999999999999</v>
      </c>
      <c r="M206">
        <v>18.3</v>
      </c>
      <c r="N206">
        <v>16.100000000000001</v>
      </c>
    </row>
    <row r="207" spans="1:14" x14ac:dyDescent="0.25">
      <c r="A207" t="s">
        <v>11</v>
      </c>
      <c r="B207" t="s">
        <v>58</v>
      </c>
      <c r="C207" s="1">
        <v>42375</v>
      </c>
      <c r="D207">
        <f>11.6-0-1.2</f>
        <v>10.4</v>
      </c>
      <c r="E207">
        <v>10.9</v>
      </c>
      <c r="F207" s="7">
        <v>10.369612856099351</v>
      </c>
      <c r="G207" s="7">
        <v>8.3707865802086214</v>
      </c>
      <c r="H207">
        <v>9.39</v>
      </c>
      <c r="I207" s="7">
        <v>9.8289235974062663</v>
      </c>
      <c r="J207">
        <v>11.4</v>
      </c>
      <c r="K207">
        <v>69.066000000000003</v>
      </c>
      <c r="L207">
        <v>65.400000000000006</v>
      </c>
      <c r="M207">
        <v>14.2</v>
      </c>
      <c r="N207">
        <v>12.4</v>
      </c>
    </row>
    <row r="208" spans="1:14" x14ac:dyDescent="0.25">
      <c r="A208" t="s">
        <v>12</v>
      </c>
      <c r="B208" t="s">
        <v>58</v>
      </c>
      <c r="C208" s="1">
        <v>42375</v>
      </c>
      <c r="D208">
        <f>20.8-0-2.1</f>
        <v>18.7</v>
      </c>
      <c r="E208">
        <v>31</v>
      </c>
      <c r="F208" s="7">
        <v>18.645361577794024</v>
      </c>
      <c r="G208" s="7">
        <v>5.910363687623339</v>
      </c>
      <c r="H208">
        <v>6.63</v>
      </c>
      <c r="I208" s="7">
        <v>6.9399109106287051</v>
      </c>
      <c r="J208">
        <v>28.7</v>
      </c>
      <c r="K208">
        <v>173.62299999999999</v>
      </c>
      <c r="L208">
        <v>186</v>
      </c>
      <c r="M208">
        <v>71</v>
      </c>
      <c r="N208">
        <v>62.4</v>
      </c>
    </row>
    <row r="209" spans="1:14" x14ac:dyDescent="0.25">
      <c r="A209" t="s">
        <v>13</v>
      </c>
      <c r="B209" t="s">
        <v>58</v>
      </c>
      <c r="C209" s="1">
        <v>42375</v>
      </c>
      <c r="D209">
        <f>12-0-0</f>
        <v>12</v>
      </c>
      <c r="E209">
        <v>10</v>
      </c>
      <c r="F209" s="7">
        <v>11.964937910883867</v>
      </c>
      <c r="G209" s="7">
        <v>6.2134592613476141</v>
      </c>
      <c r="H209">
        <v>6.97</v>
      </c>
      <c r="I209" s="7">
        <v>7.2958037778404332</v>
      </c>
      <c r="J209">
        <v>11.9</v>
      </c>
      <c r="K209">
        <v>72</v>
      </c>
      <c r="L209">
        <v>60</v>
      </c>
      <c r="M209">
        <v>11</v>
      </c>
      <c r="N209">
        <v>9.6</v>
      </c>
    </row>
    <row r="210" spans="1:14" x14ac:dyDescent="0.25">
      <c r="A210" t="s">
        <v>14</v>
      </c>
      <c r="B210" t="s">
        <v>58</v>
      </c>
      <c r="C210" s="1">
        <v>42375</v>
      </c>
      <c r="D210">
        <v>0</v>
      </c>
      <c r="E210">
        <v>7</v>
      </c>
      <c r="F210" s="7">
        <v>0</v>
      </c>
      <c r="G210" s="7">
        <v>3.753036368762332</v>
      </c>
      <c r="H210">
        <v>4.21</v>
      </c>
      <c r="I210" s="7">
        <v>4.4067910910628729</v>
      </c>
      <c r="J210">
        <v>0</v>
      </c>
      <c r="K210">
        <v>0</v>
      </c>
      <c r="L210">
        <v>42</v>
      </c>
      <c r="M210">
        <v>0</v>
      </c>
      <c r="N210">
        <v>0</v>
      </c>
    </row>
    <row r="211" spans="1:14" x14ac:dyDescent="0.25">
      <c r="A211" t="s">
        <v>15</v>
      </c>
      <c r="B211" t="s">
        <v>58</v>
      </c>
      <c r="C211" s="1">
        <v>42375</v>
      </c>
      <c r="D211">
        <f>11-0-0</f>
        <v>11</v>
      </c>
      <c r="E211">
        <v>9.5</v>
      </c>
      <c r="F211" s="7">
        <v>10.967859751643545</v>
      </c>
      <c r="G211" s="7">
        <v>3.637146884691286</v>
      </c>
      <c r="H211">
        <v>4.08</v>
      </c>
      <c r="I211" s="7">
        <v>4.2707144065407423</v>
      </c>
      <c r="J211">
        <v>11.2</v>
      </c>
      <c r="K211">
        <v>68</v>
      </c>
      <c r="L211">
        <v>57</v>
      </c>
      <c r="M211">
        <v>12.6</v>
      </c>
      <c r="N211">
        <v>11</v>
      </c>
    </row>
    <row r="212" spans="1:14" x14ac:dyDescent="0.25">
      <c r="A212" t="s">
        <v>16</v>
      </c>
      <c r="B212" t="s">
        <v>58</v>
      </c>
      <c r="C212" s="1">
        <v>42375</v>
      </c>
      <c r="D212">
        <f>11-0-0</f>
        <v>11</v>
      </c>
      <c r="E212">
        <v>9</v>
      </c>
      <c r="F212" s="7">
        <v>10.967859751643545</v>
      </c>
      <c r="G212" s="7">
        <v>6.0529968987877032</v>
      </c>
      <c r="H212">
        <v>6.79</v>
      </c>
      <c r="I212" s="7">
        <v>7.1073899069636362</v>
      </c>
      <c r="J212">
        <v>10.7</v>
      </c>
      <c r="K212">
        <v>65</v>
      </c>
      <c r="L212">
        <v>54</v>
      </c>
      <c r="M212">
        <v>22.6</v>
      </c>
      <c r="N212">
        <v>19.899999999999999</v>
      </c>
    </row>
    <row r="213" spans="1:14" x14ac:dyDescent="0.25">
      <c r="A213" t="s">
        <v>17</v>
      </c>
      <c r="B213" t="s">
        <v>58</v>
      </c>
      <c r="C213" s="1">
        <v>42375</v>
      </c>
      <c r="D213">
        <v>0</v>
      </c>
      <c r="E213">
        <v>17</v>
      </c>
      <c r="F213" s="7">
        <v>0</v>
      </c>
      <c r="G213" s="7">
        <v>2.9328954045672377</v>
      </c>
      <c r="H213">
        <v>3.29</v>
      </c>
      <c r="I213" s="7">
        <v>3.4437868621370198</v>
      </c>
      <c r="J213">
        <v>0</v>
      </c>
      <c r="K213">
        <v>0</v>
      </c>
      <c r="L213">
        <v>102</v>
      </c>
      <c r="M213">
        <v>0</v>
      </c>
      <c r="N213">
        <v>0</v>
      </c>
    </row>
    <row r="214" spans="1:14" x14ac:dyDescent="0.25">
      <c r="A214" t="s">
        <v>18</v>
      </c>
      <c r="B214" t="s">
        <v>58</v>
      </c>
      <c r="C214" s="1">
        <v>42375</v>
      </c>
      <c r="D214">
        <f>20-0-0</f>
        <v>20</v>
      </c>
      <c r="E214">
        <v>17</v>
      </c>
      <c r="F214" s="7">
        <v>19.941563184806444</v>
      </c>
      <c r="G214" s="7">
        <v>2.2108147730476446</v>
      </c>
      <c r="H214">
        <v>2.48</v>
      </c>
      <c r="I214" s="7">
        <v>2.5959244431914312</v>
      </c>
      <c r="J214">
        <v>20.3</v>
      </c>
      <c r="K214">
        <v>123</v>
      </c>
      <c r="L214">
        <v>102</v>
      </c>
      <c r="M214">
        <v>60.4</v>
      </c>
      <c r="N214">
        <v>53.1</v>
      </c>
    </row>
    <row r="215" spans="1:14" x14ac:dyDescent="0.25">
      <c r="A215" t="s">
        <v>19</v>
      </c>
      <c r="B215" t="s">
        <v>58</v>
      </c>
      <c r="C215" s="1">
        <v>42375</v>
      </c>
      <c r="D215">
        <f>15-0-0</f>
        <v>15</v>
      </c>
      <c r="E215">
        <v>13.5</v>
      </c>
      <c r="F215" s="7">
        <v>14.956172388604834</v>
      </c>
      <c r="G215" s="7">
        <v>2.2019001973498717</v>
      </c>
      <c r="H215">
        <v>2.4700000000000002</v>
      </c>
      <c r="I215" s="7">
        <v>2.5854570059204982</v>
      </c>
      <c r="J215">
        <v>14.7</v>
      </c>
      <c r="K215">
        <v>89</v>
      </c>
      <c r="L215">
        <v>81</v>
      </c>
      <c r="M215">
        <v>68.2</v>
      </c>
      <c r="N215">
        <v>60</v>
      </c>
    </row>
    <row r="216" spans="1:14" x14ac:dyDescent="0.25">
      <c r="A216" t="s">
        <v>20</v>
      </c>
      <c r="B216" t="s">
        <v>58</v>
      </c>
      <c r="C216" s="1">
        <v>42375</v>
      </c>
      <c r="D216">
        <f>37-0-0</f>
        <v>37</v>
      </c>
      <c r="E216">
        <v>28</v>
      </c>
      <c r="F216" s="7">
        <v>36.891891891891923</v>
      </c>
      <c r="G216" s="7">
        <v>1.8007442909500972</v>
      </c>
      <c r="H216">
        <v>2.02</v>
      </c>
      <c r="I216" s="7">
        <v>2.1144223287285047</v>
      </c>
      <c r="J216">
        <v>29.1</v>
      </c>
      <c r="K216">
        <v>175.9</v>
      </c>
      <c r="L216">
        <v>168</v>
      </c>
      <c r="M216">
        <v>68.400000000000006</v>
      </c>
      <c r="N216">
        <v>60.1</v>
      </c>
    </row>
    <row r="217" spans="1:14" x14ac:dyDescent="0.25">
      <c r="A217" t="s">
        <v>21</v>
      </c>
      <c r="B217" t="s">
        <v>58</v>
      </c>
      <c r="C217" s="1">
        <v>42375</v>
      </c>
      <c r="D217">
        <f>29.5-0-0</f>
        <v>29.5</v>
      </c>
      <c r="E217">
        <v>25</v>
      </c>
      <c r="F217" s="7">
        <v>29.413805697589503</v>
      </c>
      <c r="G217" s="7">
        <v>2.6922018607273732</v>
      </c>
      <c r="H217">
        <v>3.02</v>
      </c>
      <c r="I217" s="7">
        <v>3.1611660558218233</v>
      </c>
      <c r="J217">
        <v>29.3</v>
      </c>
      <c r="K217">
        <v>177</v>
      </c>
      <c r="L217">
        <v>150</v>
      </c>
      <c r="M217">
        <v>126.7</v>
      </c>
      <c r="N217">
        <v>111.4</v>
      </c>
    </row>
    <row r="218" spans="1:14" x14ac:dyDescent="0.25">
      <c r="A218" t="s">
        <v>22</v>
      </c>
      <c r="B218" t="s">
        <v>58</v>
      </c>
      <c r="C218" s="1">
        <v>42375</v>
      </c>
      <c r="D218">
        <f>24-0-0</f>
        <v>24</v>
      </c>
      <c r="E218">
        <v>19</v>
      </c>
      <c r="F218" s="7">
        <v>23.929875821767734</v>
      </c>
      <c r="G218" s="7">
        <v>1.2658697490837318</v>
      </c>
      <c r="H218">
        <v>1.42</v>
      </c>
      <c r="I218" s="7">
        <v>1.4863760924725129</v>
      </c>
      <c r="J218">
        <v>23.4</v>
      </c>
      <c r="K218">
        <v>141.5</v>
      </c>
      <c r="L218">
        <v>114</v>
      </c>
      <c r="M218">
        <v>95.5</v>
      </c>
      <c r="N218">
        <v>84</v>
      </c>
    </row>
    <row r="219" spans="1:14" x14ac:dyDescent="0.25">
      <c r="A219" t="s">
        <v>23</v>
      </c>
      <c r="B219" t="s">
        <v>58</v>
      </c>
      <c r="C219" s="1">
        <v>42375</v>
      </c>
      <c r="D219">
        <f>1.4-0-0</f>
        <v>1.4</v>
      </c>
      <c r="E219">
        <v>5</v>
      </c>
      <c r="F219" s="7">
        <v>1.3959094229364508</v>
      </c>
      <c r="G219" s="7">
        <v>2.0949252889765986</v>
      </c>
      <c r="H219">
        <v>2.35</v>
      </c>
      <c r="I219" s="7">
        <v>2.4598477586692997</v>
      </c>
      <c r="J219">
        <v>1.4</v>
      </c>
      <c r="K219">
        <v>8.74</v>
      </c>
      <c r="L219">
        <v>30</v>
      </c>
      <c r="M219">
        <v>0.6</v>
      </c>
      <c r="N219">
        <v>0.5</v>
      </c>
    </row>
    <row r="220" spans="1:14" x14ac:dyDescent="0.25">
      <c r="A220" t="s">
        <v>24</v>
      </c>
      <c r="B220" t="s">
        <v>58</v>
      </c>
      <c r="C220" s="1">
        <v>42375</v>
      </c>
      <c r="D220">
        <f>18-0-0</f>
        <v>18</v>
      </c>
      <c r="E220">
        <v>15</v>
      </c>
      <c r="F220" s="7">
        <v>17.9474068663258</v>
      </c>
      <c r="G220" s="7">
        <v>1.5333070200169145</v>
      </c>
      <c r="H220">
        <v>1.72</v>
      </c>
      <c r="I220" s="7">
        <v>1.8003992106005087</v>
      </c>
      <c r="J220">
        <v>18.5</v>
      </c>
      <c r="K220">
        <v>112</v>
      </c>
      <c r="L220">
        <v>90</v>
      </c>
      <c r="M220">
        <v>75.5</v>
      </c>
      <c r="N220">
        <v>66.5</v>
      </c>
    </row>
    <row r="221" spans="1:14" x14ac:dyDescent="0.25">
      <c r="A221" t="s">
        <v>25</v>
      </c>
      <c r="B221" t="s">
        <v>58</v>
      </c>
      <c r="C221" s="1">
        <v>42375</v>
      </c>
      <c r="D221">
        <f>7-0-0</f>
        <v>7</v>
      </c>
      <c r="E221">
        <v>6.5</v>
      </c>
      <c r="F221" s="7">
        <v>6.979547114682255</v>
      </c>
      <c r="G221" s="7">
        <v>2.0592669861855075</v>
      </c>
      <c r="H221">
        <v>2.31</v>
      </c>
      <c r="I221" s="7">
        <v>2.4179780095855672</v>
      </c>
      <c r="J221">
        <v>6.9</v>
      </c>
      <c r="K221">
        <v>42</v>
      </c>
      <c r="L221">
        <v>39</v>
      </c>
      <c r="M221">
        <v>4.2</v>
      </c>
      <c r="N221">
        <v>3.7</v>
      </c>
    </row>
    <row r="222" spans="1:14" x14ac:dyDescent="0.25">
      <c r="A222" t="s">
        <v>26</v>
      </c>
      <c r="B222" t="s">
        <v>58</v>
      </c>
      <c r="C222" s="1">
        <v>42375</v>
      </c>
      <c r="D222">
        <f>24-0-0</f>
        <v>24</v>
      </c>
      <c r="E222">
        <v>16.5</v>
      </c>
      <c r="F222" s="7">
        <v>23.929875821767734</v>
      </c>
      <c r="G222" s="7">
        <v>1.3906738088525505</v>
      </c>
      <c r="H222">
        <v>1.56</v>
      </c>
      <c r="I222" s="7">
        <v>1.6329202142655779</v>
      </c>
      <c r="J222">
        <v>22.5</v>
      </c>
      <c r="K222">
        <v>136</v>
      </c>
      <c r="L222">
        <v>99</v>
      </c>
      <c r="M222">
        <v>27.7</v>
      </c>
      <c r="N222">
        <v>24.4</v>
      </c>
    </row>
    <row r="223" spans="1:14" x14ac:dyDescent="0.25">
      <c r="A223" t="s">
        <v>27</v>
      </c>
      <c r="B223" t="s">
        <v>58</v>
      </c>
      <c r="C223" s="1">
        <v>42375</v>
      </c>
      <c r="D223">
        <f>15-0-0</f>
        <v>15</v>
      </c>
      <c r="E223">
        <v>16</v>
      </c>
      <c r="F223" s="7">
        <v>14.956172388604834</v>
      </c>
      <c r="G223" s="7">
        <v>1.2034677191993226</v>
      </c>
      <c r="H223">
        <v>1.35</v>
      </c>
      <c r="I223" s="7">
        <v>1.4131040315759809</v>
      </c>
      <c r="J223">
        <v>17.2</v>
      </c>
      <c r="K223">
        <v>104</v>
      </c>
      <c r="L223">
        <v>96</v>
      </c>
      <c r="M223">
        <v>68.7</v>
      </c>
      <c r="N223">
        <v>60.4</v>
      </c>
    </row>
    <row r="224" spans="1:14" x14ac:dyDescent="0.25">
      <c r="A224" t="s">
        <v>28</v>
      </c>
      <c r="B224" t="s">
        <v>58</v>
      </c>
      <c r="C224" s="1">
        <v>42375</v>
      </c>
      <c r="D224">
        <f>8-0-0</f>
        <v>8</v>
      </c>
      <c r="E224">
        <v>6</v>
      </c>
      <c r="F224" s="7">
        <v>7.9766252739225774</v>
      </c>
      <c r="G224" s="7">
        <v>1.19455314350155</v>
      </c>
      <c r="H224">
        <v>1.34</v>
      </c>
      <c r="I224" s="7">
        <v>1.4026365943050476</v>
      </c>
      <c r="J224">
        <v>7.4</v>
      </c>
      <c r="K224">
        <v>44.5</v>
      </c>
      <c r="L224">
        <v>36</v>
      </c>
      <c r="M224">
        <v>29.6</v>
      </c>
      <c r="N224">
        <v>26</v>
      </c>
    </row>
    <row r="225" spans="1:14" x14ac:dyDescent="0.25">
      <c r="A225" t="s">
        <v>29</v>
      </c>
      <c r="B225" t="s">
        <v>58</v>
      </c>
      <c r="C225" s="1">
        <v>42375</v>
      </c>
      <c r="D225">
        <f>18-0-0</f>
        <v>18</v>
      </c>
      <c r="E225">
        <v>14</v>
      </c>
      <c r="F225" s="7">
        <v>17.9474068663258</v>
      </c>
      <c r="G225" s="7">
        <v>1.149980265012686</v>
      </c>
      <c r="H225">
        <v>1.29</v>
      </c>
      <c r="I225" s="7">
        <v>1.3502994079503816</v>
      </c>
      <c r="J225">
        <v>17.899999999999999</v>
      </c>
      <c r="K225">
        <v>108</v>
      </c>
      <c r="L225">
        <v>84</v>
      </c>
      <c r="M225">
        <v>15.5</v>
      </c>
      <c r="N225">
        <v>13.7</v>
      </c>
    </row>
    <row r="226" spans="1:14" x14ac:dyDescent="0.25">
      <c r="A226" t="s">
        <v>30</v>
      </c>
      <c r="B226" t="s">
        <v>58</v>
      </c>
      <c r="C226" s="1">
        <v>42375</v>
      </c>
      <c r="D226">
        <f>42-0-0</f>
        <v>42</v>
      </c>
      <c r="E226">
        <v>33</v>
      </c>
      <c r="F226" s="7">
        <v>41.87728268809353</v>
      </c>
      <c r="G226" s="7">
        <v>1.4263321116436416</v>
      </c>
      <c r="H226">
        <v>1.6</v>
      </c>
      <c r="I226" s="7">
        <v>1.6747899633493106</v>
      </c>
      <c r="J226">
        <v>43.9</v>
      </c>
      <c r="K226">
        <v>265.5</v>
      </c>
      <c r="L226">
        <v>198</v>
      </c>
      <c r="M226">
        <v>40.700000000000003</v>
      </c>
      <c r="N226">
        <v>35.799999999999997</v>
      </c>
    </row>
    <row r="227" spans="1:14" x14ac:dyDescent="0.25">
      <c r="A227" t="s">
        <v>31</v>
      </c>
      <c r="B227" t="s">
        <v>58</v>
      </c>
      <c r="C227" s="1">
        <v>42375</v>
      </c>
      <c r="D227">
        <f>38-0-0</f>
        <v>38</v>
      </c>
      <c r="E227">
        <v>28</v>
      </c>
      <c r="F227" s="7">
        <v>37.888970051132247</v>
      </c>
      <c r="G227" s="7">
        <v>1.19455314350155</v>
      </c>
      <c r="H227">
        <v>1.34</v>
      </c>
      <c r="I227" s="7">
        <v>1.4026365943050476</v>
      </c>
      <c r="J227">
        <v>41.7</v>
      </c>
      <c r="K227">
        <v>252</v>
      </c>
      <c r="L227">
        <v>168</v>
      </c>
      <c r="M227">
        <v>67</v>
      </c>
      <c r="N227">
        <v>58.9</v>
      </c>
    </row>
    <row r="228" spans="1:14" x14ac:dyDescent="0.25">
      <c r="A228" t="s">
        <v>32</v>
      </c>
      <c r="B228" t="s">
        <v>58</v>
      </c>
      <c r="C228" s="1">
        <v>42375</v>
      </c>
      <c r="D228">
        <f>7-0-0</f>
        <v>7</v>
      </c>
      <c r="E228">
        <v>7</v>
      </c>
      <c r="F228" s="7">
        <v>6.979547114682255</v>
      </c>
      <c r="G228" s="7">
        <v>0.73990978291513909</v>
      </c>
      <c r="H228">
        <v>0.83</v>
      </c>
      <c r="I228" s="7">
        <v>0.86879729348745471</v>
      </c>
      <c r="J228">
        <v>7.3</v>
      </c>
      <c r="K228">
        <v>44</v>
      </c>
      <c r="L228">
        <v>42</v>
      </c>
      <c r="M228">
        <v>24.3</v>
      </c>
      <c r="N228">
        <v>21.4</v>
      </c>
    </row>
    <row r="229" spans="1:14" x14ac:dyDescent="0.25">
      <c r="A229" t="s">
        <v>33</v>
      </c>
      <c r="B229" t="s">
        <v>58</v>
      </c>
      <c r="C229" s="1">
        <v>42375</v>
      </c>
      <c r="D229">
        <v>0</v>
      </c>
      <c r="E229">
        <v>15</v>
      </c>
      <c r="F229" s="7">
        <v>0</v>
      </c>
      <c r="G229" s="7">
        <v>0.86471384268395768</v>
      </c>
      <c r="H229">
        <v>0.97</v>
      </c>
      <c r="I229" s="7">
        <v>1.0153414152805194</v>
      </c>
      <c r="J229">
        <v>14.9</v>
      </c>
      <c r="K229">
        <v>0</v>
      </c>
      <c r="L229">
        <v>90</v>
      </c>
      <c r="M229">
        <v>75.3</v>
      </c>
      <c r="N229">
        <v>66.3</v>
      </c>
    </row>
    <row r="230" spans="1:14" x14ac:dyDescent="0.25">
      <c r="A230" t="s">
        <v>34</v>
      </c>
      <c r="B230" t="s">
        <v>58</v>
      </c>
      <c r="C230" s="1">
        <v>42375</v>
      </c>
      <c r="D230">
        <f>5-0-0</f>
        <v>5</v>
      </c>
      <c r="E230">
        <v>6.9</v>
      </c>
      <c r="F230" s="7">
        <v>4.9853907962016111</v>
      </c>
      <c r="G230" s="7">
        <v>0.49921623907527457</v>
      </c>
      <c r="H230">
        <v>0.56000000000000005</v>
      </c>
      <c r="I230" s="7">
        <v>0.58617648717225868</v>
      </c>
      <c r="J230">
        <v>5.3</v>
      </c>
      <c r="K230">
        <v>32.150000000000006</v>
      </c>
      <c r="L230">
        <v>41.400000000000006</v>
      </c>
      <c r="M230">
        <v>4.9000000000000004</v>
      </c>
      <c r="N230">
        <v>4.3</v>
      </c>
    </row>
    <row r="231" spans="1:14" x14ac:dyDescent="0.25">
      <c r="A231" t="s">
        <v>35</v>
      </c>
      <c r="B231" t="s">
        <v>58</v>
      </c>
      <c r="C231" s="1">
        <v>42375</v>
      </c>
      <c r="D231">
        <f>24.5-0-0</f>
        <v>24.5</v>
      </c>
      <c r="E231">
        <v>19</v>
      </c>
      <c r="F231" s="7">
        <v>24.428414901387892</v>
      </c>
      <c r="G231" s="7">
        <v>0.49030166337750181</v>
      </c>
      <c r="H231">
        <v>0.55000000000000004</v>
      </c>
      <c r="I231" s="7">
        <v>0.57570904990132554</v>
      </c>
      <c r="J231">
        <v>24.7</v>
      </c>
      <c r="K231">
        <v>149.5</v>
      </c>
      <c r="L231">
        <v>114</v>
      </c>
      <c r="M231">
        <v>99.3</v>
      </c>
      <c r="N231">
        <v>87.3</v>
      </c>
    </row>
    <row r="232" spans="1:14" x14ac:dyDescent="0.25">
      <c r="A232" t="s">
        <v>36</v>
      </c>
      <c r="B232" t="s">
        <v>58</v>
      </c>
      <c r="C232" s="1">
        <v>42375</v>
      </c>
      <c r="D232">
        <v>0</v>
      </c>
      <c r="E232">
        <v>8</v>
      </c>
      <c r="F232" s="7">
        <v>0</v>
      </c>
      <c r="G232" s="7">
        <v>0.22286439244431899</v>
      </c>
      <c r="H232">
        <v>0.25</v>
      </c>
      <c r="I232" s="7">
        <v>0.26168593177332977</v>
      </c>
      <c r="J232">
        <v>7.9</v>
      </c>
      <c r="K232">
        <v>0</v>
      </c>
      <c r="L232">
        <v>48</v>
      </c>
      <c r="M232">
        <v>0</v>
      </c>
      <c r="N232">
        <v>0</v>
      </c>
    </row>
    <row r="233" spans="1:14" x14ac:dyDescent="0.25">
      <c r="A233" t="s">
        <v>37</v>
      </c>
      <c r="B233" t="s">
        <v>58</v>
      </c>
      <c r="C233" s="1">
        <v>42375</v>
      </c>
      <c r="D233">
        <v>0</v>
      </c>
      <c r="E233">
        <v>0</v>
      </c>
      <c r="F233" s="7">
        <v>0</v>
      </c>
      <c r="G233" s="7">
        <v>0</v>
      </c>
      <c r="H233">
        <v>0</v>
      </c>
      <c r="I233" s="7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t="s">
        <v>38</v>
      </c>
      <c r="B234" t="s">
        <v>58</v>
      </c>
      <c r="C234" s="1">
        <v>42375</v>
      </c>
      <c r="D234">
        <v>0</v>
      </c>
      <c r="E234">
        <v>10</v>
      </c>
      <c r="F234" s="7">
        <v>0</v>
      </c>
      <c r="G234" s="7">
        <v>0</v>
      </c>
      <c r="H234">
        <v>0</v>
      </c>
      <c r="I234" s="7">
        <v>0</v>
      </c>
      <c r="J234">
        <v>9.9</v>
      </c>
      <c r="K234">
        <v>0</v>
      </c>
      <c r="L234">
        <v>60</v>
      </c>
      <c r="M234">
        <v>50.4</v>
      </c>
      <c r="N234">
        <v>44.4</v>
      </c>
    </row>
    <row r="235" spans="1:14" x14ac:dyDescent="0.25">
      <c r="A235" t="s">
        <v>59</v>
      </c>
      <c r="B235" t="s">
        <v>58</v>
      </c>
      <c r="C235" s="1">
        <v>42375</v>
      </c>
      <c r="D235">
        <v>0</v>
      </c>
      <c r="E235">
        <v>5</v>
      </c>
      <c r="F235" s="7">
        <v>0</v>
      </c>
      <c r="G235" s="7">
        <v>0</v>
      </c>
      <c r="I235" s="7">
        <v>0</v>
      </c>
      <c r="K235">
        <v>0</v>
      </c>
      <c r="L235">
        <v>30</v>
      </c>
      <c r="M235">
        <v>0</v>
      </c>
      <c r="N235">
        <v>0</v>
      </c>
    </row>
    <row r="236" spans="1:14" x14ac:dyDescent="0.25">
      <c r="A236" t="s">
        <v>1</v>
      </c>
      <c r="B236" t="s">
        <v>58</v>
      </c>
      <c r="C236" s="1">
        <v>42376</v>
      </c>
      <c r="D236">
        <v>544.79999999999995</v>
      </c>
      <c r="E236">
        <v>507.19999999999993</v>
      </c>
      <c r="F236">
        <v>511.99999999999909</v>
      </c>
      <c r="G236">
        <v>173.7999999999999</v>
      </c>
      <c r="H236">
        <v>177.35000000000002</v>
      </c>
      <c r="I236">
        <v>174.0799999999997</v>
      </c>
      <c r="J236">
        <v>540.85714285714278</v>
      </c>
      <c r="K236">
        <v>3876.1000000000004</v>
      </c>
      <c r="L236">
        <v>3785.9999999999995</v>
      </c>
      <c r="M236">
        <v>1439.1799999999998</v>
      </c>
      <c r="N236">
        <v>1287.24</v>
      </c>
    </row>
    <row r="237" spans="1:14" x14ac:dyDescent="0.25">
      <c r="A237" t="s">
        <v>2</v>
      </c>
      <c r="B237" t="s">
        <v>58</v>
      </c>
      <c r="C237" s="1">
        <v>42376</v>
      </c>
      <c r="D237">
        <f>13.6-0-0</f>
        <v>13.6</v>
      </c>
      <c r="E237">
        <v>13.2</v>
      </c>
      <c r="F237" s="7">
        <v>12.781204111600564</v>
      </c>
      <c r="G237" s="7">
        <v>20.285649844939368</v>
      </c>
      <c r="H237">
        <v>20.7</v>
      </c>
      <c r="I237" s="7">
        <v>20.318330983930043</v>
      </c>
      <c r="J237">
        <v>12.8</v>
      </c>
      <c r="K237">
        <v>90.805000000000007</v>
      </c>
      <c r="L237">
        <v>92.399999999999991</v>
      </c>
      <c r="M237">
        <v>16.3</v>
      </c>
      <c r="N237">
        <v>14.6</v>
      </c>
    </row>
    <row r="238" spans="1:14" x14ac:dyDescent="0.25">
      <c r="A238" t="s">
        <v>3</v>
      </c>
      <c r="B238" t="s">
        <v>58</v>
      </c>
      <c r="C238" s="1">
        <v>42376</v>
      </c>
      <c r="D238">
        <f>2.7-0-0</f>
        <v>2.7</v>
      </c>
      <c r="E238">
        <v>4</v>
      </c>
      <c r="F238" s="7">
        <v>2.5374449339207006</v>
      </c>
      <c r="G238" s="7">
        <v>13.827561319424856</v>
      </c>
      <c r="H238">
        <v>14.11</v>
      </c>
      <c r="I238" s="7">
        <v>13.849838173104006</v>
      </c>
      <c r="J238">
        <v>3.2</v>
      </c>
      <c r="K238">
        <v>22.490000000000002</v>
      </c>
      <c r="L238">
        <v>28</v>
      </c>
      <c r="M238">
        <v>8.1999999999999993</v>
      </c>
      <c r="N238">
        <v>7.4</v>
      </c>
    </row>
    <row r="239" spans="1:14" x14ac:dyDescent="0.25">
      <c r="A239" t="s">
        <v>4</v>
      </c>
      <c r="B239" t="s">
        <v>58</v>
      </c>
      <c r="C239" s="1">
        <v>42376</v>
      </c>
      <c r="D239">
        <f>20.3-0-0</f>
        <v>20.3</v>
      </c>
      <c r="E239">
        <v>12.5</v>
      </c>
      <c r="F239" s="7">
        <v>19.077826725403789</v>
      </c>
      <c r="G239" s="7">
        <v>10.270222723428242</v>
      </c>
      <c r="H239">
        <v>10.48</v>
      </c>
      <c r="I239" s="7">
        <v>10.286768536791635</v>
      </c>
      <c r="J239">
        <v>19</v>
      </c>
      <c r="K239">
        <v>134.73599999999999</v>
      </c>
      <c r="L239">
        <v>87.5</v>
      </c>
      <c r="M239">
        <v>44.5</v>
      </c>
      <c r="N239">
        <v>39.799999999999997</v>
      </c>
    </row>
    <row r="240" spans="1:14" x14ac:dyDescent="0.25">
      <c r="A240" t="s">
        <v>5</v>
      </c>
      <c r="B240" t="s">
        <v>58</v>
      </c>
      <c r="C240" s="1">
        <v>42376</v>
      </c>
      <c r="D240">
        <f>5.2-0-0</f>
        <v>5.2</v>
      </c>
      <c r="E240">
        <v>8</v>
      </c>
      <c r="F240" s="7">
        <v>4.8869309838472752</v>
      </c>
      <c r="G240" s="7">
        <v>9.9076289822385029</v>
      </c>
      <c r="H240">
        <v>10.11</v>
      </c>
      <c r="I240" s="7">
        <v>9.9235906399774265</v>
      </c>
      <c r="J240">
        <v>5.3</v>
      </c>
      <c r="K240">
        <v>37.573</v>
      </c>
      <c r="L240">
        <v>56</v>
      </c>
      <c r="M240">
        <v>4.5999999999999996</v>
      </c>
      <c r="N240">
        <v>4.0999999999999996</v>
      </c>
    </row>
    <row r="241" spans="1:14" x14ac:dyDescent="0.25">
      <c r="A241" t="s">
        <v>6</v>
      </c>
      <c r="B241" t="s">
        <v>58</v>
      </c>
      <c r="C241" s="1">
        <v>42376</v>
      </c>
      <c r="D241">
        <f>20.9-0-0</f>
        <v>20.9</v>
      </c>
      <c r="E241">
        <v>20</v>
      </c>
      <c r="F241" s="7">
        <v>19.641703377386165</v>
      </c>
      <c r="G241" s="7">
        <v>12.210589230335486</v>
      </c>
      <c r="H241">
        <v>12.46</v>
      </c>
      <c r="I241" s="7">
        <v>12.230261065689293</v>
      </c>
      <c r="J241">
        <v>20.399999999999999</v>
      </c>
      <c r="K241">
        <v>145.20700000000002</v>
      </c>
      <c r="L241">
        <v>140</v>
      </c>
      <c r="M241">
        <v>24.7</v>
      </c>
      <c r="N241">
        <v>22.1</v>
      </c>
    </row>
    <row r="242" spans="1:14" x14ac:dyDescent="0.25">
      <c r="A242" t="s">
        <v>7</v>
      </c>
      <c r="B242" t="s">
        <v>58</v>
      </c>
      <c r="C242" s="1">
        <v>42376</v>
      </c>
      <c r="D242">
        <f>6.9-0-0.7</f>
        <v>6.2</v>
      </c>
      <c r="E242">
        <v>12.1</v>
      </c>
      <c r="F242" s="7">
        <v>5.826725403817905</v>
      </c>
      <c r="G242" s="7">
        <v>10.319221877643072</v>
      </c>
      <c r="H242">
        <v>10.53</v>
      </c>
      <c r="I242" s="7">
        <v>10.335846630955718</v>
      </c>
      <c r="J242">
        <v>10</v>
      </c>
      <c r="K242">
        <v>71.302999999999997</v>
      </c>
      <c r="L242">
        <v>84.7</v>
      </c>
      <c r="M242">
        <v>9.3000000000000007</v>
      </c>
      <c r="N242">
        <v>8.3000000000000007</v>
      </c>
    </row>
    <row r="243" spans="1:14" x14ac:dyDescent="0.25">
      <c r="A243" t="s">
        <v>8</v>
      </c>
      <c r="B243" t="s">
        <v>58</v>
      </c>
      <c r="C243" s="1">
        <v>42376</v>
      </c>
      <c r="D243">
        <f>13-0-0</f>
        <v>13</v>
      </c>
      <c r="E243">
        <v>13.5</v>
      </c>
      <c r="F243" s="7">
        <v>12.217327459618188</v>
      </c>
      <c r="G243" s="7">
        <v>7.8398646743727038</v>
      </c>
      <c r="H243">
        <v>8</v>
      </c>
      <c r="I243" s="7">
        <v>7.852495066253157</v>
      </c>
      <c r="J243">
        <v>10.8</v>
      </c>
      <c r="K243">
        <v>76.421000000000006</v>
      </c>
      <c r="L243">
        <v>94.5</v>
      </c>
      <c r="M243">
        <v>12.3</v>
      </c>
      <c r="N243">
        <v>11</v>
      </c>
    </row>
    <row r="244" spans="1:14" x14ac:dyDescent="0.25">
      <c r="A244" t="s">
        <v>9</v>
      </c>
      <c r="B244" t="s">
        <v>58</v>
      </c>
      <c r="C244" s="1">
        <v>42376</v>
      </c>
      <c r="D244">
        <f>10.2-0-3</f>
        <v>7.1999999999999993</v>
      </c>
      <c r="E244">
        <v>16.2</v>
      </c>
      <c r="F244" s="7">
        <v>6.7665198237885349</v>
      </c>
      <c r="G244" s="7">
        <v>10.152624753312651</v>
      </c>
      <c r="H244">
        <v>10.36</v>
      </c>
      <c r="I244" s="7">
        <v>10.168981110797837</v>
      </c>
      <c r="J244">
        <v>9.3000000000000007</v>
      </c>
      <c r="K244">
        <v>66.167000000000002</v>
      </c>
      <c r="L244">
        <v>113.39999999999999</v>
      </c>
      <c r="M244">
        <v>9.3000000000000007</v>
      </c>
      <c r="N244">
        <v>8.3000000000000007</v>
      </c>
    </row>
    <row r="245" spans="1:14" x14ac:dyDescent="0.25">
      <c r="A245" t="s">
        <v>10</v>
      </c>
      <c r="B245" t="s">
        <v>58</v>
      </c>
      <c r="C245" s="1">
        <v>42376</v>
      </c>
      <c r="D245">
        <f>15.7-0-0</f>
        <v>15.7</v>
      </c>
      <c r="E245">
        <v>17.899999999999999</v>
      </c>
      <c r="F245" s="7">
        <v>14.754772393538888</v>
      </c>
      <c r="G245" s="7">
        <v>9.6136340569495289</v>
      </c>
      <c r="H245">
        <v>9.81</v>
      </c>
      <c r="I245" s="7">
        <v>9.6291220749929352</v>
      </c>
      <c r="J245">
        <v>16.100000000000001</v>
      </c>
      <c r="K245">
        <v>114.593</v>
      </c>
      <c r="L245">
        <v>125.29999999999998</v>
      </c>
      <c r="M245">
        <v>20.6</v>
      </c>
      <c r="N245">
        <v>18.399999999999999</v>
      </c>
    </row>
    <row r="246" spans="1:14" x14ac:dyDescent="0.25">
      <c r="A246" t="s">
        <v>11</v>
      </c>
      <c r="B246" t="s">
        <v>58</v>
      </c>
      <c r="C246" s="1">
        <v>42376</v>
      </c>
      <c r="D246">
        <f>12-0-1.2</f>
        <v>10.8</v>
      </c>
      <c r="E246">
        <v>10.9</v>
      </c>
      <c r="F246" s="7">
        <v>10.149779735682802</v>
      </c>
      <c r="G246" s="7">
        <v>9.2020411615449618</v>
      </c>
      <c r="H246">
        <v>9.39</v>
      </c>
      <c r="I246" s="7">
        <v>9.2168660840146437</v>
      </c>
      <c r="J246">
        <v>11.4</v>
      </c>
      <c r="K246">
        <v>81.09899999999999</v>
      </c>
      <c r="L246">
        <v>76.3</v>
      </c>
      <c r="M246">
        <v>16.2</v>
      </c>
      <c r="N246">
        <v>14.5</v>
      </c>
    </row>
    <row r="247" spans="1:14" x14ac:dyDescent="0.25">
      <c r="A247" t="s">
        <v>12</v>
      </c>
      <c r="B247" t="s">
        <v>58</v>
      </c>
      <c r="C247" s="1">
        <v>42376</v>
      </c>
      <c r="D247">
        <f>19-0-1.9</f>
        <v>17.100000000000001</v>
      </c>
      <c r="E247">
        <v>31</v>
      </c>
      <c r="F247" s="7">
        <v>16.070484581497769</v>
      </c>
      <c r="G247" s="7">
        <v>6.497287848886379</v>
      </c>
      <c r="H247">
        <v>6.63</v>
      </c>
      <c r="I247" s="7">
        <v>6.5077552861573036</v>
      </c>
      <c r="J247">
        <v>27.1</v>
      </c>
      <c r="K247">
        <v>192.61749999999995</v>
      </c>
      <c r="L247">
        <v>217</v>
      </c>
      <c r="M247">
        <v>76.900000000000006</v>
      </c>
      <c r="N247">
        <v>68.8</v>
      </c>
    </row>
    <row r="248" spans="1:14" x14ac:dyDescent="0.25">
      <c r="A248" t="s">
        <v>13</v>
      </c>
      <c r="B248" t="s">
        <v>58</v>
      </c>
      <c r="C248" s="1">
        <v>42376</v>
      </c>
      <c r="D248">
        <f>12-0-0</f>
        <v>12</v>
      </c>
      <c r="E248">
        <v>10</v>
      </c>
      <c r="F248" s="7">
        <v>11.277533039647558</v>
      </c>
      <c r="G248" s="7">
        <v>6.8304820975472182</v>
      </c>
      <c r="H248">
        <v>6.97</v>
      </c>
      <c r="I248" s="7">
        <v>6.8414863264730625</v>
      </c>
      <c r="J248">
        <v>11.8</v>
      </c>
      <c r="K248">
        <v>84</v>
      </c>
      <c r="L248">
        <v>70</v>
      </c>
      <c r="M248">
        <v>12.6</v>
      </c>
      <c r="N248">
        <v>11.3</v>
      </c>
    </row>
    <row r="249" spans="1:14" x14ac:dyDescent="0.25">
      <c r="A249" t="s">
        <v>14</v>
      </c>
      <c r="B249" t="s">
        <v>58</v>
      </c>
      <c r="C249" s="1">
        <v>42376</v>
      </c>
      <c r="D249">
        <v>0</v>
      </c>
      <c r="E249">
        <v>7</v>
      </c>
      <c r="F249" s="7">
        <v>0</v>
      </c>
      <c r="G249" s="7">
        <v>4.1257287848886355</v>
      </c>
      <c r="H249">
        <v>4.21</v>
      </c>
      <c r="I249" s="7">
        <v>4.1323755286157242</v>
      </c>
      <c r="J249">
        <v>0</v>
      </c>
      <c r="K249">
        <v>0</v>
      </c>
      <c r="L249">
        <v>49</v>
      </c>
      <c r="M249">
        <v>0</v>
      </c>
      <c r="N249">
        <v>0</v>
      </c>
    </row>
    <row r="250" spans="1:14" x14ac:dyDescent="0.25">
      <c r="A250" t="s">
        <v>15</v>
      </c>
      <c r="B250" t="s">
        <v>58</v>
      </c>
      <c r="C250" s="1">
        <v>42376</v>
      </c>
      <c r="D250">
        <f>11-0-0</f>
        <v>11</v>
      </c>
      <c r="E250">
        <v>9.5</v>
      </c>
      <c r="F250" s="7">
        <v>10.337738619676928</v>
      </c>
      <c r="G250" s="7">
        <v>3.9983309839300789</v>
      </c>
      <c r="H250">
        <v>4.08</v>
      </c>
      <c r="I250" s="7">
        <v>4.0047724837891101</v>
      </c>
      <c r="J250">
        <v>11.1</v>
      </c>
      <c r="K250">
        <v>79</v>
      </c>
      <c r="L250">
        <v>66.5</v>
      </c>
      <c r="M250">
        <v>14.3</v>
      </c>
      <c r="N250">
        <v>12.8</v>
      </c>
    </row>
    <row r="251" spans="1:14" x14ac:dyDescent="0.25">
      <c r="A251" t="s">
        <v>16</v>
      </c>
      <c r="B251" t="s">
        <v>58</v>
      </c>
      <c r="C251" s="1">
        <v>42376</v>
      </c>
      <c r="D251">
        <f>10-0-0</f>
        <v>10</v>
      </c>
      <c r="E251">
        <v>9</v>
      </c>
      <c r="F251" s="7">
        <v>9.3979441997062985</v>
      </c>
      <c r="G251" s="7">
        <v>6.654085142373833</v>
      </c>
      <c r="H251">
        <v>6.79</v>
      </c>
      <c r="I251" s="7">
        <v>6.6648051874823677</v>
      </c>
      <c r="J251">
        <v>10.6</v>
      </c>
      <c r="K251">
        <v>75</v>
      </c>
      <c r="L251">
        <v>63</v>
      </c>
      <c r="M251">
        <v>25.5</v>
      </c>
      <c r="N251">
        <v>22.8</v>
      </c>
    </row>
    <row r="252" spans="1:14" x14ac:dyDescent="0.25">
      <c r="A252" t="s">
        <v>17</v>
      </c>
      <c r="B252" t="s">
        <v>58</v>
      </c>
      <c r="C252" s="1">
        <v>42376</v>
      </c>
      <c r="D252">
        <v>0</v>
      </c>
      <c r="E252">
        <v>17</v>
      </c>
      <c r="F252" s="7">
        <v>0</v>
      </c>
      <c r="G252" s="7">
        <v>3.2241443473357747</v>
      </c>
      <c r="H252">
        <v>3.29</v>
      </c>
      <c r="I252" s="7">
        <v>3.229338595996611</v>
      </c>
      <c r="J252">
        <v>0</v>
      </c>
      <c r="K252">
        <v>0</v>
      </c>
      <c r="L252">
        <v>119</v>
      </c>
      <c r="M252">
        <v>0</v>
      </c>
      <c r="N252">
        <v>0</v>
      </c>
    </row>
    <row r="253" spans="1:14" x14ac:dyDescent="0.25">
      <c r="A253" t="s">
        <v>18</v>
      </c>
      <c r="B253" t="s">
        <v>58</v>
      </c>
      <c r="C253" s="1">
        <v>42376</v>
      </c>
      <c r="D253">
        <f>20-0-0</f>
        <v>20</v>
      </c>
      <c r="E253">
        <v>17</v>
      </c>
      <c r="F253" s="7">
        <v>18.795888399412597</v>
      </c>
      <c r="G253" s="7">
        <v>2.4303580490555379</v>
      </c>
      <c r="H253">
        <v>2.48</v>
      </c>
      <c r="I253" s="7">
        <v>2.4342734705384785</v>
      </c>
      <c r="J253">
        <v>20.100000000000001</v>
      </c>
      <c r="K253">
        <v>143</v>
      </c>
      <c r="L253">
        <v>119</v>
      </c>
      <c r="M253">
        <v>68.5</v>
      </c>
      <c r="N253">
        <v>61.3</v>
      </c>
    </row>
    <row r="254" spans="1:14" x14ac:dyDescent="0.25">
      <c r="A254" t="s">
        <v>19</v>
      </c>
      <c r="B254" t="s">
        <v>58</v>
      </c>
      <c r="C254" s="1">
        <v>42376</v>
      </c>
      <c r="D254">
        <f>15-0-0</f>
        <v>15</v>
      </c>
      <c r="E254">
        <v>13.5</v>
      </c>
      <c r="F254" s="7">
        <v>14.096916299559448</v>
      </c>
      <c r="G254" s="7">
        <v>2.4205582182125722</v>
      </c>
      <c r="H254">
        <v>2.4700000000000002</v>
      </c>
      <c r="I254" s="7">
        <v>2.4244578517056627</v>
      </c>
      <c r="J254">
        <v>14.6</v>
      </c>
      <c r="K254">
        <v>104</v>
      </c>
      <c r="L254">
        <v>94.5</v>
      </c>
      <c r="M254">
        <v>77.900000000000006</v>
      </c>
      <c r="N254">
        <v>69.7</v>
      </c>
    </row>
    <row r="255" spans="1:14" x14ac:dyDescent="0.25">
      <c r="A255" t="s">
        <v>20</v>
      </c>
      <c r="B255" t="s">
        <v>58</v>
      </c>
      <c r="C255" s="1">
        <v>42376</v>
      </c>
      <c r="D255">
        <f>37.5-0-0</f>
        <v>37.5</v>
      </c>
      <c r="E255">
        <v>28</v>
      </c>
      <c r="F255" s="7">
        <v>35.242290748898618</v>
      </c>
      <c r="G255" s="7">
        <v>1.9795658302791077</v>
      </c>
      <c r="H255">
        <v>2.02</v>
      </c>
      <c r="I255" s="7">
        <v>1.9827550042289224</v>
      </c>
      <c r="J255">
        <v>30</v>
      </c>
      <c r="K255">
        <v>213.39999999999998</v>
      </c>
      <c r="L255">
        <v>196</v>
      </c>
      <c r="M255">
        <v>80.900000000000006</v>
      </c>
      <c r="N255">
        <v>72.400000000000006</v>
      </c>
    </row>
    <row r="256" spans="1:14" x14ac:dyDescent="0.25">
      <c r="A256" t="s">
        <v>21</v>
      </c>
      <c r="B256" t="s">
        <v>58</v>
      </c>
      <c r="C256" s="1">
        <v>42376</v>
      </c>
      <c r="D256">
        <f>29.5-0-0</f>
        <v>29.5</v>
      </c>
      <c r="E256">
        <v>25</v>
      </c>
      <c r="F256" s="7">
        <v>27.72393538913358</v>
      </c>
      <c r="G256" s="7">
        <v>2.9595489145756959</v>
      </c>
      <c r="H256">
        <v>3.02</v>
      </c>
      <c r="I256" s="7">
        <v>2.9643168875105665</v>
      </c>
      <c r="J256">
        <v>29.1</v>
      </c>
      <c r="K256">
        <v>206.5</v>
      </c>
      <c r="L256">
        <v>175</v>
      </c>
      <c r="M256">
        <v>144.30000000000001</v>
      </c>
      <c r="N256">
        <v>129.1</v>
      </c>
    </row>
    <row r="257" spans="1:14" x14ac:dyDescent="0.25">
      <c r="A257" t="s">
        <v>22</v>
      </c>
      <c r="B257" t="s">
        <v>58</v>
      </c>
      <c r="C257" s="1">
        <v>42376</v>
      </c>
      <c r="D257">
        <f>24-0-0</f>
        <v>24</v>
      </c>
      <c r="E257">
        <v>19</v>
      </c>
      <c r="F257" s="7">
        <v>22.555066079295116</v>
      </c>
      <c r="G257" s="7">
        <v>1.3915759797011549</v>
      </c>
      <c r="H257">
        <v>1.42</v>
      </c>
      <c r="I257" s="7">
        <v>1.3938178742599352</v>
      </c>
      <c r="J257">
        <v>23.3</v>
      </c>
      <c r="K257">
        <v>165.5</v>
      </c>
      <c r="L257">
        <v>133</v>
      </c>
      <c r="M257">
        <v>109</v>
      </c>
      <c r="N257">
        <v>97.5</v>
      </c>
    </row>
    <row r="258" spans="1:14" x14ac:dyDescent="0.25">
      <c r="A258" t="s">
        <v>23</v>
      </c>
      <c r="B258" t="s">
        <v>58</v>
      </c>
      <c r="C258" s="1">
        <v>42376</v>
      </c>
      <c r="D258">
        <f>1.4-0-0</f>
        <v>1.4</v>
      </c>
      <c r="E258">
        <v>5</v>
      </c>
      <c r="F258" s="7">
        <v>1.3157121879588818</v>
      </c>
      <c r="G258" s="7">
        <v>2.3029602480969817</v>
      </c>
      <c r="H258">
        <v>2.35</v>
      </c>
      <c r="I258" s="7">
        <v>2.3066704257118649</v>
      </c>
      <c r="J258">
        <v>1.4</v>
      </c>
      <c r="K258">
        <v>10.09</v>
      </c>
      <c r="L258">
        <v>35</v>
      </c>
      <c r="M258">
        <v>0.6</v>
      </c>
      <c r="N258">
        <v>0.5</v>
      </c>
    </row>
    <row r="259" spans="1:14" x14ac:dyDescent="0.25">
      <c r="A259" t="s">
        <v>24</v>
      </c>
      <c r="B259" t="s">
        <v>58</v>
      </c>
      <c r="C259" s="1">
        <v>42376</v>
      </c>
      <c r="D259">
        <f>18-0-0</f>
        <v>18</v>
      </c>
      <c r="E259">
        <v>15</v>
      </c>
      <c r="F259" s="7">
        <v>16.916299559471337</v>
      </c>
      <c r="G259" s="7">
        <v>1.6855709049901313</v>
      </c>
      <c r="H259">
        <v>1.72</v>
      </c>
      <c r="I259" s="7">
        <v>1.6882864392444288</v>
      </c>
      <c r="J259">
        <v>18.3</v>
      </c>
      <c r="K259">
        <v>130</v>
      </c>
      <c r="L259">
        <v>105</v>
      </c>
      <c r="M259">
        <v>85.7</v>
      </c>
      <c r="N259">
        <v>76.7</v>
      </c>
    </row>
    <row r="260" spans="1:14" x14ac:dyDescent="0.25">
      <c r="A260" t="s">
        <v>25</v>
      </c>
      <c r="B260" t="s">
        <v>58</v>
      </c>
      <c r="C260" s="1">
        <v>42376</v>
      </c>
      <c r="D260">
        <f>6-0-0</f>
        <v>6</v>
      </c>
      <c r="E260">
        <v>6.5</v>
      </c>
      <c r="F260" s="7">
        <v>5.6387665198237791</v>
      </c>
      <c r="G260" s="7">
        <v>2.2637609247251183</v>
      </c>
      <c r="H260">
        <v>2.31</v>
      </c>
      <c r="I260" s="7">
        <v>2.2674079503805991</v>
      </c>
      <c r="J260">
        <v>6.8</v>
      </c>
      <c r="K260">
        <v>48</v>
      </c>
      <c r="L260">
        <v>45.5</v>
      </c>
      <c r="M260">
        <v>4.8</v>
      </c>
      <c r="N260">
        <v>4.3</v>
      </c>
    </row>
    <row r="261" spans="1:14" x14ac:dyDescent="0.25">
      <c r="A261" t="s">
        <v>26</v>
      </c>
      <c r="B261" t="s">
        <v>58</v>
      </c>
      <c r="C261" s="1">
        <v>42376</v>
      </c>
      <c r="D261">
        <f>24-0-0</f>
        <v>24</v>
      </c>
      <c r="E261">
        <v>16.5</v>
      </c>
      <c r="F261" s="7">
        <v>22.555066079295116</v>
      </c>
      <c r="G261" s="7">
        <v>1.5287736115026773</v>
      </c>
      <c r="H261">
        <v>1.56</v>
      </c>
      <c r="I261" s="7">
        <v>1.5312365379193658</v>
      </c>
      <c r="J261">
        <v>22.5</v>
      </c>
      <c r="K261">
        <v>160</v>
      </c>
      <c r="L261">
        <v>115.5</v>
      </c>
      <c r="M261">
        <v>31.9</v>
      </c>
      <c r="N261">
        <v>28.5</v>
      </c>
    </row>
    <row r="262" spans="1:14" x14ac:dyDescent="0.25">
      <c r="A262" t="s">
        <v>27</v>
      </c>
      <c r="B262" t="s">
        <v>58</v>
      </c>
      <c r="C262" s="1">
        <v>42376</v>
      </c>
      <c r="D262">
        <f>18-0-0</f>
        <v>18</v>
      </c>
      <c r="E262">
        <v>16</v>
      </c>
      <c r="F262" s="7">
        <v>16.916299559471337</v>
      </c>
      <c r="G262" s="7">
        <v>1.3229771638003938</v>
      </c>
      <c r="H262">
        <v>1.35</v>
      </c>
      <c r="I262" s="7">
        <v>1.3251085424302205</v>
      </c>
      <c r="J262">
        <v>17.2</v>
      </c>
      <c r="K262">
        <v>122</v>
      </c>
      <c r="L262">
        <v>112</v>
      </c>
      <c r="M262">
        <v>78.7</v>
      </c>
      <c r="N262">
        <v>70.400000000000006</v>
      </c>
    </row>
    <row r="263" spans="1:14" x14ac:dyDescent="0.25">
      <c r="A263" t="s">
        <v>28</v>
      </c>
      <c r="B263" t="s">
        <v>58</v>
      </c>
      <c r="C263" s="1">
        <v>42376</v>
      </c>
      <c r="D263">
        <f>6.5-0-0</f>
        <v>6.5</v>
      </c>
      <c r="E263">
        <v>6</v>
      </c>
      <c r="F263" s="7">
        <v>6.108663729809094</v>
      </c>
      <c r="G263" s="7">
        <v>1.3131773329574279</v>
      </c>
      <c r="H263">
        <v>1.34</v>
      </c>
      <c r="I263" s="7">
        <v>1.3152929235974038</v>
      </c>
      <c r="J263">
        <v>7.2</v>
      </c>
      <c r="K263">
        <v>51</v>
      </c>
      <c r="L263">
        <v>42</v>
      </c>
      <c r="M263">
        <v>33.1</v>
      </c>
      <c r="N263">
        <v>29.6</v>
      </c>
    </row>
    <row r="264" spans="1:14" x14ac:dyDescent="0.25">
      <c r="A264" t="s">
        <v>29</v>
      </c>
      <c r="B264" t="s">
        <v>58</v>
      </c>
      <c r="C264" s="1">
        <v>42376</v>
      </c>
      <c r="D264">
        <f>18-0-0</f>
        <v>18</v>
      </c>
      <c r="E264">
        <v>14</v>
      </c>
      <c r="F264" s="7">
        <v>16.916299559471337</v>
      </c>
      <c r="G264" s="7">
        <v>1.2641781787425985</v>
      </c>
      <c r="H264">
        <v>1.29</v>
      </c>
      <c r="I264" s="7">
        <v>1.2662148294333218</v>
      </c>
      <c r="J264">
        <v>17.7</v>
      </c>
      <c r="K264">
        <v>126</v>
      </c>
      <c r="L264">
        <v>98</v>
      </c>
      <c r="M264">
        <v>17.7</v>
      </c>
      <c r="N264">
        <v>15.9</v>
      </c>
    </row>
    <row r="265" spans="1:14" x14ac:dyDescent="0.25">
      <c r="A265" t="s">
        <v>30</v>
      </c>
      <c r="B265" t="s">
        <v>58</v>
      </c>
      <c r="C265" s="1">
        <v>42376</v>
      </c>
      <c r="D265">
        <f>41-0-0</f>
        <v>41</v>
      </c>
      <c r="E265">
        <v>33</v>
      </c>
      <c r="F265" s="7">
        <v>38.531571218795825</v>
      </c>
      <c r="G265" s="7">
        <v>1.567972934874541</v>
      </c>
      <c r="H265">
        <v>1.6</v>
      </c>
      <c r="I265" s="7">
        <v>1.5704990132506313</v>
      </c>
      <c r="J265">
        <v>43.2</v>
      </c>
      <c r="K265">
        <v>306.5</v>
      </c>
      <c r="L265">
        <v>231</v>
      </c>
      <c r="M265">
        <v>45.9</v>
      </c>
      <c r="N265">
        <v>41.1</v>
      </c>
    </row>
    <row r="266" spans="1:14" x14ac:dyDescent="0.25">
      <c r="A266" t="s">
        <v>31</v>
      </c>
      <c r="B266" t="s">
        <v>58</v>
      </c>
      <c r="C266" s="1">
        <v>42376</v>
      </c>
      <c r="D266">
        <f>39-0-0</f>
        <v>39</v>
      </c>
      <c r="E266">
        <v>28</v>
      </c>
      <c r="F266" s="7">
        <v>36.651982378854562</v>
      </c>
      <c r="G266" s="7">
        <v>1.3131773329574279</v>
      </c>
      <c r="H266">
        <v>1.34</v>
      </c>
      <c r="I266" s="7">
        <v>1.3152929235974038</v>
      </c>
      <c r="J266">
        <v>41</v>
      </c>
      <c r="K266">
        <v>291</v>
      </c>
      <c r="L266">
        <v>196</v>
      </c>
      <c r="M266">
        <v>75.599999999999994</v>
      </c>
      <c r="N266">
        <v>67.599999999999994</v>
      </c>
    </row>
    <row r="267" spans="1:14" x14ac:dyDescent="0.25">
      <c r="A267" t="s">
        <v>32</v>
      </c>
      <c r="B267" t="s">
        <v>58</v>
      </c>
      <c r="C267" s="1">
        <v>42376</v>
      </c>
      <c r="D267">
        <f>7-0-0</f>
        <v>7</v>
      </c>
      <c r="E267">
        <v>7</v>
      </c>
      <c r="F267" s="7">
        <v>6.5785609397944089</v>
      </c>
      <c r="G267" s="7">
        <v>0.81338595996616792</v>
      </c>
      <c r="H267">
        <v>0.83</v>
      </c>
      <c r="I267" s="7">
        <v>0.81469636312376503</v>
      </c>
      <c r="J267">
        <v>7.2</v>
      </c>
      <c r="K267">
        <v>51</v>
      </c>
      <c r="L267">
        <v>49</v>
      </c>
      <c r="M267">
        <v>27.5</v>
      </c>
      <c r="N267">
        <v>24.6</v>
      </c>
    </row>
    <row r="268" spans="1:14" x14ac:dyDescent="0.25">
      <c r="A268" t="s">
        <v>33</v>
      </c>
      <c r="B268" t="s">
        <v>58</v>
      </c>
      <c r="C268" s="1">
        <v>42376</v>
      </c>
      <c r="D268">
        <v>0</v>
      </c>
      <c r="E268">
        <v>15</v>
      </c>
      <c r="F268" s="7">
        <v>0</v>
      </c>
      <c r="G268" s="7">
        <v>0.95058359176769036</v>
      </c>
      <c r="H268">
        <v>0.97</v>
      </c>
      <c r="I268" s="7">
        <v>0.95211502678319526</v>
      </c>
      <c r="J268">
        <v>14.8</v>
      </c>
      <c r="K268">
        <v>0</v>
      </c>
      <c r="L268">
        <v>105</v>
      </c>
      <c r="M268">
        <v>85.8</v>
      </c>
      <c r="N268">
        <v>76.8</v>
      </c>
    </row>
    <row r="269" spans="1:14" x14ac:dyDescent="0.25">
      <c r="A269" t="s">
        <v>34</v>
      </c>
      <c r="B269" t="s">
        <v>58</v>
      </c>
      <c r="C269" s="1">
        <v>42376</v>
      </c>
      <c r="D269">
        <f>5-0-0</f>
        <v>5</v>
      </c>
      <c r="E269">
        <v>6.9</v>
      </c>
      <c r="F269" s="7">
        <v>4.6989720998531492</v>
      </c>
      <c r="G269" s="7">
        <v>0.54879052720608923</v>
      </c>
      <c r="H269">
        <v>0.56000000000000005</v>
      </c>
      <c r="I269" s="7">
        <v>0.54967465463772103</v>
      </c>
      <c r="J269">
        <v>5.2</v>
      </c>
      <c r="K269">
        <v>37.130000000000003</v>
      </c>
      <c r="L269">
        <v>48.300000000000004</v>
      </c>
      <c r="M269">
        <v>5.6</v>
      </c>
      <c r="N269">
        <v>5</v>
      </c>
    </row>
    <row r="270" spans="1:14" x14ac:dyDescent="0.25">
      <c r="A270" t="s">
        <v>35</v>
      </c>
      <c r="B270" t="s">
        <v>58</v>
      </c>
      <c r="C270" s="1">
        <v>42376</v>
      </c>
      <c r="D270">
        <f>24.5-0-0</f>
        <v>24.5</v>
      </c>
      <c r="E270">
        <v>19</v>
      </c>
      <c r="F270" s="7">
        <v>23.024963289280432</v>
      </c>
      <c r="G270" s="7">
        <v>0.53899069636312336</v>
      </c>
      <c r="H270">
        <v>0.55000000000000004</v>
      </c>
      <c r="I270" s="7">
        <v>0.53985903580490457</v>
      </c>
      <c r="J270">
        <v>24.5</v>
      </c>
      <c r="K270">
        <v>174</v>
      </c>
      <c r="L270">
        <v>133</v>
      </c>
      <c r="M270">
        <v>112.9</v>
      </c>
      <c r="N270">
        <v>101</v>
      </c>
    </row>
    <row r="271" spans="1:14" x14ac:dyDescent="0.25">
      <c r="A271" t="s">
        <v>36</v>
      </c>
      <c r="B271" t="s">
        <v>58</v>
      </c>
      <c r="C271" s="1">
        <v>42376</v>
      </c>
      <c r="D271">
        <v>0</v>
      </c>
      <c r="E271">
        <v>8</v>
      </c>
      <c r="F271" s="7">
        <v>0</v>
      </c>
      <c r="G271" s="7">
        <v>0.244995771074147</v>
      </c>
      <c r="H271">
        <v>0.25</v>
      </c>
      <c r="I271" s="7">
        <v>0.24539047082041116</v>
      </c>
      <c r="J271">
        <v>7.9</v>
      </c>
      <c r="K271">
        <v>0</v>
      </c>
      <c r="L271">
        <v>56</v>
      </c>
      <c r="M271">
        <v>0</v>
      </c>
      <c r="N271">
        <v>0</v>
      </c>
    </row>
    <row r="272" spans="1:14" x14ac:dyDescent="0.25">
      <c r="A272" t="s">
        <v>37</v>
      </c>
      <c r="B272" t="s">
        <v>58</v>
      </c>
      <c r="C272" s="1">
        <v>42376</v>
      </c>
      <c r="D272">
        <v>0</v>
      </c>
      <c r="E272">
        <v>0</v>
      </c>
      <c r="F272" s="7">
        <v>0</v>
      </c>
      <c r="G272" s="7">
        <v>0</v>
      </c>
      <c r="H272">
        <v>0</v>
      </c>
      <c r="I272" s="7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t="s">
        <v>38</v>
      </c>
      <c r="B273" t="s">
        <v>58</v>
      </c>
      <c r="C273" s="1">
        <v>42376</v>
      </c>
      <c r="D273">
        <v>0</v>
      </c>
      <c r="E273">
        <v>10</v>
      </c>
      <c r="F273" s="7">
        <v>0</v>
      </c>
      <c r="G273" s="7">
        <v>0</v>
      </c>
      <c r="H273">
        <v>0</v>
      </c>
      <c r="I273" s="7">
        <v>0</v>
      </c>
      <c r="J273">
        <v>9.9</v>
      </c>
      <c r="K273">
        <v>0</v>
      </c>
      <c r="L273">
        <v>70</v>
      </c>
      <c r="M273">
        <v>57.5</v>
      </c>
      <c r="N273">
        <v>51.4</v>
      </c>
    </row>
    <row r="274" spans="1:14" x14ac:dyDescent="0.25">
      <c r="A274" t="s">
        <v>59</v>
      </c>
      <c r="B274" t="s">
        <v>58</v>
      </c>
      <c r="C274" s="1">
        <v>42376</v>
      </c>
      <c r="D274">
        <v>0</v>
      </c>
      <c r="E274">
        <v>5</v>
      </c>
      <c r="F274" s="7">
        <v>0</v>
      </c>
      <c r="G274" s="7">
        <v>0</v>
      </c>
      <c r="I274" s="7">
        <v>0</v>
      </c>
      <c r="K274">
        <v>0</v>
      </c>
      <c r="L274">
        <v>35</v>
      </c>
      <c r="M274">
        <v>0</v>
      </c>
      <c r="N274">
        <v>0</v>
      </c>
    </row>
    <row r="275" spans="1:14" x14ac:dyDescent="0.25">
      <c r="A275" t="s">
        <v>1</v>
      </c>
      <c r="B275" t="s">
        <v>58</v>
      </c>
      <c r="C275" s="1">
        <v>42377</v>
      </c>
      <c r="D275">
        <v>558.5</v>
      </c>
      <c r="E275">
        <v>507.19999999999993</v>
      </c>
      <c r="F275">
        <v>519.00000000000045</v>
      </c>
      <c r="G275">
        <v>182.90000000000003</v>
      </c>
      <c r="H275">
        <v>177.35000000000002</v>
      </c>
      <c r="I275">
        <v>176.46000000000018</v>
      </c>
      <c r="J275">
        <v>538.125</v>
      </c>
      <c r="K275">
        <v>4434.5999999999995</v>
      </c>
      <c r="L275">
        <v>4305</v>
      </c>
      <c r="M275">
        <v>1622.08</v>
      </c>
      <c r="N275">
        <v>1463.7</v>
      </c>
    </row>
    <row r="276" spans="1:14" x14ac:dyDescent="0.25">
      <c r="A276" t="s">
        <v>2</v>
      </c>
      <c r="B276" t="s">
        <v>58</v>
      </c>
      <c r="C276" s="1">
        <v>42377</v>
      </c>
      <c r="D276">
        <f>13.6-0-0</f>
        <v>13.6</v>
      </c>
      <c r="E276">
        <v>13.2</v>
      </c>
      <c r="F276" s="7">
        <v>12.638137869292759</v>
      </c>
      <c r="G276" s="7">
        <v>21.347786862137017</v>
      </c>
      <c r="H276">
        <v>20.7</v>
      </c>
      <c r="I276" s="7">
        <v>20.596120665351016</v>
      </c>
      <c r="J276">
        <v>12.8</v>
      </c>
      <c r="K276">
        <v>104.395</v>
      </c>
      <c r="L276">
        <v>105.6</v>
      </c>
      <c r="M276">
        <v>18.5</v>
      </c>
      <c r="N276">
        <v>16.7</v>
      </c>
    </row>
    <row r="277" spans="1:14" x14ac:dyDescent="0.25">
      <c r="A277" t="s">
        <v>3</v>
      </c>
      <c r="B277" t="s">
        <v>58</v>
      </c>
      <c r="C277" s="1">
        <v>42377</v>
      </c>
      <c r="D277">
        <f>3-0-0</f>
        <v>3</v>
      </c>
      <c r="E277">
        <v>4</v>
      </c>
      <c r="F277" s="7">
        <v>2.7878245299910498</v>
      </c>
      <c r="G277" s="7">
        <v>14.551559063997745</v>
      </c>
      <c r="H277">
        <v>14.11</v>
      </c>
      <c r="I277" s="7">
        <v>14.039191429376951</v>
      </c>
      <c r="J277">
        <v>3.1</v>
      </c>
      <c r="K277">
        <v>25.49</v>
      </c>
      <c r="L277">
        <v>32</v>
      </c>
      <c r="M277">
        <v>9.1999999999999993</v>
      </c>
      <c r="N277">
        <v>8.3000000000000007</v>
      </c>
    </row>
    <row r="278" spans="1:14" x14ac:dyDescent="0.25">
      <c r="A278" t="s">
        <v>4</v>
      </c>
      <c r="B278" t="s">
        <v>58</v>
      </c>
      <c r="C278" s="1">
        <v>42377</v>
      </c>
      <c r="D278">
        <f>20.2-0-0</f>
        <v>20.2</v>
      </c>
      <c r="E278">
        <v>12.5</v>
      </c>
      <c r="F278" s="7">
        <v>18.771351835273069</v>
      </c>
      <c r="G278" s="7">
        <v>10.807961657738934</v>
      </c>
      <c r="H278">
        <v>10.48</v>
      </c>
      <c r="I278" s="7">
        <v>10.427407950380614</v>
      </c>
      <c r="J278">
        <v>19</v>
      </c>
      <c r="K278">
        <v>154.976</v>
      </c>
      <c r="L278">
        <v>100</v>
      </c>
      <c r="M278">
        <v>50.4</v>
      </c>
      <c r="N278">
        <v>45.5</v>
      </c>
    </row>
    <row r="279" spans="1:14" x14ac:dyDescent="0.25">
      <c r="A279" t="s">
        <v>5</v>
      </c>
      <c r="B279" t="s">
        <v>58</v>
      </c>
      <c r="C279" s="1">
        <v>42377</v>
      </c>
      <c r="D279">
        <f>3.9-0-0.4</f>
        <v>3.5</v>
      </c>
      <c r="E279">
        <v>8</v>
      </c>
      <c r="F279" s="7">
        <v>3.2524619516562248</v>
      </c>
      <c r="G279" s="7">
        <v>10.426382858753875</v>
      </c>
      <c r="H279">
        <v>10.11</v>
      </c>
      <c r="I279" s="7">
        <v>10.059264730758395</v>
      </c>
      <c r="J279">
        <v>5.0999999999999996</v>
      </c>
      <c r="K279">
        <v>41.451999999999998</v>
      </c>
      <c r="L279">
        <v>64</v>
      </c>
      <c r="M279">
        <v>4.9000000000000004</v>
      </c>
      <c r="N279">
        <v>4.5</v>
      </c>
    </row>
    <row r="280" spans="1:14" x14ac:dyDescent="0.25">
      <c r="A280" t="s">
        <v>6</v>
      </c>
      <c r="B280" t="s">
        <v>58</v>
      </c>
      <c r="C280" s="1">
        <v>42377</v>
      </c>
      <c r="D280">
        <f>20.8-0-0</f>
        <v>20.8</v>
      </c>
      <c r="E280">
        <v>20</v>
      </c>
      <c r="F280" s="7">
        <v>19.328916741271279</v>
      </c>
      <c r="G280" s="7">
        <v>12.849923879334652</v>
      </c>
      <c r="H280">
        <v>12.46</v>
      </c>
      <c r="I280" s="7">
        <v>12.397471666196799</v>
      </c>
      <c r="J280">
        <v>20.3</v>
      </c>
      <c r="K280">
        <v>165.99700000000001</v>
      </c>
      <c r="L280">
        <v>160</v>
      </c>
      <c r="M280">
        <v>27.8</v>
      </c>
      <c r="N280">
        <v>25.1</v>
      </c>
    </row>
    <row r="281" spans="1:14" x14ac:dyDescent="0.25">
      <c r="A281" t="s">
        <v>7</v>
      </c>
      <c r="B281" t="s">
        <v>58</v>
      </c>
      <c r="C281" s="1">
        <v>42377</v>
      </c>
      <c r="D281">
        <f>10.8-0-0</f>
        <v>10.8</v>
      </c>
      <c r="E281">
        <v>12.1</v>
      </c>
      <c r="F281" s="7">
        <v>10.036168307967781</v>
      </c>
      <c r="G281" s="7">
        <v>10.859526360304484</v>
      </c>
      <c r="H281">
        <v>10.53</v>
      </c>
      <c r="I281" s="7">
        <v>10.477157034113343</v>
      </c>
      <c r="J281">
        <v>10.1</v>
      </c>
      <c r="K281">
        <v>82.143000000000001</v>
      </c>
      <c r="L281">
        <v>96.8</v>
      </c>
      <c r="M281">
        <v>10.6</v>
      </c>
      <c r="N281">
        <v>9.5</v>
      </c>
    </row>
    <row r="282" spans="1:14" x14ac:dyDescent="0.25">
      <c r="A282" t="s">
        <v>8</v>
      </c>
      <c r="B282" t="s">
        <v>58</v>
      </c>
      <c r="C282" s="1">
        <v>42377</v>
      </c>
      <c r="D282">
        <f>12.7-0-0</f>
        <v>12.7</v>
      </c>
      <c r="E282">
        <v>13.5</v>
      </c>
      <c r="F282" s="7">
        <v>11.801790510295444</v>
      </c>
      <c r="G282" s="7">
        <v>8.2503524104877357</v>
      </c>
      <c r="H282">
        <v>8</v>
      </c>
      <c r="I282" s="7">
        <v>7.9598533972371088</v>
      </c>
      <c r="J282">
        <v>10.9</v>
      </c>
      <c r="K282">
        <v>89.120999999999995</v>
      </c>
      <c r="L282">
        <v>108</v>
      </c>
      <c r="M282">
        <v>14.1</v>
      </c>
      <c r="N282">
        <v>12.7</v>
      </c>
    </row>
    <row r="283" spans="1:14" x14ac:dyDescent="0.25">
      <c r="A283" t="s">
        <v>9</v>
      </c>
      <c r="B283" t="s">
        <v>58</v>
      </c>
      <c r="C283" s="1">
        <v>42377</v>
      </c>
      <c r="D283">
        <f>13.4-0-1.3</f>
        <v>12.1</v>
      </c>
      <c r="E283">
        <v>16.2</v>
      </c>
      <c r="F283" s="7">
        <v>11.244225604297235</v>
      </c>
      <c r="G283" s="7">
        <v>10.684206371581618</v>
      </c>
      <c r="H283">
        <v>10.36</v>
      </c>
      <c r="I283" s="7">
        <v>10.308010149422055</v>
      </c>
      <c r="J283">
        <v>9.6999999999999993</v>
      </c>
      <c r="K283">
        <v>79.531999999999982</v>
      </c>
      <c r="L283">
        <v>129.6</v>
      </c>
      <c r="M283">
        <v>11</v>
      </c>
      <c r="N283">
        <v>9.9</v>
      </c>
    </row>
    <row r="284" spans="1:14" x14ac:dyDescent="0.25">
      <c r="A284" t="s">
        <v>10</v>
      </c>
      <c r="B284" t="s">
        <v>58</v>
      </c>
      <c r="C284" s="1">
        <v>42377</v>
      </c>
      <c r="D284">
        <f>17.3-0-0</f>
        <v>17.3</v>
      </c>
      <c r="E284">
        <v>17.899999999999999</v>
      </c>
      <c r="F284" s="7">
        <v>16.076454789615056</v>
      </c>
      <c r="G284" s="7">
        <v>10.116994643360588</v>
      </c>
      <c r="H284">
        <v>9.81</v>
      </c>
      <c r="I284" s="7">
        <v>9.7607702283620057</v>
      </c>
      <c r="J284">
        <v>16.2</v>
      </c>
      <c r="K284">
        <v>131.91300000000001</v>
      </c>
      <c r="L284">
        <v>143.19999999999999</v>
      </c>
      <c r="M284">
        <v>23.4</v>
      </c>
      <c r="N284">
        <v>21.1</v>
      </c>
    </row>
    <row r="285" spans="1:14" x14ac:dyDescent="0.25">
      <c r="A285" t="s">
        <v>11</v>
      </c>
      <c r="B285" t="s">
        <v>58</v>
      </c>
      <c r="C285" s="1">
        <v>42377</v>
      </c>
      <c r="D285">
        <f>12.7-0-1.3</f>
        <v>11.399999999999999</v>
      </c>
      <c r="E285">
        <v>10.9</v>
      </c>
      <c r="F285" s="7">
        <v>10.593733213965988</v>
      </c>
      <c r="G285" s="7">
        <v>9.6838511418099813</v>
      </c>
      <c r="H285">
        <v>9.39</v>
      </c>
      <c r="I285" s="7">
        <v>9.3428779250070573</v>
      </c>
      <c r="J285">
        <v>11.5</v>
      </c>
      <c r="K285">
        <v>93.842999999999989</v>
      </c>
      <c r="L285">
        <v>87.2</v>
      </c>
      <c r="M285">
        <v>18.5</v>
      </c>
      <c r="N285">
        <v>16.7</v>
      </c>
    </row>
    <row r="286" spans="1:14" x14ac:dyDescent="0.25">
      <c r="A286" t="s">
        <v>12</v>
      </c>
      <c r="B286" t="s">
        <v>58</v>
      </c>
      <c r="C286" s="1">
        <v>42377</v>
      </c>
      <c r="D286">
        <f>19.2-0-0</f>
        <v>19.2</v>
      </c>
      <c r="E286">
        <v>31</v>
      </c>
      <c r="F286" s="7">
        <v>17.842076991942719</v>
      </c>
      <c r="G286" s="7">
        <v>6.8374795601917118</v>
      </c>
      <c r="H286">
        <v>6.63</v>
      </c>
      <c r="I286" s="7">
        <v>6.5967285029602545</v>
      </c>
      <c r="J286">
        <v>25.9</v>
      </c>
      <c r="K286">
        <v>211.76749999999998</v>
      </c>
      <c r="L286">
        <v>248</v>
      </c>
      <c r="M286">
        <v>83.4</v>
      </c>
      <c r="N286">
        <v>75.3</v>
      </c>
    </row>
    <row r="287" spans="1:14" x14ac:dyDescent="0.25">
      <c r="A287" t="s">
        <v>13</v>
      </c>
      <c r="B287" t="s">
        <v>58</v>
      </c>
      <c r="C287" s="1">
        <v>42377</v>
      </c>
      <c r="D287">
        <f>12-0-0</f>
        <v>12</v>
      </c>
      <c r="E287">
        <v>10</v>
      </c>
      <c r="F287" s="7">
        <v>11.151298119964199</v>
      </c>
      <c r="G287" s="7">
        <v>7.1881195376374398</v>
      </c>
      <c r="H287">
        <v>6.97</v>
      </c>
      <c r="I287" s="7">
        <v>6.935022272342831</v>
      </c>
      <c r="J287">
        <v>11.8</v>
      </c>
      <c r="K287">
        <v>96</v>
      </c>
      <c r="L287">
        <v>80</v>
      </c>
      <c r="M287">
        <v>14.2</v>
      </c>
      <c r="N287">
        <v>12.8</v>
      </c>
    </row>
    <row r="288" spans="1:14" x14ac:dyDescent="0.25">
      <c r="A288" t="s">
        <v>14</v>
      </c>
      <c r="B288" t="s">
        <v>58</v>
      </c>
      <c r="C288" s="1">
        <v>42377</v>
      </c>
      <c r="D288">
        <v>0</v>
      </c>
      <c r="E288">
        <v>7</v>
      </c>
      <c r="F288" s="7">
        <v>0</v>
      </c>
      <c r="G288" s="7">
        <v>4.3417479560191712</v>
      </c>
      <c r="H288">
        <v>4.21</v>
      </c>
      <c r="I288" s="7">
        <v>4.1888728502960282</v>
      </c>
      <c r="J288">
        <v>0</v>
      </c>
      <c r="K288">
        <v>0</v>
      </c>
      <c r="L288">
        <v>56</v>
      </c>
      <c r="M288">
        <v>0</v>
      </c>
      <c r="N288">
        <v>0</v>
      </c>
    </row>
    <row r="289" spans="1:14" x14ac:dyDescent="0.25">
      <c r="A289" t="s">
        <v>15</v>
      </c>
      <c r="B289" t="s">
        <v>58</v>
      </c>
      <c r="C289" s="1">
        <v>42377</v>
      </c>
      <c r="D289">
        <f>11-0-0</f>
        <v>11</v>
      </c>
      <c r="E289">
        <v>9.5</v>
      </c>
      <c r="F289" s="7">
        <v>10.22202327663385</v>
      </c>
      <c r="G289" s="7">
        <v>4.2076797293487456</v>
      </c>
      <c r="H289">
        <v>4.08</v>
      </c>
      <c r="I289" s="7">
        <v>4.0595252325909259</v>
      </c>
      <c r="J289">
        <v>11</v>
      </c>
      <c r="K289">
        <v>90</v>
      </c>
      <c r="L289">
        <v>76</v>
      </c>
      <c r="M289">
        <v>15.9</v>
      </c>
      <c r="N289">
        <v>14.4</v>
      </c>
    </row>
    <row r="290" spans="1:14" x14ac:dyDescent="0.25">
      <c r="A290" t="s">
        <v>16</v>
      </c>
      <c r="B290" t="s">
        <v>58</v>
      </c>
      <c r="C290" s="1">
        <v>42377</v>
      </c>
      <c r="D290">
        <f>11-0-0</f>
        <v>11</v>
      </c>
      <c r="E290">
        <v>9</v>
      </c>
      <c r="F290" s="7">
        <v>10.22202327663385</v>
      </c>
      <c r="G290" s="7">
        <v>7.0024866084014672</v>
      </c>
      <c r="H290">
        <v>6.79</v>
      </c>
      <c r="I290" s="7">
        <v>6.7559255709049966</v>
      </c>
      <c r="J290">
        <v>10.5</v>
      </c>
      <c r="K290">
        <v>86</v>
      </c>
      <c r="L290">
        <v>72</v>
      </c>
      <c r="M290">
        <v>28.8</v>
      </c>
      <c r="N290">
        <v>26</v>
      </c>
    </row>
    <row r="291" spans="1:14" x14ac:dyDescent="0.25">
      <c r="A291" t="s">
        <v>17</v>
      </c>
      <c r="B291" t="s">
        <v>58</v>
      </c>
      <c r="C291" s="1">
        <v>42377</v>
      </c>
      <c r="D291">
        <v>0</v>
      </c>
      <c r="E291">
        <v>17</v>
      </c>
      <c r="F291" s="7">
        <v>0</v>
      </c>
      <c r="G291" s="7">
        <v>3.3929574288130815</v>
      </c>
      <c r="H291">
        <v>3.29</v>
      </c>
      <c r="I291" s="7">
        <v>3.2734897096137607</v>
      </c>
      <c r="J291">
        <v>0</v>
      </c>
      <c r="K291">
        <v>0</v>
      </c>
      <c r="L291">
        <v>136</v>
      </c>
      <c r="M291">
        <v>0</v>
      </c>
      <c r="N291">
        <v>0</v>
      </c>
    </row>
    <row r="292" spans="1:14" x14ac:dyDescent="0.25">
      <c r="A292" t="s">
        <v>18</v>
      </c>
      <c r="B292" t="s">
        <v>58</v>
      </c>
      <c r="C292" s="1">
        <v>42377</v>
      </c>
      <c r="D292">
        <f>20-0-0</f>
        <v>20</v>
      </c>
      <c r="E292">
        <v>17</v>
      </c>
      <c r="F292" s="7">
        <v>18.585496866606999</v>
      </c>
      <c r="G292" s="7">
        <v>2.5576092472511984</v>
      </c>
      <c r="H292">
        <v>2.48</v>
      </c>
      <c r="I292" s="7">
        <v>2.4675545531435037</v>
      </c>
      <c r="J292">
        <v>20</v>
      </c>
      <c r="K292">
        <v>163</v>
      </c>
      <c r="L292">
        <v>136</v>
      </c>
      <c r="M292">
        <v>77</v>
      </c>
      <c r="N292">
        <v>69.5</v>
      </c>
    </row>
    <row r="293" spans="1:14" x14ac:dyDescent="0.25">
      <c r="A293" t="s">
        <v>19</v>
      </c>
      <c r="B293" t="s">
        <v>58</v>
      </c>
      <c r="C293" s="1">
        <v>42377</v>
      </c>
      <c r="D293">
        <f>15-0-0</f>
        <v>15</v>
      </c>
      <c r="E293">
        <v>13.5</v>
      </c>
      <c r="F293" s="7">
        <v>13.93912264995525</v>
      </c>
      <c r="G293" s="7">
        <v>2.5472963067380889</v>
      </c>
      <c r="H293">
        <v>2.4700000000000002</v>
      </c>
      <c r="I293" s="7">
        <v>2.4576047363969575</v>
      </c>
      <c r="J293">
        <v>14.6</v>
      </c>
      <c r="K293">
        <v>119</v>
      </c>
      <c r="L293">
        <v>108</v>
      </c>
      <c r="M293">
        <v>87.9</v>
      </c>
      <c r="N293">
        <v>79.3</v>
      </c>
    </row>
    <row r="294" spans="1:14" x14ac:dyDescent="0.25">
      <c r="A294" t="s">
        <v>20</v>
      </c>
      <c r="B294" t="s">
        <v>58</v>
      </c>
      <c r="C294" s="1">
        <v>42377</v>
      </c>
      <c r="D294">
        <f>37.5-0-0</f>
        <v>37.5</v>
      </c>
      <c r="E294">
        <v>28</v>
      </c>
      <c r="F294" s="7">
        <v>34.847806624888129</v>
      </c>
      <c r="G294" s="7">
        <v>2.0832139836481534</v>
      </c>
      <c r="H294">
        <v>2.02</v>
      </c>
      <c r="I294" s="7">
        <v>2.0098629828023702</v>
      </c>
      <c r="J294">
        <v>30.7</v>
      </c>
      <c r="K294">
        <v>250.89999999999998</v>
      </c>
      <c r="L294">
        <v>224</v>
      </c>
      <c r="M294">
        <v>93.9</v>
      </c>
      <c r="N294">
        <v>84.7</v>
      </c>
    </row>
    <row r="295" spans="1:14" x14ac:dyDescent="0.25">
      <c r="A295" t="s">
        <v>21</v>
      </c>
      <c r="B295" t="s">
        <v>58</v>
      </c>
      <c r="C295" s="1">
        <v>42377</v>
      </c>
      <c r="D295">
        <f>30-0-0</f>
        <v>30</v>
      </c>
      <c r="E295">
        <v>25</v>
      </c>
      <c r="F295" s="7">
        <v>27.8782452999105</v>
      </c>
      <c r="G295" s="7">
        <v>3.1145080349591203</v>
      </c>
      <c r="H295">
        <v>3.02</v>
      </c>
      <c r="I295" s="7">
        <v>3.0048446574570082</v>
      </c>
      <c r="J295">
        <v>29</v>
      </c>
      <c r="K295">
        <v>236.5</v>
      </c>
      <c r="L295">
        <v>200</v>
      </c>
      <c r="M295">
        <v>163</v>
      </c>
      <c r="N295">
        <v>147.1</v>
      </c>
    </row>
    <row r="296" spans="1:14" x14ac:dyDescent="0.25">
      <c r="A296" t="s">
        <v>22</v>
      </c>
      <c r="B296" t="s">
        <v>58</v>
      </c>
      <c r="C296" s="1">
        <v>42377</v>
      </c>
      <c r="D296">
        <f>24-0-0</f>
        <v>24</v>
      </c>
      <c r="E296">
        <v>19</v>
      </c>
      <c r="F296" s="7">
        <v>22.302596239928398</v>
      </c>
      <c r="G296" s="7">
        <v>1.4644375528615732</v>
      </c>
      <c r="H296">
        <v>1.42</v>
      </c>
      <c r="I296" s="7">
        <v>1.4128739780095867</v>
      </c>
      <c r="J296">
        <v>23.2</v>
      </c>
      <c r="K296">
        <v>189.5</v>
      </c>
      <c r="L296">
        <v>152</v>
      </c>
      <c r="M296">
        <v>123.1</v>
      </c>
      <c r="N296">
        <v>111.1</v>
      </c>
    </row>
    <row r="297" spans="1:14" x14ac:dyDescent="0.25">
      <c r="A297" t="s">
        <v>23</v>
      </c>
      <c r="B297" t="s">
        <v>58</v>
      </c>
      <c r="C297" s="1">
        <v>42377</v>
      </c>
      <c r="D297">
        <f>0.8-0-0</f>
        <v>0.8</v>
      </c>
      <c r="E297">
        <v>5</v>
      </c>
      <c r="F297" s="7">
        <v>0.74341987466428006</v>
      </c>
      <c r="G297" s="7">
        <v>2.4235410205807728</v>
      </c>
      <c r="H297">
        <v>2.35</v>
      </c>
      <c r="I297" s="7">
        <v>2.338206935438401</v>
      </c>
      <c r="J297">
        <v>1.3</v>
      </c>
      <c r="K297">
        <v>10.87</v>
      </c>
      <c r="L297">
        <v>40</v>
      </c>
      <c r="M297">
        <v>0.7</v>
      </c>
      <c r="N297">
        <v>0.6</v>
      </c>
    </row>
    <row r="298" spans="1:14" x14ac:dyDescent="0.25">
      <c r="A298" t="s">
        <v>24</v>
      </c>
      <c r="B298" t="s">
        <v>58</v>
      </c>
      <c r="C298" s="1">
        <v>42377</v>
      </c>
      <c r="D298">
        <f>18-0-0</f>
        <v>18</v>
      </c>
      <c r="E298">
        <v>15</v>
      </c>
      <c r="F298" s="7">
        <v>16.726947179946297</v>
      </c>
      <c r="G298" s="7">
        <v>1.7738257682548635</v>
      </c>
      <c r="H298">
        <v>1.72</v>
      </c>
      <c r="I298" s="7">
        <v>1.7113684804059783</v>
      </c>
      <c r="J298">
        <v>18.100000000000001</v>
      </c>
      <c r="K298">
        <v>148</v>
      </c>
      <c r="L298">
        <v>120</v>
      </c>
      <c r="M298">
        <v>96.2</v>
      </c>
      <c r="N298">
        <v>86.8</v>
      </c>
    </row>
    <row r="299" spans="1:14" x14ac:dyDescent="0.25">
      <c r="A299" t="s">
        <v>25</v>
      </c>
      <c r="B299" t="s">
        <v>58</v>
      </c>
      <c r="C299" s="1">
        <v>42377</v>
      </c>
      <c r="D299">
        <f>6-0-0</f>
        <v>6</v>
      </c>
      <c r="E299">
        <v>6.5</v>
      </c>
      <c r="F299" s="7">
        <v>5.5756490599820996</v>
      </c>
      <c r="G299" s="7">
        <v>2.382289258528334</v>
      </c>
      <c r="H299">
        <v>2.31</v>
      </c>
      <c r="I299" s="7">
        <v>2.2984076684522154</v>
      </c>
      <c r="J299">
        <v>6.6</v>
      </c>
      <c r="K299">
        <v>54</v>
      </c>
      <c r="L299">
        <v>52</v>
      </c>
      <c r="M299">
        <v>5.3</v>
      </c>
      <c r="N299">
        <v>4.8</v>
      </c>
    </row>
    <row r="300" spans="1:14" x14ac:dyDescent="0.25">
      <c r="A300" t="s">
        <v>26</v>
      </c>
      <c r="B300" t="s">
        <v>58</v>
      </c>
      <c r="C300" s="1">
        <v>42377</v>
      </c>
      <c r="D300">
        <f>25-0-0</f>
        <v>25</v>
      </c>
      <c r="E300">
        <v>16.5</v>
      </c>
      <c r="F300" s="7">
        <v>23.231871083258749</v>
      </c>
      <c r="G300" s="7">
        <v>1.6088187200451087</v>
      </c>
      <c r="H300">
        <v>1.56</v>
      </c>
      <c r="I300" s="7">
        <v>1.5521714124612362</v>
      </c>
      <c r="J300">
        <v>22.7</v>
      </c>
      <c r="K300">
        <v>185</v>
      </c>
      <c r="L300">
        <v>132</v>
      </c>
      <c r="M300">
        <v>36.4</v>
      </c>
      <c r="N300">
        <v>32.799999999999997</v>
      </c>
    </row>
    <row r="301" spans="1:14" x14ac:dyDescent="0.25">
      <c r="A301" t="s">
        <v>27</v>
      </c>
      <c r="B301" t="s">
        <v>58</v>
      </c>
      <c r="C301" s="1">
        <v>42377</v>
      </c>
      <c r="D301">
        <f>19-0-0</f>
        <v>19</v>
      </c>
      <c r="E301">
        <v>16</v>
      </c>
      <c r="F301" s="7">
        <v>17.656222023276651</v>
      </c>
      <c r="G301" s="7">
        <v>1.3922469692698056</v>
      </c>
      <c r="H301">
        <v>1.35</v>
      </c>
      <c r="I301" s="7">
        <v>1.3432252607837623</v>
      </c>
      <c r="J301">
        <v>17.3</v>
      </c>
      <c r="K301">
        <v>141</v>
      </c>
      <c r="L301">
        <v>128</v>
      </c>
      <c r="M301">
        <v>89.7</v>
      </c>
      <c r="N301">
        <v>80.900000000000006</v>
      </c>
    </row>
    <row r="302" spans="1:14" x14ac:dyDescent="0.25">
      <c r="A302" t="s">
        <v>28</v>
      </c>
      <c r="B302" t="s">
        <v>58</v>
      </c>
      <c r="C302" s="1">
        <v>42377</v>
      </c>
      <c r="D302">
        <f>6.5-0-0</f>
        <v>6.5</v>
      </c>
      <c r="E302">
        <v>6</v>
      </c>
      <c r="F302" s="7">
        <v>6.0402864816472741</v>
      </c>
      <c r="G302" s="7">
        <v>1.3819340287566959</v>
      </c>
      <c r="H302">
        <v>1.34</v>
      </c>
      <c r="I302" s="7">
        <v>1.3332754440372159</v>
      </c>
      <c r="J302">
        <v>7</v>
      </c>
      <c r="K302">
        <v>57.5</v>
      </c>
      <c r="L302">
        <v>48</v>
      </c>
      <c r="M302">
        <v>36.799999999999997</v>
      </c>
      <c r="N302">
        <v>33.200000000000003</v>
      </c>
    </row>
    <row r="303" spans="1:14" x14ac:dyDescent="0.25">
      <c r="A303" t="s">
        <v>29</v>
      </c>
      <c r="B303" t="s">
        <v>58</v>
      </c>
      <c r="C303" s="1">
        <v>42377</v>
      </c>
      <c r="D303">
        <f>18-0-0</f>
        <v>18</v>
      </c>
      <c r="E303">
        <v>14</v>
      </c>
      <c r="F303" s="7">
        <v>16.726947179946297</v>
      </c>
      <c r="G303" s="7">
        <v>1.3303693261911476</v>
      </c>
      <c r="H303">
        <v>1.29</v>
      </c>
      <c r="I303" s="7">
        <v>1.283526360304484</v>
      </c>
      <c r="J303">
        <v>17.600000000000001</v>
      </c>
      <c r="K303">
        <v>144</v>
      </c>
      <c r="L303">
        <v>112</v>
      </c>
      <c r="M303">
        <v>19.899999999999999</v>
      </c>
      <c r="N303">
        <v>18</v>
      </c>
    </row>
    <row r="304" spans="1:14" x14ac:dyDescent="0.25">
      <c r="A304" t="s">
        <v>30</v>
      </c>
      <c r="B304" t="s">
        <v>58</v>
      </c>
      <c r="C304" s="1">
        <v>42377</v>
      </c>
      <c r="D304">
        <f>44-0-0</f>
        <v>44</v>
      </c>
      <c r="E304">
        <v>33</v>
      </c>
      <c r="F304" s="7">
        <v>40.888093106535401</v>
      </c>
      <c r="G304" s="7">
        <v>1.6500704820975474</v>
      </c>
      <c r="H304">
        <v>1.6</v>
      </c>
      <c r="I304" s="7">
        <v>1.5919706794474218</v>
      </c>
      <c r="J304">
        <v>42.9</v>
      </c>
      <c r="K304">
        <v>350.5</v>
      </c>
      <c r="L304">
        <v>264</v>
      </c>
      <c r="M304">
        <v>51.8</v>
      </c>
      <c r="N304">
        <v>46.7</v>
      </c>
    </row>
    <row r="305" spans="1:14" x14ac:dyDescent="0.25">
      <c r="A305" t="s">
        <v>31</v>
      </c>
      <c r="B305" t="s">
        <v>58</v>
      </c>
      <c r="C305" s="1">
        <v>42377</v>
      </c>
      <c r="D305">
        <f>39-0-0</f>
        <v>39</v>
      </c>
      <c r="E305">
        <v>28</v>
      </c>
      <c r="F305" s="7">
        <v>36.24171888988365</v>
      </c>
      <c r="G305" s="7">
        <v>1.3819340287566959</v>
      </c>
      <c r="H305">
        <v>1.34</v>
      </c>
      <c r="I305" s="7">
        <v>1.3332754440372159</v>
      </c>
      <c r="J305">
        <v>40.4</v>
      </c>
      <c r="K305">
        <v>330</v>
      </c>
      <c r="L305">
        <v>224</v>
      </c>
      <c r="M305">
        <v>84.5</v>
      </c>
      <c r="N305">
        <v>76.3</v>
      </c>
    </row>
    <row r="306" spans="1:14" x14ac:dyDescent="0.25">
      <c r="A306" t="s">
        <v>32</v>
      </c>
      <c r="B306" t="s">
        <v>58</v>
      </c>
      <c r="C306" s="1">
        <v>42377</v>
      </c>
      <c r="D306">
        <f>7-0-0</f>
        <v>7</v>
      </c>
      <c r="E306">
        <v>7</v>
      </c>
      <c r="F306" s="7">
        <v>6.5049239033124495</v>
      </c>
      <c r="G306" s="7">
        <v>0.8559740625881026</v>
      </c>
      <c r="H306">
        <v>0.83</v>
      </c>
      <c r="I306" s="7">
        <v>0.82583478996335002</v>
      </c>
      <c r="J306">
        <v>7.1</v>
      </c>
      <c r="K306">
        <v>58</v>
      </c>
      <c r="L306">
        <v>56</v>
      </c>
      <c r="M306">
        <v>30.9</v>
      </c>
      <c r="N306">
        <v>27.9</v>
      </c>
    </row>
    <row r="307" spans="1:14" x14ac:dyDescent="0.25">
      <c r="A307" t="s">
        <v>33</v>
      </c>
      <c r="B307" t="s">
        <v>58</v>
      </c>
      <c r="C307" s="1">
        <v>42377</v>
      </c>
      <c r="D307">
        <v>0</v>
      </c>
      <c r="E307">
        <v>15</v>
      </c>
      <c r="F307" s="7">
        <v>0</v>
      </c>
      <c r="G307" s="7">
        <v>1.000355229771638</v>
      </c>
      <c r="H307">
        <v>0.97</v>
      </c>
      <c r="I307" s="7">
        <v>0.96513222441499946</v>
      </c>
      <c r="J307">
        <v>14.7</v>
      </c>
      <c r="K307">
        <v>0</v>
      </c>
      <c r="L307">
        <v>120</v>
      </c>
      <c r="M307">
        <v>96.7</v>
      </c>
      <c r="N307">
        <v>87.3</v>
      </c>
    </row>
    <row r="308" spans="1:14" x14ac:dyDescent="0.25">
      <c r="A308" t="s">
        <v>34</v>
      </c>
      <c r="B308" t="s">
        <v>58</v>
      </c>
      <c r="C308" s="1">
        <v>42377</v>
      </c>
      <c r="D308">
        <f>5-0-0</f>
        <v>5</v>
      </c>
      <c r="E308">
        <v>6.9</v>
      </c>
      <c r="F308" s="7">
        <v>4.6463742166517497</v>
      </c>
      <c r="G308" s="7">
        <v>0.57752466873414166</v>
      </c>
      <c r="H308">
        <v>0.56000000000000005</v>
      </c>
      <c r="I308" s="7">
        <v>0.55718973780659764</v>
      </c>
      <c r="J308">
        <v>5.2</v>
      </c>
      <c r="K308">
        <v>42.11</v>
      </c>
      <c r="L308">
        <v>55.2</v>
      </c>
      <c r="M308">
        <v>6.3</v>
      </c>
      <c r="N308">
        <v>5.7</v>
      </c>
    </row>
    <row r="309" spans="1:14" x14ac:dyDescent="0.25">
      <c r="A309" t="s">
        <v>35</v>
      </c>
      <c r="B309" t="s">
        <v>58</v>
      </c>
      <c r="C309" s="1">
        <v>42377</v>
      </c>
      <c r="D309">
        <f>24-0-0</f>
        <v>24</v>
      </c>
      <c r="E309">
        <v>19</v>
      </c>
      <c r="F309" s="7">
        <v>22.302596239928398</v>
      </c>
      <c r="G309" s="7">
        <v>0.56721172822103194</v>
      </c>
      <c r="H309">
        <v>0.55000000000000004</v>
      </c>
      <c r="I309" s="7">
        <v>0.54723992106005126</v>
      </c>
      <c r="J309">
        <v>24.2</v>
      </c>
      <c r="K309">
        <v>198</v>
      </c>
      <c r="L309">
        <v>152</v>
      </c>
      <c r="M309">
        <v>126.7</v>
      </c>
      <c r="N309">
        <v>114.3</v>
      </c>
    </row>
    <row r="310" spans="1:14" x14ac:dyDescent="0.25">
      <c r="A310" t="s">
        <v>36</v>
      </c>
      <c r="B310" t="s">
        <v>58</v>
      </c>
      <c r="C310" s="1">
        <v>42377</v>
      </c>
      <c r="D310">
        <v>0</v>
      </c>
      <c r="E310">
        <v>8</v>
      </c>
      <c r="F310" s="7">
        <v>0</v>
      </c>
      <c r="G310" s="7">
        <v>0.25782351282774174</v>
      </c>
      <c r="H310">
        <v>0.25</v>
      </c>
      <c r="I310" s="7">
        <v>0.24874541866365965</v>
      </c>
      <c r="J310">
        <v>7.8</v>
      </c>
      <c r="K310">
        <v>0</v>
      </c>
      <c r="L310">
        <v>64</v>
      </c>
      <c r="M310">
        <v>0</v>
      </c>
      <c r="N310">
        <v>0</v>
      </c>
    </row>
    <row r="311" spans="1:14" x14ac:dyDescent="0.25">
      <c r="A311" t="s">
        <v>37</v>
      </c>
      <c r="B311" t="s">
        <v>58</v>
      </c>
      <c r="C311" s="1">
        <v>42377</v>
      </c>
      <c r="D311">
        <v>0</v>
      </c>
      <c r="E311">
        <v>0</v>
      </c>
      <c r="F311" s="7">
        <v>0</v>
      </c>
      <c r="G311" s="7">
        <v>0</v>
      </c>
      <c r="H311">
        <v>0</v>
      </c>
      <c r="I311" s="7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4" x14ac:dyDescent="0.25">
      <c r="A312" t="s">
        <v>38</v>
      </c>
      <c r="B312" t="s">
        <v>58</v>
      </c>
      <c r="C312" s="1">
        <v>42377</v>
      </c>
      <c r="D312">
        <v>0</v>
      </c>
      <c r="E312">
        <v>10</v>
      </c>
      <c r="F312" s="7">
        <v>0</v>
      </c>
      <c r="G312" s="7">
        <v>0</v>
      </c>
      <c r="H312">
        <v>0</v>
      </c>
      <c r="I312" s="7">
        <v>0</v>
      </c>
      <c r="J312">
        <v>9.8000000000000007</v>
      </c>
      <c r="K312">
        <v>0</v>
      </c>
      <c r="L312">
        <v>80</v>
      </c>
      <c r="M312">
        <v>64.7</v>
      </c>
      <c r="N312">
        <v>58.4</v>
      </c>
    </row>
    <row r="313" spans="1:14" x14ac:dyDescent="0.25">
      <c r="A313" t="s">
        <v>59</v>
      </c>
      <c r="B313" t="s">
        <v>58</v>
      </c>
      <c r="C313" s="1">
        <v>42377</v>
      </c>
      <c r="D313">
        <v>0</v>
      </c>
      <c r="E313">
        <v>5</v>
      </c>
      <c r="F313" s="7">
        <v>0</v>
      </c>
      <c r="G313" s="7">
        <v>0</v>
      </c>
      <c r="I313" s="7">
        <v>0</v>
      </c>
      <c r="K313">
        <v>0</v>
      </c>
      <c r="L313">
        <v>40</v>
      </c>
      <c r="M313">
        <v>0</v>
      </c>
      <c r="N313">
        <v>0</v>
      </c>
    </row>
    <row r="314" spans="1:14" x14ac:dyDescent="0.25">
      <c r="A314" t="s">
        <v>1</v>
      </c>
      <c r="B314" t="s">
        <v>58</v>
      </c>
      <c r="C314" s="1">
        <v>42378</v>
      </c>
      <c r="D314">
        <v>565.4</v>
      </c>
      <c r="E314">
        <v>507.19999999999993</v>
      </c>
      <c r="F314">
        <v>543.99999999999818</v>
      </c>
      <c r="G314">
        <v>219.40000000000003</v>
      </c>
      <c r="H314">
        <v>177.35000000000002</v>
      </c>
      <c r="I314">
        <v>184.95999999999938</v>
      </c>
      <c r="J314">
        <v>538.7777777777776</v>
      </c>
      <c r="K314">
        <v>5000.0000000000009</v>
      </c>
      <c r="L314">
        <v>4848.9999999999982</v>
      </c>
      <c r="M314">
        <v>1841.4799999999996</v>
      </c>
      <c r="N314">
        <v>1648.6599999999996</v>
      </c>
    </row>
    <row r="315" spans="1:14" x14ac:dyDescent="0.25">
      <c r="A315" t="s">
        <v>2</v>
      </c>
      <c r="B315" t="s">
        <v>58</v>
      </c>
      <c r="C315" s="1">
        <v>42378</v>
      </c>
      <c r="D315">
        <f>13.4-0-0</f>
        <v>13.4</v>
      </c>
      <c r="E315">
        <v>13.2</v>
      </c>
      <c r="F315" s="7">
        <v>12.892819243013752</v>
      </c>
      <c r="G315" s="7">
        <v>25.608006766281367</v>
      </c>
      <c r="H315">
        <v>20.7</v>
      </c>
      <c r="I315" s="7">
        <v>21.588226670425637</v>
      </c>
      <c r="J315">
        <v>12.8</v>
      </c>
      <c r="K315">
        <v>117.77500000000001</v>
      </c>
      <c r="L315">
        <v>118.8</v>
      </c>
      <c r="M315">
        <v>21</v>
      </c>
      <c r="N315">
        <v>18.8</v>
      </c>
    </row>
    <row r="316" spans="1:14" x14ac:dyDescent="0.25">
      <c r="A316" t="s">
        <v>3</v>
      </c>
      <c r="B316" t="s">
        <v>58</v>
      </c>
      <c r="C316" s="1">
        <v>42378</v>
      </c>
      <c r="D316">
        <f>3.6-0-0</f>
        <v>3.6</v>
      </c>
      <c r="E316">
        <v>4</v>
      </c>
      <c r="F316" s="7">
        <v>3.4637424831977248</v>
      </c>
      <c r="G316" s="7">
        <v>17.45550606146039</v>
      </c>
      <c r="H316">
        <v>14.11</v>
      </c>
      <c r="I316" s="7">
        <v>14.71545305892298</v>
      </c>
      <c r="J316">
        <v>3.2</v>
      </c>
      <c r="K316">
        <v>29.099999999999998</v>
      </c>
      <c r="L316">
        <v>36</v>
      </c>
      <c r="M316">
        <v>10.6</v>
      </c>
      <c r="N316">
        <v>9.5</v>
      </c>
    </row>
    <row r="317" spans="1:14" x14ac:dyDescent="0.25">
      <c r="A317" t="s">
        <v>4</v>
      </c>
      <c r="B317" t="s">
        <v>58</v>
      </c>
      <c r="C317" s="1">
        <v>42378</v>
      </c>
      <c r="D317">
        <f>20.2-0-0</f>
        <v>20.2</v>
      </c>
      <c r="E317">
        <v>12.5</v>
      </c>
      <c r="F317" s="7">
        <v>19.435443933498345</v>
      </c>
      <c r="G317" s="7">
        <v>12.964826614040033</v>
      </c>
      <c r="H317">
        <v>10.48</v>
      </c>
      <c r="I317" s="7">
        <v>10.929691570341095</v>
      </c>
      <c r="J317">
        <v>19.100000000000001</v>
      </c>
      <c r="K317">
        <v>175.17599999999999</v>
      </c>
      <c r="L317">
        <v>112.5</v>
      </c>
      <c r="M317">
        <v>57.5</v>
      </c>
      <c r="N317">
        <v>51.4</v>
      </c>
    </row>
    <row r="318" spans="1:14" x14ac:dyDescent="0.25">
      <c r="A318" t="s">
        <v>5</v>
      </c>
      <c r="B318" t="s">
        <v>58</v>
      </c>
      <c r="C318" s="1">
        <v>42378</v>
      </c>
      <c r="D318">
        <f>4.2-0-0.4</f>
        <v>3.8000000000000003</v>
      </c>
      <c r="E318">
        <v>8</v>
      </c>
      <c r="F318" s="7">
        <v>3.6561726211531544</v>
      </c>
      <c r="G318" s="7">
        <v>12.507098956864954</v>
      </c>
      <c r="H318">
        <v>10.11</v>
      </c>
      <c r="I318" s="7">
        <v>10.543815054975999</v>
      </c>
      <c r="J318">
        <v>5</v>
      </c>
      <c r="K318">
        <v>45.681999999999995</v>
      </c>
      <c r="L318">
        <v>72</v>
      </c>
      <c r="M318">
        <v>5.4</v>
      </c>
      <c r="N318">
        <v>4.9000000000000004</v>
      </c>
    </row>
    <row r="319" spans="1:14" x14ac:dyDescent="0.25">
      <c r="A319" t="s">
        <v>6</v>
      </c>
      <c r="B319" t="s">
        <v>58</v>
      </c>
      <c r="C319" s="1">
        <v>42378</v>
      </c>
      <c r="D319">
        <f>16.6-0-3.3</f>
        <v>13.3</v>
      </c>
      <c r="E319">
        <v>20</v>
      </c>
      <c r="F319" s="7">
        <v>12.796604174036039</v>
      </c>
      <c r="G319" s="7">
        <v>15.414288130814775</v>
      </c>
      <c r="H319">
        <v>12.46</v>
      </c>
      <c r="I319" s="7">
        <v>12.994652382294854</v>
      </c>
      <c r="J319">
        <v>19.899999999999999</v>
      </c>
      <c r="K319">
        <v>182.62900000000002</v>
      </c>
      <c r="L319">
        <v>180</v>
      </c>
      <c r="M319">
        <v>30.9</v>
      </c>
      <c r="N319">
        <v>27.7</v>
      </c>
    </row>
    <row r="320" spans="1:14" x14ac:dyDescent="0.25">
      <c r="A320" t="s">
        <v>7</v>
      </c>
      <c r="B320" t="s">
        <v>58</v>
      </c>
      <c r="C320" s="1">
        <v>42378</v>
      </c>
      <c r="D320">
        <f>10.9-0-0</f>
        <v>10.9</v>
      </c>
      <c r="E320">
        <v>12.1</v>
      </c>
      <c r="F320" s="7">
        <v>10.487442518570889</v>
      </c>
      <c r="G320" s="7">
        <v>13.026681702847476</v>
      </c>
      <c r="H320">
        <v>10.53</v>
      </c>
      <c r="I320" s="7">
        <v>10.981837045390431</v>
      </c>
      <c r="J320">
        <v>10.1</v>
      </c>
      <c r="K320">
        <v>93.063000000000002</v>
      </c>
      <c r="L320">
        <v>108.89999999999999</v>
      </c>
      <c r="M320">
        <v>12</v>
      </c>
      <c r="N320">
        <v>10.7</v>
      </c>
    </row>
    <row r="321" spans="1:14" x14ac:dyDescent="0.25">
      <c r="A321" t="s">
        <v>8</v>
      </c>
      <c r="B321" t="s">
        <v>58</v>
      </c>
      <c r="C321" s="1">
        <v>42378</v>
      </c>
      <c r="D321">
        <f>12.4-0-0</f>
        <v>12.4</v>
      </c>
      <c r="E321">
        <v>13.5</v>
      </c>
      <c r="F321" s="7">
        <v>11.930668553236607</v>
      </c>
      <c r="G321" s="7">
        <v>9.8968142091908664</v>
      </c>
      <c r="H321">
        <v>8</v>
      </c>
      <c r="I321" s="7">
        <v>8.3432760078939658</v>
      </c>
      <c r="J321">
        <v>11</v>
      </c>
      <c r="K321">
        <v>101.53100000000001</v>
      </c>
      <c r="L321">
        <v>121.5</v>
      </c>
      <c r="M321">
        <v>16.2</v>
      </c>
      <c r="N321">
        <v>14.5</v>
      </c>
    </row>
    <row r="322" spans="1:14" x14ac:dyDescent="0.25">
      <c r="A322" t="s">
        <v>9</v>
      </c>
      <c r="B322" t="s">
        <v>58</v>
      </c>
      <c r="C322" s="1">
        <v>42378</v>
      </c>
      <c r="D322">
        <f>13.4-0-1.3</f>
        <v>12.1</v>
      </c>
      <c r="E322">
        <v>16.2</v>
      </c>
      <c r="F322" s="7">
        <v>11.642023346303462</v>
      </c>
      <c r="G322" s="7">
        <v>12.816374400902172</v>
      </c>
      <c r="H322">
        <v>10.36</v>
      </c>
      <c r="I322" s="7">
        <v>10.804542430222686</v>
      </c>
      <c r="J322">
        <v>10.1</v>
      </c>
      <c r="K322">
        <v>92.896999999999991</v>
      </c>
      <c r="L322">
        <v>145.79999999999998</v>
      </c>
      <c r="M322">
        <v>13</v>
      </c>
      <c r="N322">
        <v>11.6</v>
      </c>
    </row>
    <row r="323" spans="1:14" x14ac:dyDescent="0.25">
      <c r="A323" t="s">
        <v>10</v>
      </c>
      <c r="B323" t="s">
        <v>58</v>
      </c>
      <c r="C323" s="1">
        <v>42378</v>
      </c>
      <c r="D323">
        <f>15.8-0-0</f>
        <v>15.8</v>
      </c>
      <c r="E323">
        <v>17.899999999999999</v>
      </c>
      <c r="F323" s="7">
        <v>15.201980898478903</v>
      </c>
      <c r="G323" s="7">
        <v>12.1359684240203</v>
      </c>
      <c r="H323">
        <v>9.81</v>
      </c>
      <c r="I323" s="7">
        <v>10.230942204679977</v>
      </c>
      <c r="J323">
        <v>16.100000000000001</v>
      </c>
      <c r="K323">
        <v>147.74299999999999</v>
      </c>
      <c r="L323">
        <v>161.1</v>
      </c>
      <c r="M323">
        <v>26.5</v>
      </c>
      <c r="N323">
        <v>23.7</v>
      </c>
    </row>
    <row r="324" spans="1:14" x14ac:dyDescent="0.25">
      <c r="A324" t="s">
        <v>11</v>
      </c>
      <c r="B324" t="s">
        <v>58</v>
      </c>
      <c r="C324" s="1">
        <v>42378</v>
      </c>
      <c r="D324">
        <f>11.4-0-1.1</f>
        <v>10.3</v>
      </c>
      <c r="E324">
        <v>10.9</v>
      </c>
      <c r="F324" s="7">
        <v>9.9101521047046024</v>
      </c>
      <c r="G324" s="7">
        <v>11.61638567803778</v>
      </c>
      <c r="H324">
        <v>9.39</v>
      </c>
      <c r="I324" s="7">
        <v>9.7929202142655427</v>
      </c>
      <c r="J324">
        <v>11.4</v>
      </c>
      <c r="K324">
        <v>105.246</v>
      </c>
      <c r="L324">
        <v>98.100000000000009</v>
      </c>
      <c r="M324">
        <v>20.9</v>
      </c>
      <c r="N324">
        <v>18.7</v>
      </c>
    </row>
    <row r="325" spans="1:14" x14ac:dyDescent="0.25">
      <c r="A325" t="s">
        <v>12</v>
      </c>
      <c r="B325" t="s">
        <v>58</v>
      </c>
      <c r="C325" s="1">
        <v>42378</v>
      </c>
      <c r="D325">
        <f>35.6-0-0</f>
        <v>35.6</v>
      </c>
      <c r="E325">
        <v>31</v>
      </c>
      <c r="F325" s="7">
        <v>34.252564556066389</v>
      </c>
      <c r="G325" s="7">
        <v>8.2019847758669311</v>
      </c>
      <c r="H325">
        <v>6.63</v>
      </c>
      <c r="I325" s="7">
        <v>6.9144899915421236</v>
      </c>
      <c r="J325">
        <v>26.9</v>
      </c>
      <c r="K325">
        <v>247.35749999999996</v>
      </c>
      <c r="L325">
        <v>279</v>
      </c>
      <c r="M325">
        <v>98.2</v>
      </c>
      <c r="N325">
        <v>87.9</v>
      </c>
    </row>
    <row r="326" spans="1:14" x14ac:dyDescent="0.25">
      <c r="A326" t="s">
        <v>13</v>
      </c>
      <c r="B326" t="s">
        <v>58</v>
      </c>
      <c r="C326" s="1">
        <v>42378</v>
      </c>
      <c r="D326">
        <f>12-0-0</f>
        <v>12</v>
      </c>
      <c r="E326">
        <v>10</v>
      </c>
      <c r="F326" s="7">
        <v>11.545808277325749</v>
      </c>
      <c r="G326" s="7">
        <v>8.6225993797575402</v>
      </c>
      <c r="H326">
        <v>6.97</v>
      </c>
      <c r="I326" s="7">
        <v>7.2690792218776181</v>
      </c>
      <c r="J326">
        <v>11.7</v>
      </c>
      <c r="K326">
        <v>108</v>
      </c>
      <c r="L326">
        <v>90</v>
      </c>
      <c r="M326">
        <v>16.100000000000001</v>
      </c>
      <c r="N326">
        <v>14.4</v>
      </c>
    </row>
    <row r="327" spans="1:14" x14ac:dyDescent="0.25">
      <c r="A327" t="s">
        <v>14</v>
      </c>
      <c r="B327" t="s">
        <v>58</v>
      </c>
      <c r="C327" s="1">
        <v>42378</v>
      </c>
      <c r="D327">
        <v>0</v>
      </c>
      <c r="E327">
        <v>7</v>
      </c>
      <c r="F327" s="7">
        <v>0</v>
      </c>
      <c r="G327" s="7">
        <v>5.2081984775866932</v>
      </c>
      <c r="H327">
        <v>4.21</v>
      </c>
      <c r="I327" s="7">
        <v>4.3906489991541999</v>
      </c>
      <c r="J327">
        <v>0</v>
      </c>
      <c r="K327">
        <v>0</v>
      </c>
      <c r="L327">
        <v>63</v>
      </c>
      <c r="M327">
        <v>0</v>
      </c>
      <c r="N327">
        <v>0</v>
      </c>
    </row>
    <row r="328" spans="1:14" x14ac:dyDescent="0.25">
      <c r="A328" t="s">
        <v>15</v>
      </c>
      <c r="B328" t="s">
        <v>58</v>
      </c>
      <c r="C328" s="1">
        <v>42378</v>
      </c>
      <c r="D328">
        <f>11-0-0</f>
        <v>11</v>
      </c>
      <c r="E328">
        <v>9.5</v>
      </c>
      <c r="F328" s="7">
        <v>10.583657587548602</v>
      </c>
      <c r="G328" s="7">
        <v>5.0473752466873414</v>
      </c>
      <c r="H328">
        <v>4.08</v>
      </c>
      <c r="I328" s="7">
        <v>4.2550707640259224</v>
      </c>
      <c r="J328">
        <v>11</v>
      </c>
      <c r="K328">
        <v>101</v>
      </c>
      <c r="L328">
        <v>85.5</v>
      </c>
      <c r="M328">
        <v>18</v>
      </c>
      <c r="N328">
        <v>16.2</v>
      </c>
    </row>
    <row r="329" spans="1:14" x14ac:dyDescent="0.25">
      <c r="A329" t="s">
        <v>16</v>
      </c>
      <c r="B329" t="s">
        <v>58</v>
      </c>
      <c r="C329" s="1">
        <v>42378</v>
      </c>
      <c r="D329">
        <f>11-0-0</f>
        <v>11</v>
      </c>
      <c r="E329">
        <v>9</v>
      </c>
      <c r="F329" s="7">
        <v>10.583657587548602</v>
      </c>
      <c r="G329" s="7">
        <v>8.3999210600507475</v>
      </c>
      <c r="H329">
        <v>6.79</v>
      </c>
      <c r="I329" s="7">
        <v>7.0813555117000035</v>
      </c>
      <c r="J329">
        <v>10.5</v>
      </c>
      <c r="K329">
        <v>97</v>
      </c>
      <c r="L329">
        <v>81</v>
      </c>
      <c r="M329">
        <v>32.799999999999997</v>
      </c>
      <c r="N329">
        <v>29.3</v>
      </c>
    </row>
    <row r="330" spans="1:14" x14ac:dyDescent="0.25">
      <c r="A330" t="s">
        <v>17</v>
      </c>
      <c r="B330" t="s">
        <v>58</v>
      </c>
      <c r="C330" s="1">
        <v>42378</v>
      </c>
      <c r="D330">
        <v>0</v>
      </c>
      <c r="E330">
        <v>17</v>
      </c>
      <c r="F330" s="7">
        <v>0</v>
      </c>
      <c r="G330" s="7">
        <v>4.0700648435297433</v>
      </c>
      <c r="H330">
        <v>3.29</v>
      </c>
      <c r="I330" s="7">
        <v>3.4311722582463937</v>
      </c>
      <c r="J330">
        <v>0</v>
      </c>
      <c r="K330">
        <v>0</v>
      </c>
      <c r="L330">
        <v>153</v>
      </c>
      <c r="M330">
        <v>0</v>
      </c>
      <c r="N330">
        <v>0</v>
      </c>
    </row>
    <row r="331" spans="1:14" x14ac:dyDescent="0.25">
      <c r="A331" t="s">
        <v>18</v>
      </c>
      <c r="B331" t="s">
        <v>58</v>
      </c>
      <c r="C331" s="1">
        <v>42378</v>
      </c>
      <c r="D331">
        <f>20-0-0</f>
        <v>20</v>
      </c>
      <c r="E331">
        <v>17</v>
      </c>
      <c r="F331" s="7">
        <v>19.243013795542915</v>
      </c>
      <c r="G331" s="7">
        <v>3.0680124048491684</v>
      </c>
      <c r="H331">
        <v>2.48</v>
      </c>
      <c r="I331" s="7">
        <v>2.5864155624471294</v>
      </c>
      <c r="J331">
        <v>19.899999999999999</v>
      </c>
      <c r="K331">
        <v>183</v>
      </c>
      <c r="L331">
        <v>153</v>
      </c>
      <c r="M331">
        <v>87.1</v>
      </c>
      <c r="N331">
        <v>78</v>
      </c>
    </row>
    <row r="332" spans="1:14" x14ac:dyDescent="0.25">
      <c r="A332" t="s">
        <v>19</v>
      </c>
      <c r="B332" t="s">
        <v>58</v>
      </c>
      <c r="C332" s="1">
        <v>42378</v>
      </c>
      <c r="D332">
        <f>15-0-0</f>
        <v>15</v>
      </c>
      <c r="E332">
        <v>13.5</v>
      </c>
      <c r="F332" s="7">
        <v>14.432260346657186</v>
      </c>
      <c r="G332" s="7">
        <v>3.0556413870876802</v>
      </c>
      <c r="H332">
        <v>2.4700000000000002</v>
      </c>
      <c r="I332" s="7">
        <v>2.5759864674372621</v>
      </c>
      <c r="J332">
        <v>14.6</v>
      </c>
      <c r="K332">
        <v>134</v>
      </c>
      <c r="L332">
        <v>121.5</v>
      </c>
      <c r="M332">
        <v>99.6</v>
      </c>
      <c r="N332">
        <v>89.2</v>
      </c>
    </row>
    <row r="333" spans="1:14" x14ac:dyDescent="0.25">
      <c r="A333" t="s">
        <v>20</v>
      </c>
      <c r="B333" t="s">
        <v>58</v>
      </c>
      <c r="C333" s="1">
        <v>42378</v>
      </c>
      <c r="D333">
        <f>38-0-0</f>
        <v>38</v>
      </c>
      <c r="E333">
        <v>28</v>
      </c>
      <c r="F333" s="7">
        <v>36.561726211531536</v>
      </c>
      <c r="G333" s="7">
        <v>2.4989455878206934</v>
      </c>
      <c r="H333">
        <v>2.02</v>
      </c>
      <c r="I333" s="7">
        <v>2.1066771919932266</v>
      </c>
      <c r="J333">
        <v>31.4</v>
      </c>
      <c r="K333">
        <v>288.89999999999998</v>
      </c>
      <c r="L333">
        <v>252</v>
      </c>
      <c r="M333">
        <v>108.8</v>
      </c>
      <c r="N333">
        <v>97.4</v>
      </c>
    </row>
    <row r="334" spans="1:14" x14ac:dyDescent="0.25">
      <c r="A334" t="s">
        <v>21</v>
      </c>
      <c r="B334" t="s">
        <v>58</v>
      </c>
      <c r="C334" s="1">
        <v>42378</v>
      </c>
      <c r="D334">
        <f>30.5-0-0</f>
        <v>30.5</v>
      </c>
      <c r="E334">
        <v>25</v>
      </c>
      <c r="F334" s="7">
        <v>29.345596038202945</v>
      </c>
      <c r="G334" s="7">
        <v>3.7360473639695515</v>
      </c>
      <c r="H334">
        <v>3.02</v>
      </c>
      <c r="I334" s="7">
        <v>3.1495866929799723</v>
      </c>
      <c r="J334">
        <v>29</v>
      </c>
      <c r="K334">
        <v>267</v>
      </c>
      <c r="L334">
        <v>225</v>
      </c>
      <c r="M334">
        <v>185.3</v>
      </c>
      <c r="N334">
        <v>165.9</v>
      </c>
    </row>
    <row r="335" spans="1:14" x14ac:dyDescent="0.25">
      <c r="A335" t="s">
        <v>22</v>
      </c>
      <c r="B335" t="s">
        <v>58</v>
      </c>
      <c r="C335" s="1">
        <v>42378</v>
      </c>
      <c r="D335">
        <f>24-0-0</f>
        <v>24</v>
      </c>
      <c r="E335">
        <v>19</v>
      </c>
      <c r="F335" s="7">
        <v>23.091616554651498</v>
      </c>
      <c r="G335" s="7">
        <v>1.7566845221313787</v>
      </c>
      <c r="H335">
        <v>1.42</v>
      </c>
      <c r="I335" s="7">
        <v>1.4809314914011791</v>
      </c>
      <c r="J335">
        <v>23.2</v>
      </c>
      <c r="K335">
        <v>213.5</v>
      </c>
      <c r="L335">
        <v>171</v>
      </c>
      <c r="M335">
        <v>139.69999999999999</v>
      </c>
      <c r="N335">
        <v>125.1</v>
      </c>
    </row>
    <row r="336" spans="1:14" x14ac:dyDescent="0.25">
      <c r="A336" t="s">
        <v>23</v>
      </c>
      <c r="B336" t="s">
        <v>58</v>
      </c>
      <c r="C336" s="1">
        <v>42378</v>
      </c>
      <c r="D336">
        <f>0.8-0-0</f>
        <v>0.8</v>
      </c>
      <c r="E336">
        <v>5</v>
      </c>
      <c r="F336" s="7">
        <v>0.76972055182171661</v>
      </c>
      <c r="G336" s="7">
        <v>2.907189173949817</v>
      </c>
      <c r="H336">
        <v>2.35</v>
      </c>
      <c r="I336" s="7">
        <v>2.4508373273188528</v>
      </c>
      <c r="J336">
        <v>1.3</v>
      </c>
      <c r="K336">
        <v>11.65</v>
      </c>
      <c r="L336">
        <v>45</v>
      </c>
      <c r="M336">
        <v>0.7</v>
      </c>
      <c r="N336">
        <v>0.6</v>
      </c>
    </row>
    <row r="337" spans="1:14" x14ac:dyDescent="0.25">
      <c r="A337" t="s">
        <v>24</v>
      </c>
      <c r="B337" t="s">
        <v>58</v>
      </c>
      <c r="C337" s="1">
        <v>42378</v>
      </c>
      <c r="D337">
        <f>14-0-0</f>
        <v>14</v>
      </c>
      <c r="E337">
        <v>15</v>
      </c>
      <c r="F337" s="7">
        <v>13.470109656880041</v>
      </c>
      <c r="G337" s="7">
        <v>2.1278150549760362</v>
      </c>
      <c r="H337">
        <v>1.72</v>
      </c>
      <c r="I337" s="7">
        <v>1.7938043416972027</v>
      </c>
      <c r="J337">
        <v>17.600000000000001</v>
      </c>
      <c r="K337">
        <v>162</v>
      </c>
      <c r="L337">
        <v>135</v>
      </c>
      <c r="M337">
        <v>106.1</v>
      </c>
      <c r="N337">
        <v>95</v>
      </c>
    </row>
    <row r="338" spans="1:14" x14ac:dyDescent="0.25">
      <c r="A338" t="s">
        <v>25</v>
      </c>
      <c r="B338" t="s">
        <v>58</v>
      </c>
      <c r="C338" s="1">
        <v>42378</v>
      </c>
      <c r="D338">
        <f>7-0-0</f>
        <v>7</v>
      </c>
      <c r="E338">
        <v>6.5</v>
      </c>
      <c r="F338" s="7">
        <v>6.7350548284400205</v>
      </c>
      <c r="G338" s="7">
        <v>2.8577051029038625</v>
      </c>
      <c r="H338">
        <v>2.31</v>
      </c>
      <c r="I338" s="7">
        <v>2.4091209472793826</v>
      </c>
      <c r="J338">
        <v>6.6</v>
      </c>
      <c r="K338">
        <v>61</v>
      </c>
      <c r="L338">
        <v>58.5</v>
      </c>
      <c r="M338">
        <v>6</v>
      </c>
      <c r="N338">
        <v>5.4</v>
      </c>
    </row>
    <row r="339" spans="1:14" x14ac:dyDescent="0.25">
      <c r="A339" t="s">
        <v>26</v>
      </c>
      <c r="B339" t="s">
        <v>58</v>
      </c>
      <c r="C339" s="1">
        <v>42378</v>
      </c>
      <c r="D339">
        <f>25-0-0</f>
        <v>25</v>
      </c>
      <c r="E339">
        <v>16.5</v>
      </c>
      <c r="F339" s="7">
        <v>24.053767244428645</v>
      </c>
      <c r="G339" s="7">
        <v>1.9298787707922189</v>
      </c>
      <c r="H339">
        <v>1.56</v>
      </c>
      <c r="I339" s="7">
        <v>1.6269388215393232</v>
      </c>
      <c r="J339">
        <v>22.8</v>
      </c>
      <c r="K339">
        <v>210</v>
      </c>
      <c r="L339">
        <v>148.5</v>
      </c>
      <c r="M339">
        <v>41.6</v>
      </c>
      <c r="N339">
        <v>37.299999999999997</v>
      </c>
    </row>
    <row r="340" spans="1:14" x14ac:dyDescent="0.25">
      <c r="A340" t="s">
        <v>27</v>
      </c>
      <c r="B340" t="s">
        <v>58</v>
      </c>
      <c r="C340" s="1">
        <v>42378</v>
      </c>
      <c r="D340">
        <f>19-0-0</f>
        <v>19</v>
      </c>
      <c r="E340">
        <v>16</v>
      </c>
      <c r="F340" s="7">
        <v>18.280863105765768</v>
      </c>
      <c r="G340" s="7">
        <v>1.6700873978009587</v>
      </c>
      <c r="H340">
        <v>1.35</v>
      </c>
      <c r="I340" s="7">
        <v>1.4079278263321069</v>
      </c>
      <c r="J340">
        <v>17.399999999999999</v>
      </c>
      <c r="K340">
        <v>160</v>
      </c>
      <c r="L340">
        <v>144</v>
      </c>
      <c r="M340">
        <v>102.5</v>
      </c>
      <c r="N340">
        <v>91.8</v>
      </c>
    </row>
    <row r="341" spans="1:14" x14ac:dyDescent="0.25">
      <c r="A341" t="s">
        <v>28</v>
      </c>
      <c r="B341" t="s">
        <v>58</v>
      </c>
      <c r="C341" s="1">
        <v>42378</v>
      </c>
      <c r="D341">
        <f>5-0-0</f>
        <v>5</v>
      </c>
      <c r="E341">
        <v>6</v>
      </c>
      <c r="F341" s="7">
        <v>4.8107534488857286</v>
      </c>
      <c r="G341" s="7">
        <v>1.6577163800394701</v>
      </c>
      <c r="H341">
        <v>1.34</v>
      </c>
      <c r="I341" s="7">
        <v>1.3974987313222393</v>
      </c>
      <c r="J341">
        <v>6.8</v>
      </c>
      <c r="K341">
        <v>62.5</v>
      </c>
      <c r="L341">
        <v>54</v>
      </c>
      <c r="M341">
        <v>40.299999999999997</v>
      </c>
      <c r="N341">
        <v>36.1</v>
      </c>
    </row>
    <row r="342" spans="1:14" x14ac:dyDescent="0.25">
      <c r="A342" t="s">
        <v>29</v>
      </c>
      <c r="B342" t="s">
        <v>58</v>
      </c>
      <c r="C342" s="1">
        <v>42378</v>
      </c>
      <c r="D342">
        <f>18-0-0</f>
        <v>18</v>
      </c>
      <c r="E342">
        <v>14</v>
      </c>
      <c r="F342" s="7">
        <v>17.318712415988625</v>
      </c>
      <c r="G342" s="7">
        <v>1.5958612912320271</v>
      </c>
      <c r="H342">
        <v>1.29</v>
      </c>
      <c r="I342" s="7">
        <v>1.345353256272902</v>
      </c>
      <c r="J342">
        <v>17.600000000000001</v>
      </c>
      <c r="K342">
        <v>162</v>
      </c>
      <c r="L342">
        <v>126</v>
      </c>
      <c r="M342">
        <v>22.6</v>
      </c>
      <c r="N342">
        <v>20.2</v>
      </c>
    </row>
    <row r="343" spans="1:14" x14ac:dyDescent="0.25">
      <c r="A343" t="s">
        <v>30</v>
      </c>
      <c r="B343" t="s">
        <v>58</v>
      </c>
      <c r="C343" s="1">
        <v>42378</v>
      </c>
      <c r="D343">
        <f>43-0-0</f>
        <v>43</v>
      </c>
      <c r="E343">
        <v>33</v>
      </c>
      <c r="F343" s="7">
        <v>41.372479660417262</v>
      </c>
      <c r="G343" s="7">
        <v>1.9793628418381732</v>
      </c>
      <c r="H343">
        <v>1.6</v>
      </c>
      <c r="I343" s="7">
        <v>1.6686552015787932</v>
      </c>
      <c r="J343">
        <v>42.8</v>
      </c>
      <c r="K343">
        <v>393.5</v>
      </c>
      <c r="L343">
        <v>297</v>
      </c>
      <c r="M343">
        <v>58.6</v>
      </c>
      <c r="N343">
        <v>52.4</v>
      </c>
    </row>
    <row r="344" spans="1:14" x14ac:dyDescent="0.25">
      <c r="A344" t="s">
        <v>31</v>
      </c>
      <c r="B344" t="s">
        <v>58</v>
      </c>
      <c r="C344" s="1">
        <v>42378</v>
      </c>
      <c r="D344">
        <f>40-0-0</f>
        <v>40</v>
      </c>
      <c r="E344">
        <v>28</v>
      </c>
      <c r="F344" s="7">
        <v>38.486027591085829</v>
      </c>
      <c r="G344" s="7">
        <v>1.6577163800394701</v>
      </c>
      <c r="H344">
        <v>1.34</v>
      </c>
      <c r="I344" s="7">
        <v>1.3974987313222393</v>
      </c>
      <c r="J344">
        <v>40.200000000000003</v>
      </c>
      <c r="K344">
        <v>370</v>
      </c>
      <c r="L344">
        <v>252</v>
      </c>
      <c r="M344">
        <v>95.4</v>
      </c>
      <c r="N344">
        <v>85.4</v>
      </c>
    </row>
    <row r="345" spans="1:14" x14ac:dyDescent="0.25">
      <c r="A345" t="s">
        <v>32</v>
      </c>
      <c r="B345" t="s">
        <v>58</v>
      </c>
      <c r="C345" s="1">
        <v>42378</v>
      </c>
      <c r="D345">
        <f>7-0-0</f>
        <v>7</v>
      </c>
      <c r="E345">
        <v>7</v>
      </c>
      <c r="F345" s="7">
        <v>6.7350548284400205</v>
      </c>
      <c r="G345" s="7">
        <v>1.0267944742035524</v>
      </c>
      <c r="H345">
        <v>0.83</v>
      </c>
      <c r="I345" s="7">
        <v>0.86561488581899892</v>
      </c>
      <c r="J345">
        <v>7.1</v>
      </c>
      <c r="K345">
        <v>65</v>
      </c>
      <c r="L345">
        <v>63</v>
      </c>
      <c r="M345">
        <v>34.799999999999997</v>
      </c>
      <c r="N345">
        <v>31.1</v>
      </c>
    </row>
    <row r="346" spans="1:14" x14ac:dyDescent="0.25">
      <c r="A346" t="s">
        <v>33</v>
      </c>
      <c r="B346" t="s">
        <v>58</v>
      </c>
      <c r="C346" s="1">
        <v>42378</v>
      </c>
      <c r="D346">
        <v>0</v>
      </c>
      <c r="E346">
        <v>15</v>
      </c>
      <c r="F346" s="7">
        <v>0</v>
      </c>
      <c r="G346" s="7">
        <v>1.1999887228643926</v>
      </c>
      <c r="H346">
        <v>0.97</v>
      </c>
      <c r="I346" s="7">
        <v>1.0116222159571433</v>
      </c>
      <c r="J346">
        <v>14.7</v>
      </c>
      <c r="K346">
        <v>0</v>
      </c>
      <c r="L346">
        <v>135</v>
      </c>
      <c r="M346">
        <v>109.5</v>
      </c>
      <c r="N346">
        <v>98</v>
      </c>
    </row>
    <row r="347" spans="1:14" x14ac:dyDescent="0.25">
      <c r="A347" t="s">
        <v>34</v>
      </c>
      <c r="B347" t="s">
        <v>58</v>
      </c>
      <c r="C347" s="1">
        <v>42378</v>
      </c>
      <c r="D347">
        <f>5.1-0-0</f>
        <v>5.0999999999999996</v>
      </c>
      <c r="E347">
        <v>6.9</v>
      </c>
      <c r="F347" s="7">
        <v>4.9069685178634428</v>
      </c>
      <c r="G347" s="7">
        <v>0.69277699464336073</v>
      </c>
      <c r="H347">
        <v>0.56000000000000005</v>
      </c>
      <c r="I347" s="7">
        <v>0.58402932055257772</v>
      </c>
      <c r="J347">
        <v>5.0999999999999996</v>
      </c>
      <c r="K347">
        <v>47.2</v>
      </c>
      <c r="L347">
        <v>62.1</v>
      </c>
      <c r="M347">
        <v>7.1</v>
      </c>
      <c r="N347">
        <v>6.3</v>
      </c>
    </row>
    <row r="348" spans="1:14" x14ac:dyDescent="0.25">
      <c r="A348" t="s">
        <v>35</v>
      </c>
      <c r="B348" t="s">
        <v>58</v>
      </c>
      <c r="C348" s="1">
        <v>42378</v>
      </c>
      <c r="D348">
        <f>24.5-0-0</f>
        <v>24.5</v>
      </c>
      <c r="E348">
        <v>19</v>
      </c>
      <c r="F348" s="7">
        <v>23.572691899540072</v>
      </c>
      <c r="G348" s="7">
        <v>0.6804059768818721</v>
      </c>
      <c r="H348">
        <v>0.55000000000000004</v>
      </c>
      <c r="I348" s="7">
        <v>0.57360022554271017</v>
      </c>
      <c r="J348">
        <v>24.2</v>
      </c>
      <c r="K348">
        <v>222.5</v>
      </c>
      <c r="L348">
        <v>171</v>
      </c>
      <c r="M348">
        <v>143.4</v>
      </c>
      <c r="N348">
        <v>128.4</v>
      </c>
    </row>
    <row r="349" spans="1:14" x14ac:dyDescent="0.25">
      <c r="A349" t="s">
        <v>36</v>
      </c>
      <c r="B349" t="s">
        <v>58</v>
      </c>
      <c r="C349" s="1">
        <v>42378</v>
      </c>
      <c r="D349">
        <v>0</v>
      </c>
      <c r="E349">
        <v>8</v>
      </c>
      <c r="F349" s="7">
        <v>0</v>
      </c>
      <c r="G349" s="7">
        <v>0.30927544403721458</v>
      </c>
      <c r="H349">
        <v>0.25</v>
      </c>
      <c r="I349" s="7">
        <v>0.26072737524668643</v>
      </c>
      <c r="J349">
        <v>7.8</v>
      </c>
      <c r="K349">
        <v>0</v>
      </c>
      <c r="L349">
        <v>72</v>
      </c>
      <c r="M349">
        <v>0</v>
      </c>
      <c r="N349">
        <v>0</v>
      </c>
    </row>
    <row r="350" spans="1:14" x14ac:dyDescent="0.25">
      <c r="A350" t="s">
        <v>37</v>
      </c>
      <c r="B350" t="s">
        <v>58</v>
      </c>
      <c r="C350" s="1">
        <v>42378</v>
      </c>
      <c r="D350">
        <v>0</v>
      </c>
      <c r="E350">
        <v>0</v>
      </c>
      <c r="F350" s="7">
        <v>0</v>
      </c>
      <c r="G350" s="7">
        <v>0</v>
      </c>
      <c r="H350">
        <v>0</v>
      </c>
      <c r="I350" s="7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t="s">
        <v>38</v>
      </c>
      <c r="B351" t="s">
        <v>58</v>
      </c>
      <c r="C351" s="1">
        <v>42378</v>
      </c>
      <c r="D351">
        <v>0</v>
      </c>
      <c r="E351">
        <v>10</v>
      </c>
      <c r="F351" s="7">
        <v>0</v>
      </c>
      <c r="G351" s="7">
        <v>0</v>
      </c>
      <c r="H351">
        <v>0</v>
      </c>
      <c r="I351" s="7">
        <v>0</v>
      </c>
      <c r="J351">
        <v>9.8000000000000007</v>
      </c>
      <c r="K351">
        <v>0</v>
      </c>
      <c r="L351">
        <v>90</v>
      </c>
      <c r="M351">
        <v>73.400000000000006</v>
      </c>
      <c r="N351">
        <v>65.7</v>
      </c>
    </row>
    <row r="352" spans="1:14" x14ac:dyDescent="0.25">
      <c r="A352" t="s">
        <v>59</v>
      </c>
      <c r="B352" t="s">
        <v>58</v>
      </c>
      <c r="C352" s="1">
        <v>42378</v>
      </c>
      <c r="D352">
        <v>0</v>
      </c>
      <c r="E352">
        <v>5</v>
      </c>
      <c r="F352" s="7">
        <v>0</v>
      </c>
      <c r="G352" s="7">
        <v>0</v>
      </c>
      <c r="I352" s="7">
        <v>0</v>
      </c>
      <c r="K352">
        <v>0</v>
      </c>
      <c r="L352">
        <v>45</v>
      </c>
      <c r="M352">
        <v>0</v>
      </c>
      <c r="N352">
        <v>0</v>
      </c>
    </row>
    <row r="353" spans="1:14" x14ac:dyDescent="0.25">
      <c r="A353" t="s">
        <v>1</v>
      </c>
      <c r="B353" t="s">
        <v>58</v>
      </c>
      <c r="C353" s="1">
        <v>42379</v>
      </c>
      <c r="D353">
        <v>558.70000000000005</v>
      </c>
      <c r="E353">
        <v>507.19999999999993</v>
      </c>
      <c r="F353">
        <v>552.00000000000273</v>
      </c>
      <c r="G353">
        <v>211.90000000000009</v>
      </c>
      <c r="H353">
        <v>177.35000000000002</v>
      </c>
      <c r="I353">
        <v>187.68000000000094</v>
      </c>
      <c r="J353">
        <v>540.10000000000014</v>
      </c>
      <c r="K353">
        <v>5558.7</v>
      </c>
      <c r="L353">
        <v>5401.0000000000009</v>
      </c>
      <c r="M353">
        <v>2053.3799999999997</v>
      </c>
      <c r="N353">
        <v>1836.3400000000004</v>
      </c>
    </row>
    <row r="354" spans="1:14" x14ac:dyDescent="0.25">
      <c r="A354" t="s">
        <v>2</v>
      </c>
      <c r="B354" t="s">
        <v>58</v>
      </c>
      <c r="C354" s="1">
        <v>42379</v>
      </c>
      <c r="D354">
        <f>13.4-0-0</f>
        <v>13.4</v>
      </c>
      <c r="E354">
        <v>13.2</v>
      </c>
      <c r="F354" s="7">
        <v>13.239305530696324</v>
      </c>
      <c r="G354" s="7">
        <v>24.73261911474486</v>
      </c>
      <c r="H354">
        <v>20.7</v>
      </c>
      <c r="I354" s="7">
        <v>21.905700592049726</v>
      </c>
      <c r="J354">
        <v>12.9</v>
      </c>
      <c r="K354">
        <v>131.13499999999999</v>
      </c>
      <c r="L354">
        <v>132</v>
      </c>
      <c r="M354">
        <v>23.4</v>
      </c>
      <c r="N354">
        <v>21</v>
      </c>
    </row>
    <row r="355" spans="1:14" x14ac:dyDescent="0.25">
      <c r="A355" t="s">
        <v>3</v>
      </c>
      <c r="B355" t="s">
        <v>58</v>
      </c>
      <c r="C355" s="1">
        <v>42379</v>
      </c>
      <c r="D355">
        <f>3.5-0-0</f>
        <v>3.5</v>
      </c>
      <c r="E355">
        <v>4</v>
      </c>
      <c r="F355" s="7">
        <v>3.4580275639878457</v>
      </c>
      <c r="G355" s="7">
        <v>16.858804623625602</v>
      </c>
      <c r="H355">
        <v>14.11</v>
      </c>
      <c r="I355" s="7">
        <v>14.931856780377856</v>
      </c>
      <c r="J355">
        <v>3.2</v>
      </c>
      <c r="K355">
        <v>32.58</v>
      </c>
      <c r="L355">
        <v>40</v>
      </c>
      <c r="M355">
        <v>12</v>
      </c>
      <c r="N355">
        <v>10.7</v>
      </c>
    </row>
    <row r="356" spans="1:14" x14ac:dyDescent="0.25">
      <c r="A356" t="s">
        <v>4</v>
      </c>
      <c r="B356" t="s">
        <v>58</v>
      </c>
      <c r="C356" s="1">
        <v>42379</v>
      </c>
      <c r="D356">
        <f>20-0-0</f>
        <v>20</v>
      </c>
      <c r="E356">
        <v>12.5</v>
      </c>
      <c r="F356" s="7">
        <v>19.760157508501976</v>
      </c>
      <c r="G356" s="7">
        <v>12.521635184663099</v>
      </c>
      <c r="H356">
        <v>10.48</v>
      </c>
      <c r="I356" s="7">
        <v>11.090422328728557</v>
      </c>
      <c r="J356">
        <v>19.100000000000001</v>
      </c>
      <c r="K356">
        <v>195.18599999999998</v>
      </c>
      <c r="L356">
        <v>125</v>
      </c>
      <c r="M356">
        <v>64.2</v>
      </c>
      <c r="N356">
        <v>57.4</v>
      </c>
    </row>
    <row r="357" spans="1:14" x14ac:dyDescent="0.25">
      <c r="A357" t="s">
        <v>5</v>
      </c>
      <c r="B357" t="s">
        <v>58</v>
      </c>
      <c r="C357" s="1">
        <v>42379</v>
      </c>
      <c r="D357">
        <f>3.8-0.4-0.4</f>
        <v>3</v>
      </c>
      <c r="E357">
        <v>8</v>
      </c>
      <c r="F357" s="7">
        <v>2.9640236262752961</v>
      </c>
      <c r="G357" s="7">
        <v>12.079554553143504</v>
      </c>
      <c r="H357">
        <v>10.11</v>
      </c>
      <c r="I357" s="7">
        <v>10.698871158725735</v>
      </c>
      <c r="J357">
        <v>4.8</v>
      </c>
      <c r="K357">
        <v>49.442</v>
      </c>
      <c r="L357">
        <v>80</v>
      </c>
      <c r="M357">
        <v>5.9</v>
      </c>
      <c r="N357">
        <v>5.3</v>
      </c>
    </row>
    <row r="358" spans="1:14" x14ac:dyDescent="0.25">
      <c r="A358" t="s">
        <v>6</v>
      </c>
      <c r="B358" t="s">
        <v>58</v>
      </c>
      <c r="C358" s="1">
        <v>42379</v>
      </c>
      <c r="D358">
        <f>16.9-0-1.7</f>
        <v>15.2</v>
      </c>
      <c r="E358">
        <v>20</v>
      </c>
      <c r="F358" s="7">
        <v>15.0177197064615</v>
      </c>
      <c r="G358" s="7">
        <v>14.887363969551739</v>
      </c>
      <c r="H358">
        <v>12.46</v>
      </c>
      <c r="I358" s="7">
        <v>13.185750211446358</v>
      </c>
      <c r="J358">
        <v>19.600000000000001</v>
      </c>
      <c r="K358">
        <v>199.49500000000003</v>
      </c>
      <c r="L358">
        <v>200</v>
      </c>
      <c r="M358">
        <v>33.799999999999997</v>
      </c>
      <c r="N358">
        <v>30.2</v>
      </c>
    </row>
    <row r="359" spans="1:14" x14ac:dyDescent="0.25">
      <c r="A359" t="s">
        <v>7</v>
      </c>
      <c r="B359" t="s">
        <v>58</v>
      </c>
      <c r="C359" s="1">
        <v>42379</v>
      </c>
      <c r="D359">
        <f>10.9-0-0</f>
        <v>10.9</v>
      </c>
      <c r="E359">
        <v>12.1</v>
      </c>
      <c r="F359" s="7">
        <v>10.769285842133577</v>
      </c>
      <c r="G359" s="7">
        <v>12.581375810544124</v>
      </c>
      <c r="H359">
        <v>10.53</v>
      </c>
      <c r="I359" s="7">
        <v>11.143334648999209</v>
      </c>
      <c r="J359">
        <v>10.199999999999999</v>
      </c>
      <c r="K359">
        <v>103.983</v>
      </c>
      <c r="L359">
        <v>121</v>
      </c>
      <c r="M359">
        <v>13.4</v>
      </c>
      <c r="N359">
        <v>12</v>
      </c>
    </row>
    <row r="360" spans="1:14" x14ac:dyDescent="0.25">
      <c r="A360" t="s">
        <v>8</v>
      </c>
      <c r="B360" t="s">
        <v>58</v>
      </c>
      <c r="C360" s="1">
        <v>42379</v>
      </c>
      <c r="D360">
        <f>10.2-0-0</f>
        <v>10.199999999999999</v>
      </c>
      <c r="E360">
        <v>13.5</v>
      </c>
      <c r="F360" s="7">
        <v>10.077680329336008</v>
      </c>
      <c r="G360" s="7">
        <v>9.5585001409641972</v>
      </c>
      <c r="H360">
        <v>8</v>
      </c>
      <c r="I360" s="7">
        <v>8.4659712433042422</v>
      </c>
      <c r="J360">
        <v>11</v>
      </c>
      <c r="K360">
        <v>111.706</v>
      </c>
      <c r="L360">
        <v>135</v>
      </c>
      <c r="M360">
        <v>17.8</v>
      </c>
      <c r="N360">
        <v>15.9</v>
      </c>
    </row>
    <row r="361" spans="1:14" x14ac:dyDescent="0.25">
      <c r="A361" t="s">
        <v>9</v>
      </c>
      <c r="B361" t="s">
        <v>58</v>
      </c>
      <c r="C361" s="1">
        <v>42379</v>
      </c>
      <c r="D361">
        <f>14.9-0-0</f>
        <v>14.9</v>
      </c>
      <c r="E361">
        <v>16.2</v>
      </c>
      <c r="F361" s="7">
        <v>14.721317343833972</v>
      </c>
      <c r="G361" s="7">
        <v>12.378257682548636</v>
      </c>
      <c r="H361">
        <v>10.36</v>
      </c>
      <c r="I361" s="7">
        <v>10.963432760078993</v>
      </c>
      <c r="J361">
        <v>10.6</v>
      </c>
      <c r="K361">
        <v>107.767</v>
      </c>
      <c r="L361">
        <v>162</v>
      </c>
      <c r="M361">
        <v>15</v>
      </c>
      <c r="N361">
        <v>13.4</v>
      </c>
    </row>
    <row r="362" spans="1:14" x14ac:dyDescent="0.25">
      <c r="A362" t="s">
        <v>10</v>
      </c>
      <c r="B362" t="s">
        <v>58</v>
      </c>
      <c r="C362" s="1">
        <v>42379</v>
      </c>
      <c r="D362">
        <f>15.8-0-0</f>
        <v>15.8</v>
      </c>
      <c r="E362">
        <v>17.899999999999999</v>
      </c>
      <c r="F362" s="7">
        <v>15.610524431716563</v>
      </c>
      <c r="G362" s="7">
        <v>11.721110797857348</v>
      </c>
      <c r="H362">
        <v>9.81</v>
      </c>
      <c r="I362" s="7">
        <v>10.381397237101828</v>
      </c>
      <c r="J362">
        <v>16</v>
      </c>
      <c r="K362">
        <v>163.57300000000001</v>
      </c>
      <c r="L362">
        <v>179</v>
      </c>
      <c r="M362">
        <v>29.3</v>
      </c>
      <c r="N362">
        <v>26.2</v>
      </c>
    </row>
    <row r="363" spans="1:14" x14ac:dyDescent="0.25">
      <c r="A363" t="s">
        <v>11</v>
      </c>
      <c r="B363" t="s">
        <v>58</v>
      </c>
      <c r="C363" s="1">
        <v>42379</v>
      </c>
      <c r="D363">
        <f>11.4-0-1.1</f>
        <v>10.3</v>
      </c>
      <c r="E363">
        <v>10.9</v>
      </c>
      <c r="F363" s="7">
        <v>10.176481116878518</v>
      </c>
      <c r="G363" s="7">
        <v>11.219289540456728</v>
      </c>
      <c r="H363">
        <v>9.39</v>
      </c>
      <c r="I363" s="7">
        <v>9.9369337468283536</v>
      </c>
      <c r="J363">
        <v>11.4</v>
      </c>
      <c r="K363">
        <v>116.64899999999999</v>
      </c>
      <c r="L363">
        <v>109</v>
      </c>
      <c r="M363">
        <v>23.2</v>
      </c>
      <c r="N363">
        <v>20.8</v>
      </c>
    </row>
    <row r="364" spans="1:14" x14ac:dyDescent="0.25">
      <c r="A364" t="s">
        <v>12</v>
      </c>
      <c r="B364" t="s">
        <v>58</v>
      </c>
      <c r="C364" s="1">
        <v>42379</v>
      </c>
      <c r="D364">
        <f>34.7-0-0</f>
        <v>34.700000000000003</v>
      </c>
      <c r="E364">
        <v>31</v>
      </c>
      <c r="F364" s="7">
        <v>34.283873277250933</v>
      </c>
      <c r="G364" s="7">
        <v>7.9216069918240795</v>
      </c>
      <c r="H364">
        <v>6.63</v>
      </c>
      <c r="I364" s="7">
        <v>7.016173667888391</v>
      </c>
      <c r="J364">
        <v>27.7</v>
      </c>
      <c r="K364">
        <v>282.08749999999998</v>
      </c>
      <c r="L364">
        <v>310</v>
      </c>
      <c r="M364">
        <v>112.3</v>
      </c>
      <c r="N364">
        <v>100.4</v>
      </c>
    </row>
    <row r="365" spans="1:14" x14ac:dyDescent="0.25">
      <c r="A365" t="s">
        <v>13</v>
      </c>
      <c r="B365" t="s">
        <v>58</v>
      </c>
      <c r="C365" s="1">
        <v>42379</v>
      </c>
      <c r="D365">
        <f>12-0-0</f>
        <v>12</v>
      </c>
      <c r="E365">
        <v>10</v>
      </c>
      <c r="F365" s="7">
        <v>11.856094505101185</v>
      </c>
      <c r="G365" s="7">
        <v>8.327843247815057</v>
      </c>
      <c r="H365">
        <v>6.97</v>
      </c>
      <c r="I365" s="7">
        <v>7.3759774457288207</v>
      </c>
      <c r="J365">
        <v>11.8</v>
      </c>
      <c r="K365">
        <v>120</v>
      </c>
      <c r="L365">
        <v>100</v>
      </c>
      <c r="M365">
        <v>17.899999999999999</v>
      </c>
      <c r="N365">
        <v>16</v>
      </c>
    </row>
    <row r="366" spans="1:14" x14ac:dyDescent="0.25">
      <c r="A366" t="s">
        <v>14</v>
      </c>
      <c r="B366" t="s">
        <v>58</v>
      </c>
      <c r="C366" s="1">
        <v>42379</v>
      </c>
      <c r="D366">
        <v>0</v>
      </c>
      <c r="E366">
        <v>7</v>
      </c>
      <c r="F366" s="7">
        <v>0</v>
      </c>
      <c r="G366" s="7">
        <v>5.0301606991824093</v>
      </c>
      <c r="H366">
        <v>4.21</v>
      </c>
      <c r="I366" s="7">
        <v>4.4552173667888573</v>
      </c>
      <c r="J366">
        <v>0</v>
      </c>
      <c r="K366">
        <v>0</v>
      </c>
      <c r="L366">
        <v>70</v>
      </c>
      <c r="M366">
        <v>0</v>
      </c>
      <c r="N366">
        <v>0</v>
      </c>
    </row>
    <row r="367" spans="1:14" x14ac:dyDescent="0.25">
      <c r="A367" t="s">
        <v>15</v>
      </c>
      <c r="B367" t="s">
        <v>58</v>
      </c>
      <c r="C367" s="1">
        <v>42379</v>
      </c>
      <c r="D367">
        <f>11-0-0</f>
        <v>11</v>
      </c>
      <c r="E367">
        <v>9.5</v>
      </c>
      <c r="F367" s="7">
        <v>10.868086629676087</v>
      </c>
      <c r="G367" s="7">
        <v>4.8748350718917406</v>
      </c>
      <c r="H367">
        <v>4.08</v>
      </c>
      <c r="I367" s="7">
        <v>4.3176453340851637</v>
      </c>
      <c r="J367">
        <v>11</v>
      </c>
      <c r="K367">
        <v>112</v>
      </c>
      <c r="L367">
        <v>95</v>
      </c>
      <c r="M367">
        <v>20.100000000000001</v>
      </c>
      <c r="N367">
        <v>18</v>
      </c>
    </row>
    <row r="368" spans="1:14" x14ac:dyDescent="0.25">
      <c r="A368" t="s">
        <v>16</v>
      </c>
      <c r="B368" t="s">
        <v>58</v>
      </c>
      <c r="C368" s="1">
        <v>42379</v>
      </c>
      <c r="D368">
        <f>10-0-0</f>
        <v>10</v>
      </c>
      <c r="E368">
        <v>9</v>
      </c>
      <c r="F368" s="7">
        <v>9.880078754250988</v>
      </c>
      <c r="G368" s="7">
        <v>8.1127769946433634</v>
      </c>
      <c r="H368">
        <v>6.79</v>
      </c>
      <c r="I368" s="7">
        <v>7.1854930927544762</v>
      </c>
      <c r="J368">
        <v>10.5</v>
      </c>
      <c r="K368">
        <v>107</v>
      </c>
      <c r="L368">
        <v>90</v>
      </c>
      <c r="M368">
        <v>36.200000000000003</v>
      </c>
      <c r="N368">
        <v>32.4</v>
      </c>
    </row>
    <row r="369" spans="1:14" x14ac:dyDescent="0.25">
      <c r="A369" t="s">
        <v>17</v>
      </c>
      <c r="B369" t="s">
        <v>58</v>
      </c>
      <c r="C369" s="1">
        <v>42379</v>
      </c>
      <c r="D369">
        <v>0</v>
      </c>
      <c r="E369">
        <v>17</v>
      </c>
      <c r="F369" s="7">
        <v>0</v>
      </c>
      <c r="G369" s="7">
        <v>3.9309331829715264</v>
      </c>
      <c r="H369">
        <v>3.29</v>
      </c>
      <c r="I369" s="7">
        <v>3.4816306738088696</v>
      </c>
      <c r="J369">
        <v>0</v>
      </c>
      <c r="K369">
        <v>0</v>
      </c>
      <c r="L369">
        <v>170</v>
      </c>
      <c r="M369">
        <v>0</v>
      </c>
      <c r="N369">
        <v>0</v>
      </c>
    </row>
    <row r="370" spans="1:14" x14ac:dyDescent="0.25">
      <c r="A370" t="s">
        <v>18</v>
      </c>
      <c r="B370" t="s">
        <v>58</v>
      </c>
      <c r="C370" s="1">
        <v>42379</v>
      </c>
      <c r="D370">
        <f>20-0-0</f>
        <v>20</v>
      </c>
      <c r="E370">
        <v>17</v>
      </c>
      <c r="F370" s="7">
        <v>19.760157508501976</v>
      </c>
      <c r="G370" s="7">
        <v>2.9631350436989012</v>
      </c>
      <c r="H370">
        <v>2.48</v>
      </c>
      <c r="I370" s="7">
        <v>2.6244510854243148</v>
      </c>
      <c r="J370">
        <v>19.899999999999999</v>
      </c>
      <c r="K370">
        <v>203</v>
      </c>
      <c r="L370">
        <v>170</v>
      </c>
      <c r="M370">
        <v>96.9</v>
      </c>
      <c r="N370">
        <v>86.7</v>
      </c>
    </row>
    <row r="371" spans="1:14" x14ac:dyDescent="0.25">
      <c r="A371" t="s">
        <v>19</v>
      </c>
      <c r="B371" t="s">
        <v>58</v>
      </c>
      <c r="C371" s="1">
        <v>42379</v>
      </c>
      <c r="D371">
        <f>15-0-0</f>
        <v>15</v>
      </c>
      <c r="E371">
        <v>13.5</v>
      </c>
      <c r="F371" s="7">
        <v>14.82011813137648</v>
      </c>
      <c r="G371" s="7">
        <v>2.9511869185226964</v>
      </c>
      <c r="H371">
        <v>2.4700000000000002</v>
      </c>
      <c r="I371" s="7">
        <v>2.6138686213701852</v>
      </c>
      <c r="J371">
        <v>14.6</v>
      </c>
      <c r="K371">
        <v>149</v>
      </c>
      <c r="L371">
        <v>135</v>
      </c>
      <c r="M371">
        <v>111.2</v>
      </c>
      <c r="N371">
        <v>99.4</v>
      </c>
    </row>
    <row r="372" spans="1:14" x14ac:dyDescent="0.25">
      <c r="A372" t="s">
        <v>20</v>
      </c>
      <c r="B372" t="s">
        <v>58</v>
      </c>
      <c r="C372" s="1">
        <v>42379</v>
      </c>
      <c r="D372">
        <f>37-0-0</f>
        <v>37</v>
      </c>
      <c r="E372">
        <v>28</v>
      </c>
      <c r="F372" s="7">
        <v>36.556291390728653</v>
      </c>
      <c r="G372" s="7">
        <v>2.4135212855934598</v>
      </c>
      <c r="H372">
        <v>2.02</v>
      </c>
      <c r="I372" s="7">
        <v>2.1376577389343212</v>
      </c>
      <c r="J372">
        <v>32</v>
      </c>
      <c r="K372">
        <v>325.89999999999998</v>
      </c>
      <c r="L372">
        <v>280</v>
      </c>
      <c r="M372">
        <v>123.2</v>
      </c>
      <c r="N372">
        <v>110.1</v>
      </c>
    </row>
    <row r="373" spans="1:14" x14ac:dyDescent="0.25">
      <c r="A373" t="s">
        <v>21</v>
      </c>
      <c r="B373" t="s">
        <v>58</v>
      </c>
      <c r="C373" s="1">
        <v>42379</v>
      </c>
      <c r="D373">
        <f>31-0-0</f>
        <v>31</v>
      </c>
      <c r="E373">
        <v>25</v>
      </c>
      <c r="F373" s="7">
        <v>30.628244138178061</v>
      </c>
      <c r="G373" s="7">
        <v>3.6083338032139851</v>
      </c>
      <c r="H373">
        <v>3.02</v>
      </c>
      <c r="I373" s="7">
        <v>3.195904144347351</v>
      </c>
      <c r="J373">
        <v>29.2</v>
      </c>
      <c r="K373">
        <v>298</v>
      </c>
      <c r="L373">
        <v>250</v>
      </c>
      <c r="M373">
        <v>207.6</v>
      </c>
      <c r="N373">
        <v>185.6</v>
      </c>
    </row>
    <row r="374" spans="1:14" x14ac:dyDescent="0.25">
      <c r="A374" t="s">
        <v>22</v>
      </c>
      <c r="B374" t="s">
        <v>58</v>
      </c>
      <c r="C374" s="1">
        <v>42379</v>
      </c>
      <c r="D374">
        <f>24-0-0</f>
        <v>24</v>
      </c>
      <c r="E374">
        <v>19</v>
      </c>
      <c r="F374" s="7">
        <v>23.712189010202369</v>
      </c>
      <c r="G374" s="7">
        <v>1.6966337750211451</v>
      </c>
      <c r="H374">
        <v>1.42</v>
      </c>
      <c r="I374" s="7">
        <v>1.5027098956865028</v>
      </c>
      <c r="J374">
        <v>23.3</v>
      </c>
      <c r="K374">
        <v>237.5</v>
      </c>
      <c r="L374">
        <v>190</v>
      </c>
      <c r="M374">
        <v>155.9</v>
      </c>
      <c r="N374">
        <v>139.4</v>
      </c>
    </row>
    <row r="375" spans="1:14" x14ac:dyDescent="0.25">
      <c r="A375" t="s">
        <v>23</v>
      </c>
      <c r="B375" t="s">
        <v>58</v>
      </c>
      <c r="C375" s="1">
        <v>42379</v>
      </c>
      <c r="D375">
        <f>0.8-0-0</f>
        <v>0.8</v>
      </c>
      <c r="E375">
        <v>5</v>
      </c>
      <c r="F375" s="7">
        <v>0.79040630034007897</v>
      </c>
      <c r="G375" s="7">
        <v>2.8078094164082334</v>
      </c>
      <c r="H375">
        <v>2.35</v>
      </c>
      <c r="I375" s="7">
        <v>2.4868790527206213</v>
      </c>
      <c r="J375">
        <v>1.2</v>
      </c>
      <c r="K375">
        <v>12.43</v>
      </c>
      <c r="L375">
        <v>50</v>
      </c>
      <c r="M375">
        <v>0.8</v>
      </c>
      <c r="N375">
        <v>0.7</v>
      </c>
    </row>
    <row r="376" spans="1:14" x14ac:dyDescent="0.25">
      <c r="A376" t="s">
        <v>24</v>
      </c>
      <c r="B376" t="s">
        <v>58</v>
      </c>
      <c r="C376" s="1">
        <v>42379</v>
      </c>
      <c r="D376">
        <f>14-0-0</f>
        <v>14</v>
      </c>
      <c r="E376">
        <v>15</v>
      </c>
      <c r="F376" s="7">
        <v>13.832110255951383</v>
      </c>
      <c r="G376" s="7">
        <v>2.0550775303073023</v>
      </c>
      <c r="H376">
        <v>1.72</v>
      </c>
      <c r="I376" s="7">
        <v>1.8201838173104121</v>
      </c>
      <c r="J376">
        <v>17.3</v>
      </c>
      <c r="K376">
        <v>176</v>
      </c>
      <c r="L376">
        <v>150</v>
      </c>
      <c r="M376">
        <v>115.6</v>
      </c>
      <c r="N376">
        <v>103.4</v>
      </c>
    </row>
    <row r="377" spans="1:14" x14ac:dyDescent="0.25">
      <c r="A377" t="s">
        <v>25</v>
      </c>
      <c r="B377" t="s">
        <v>58</v>
      </c>
      <c r="C377" s="1">
        <v>42379</v>
      </c>
      <c r="D377">
        <f>6.5-0-0</f>
        <v>6.5</v>
      </c>
      <c r="E377">
        <v>6.5</v>
      </c>
      <c r="F377" s="7">
        <v>6.4220511902631419</v>
      </c>
      <c r="G377" s="7">
        <v>2.760016915703412</v>
      </c>
      <c r="H377">
        <v>2.31</v>
      </c>
      <c r="I377" s="7">
        <v>2.4445491965041</v>
      </c>
      <c r="J377">
        <v>6.6</v>
      </c>
      <c r="K377">
        <v>67.5</v>
      </c>
      <c r="L377">
        <v>65</v>
      </c>
      <c r="M377">
        <v>6.7</v>
      </c>
      <c r="N377">
        <v>6</v>
      </c>
    </row>
    <row r="378" spans="1:14" x14ac:dyDescent="0.25">
      <c r="A378" t="s">
        <v>26</v>
      </c>
      <c r="B378" t="s">
        <v>58</v>
      </c>
      <c r="C378" s="1">
        <v>42379</v>
      </c>
      <c r="D378">
        <f>24-0-0</f>
        <v>24</v>
      </c>
      <c r="E378">
        <v>16.5</v>
      </c>
      <c r="F378" s="7">
        <v>23.712189010202369</v>
      </c>
      <c r="G378" s="7">
        <v>1.8639075274880186</v>
      </c>
      <c r="H378">
        <v>1.56</v>
      </c>
      <c r="I378" s="7">
        <v>1.6508643924443274</v>
      </c>
      <c r="J378">
        <v>22.9</v>
      </c>
      <c r="K378">
        <v>234</v>
      </c>
      <c r="L378">
        <v>165</v>
      </c>
      <c r="M378">
        <v>46.5</v>
      </c>
      <c r="N378">
        <v>41.6</v>
      </c>
    </row>
    <row r="379" spans="1:14" x14ac:dyDescent="0.25">
      <c r="A379" t="s">
        <v>27</v>
      </c>
      <c r="B379" t="s">
        <v>58</v>
      </c>
      <c r="C379" s="1">
        <v>42379</v>
      </c>
      <c r="D379">
        <f>18-0-0</f>
        <v>18</v>
      </c>
      <c r="E379">
        <v>16</v>
      </c>
      <c r="F379" s="7">
        <v>17.784141757651778</v>
      </c>
      <c r="G379" s="7">
        <v>1.6129968987877086</v>
      </c>
      <c r="H379">
        <v>1.35</v>
      </c>
      <c r="I379" s="7">
        <v>1.428632647307591</v>
      </c>
      <c r="J379">
        <v>17.5</v>
      </c>
      <c r="K379">
        <v>178</v>
      </c>
      <c r="L379">
        <v>160</v>
      </c>
      <c r="M379">
        <v>114.4</v>
      </c>
      <c r="N379">
        <v>102.3</v>
      </c>
    </row>
    <row r="380" spans="1:14" x14ac:dyDescent="0.25">
      <c r="A380" t="s">
        <v>28</v>
      </c>
      <c r="B380" t="s">
        <v>58</v>
      </c>
      <c r="C380" s="1">
        <v>42379</v>
      </c>
      <c r="D380">
        <f>5-0-0</f>
        <v>5</v>
      </c>
      <c r="E380">
        <v>6</v>
      </c>
      <c r="F380" s="7">
        <v>4.940039377125494</v>
      </c>
      <c r="G380" s="7">
        <v>1.6010487736115033</v>
      </c>
      <c r="H380">
        <v>1.34</v>
      </c>
      <c r="I380" s="7">
        <v>1.4180501832534607</v>
      </c>
      <c r="J380">
        <v>6.6</v>
      </c>
      <c r="K380">
        <v>67.5</v>
      </c>
      <c r="L380">
        <v>60</v>
      </c>
      <c r="M380">
        <v>43.6</v>
      </c>
      <c r="N380">
        <v>39</v>
      </c>
    </row>
    <row r="381" spans="1:14" x14ac:dyDescent="0.25">
      <c r="A381" t="s">
        <v>29</v>
      </c>
      <c r="B381" t="s">
        <v>58</v>
      </c>
      <c r="C381" s="1">
        <v>42379</v>
      </c>
      <c r="D381">
        <f>18.5-0-0</f>
        <v>18.5</v>
      </c>
      <c r="E381">
        <v>14</v>
      </c>
      <c r="F381" s="7">
        <v>18.278145695364326</v>
      </c>
      <c r="G381" s="7">
        <v>1.5413081477304769</v>
      </c>
      <c r="H381">
        <v>1.29</v>
      </c>
      <c r="I381" s="7">
        <v>1.365137862982809</v>
      </c>
      <c r="J381">
        <v>17.7</v>
      </c>
      <c r="K381">
        <v>180.5</v>
      </c>
      <c r="L381">
        <v>140</v>
      </c>
      <c r="M381">
        <v>25.2</v>
      </c>
      <c r="N381">
        <v>22.5</v>
      </c>
    </row>
    <row r="382" spans="1:14" x14ac:dyDescent="0.25">
      <c r="A382" t="s">
        <v>30</v>
      </c>
      <c r="B382" t="s">
        <v>58</v>
      </c>
      <c r="C382" s="1">
        <v>42379</v>
      </c>
      <c r="D382">
        <f>42-0-0</f>
        <v>42</v>
      </c>
      <c r="E382">
        <v>33</v>
      </c>
      <c r="F382" s="7">
        <v>41.496330767854154</v>
      </c>
      <c r="G382" s="7">
        <v>1.9117000281928398</v>
      </c>
      <c r="H382">
        <v>1.6</v>
      </c>
      <c r="I382" s="7">
        <v>1.6931942486608487</v>
      </c>
      <c r="J382">
        <v>42.7</v>
      </c>
      <c r="K382">
        <v>435.5</v>
      </c>
      <c r="L382">
        <v>330</v>
      </c>
      <c r="M382">
        <v>65.099999999999994</v>
      </c>
      <c r="N382">
        <v>58.2</v>
      </c>
    </row>
    <row r="383" spans="1:14" x14ac:dyDescent="0.25">
      <c r="A383" t="s">
        <v>31</v>
      </c>
      <c r="B383" t="s">
        <v>58</v>
      </c>
      <c r="C383" s="1">
        <v>42379</v>
      </c>
      <c r="D383">
        <f>39.5-0-0</f>
        <v>39.5</v>
      </c>
      <c r="E383">
        <v>28</v>
      </c>
      <c r="F383" s="7">
        <v>39.026311079291403</v>
      </c>
      <c r="G383" s="7">
        <v>1.6010487736115033</v>
      </c>
      <c r="H383">
        <v>1.34</v>
      </c>
      <c r="I383" s="7">
        <v>1.4180501832534607</v>
      </c>
      <c r="J383">
        <v>40.1</v>
      </c>
      <c r="K383">
        <v>409.5</v>
      </c>
      <c r="L383">
        <v>280</v>
      </c>
      <c r="M383">
        <v>105.9</v>
      </c>
      <c r="N383">
        <v>94.7</v>
      </c>
    </row>
    <row r="384" spans="1:14" x14ac:dyDescent="0.25">
      <c r="A384" t="s">
        <v>32</v>
      </c>
      <c r="B384" t="s">
        <v>58</v>
      </c>
      <c r="C384" s="1">
        <v>42379</v>
      </c>
      <c r="D384">
        <f>7-0-0</f>
        <v>7</v>
      </c>
      <c r="E384">
        <v>7</v>
      </c>
      <c r="F384" s="7">
        <v>6.9160551279756914</v>
      </c>
      <c r="G384" s="7">
        <v>0.99169438962503553</v>
      </c>
      <c r="H384">
        <v>0.83</v>
      </c>
      <c r="I384" s="7">
        <v>0.87834451649281509</v>
      </c>
      <c r="J384">
        <v>7.1</v>
      </c>
      <c r="K384">
        <v>72</v>
      </c>
      <c r="L384">
        <v>70</v>
      </c>
      <c r="M384">
        <v>38.6</v>
      </c>
      <c r="N384">
        <v>34.6</v>
      </c>
    </row>
    <row r="385" spans="1:14" x14ac:dyDescent="0.25">
      <c r="A385" t="s">
        <v>33</v>
      </c>
      <c r="B385" t="s">
        <v>58</v>
      </c>
      <c r="C385" s="1">
        <v>42379</v>
      </c>
      <c r="D385">
        <v>0</v>
      </c>
      <c r="E385">
        <v>15</v>
      </c>
      <c r="F385" s="7">
        <v>0</v>
      </c>
      <c r="G385" s="7">
        <v>1.1589681420919091</v>
      </c>
      <c r="H385">
        <v>0.97</v>
      </c>
      <c r="I385" s="7">
        <v>1.0264990132506393</v>
      </c>
      <c r="J385">
        <v>14.7</v>
      </c>
      <c r="K385">
        <v>0</v>
      </c>
      <c r="L385">
        <v>150</v>
      </c>
      <c r="M385">
        <v>122</v>
      </c>
      <c r="N385">
        <v>109.1</v>
      </c>
    </row>
    <row r="386" spans="1:14" x14ac:dyDescent="0.25">
      <c r="A386" t="s">
        <v>34</v>
      </c>
      <c r="B386" t="s">
        <v>58</v>
      </c>
      <c r="C386" s="1">
        <v>42379</v>
      </c>
      <c r="D386">
        <f>5.1-0-0</f>
        <v>5.0999999999999996</v>
      </c>
      <c r="E386">
        <v>6.9</v>
      </c>
      <c r="F386" s="7">
        <v>5.0388401646680041</v>
      </c>
      <c r="G386" s="7">
        <v>0.66909500986749393</v>
      </c>
      <c r="H386">
        <v>0.56000000000000005</v>
      </c>
      <c r="I386" s="7">
        <v>0.59261798703129698</v>
      </c>
      <c r="J386">
        <v>5.0999999999999996</v>
      </c>
      <c r="K386">
        <v>52.290000000000006</v>
      </c>
      <c r="L386">
        <v>69</v>
      </c>
      <c r="M386">
        <v>7.8</v>
      </c>
      <c r="N386">
        <v>7</v>
      </c>
    </row>
    <row r="387" spans="1:14" x14ac:dyDescent="0.25">
      <c r="A387" t="s">
        <v>35</v>
      </c>
      <c r="B387" t="s">
        <v>58</v>
      </c>
      <c r="C387" s="1">
        <v>42379</v>
      </c>
      <c r="D387">
        <f>25-0-0</f>
        <v>25</v>
      </c>
      <c r="E387">
        <v>19</v>
      </c>
      <c r="F387" s="7">
        <v>24.70019688562747</v>
      </c>
      <c r="G387" s="7">
        <v>0.65714688469128868</v>
      </c>
      <c r="H387">
        <v>0.55000000000000004</v>
      </c>
      <c r="I387" s="7">
        <v>0.58203552297716676</v>
      </c>
      <c r="J387">
        <v>24.3</v>
      </c>
      <c r="K387">
        <v>247.5</v>
      </c>
      <c r="L387">
        <v>190</v>
      </c>
      <c r="M387">
        <v>160</v>
      </c>
      <c r="N387">
        <v>143.1</v>
      </c>
    </row>
    <row r="388" spans="1:14" x14ac:dyDescent="0.25">
      <c r="A388" t="s">
        <v>36</v>
      </c>
      <c r="B388" t="s">
        <v>58</v>
      </c>
      <c r="C388" s="1">
        <v>42379</v>
      </c>
      <c r="D388">
        <v>0</v>
      </c>
      <c r="E388">
        <v>8</v>
      </c>
      <c r="F388" s="7">
        <v>0</v>
      </c>
      <c r="G388" s="7">
        <v>0.29870312940513116</v>
      </c>
      <c r="H388">
        <v>0.25</v>
      </c>
      <c r="I388" s="7">
        <v>0.26456160135325757</v>
      </c>
      <c r="J388">
        <v>7.8</v>
      </c>
      <c r="K388">
        <v>0</v>
      </c>
      <c r="L388">
        <v>80</v>
      </c>
      <c r="M388">
        <v>0</v>
      </c>
      <c r="N388">
        <v>0</v>
      </c>
    </row>
    <row r="389" spans="1:14" x14ac:dyDescent="0.25">
      <c r="A389" t="s">
        <v>37</v>
      </c>
      <c r="B389" t="s">
        <v>58</v>
      </c>
      <c r="C389" s="1">
        <v>42379</v>
      </c>
      <c r="D389">
        <v>0</v>
      </c>
      <c r="E389">
        <v>0</v>
      </c>
      <c r="F389" s="7">
        <v>0</v>
      </c>
      <c r="G389" s="7">
        <v>0</v>
      </c>
      <c r="H389">
        <v>0</v>
      </c>
      <c r="I389" s="7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t="s">
        <v>38</v>
      </c>
      <c r="B390" t="s">
        <v>58</v>
      </c>
      <c r="C390" s="1">
        <v>42379</v>
      </c>
      <c r="D390">
        <v>0</v>
      </c>
      <c r="E390">
        <v>10</v>
      </c>
      <c r="F390" s="7">
        <v>0</v>
      </c>
      <c r="G390" s="7">
        <v>0</v>
      </c>
      <c r="H390">
        <v>0</v>
      </c>
      <c r="I390" s="7">
        <v>0</v>
      </c>
      <c r="J390">
        <v>9.8000000000000007</v>
      </c>
      <c r="K390">
        <v>0</v>
      </c>
      <c r="L390">
        <v>100</v>
      </c>
      <c r="M390">
        <v>81.8</v>
      </c>
      <c r="N390">
        <v>73.2</v>
      </c>
    </row>
    <row r="391" spans="1:14" x14ac:dyDescent="0.25">
      <c r="A391" t="s">
        <v>59</v>
      </c>
      <c r="B391" t="s">
        <v>58</v>
      </c>
      <c r="C391" s="1">
        <v>42379</v>
      </c>
      <c r="D391">
        <v>0</v>
      </c>
      <c r="E391">
        <v>5</v>
      </c>
      <c r="F391" s="7">
        <v>0</v>
      </c>
      <c r="G391" s="7">
        <v>0</v>
      </c>
      <c r="I391" s="7">
        <v>0</v>
      </c>
      <c r="K391">
        <v>0</v>
      </c>
      <c r="L391">
        <v>50</v>
      </c>
      <c r="M391">
        <v>0</v>
      </c>
      <c r="N391">
        <v>0</v>
      </c>
    </row>
    <row r="392" spans="1:14" x14ac:dyDescent="0.25">
      <c r="A392" t="s">
        <v>1</v>
      </c>
      <c r="B392" t="s">
        <v>58</v>
      </c>
      <c r="C392" s="1">
        <v>42380</v>
      </c>
      <c r="D392">
        <v>548.90000000000009</v>
      </c>
      <c r="E392">
        <v>507.19999999999993</v>
      </c>
      <c r="F392">
        <v>536.99999999999818</v>
      </c>
      <c r="G392">
        <v>15.7</v>
      </c>
      <c r="H392">
        <v>177.35000000000002</v>
      </c>
      <c r="I392">
        <v>182.57999999999939</v>
      </c>
      <c r="J392">
        <v>539.81818181818176</v>
      </c>
      <c r="K392">
        <v>6107.6000000000013</v>
      </c>
      <c r="L392">
        <v>5937.9999999999991</v>
      </c>
      <c r="M392">
        <v>2069.08</v>
      </c>
      <c r="N392">
        <v>2018.9199999999998</v>
      </c>
    </row>
    <row r="393" spans="1:14" x14ac:dyDescent="0.25">
      <c r="A393" t="s">
        <v>2</v>
      </c>
      <c r="B393" t="s">
        <v>58</v>
      </c>
      <c r="C393" s="1">
        <v>42380</v>
      </c>
      <c r="D393">
        <f>13.4-0-0</f>
        <v>13.4</v>
      </c>
      <c r="E393">
        <v>13.2</v>
      </c>
      <c r="F393" s="7">
        <v>13.109491710694069</v>
      </c>
      <c r="G393" s="7">
        <v>1.8324781505497598</v>
      </c>
      <c r="H393">
        <v>20.7</v>
      </c>
      <c r="I393" s="7">
        <v>21.310436989004717</v>
      </c>
      <c r="J393">
        <v>12.9</v>
      </c>
      <c r="K393">
        <v>144.495</v>
      </c>
      <c r="L393">
        <v>145.19999999999999</v>
      </c>
      <c r="M393">
        <v>23.7</v>
      </c>
      <c r="N393">
        <v>23.2</v>
      </c>
    </row>
    <row r="394" spans="1:14" x14ac:dyDescent="0.25">
      <c r="A394" t="s">
        <v>3</v>
      </c>
      <c r="B394" t="s">
        <v>58</v>
      </c>
      <c r="C394" s="1">
        <v>42380</v>
      </c>
      <c r="D394">
        <f>3.5-0-0</f>
        <v>3.5</v>
      </c>
      <c r="E394">
        <v>4</v>
      </c>
      <c r="F394" s="7">
        <v>3.4241209692111374</v>
      </c>
      <c r="G394" s="7">
        <v>1.2490950098674933</v>
      </c>
      <c r="H394">
        <v>14.11</v>
      </c>
      <c r="I394" s="7">
        <v>14.526099802650075</v>
      </c>
      <c r="J394">
        <v>3.2</v>
      </c>
      <c r="K394">
        <v>36.06</v>
      </c>
      <c r="L394">
        <v>44</v>
      </c>
      <c r="M394">
        <v>12.1</v>
      </c>
      <c r="N394">
        <v>11.8</v>
      </c>
    </row>
    <row r="395" spans="1:14" x14ac:dyDescent="0.25">
      <c r="A395" t="s">
        <v>4</v>
      </c>
      <c r="B395" t="s">
        <v>58</v>
      </c>
      <c r="C395" s="1">
        <v>42380</v>
      </c>
      <c r="D395">
        <f>20-0-0</f>
        <v>20</v>
      </c>
      <c r="E395">
        <v>12.5</v>
      </c>
      <c r="F395" s="7">
        <v>19.566405538349358</v>
      </c>
      <c r="G395" s="7">
        <v>0.92774739216239066</v>
      </c>
      <c r="H395">
        <v>10.48</v>
      </c>
      <c r="I395" s="7">
        <v>10.789052156752147</v>
      </c>
      <c r="J395">
        <v>19.2</v>
      </c>
      <c r="K395">
        <v>215.19599999999997</v>
      </c>
      <c r="L395">
        <v>137.5</v>
      </c>
      <c r="M395">
        <v>64.900000000000006</v>
      </c>
      <c r="N395">
        <v>63.3</v>
      </c>
    </row>
    <row r="396" spans="1:14" x14ac:dyDescent="0.25">
      <c r="A396" t="s">
        <v>5</v>
      </c>
      <c r="B396" t="s">
        <v>58</v>
      </c>
      <c r="C396" s="1">
        <v>42380</v>
      </c>
      <c r="D396">
        <f>4.2-0-0.4</f>
        <v>3.8000000000000003</v>
      </c>
      <c r="E396">
        <v>8</v>
      </c>
      <c r="F396" s="7">
        <v>3.7176170522863781</v>
      </c>
      <c r="G396" s="7">
        <v>0.89499295179024507</v>
      </c>
      <c r="H396">
        <v>10.11</v>
      </c>
      <c r="I396" s="7">
        <v>10.408140964195058</v>
      </c>
      <c r="J396">
        <v>4.8</v>
      </c>
      <c r="K396">
        <v>53.671999999999997</v>
      </c>
      <c r="L396">
        <v>88</v>
      </c>
      <c r="M396">
        <v>5.9</v>
      </c>
      <c r="N396">
        <v>5.8</v>
      </c>
    </row>
    <row r="397" spans="1:14" x14ac:dyDescent="0.25">
      <c r="A397" t="s">
        <v>6</v>
      </c>
      <c r="B397" t="s">
        <v>58</v>
      </c>
      <c r="C397" s="1">
        <v>42380</v>
      </c>
      <c r="D397">
        <f>16.9-0-1.7</f>
        <v>15.2</v>
      </c>
      <c r="E397">
        <v>20</v>
      </c>
      <c r="F397" s="7">
        <v>14.87046820914551</v>
      </c>
      <c r="G397" s="7">
        <v>1.1030279109106287</v>
      </c>
      <c r="H397">
        <v>12.46</v>
      </c>
      <c r="I397" s="7">
        <v>12.827441781787382</v>
      </c>
      <c r="J397">
        <v>19.3</v>
      </c>
      <c r="K397">
        <v>216.36100000000002</v>
      </c>
      <c r="L397">
        <v>220</v>
      </c>
      <c r="M397">
        <v>33.6</v>
      </c>
      <c r="N397">
        <v>32.799999999999997</v>
      </c>
    </row>
    <row r="398" spans="1:14" x14ac:dyDescent="0.25">
      <c r="A398" t="s">
        <v>7</v>
      </c>
      <c r="B398" t="s">
        <v>58</v>
      </c>
      <c r="C398" s="1">
        <v>42380</v>
      </c>
      <c r="D398">
        <f>12.9-0-0</f>
        <v>12.9</v>
      </c>
      <c r="E398">
        <v>12.1</v>
      </c>
      <c r="F398" s="7">
        <v>12.620331572235335</v>
      </c>
      <c r="G398" s="7">
        <v>0.93217366788835609</v>
      </c>
      <c r="H398">
        <v>10.53</v>
      </c>
      <c r="I398" s="7">
        <v>10.840526642232835</v>
      </c>
      <c r="J398">
        <v>10.4</v>
      </c>
      <c r="K398">
        <v>116.92300000000002</v>
      </c>
      <c r="L398">
        <v>133.1</v>
      </c>
      <c r="M398">
        <v>13.8</v>
      </c>
      <c r="N398">
        <v>13.5</v>
      </c>
    </row>
    <row r="399" spans="1:14" x14ac:dyDescent="0.25">
      <c r="A399" t="s">
        <v>8</v>
      </c>
      <c r="B399" t="s">
        <v>58</v>
      </c>
      <c r="C399" s="1">
        <v>42380</v>
      </c>
      <c r="D399">
        <f>10.2-0-0</f>
        <v>10.199999999999999</v>
      </c>
      <c r="E399">
        <v>13.5</v>
      </c>
      <c r="F399" s="7">
        <v>9.9788668245581711</v>
      </c>
      <c r="G399" s="7">
        <v>0.70820411615449663</v>
      </c>
      <c r="H399">
        <v>8</v>
      </c>
      <c r="I399" s="7">
        <v>8.2359176769100362</v>
      </c>
      <c r="J399">
        <v>10.9</v>
      </c>
      <c r="K399">
        <v>121.88100000000001</v>
      </c>
      <c r="L399">
        <v>148.5</v>
      </c>
      <c r="M399">
        <v>17.8</v>
      </c>
      <c r="N399">
        <v>17.399999999999999</v>
      </c>
    </row>
    <row r="400" spans="1:14" x14ac:dyDescent="0.25">
      <c r="A400" t="s">
        <v>9</v>
      </c>
      <c r="B400" t="s">
        <v>58</v>
      </c>
      <c r="C400" s="1">
        <v>42380</v>
      </c>
      <c r="D400">
        <f>11.9-0-2.4</f>
        <v>9.5</v>
      </c>
      <c r="E400">
        <v>16.2</v>
      </c>
      <c r="F400" s="7">
        <v>9.2940426307159445</v>
      </c>
      <c r="G400" s="7">
        <v>0.91712433042007313</v>
      </c>
      <c r="H400">
        <v>10.36</v>
      </c>
      <c r="I400" s="7">
        <v>10.665513391598497</v>
      </c>
      <c r="J400">
        <v>10.7</v>
      </c>
      <c r="K400">
        <v>119.663</v>
      </c>
      <c r="L400">
        <v>178.2</v>
      </c>
      <c r="M400">
        <v>15.3</v>
      </c>
      <c r="N400">
        <v>14.9</v>
      </c>
    </row>
    <row r="401" spans="1:14" x14ac:dyDescent="0.25">
      <c r="A401" t="s">
        <v>10</v>
      </c>
      <c r="B401" t="s">
        <v>58</v>
      </c>
      <c r="C401" s="1">
        <v>42380</v>
      </c>
      <c r="D401">
        <f>15.8-0-0</f>
        <v>15.8</v>
      </c>
      <c r="E401">
        <v>17.899999999999999</v>
      </c>
      <c r="F401" s="7">
        <v>15.457460375295991</v>
      </c>
      <c r="G401" s="7">
        <v>0.86843529743445147</v>
      </c>
      <c r="H401">
        <v>9.81</v>
      </c>
      <c r="I401" s="7">
        <v>10.099294051310933</v>
      </c>
      <c r="J401">
        <v>16</v>
      </c>
      <c r="K401">
        <v>179.40299999999999</v>
      </c>
      <c r="L401">
        <v>196.89999999999998</v>
      </c>
      <c r="M401">
        <v>29.5</v>
      </c>
      <c r="N401">
        <v>28.8</v>
      </c>
    </row>
    <row r="402" spans="1:14" x14ac:dyDescent="0.25">
      <c r="A402" t="s">
        <v>11</v>
      </c>
      <c r="B402" t="s">
        <v>58</v>
      </c>
      <c r="C402" s="1">
        <v>42380</v>
      </c>
      <c r="D402">
        <f>8.9-0-1.8</f>
        <v>7.1000000000000005</v>
      </c>
      <c r="E402">
        <v>10.9</v>
      </c>
      <c r="F402" s="7">
        <v>6.9460739661140227</v>
      </c>
      <c r="G402" s="7">
        <v>0.83125458133634045</v>
      </c>
      <c r="H402">
        <v>9.39</v>
      </c>
      <c r="I402" s="7">
        <v>9.6669083732731558</v>
      </c>
      <c r="J402">
        <v>11.2</v>
      </c>
      <c r="K402">
        <v>125.59299999999999</v>
      </c>
      <c r="L402">
        <v>119.9</v>
      </c>
      <c r="M402">
        <v>22.9</v>
      </c>
      <c r="N402">
        <v>22.4</v>
      </c>
    </row>
    <row r="403" spans="1:14" x14ac:dyDescent="0.25">
      <c r="A403" t="s">
        <v>12</v>
      </c>
      <c r="B403" t="s">
        <v>58</v>
      </c>
      <c r="C403" s="1">
        <v>42380</v>
      </c>
      <c r="D403">
        <f>34.7-0-0</f>
        <v>34.700000000000003</v>
      </c>
      <c r="E403">
        <v>31</v>
      </c>
      <c r="F403" s="7">
        <v>33.947713609036136</v>
      </c>
      <c r="G403" s="7">
        <v>0.58692416126303903</v>
      </c>
      <c r="H403">
        <v>6.63</v>
      </c>
      <c r="I403" s="7">
        <v>6.8255167747391923</v>
      </c>
      <c r="J403">
        <v>28.3</v>
      </c>
      <c r="K403">
        <v>316.8175</v>
      </c>
      <c r="L403">
        <v>341</v>
      </c>
      <c r="M403">
        <v>115.7</v>
      </c>
      <c r="N403">
        <v>112.9</v>
      </c>
    </row>
    <row r="404" spans="1:14" x14ac:dyDescent="0.25">
      <c r="A404" t="s">
        <v>13</v>
      </c>
      <c r="B404" t="s">
        <v>58</v>
      </c>
      <c r="C404" s="1">
        <v>42380</v>
      </c>
      <c r="D404">
        <f>12-0-0</f>
        <v>12</v>
      </c>
      <c r="E404">
        <v>10</v>
      </c>
      <c r="F404" s="7">
        <v>11.739843323009614</v>
      </c>
      <c r="G404" s="7">
        <v>0.61702283619960518</v>
      </c>
      <c r="H404">
        <v>6.97</v>
      </c>
      <c r="I404" s="7">
        <v>7.1755432760078683</v>
      </c>
      <c r="J404">
        <v>11.8</v>
      </c>
      <c r="K404">
        <v>132</v>
      </c>
      <c r="L404">
        <v>110</v>
      </c>
      <c r="M404">
        <v>18</v>
      </c>
      <c r="N404">
        <v>17.600000000000001</v>
      </c>
    </row>
    <row r="405" spans="1:14" x14ac:dyDescent="0.25">
      <c r="A405" t="s">
        <v>14</v>
      </c>
      <c r="B405" t="s">
        <v>58</v>
      </c>
      <c r="C405" s="1">
        <v>42380</v>
      </c>
      <c r="D405">
        <v>0</v>
      </c>
      <c r="E405">
        <v>7</v>
      </c>
      <c r="F405" s="7">
        <v>0</v>
      </c>
      <c r="G405" s="7">
        <v>0.37269241612630383</v>
      </c>
      <c r="H405">
        <v>4.21</v>
      </c>
      <c r="I405" s="7">
        <v>4.3341516774739066</v>
      </c>
      <c r="J405">
        <v>0</v>
      </c>
      <c r="K405">
        <v>0</v>
      </c>
      <c r="L405">
        <v>77</v>
      </c>
      <c r="M405">
        <v>0</v>
      </c>
      <c r="N405">
        <v>0</v>
      </c>
    </row>
    <row r="406" spans="1:14" x14ac:dyDescent="0.25">
      <c r="A406" t="s">
        <v>15</v>
      </c>
      <c r="B406" t="s">
        <v>58</v>
      </c>
      <c r="C406" s="1">
        <v>42380</v>
      </c>
      <c r="D406">
        <f>11-0-0</f>
        <v>11</v>
      </c>
      <c r="E406">
        <v>9.5</v>
      </c>
      <c r="F406" s="7">
        <v>10.761523046092146</v>
      </c>
      <c r="G406" s="7">
        <v>0.3611840992387933</v>
      </c>
      <c r="H406">
        <v>4.08</v>
      </c>
      <c r="I406" s="7">
        <v>4.2003180152241191</v>
      </c>
      <c r="J406">
        <v>11</v>
      </c>
      <c r="K406">
        <v>123</v>
      </c>
      <c r="L406">
        <v>104.5</v>
      </c>
      <c r="M406">
        <v>20.3</v>
      </c>
      <c r="N406">
        <v>19.8</v>
      </c>
    </row>
    <row r="407" spans="1:14" x14ac:dyDescent="0.25">
      <c r="A407" t="s">
        <v>16</v>
      </c>
      <c r="B407" t="s">
        <v>58</v>
      </c>
      <c r="C407" s="1">
        <v>42380</v>
      </c>
      <c r="D407">
        <f>10-0-0</f>
        <v>10</v>
      </c>
      <c r="E407">
        <v>9</v>
      </c>
      <c r="F407" s="7">
        <v>9.7832027691746788</v>
      </c>
      <c r="G407" s="7">
        <v>0.601088243586129</v>
      </c>
      <c r="H407">
        <v>6.79</v>
      </c>
      <c r="I407" s="7">
        <v>6.9902351282773934</v>
      </c>
      <c r="J407">
        <v>10.4</v>
      </c>
      <c r="K407">
        <v>117</v>
      </c>
      <c r="L407">
        <v>99</v>
      </c>
      <c r="M407">
        <v>36.4</v>
      </c>
      <c r="N407">
        <v>35.5</v>
      </c>
    </row>
    <row r="408" spans="1:14" x14ac:dyDescent="0.25">
      <c r="A408" t="s">
        <v>17</v>
      </c>
      <c r="B408" t="s">
        <v>58</v>
      </c>
      <c r="C408" s="1">
        <v>42380</v>
      </c>
      <c r="D408">
        <v>0</v>
      </c>
      <c r="E408">
        <v>17</v>
      </c>
      <c r="F408" s="7">
        <v>0</v>
      </c>
      <c r="G408" s="7">
        <v>0.29124894276853674</v>
      </c>
      <c r="H408">
        <v>3.29</v>
      </c>
      <c r="I408" s="7">
        <v>3.3870211446292524</v>
      </c>
      <c r="J408">
        <v>0</v>
      </c>
      <c r="K408">
        <v>0</v>
      </c>
      <c r="L408">
        <v>187</v>
      </c>
      <c r="M408">
        <v>0</v>
      </c>
      <c r="N408">
        <v>0</v>
      </c>
    </row>
    <row r="409" spans="1:14" x14ac:dyDescent="0.25">
      <c r="A409" t="s">
        <v>18</v>
      </c>
      <c r="B409" t="s">
        <v>58</v>
      </c>
      <c r="C409" s="1">
        <v>42380</v>
      </c>
      <c r="D409">
        <f>20-0-0</f>
        <v>20</v>
      </c>
      <c r="E409">
        <v>17</v>
      </c>
      <c r="F409" s="7">
        <v>19.566405538349358</v>
      </c>
      <c r="G409" s="7">
        <v>0.21954327600789397</v>
      </c>
      <c r="H409">
        <v>2.48</v>
      </c>
      <c r="I409" s="7">
        <v>2.5531344798421114</v>
      </c>
      <c r="J409">
        <v>19.899999999999999</v>
      </c>
      <c r="K409">
        <v>223</v>
      </c>
      <c r="L409">
        <v>187</v>
      </c>
      <c r="M409">
        <v>97.7</v>
      </c>
      <c r="N409">
        <v>95.3</v>
      </c>
    </row>
    <row r="410" spans="1:14" x14ac:dyDescent="0.25">
      <c r="A410" t="s">
        <v>19</v>
      </c>
      <c r="B410" t="s">
        <v>58</v>
      </c>
      <c r="C410" s="1">
        <v>42380</v>
      </c>
      <c r="D410">
        <f>15-0-0</f>
        <v>15</v>
      </c>
      <c r="E410">
        <v>13.5</v>
      </c>
      <c r="F410" s="7">
        <v>14.674804153762018</v>
      </c>
      <c r="G410" s="7">
        <v>0.21865802086270086</v>
      </c>
      <c r="H410">
        <v>2.4700000000000002</v>
      </c>
      <c r="I410" s="7">
        <v>2.542839582745974</v>
      </c>
      <c r="J410">
        <v>14.6</v>
      </c>
      <c r="K410">
        <v>164</v>
      </c>
      <c r="L410">
        <v>148.5</v>
      </c>
      <c r="M410">
        <v>112.2</v>
      </c>
      <c r="N410">
        <v>109.5</v>
      </c>
    </row>
    <row r="411" spans="1:14" x14ac:dyDescent="0.25">
      <c r="A411" t="s">
        <v>20</v>
      </c>
      <c r="B411" t="s">
        <v>58</v>
      </c>
      <c r="C411" s="1">
        <v>42380</v>
      </c>
      <c r="D411">
        <f>36-0-0</f>
        <v>36</v>
      </c>
      <c r="E411">
        <v>28</v>
      </c>
      <c r="F411" s="7">
        <v>35.219529969028841</v>
      </c>
      <c r="G411" s="7">
        <v>0.1788215393290104</v>
      </c>
      <c r="H411">
        <v>2.02</v>
      </c>
      <c r="I411" s="7">
        <v>2.0795692134197838</v>
      </c>
      <c r="J411">
        <v>32.299999999999997</v>
      </c>
      <c r="K411">
        <v>361.9</v>
      </c>
      <c r="L411">
        <v>308</v>
      </c>
      <c r="M411">
        <v>125.5</v>
      </c>
      <c r="N411">
        <v>122.4</v>
      </c>
    </row>
    <row r="412" spans="1:14" x14ac:dyDescent="0.25">
      <c r="A412" t="s">
        <v>21</v>
      </c>
      <c r="B412" t="s">
        <v>58</v>
      </c>
      <c r="C412" s="1">
        <v>42380</v>
      </c>
      <c r="D412">
        <f>31-0-0</f>
        <v>31</v>
      </c>
      <c r="E412">
        <v>25</v>
      </c>
      <c r="F412" s="7">
        <v>30.327928584441498</v>
      </c>
      <c r="G412" s="7">
        <v>0.26734705384832252</v>
      </c>
      <c r="H412">
        <v>3.02</v>
      </c>
      <c r="I412" s="7">
        <v>3.1090589230335386</v>
      </c>
      <c r="J412">
        <v>29.3</v>
      </c>
      <c r="K412">
        <v>329</v>
      </c>
      <c r="L412">
        <v>275</v>
      </c>
      <c r="M412">
        <v>210.1</v>
      </c>
      <c r="N412">
        <v>205</v>
      </c>
    </row>
    <row r="413" spans="1:14" x14ac:dyDescent="0.25">
      <c r="A413" t="s">
        <v>22</v>
      </c>
      <c r="B413" t="s">
        <v>58</v>
      </c>
      <c r="C413" s="1">
        <v>42380</v>
      </c>
      <c r="D413">
        <f>24-0-0</f>
        <v>24</v>
      </c>
      <c r="E413">
        <v>19</v>
      </c>
      <c r="F413" s="7">
        <v>23.479686646019228</v>
      </c>
      <c r="G413" s="7">
        <v>0.12570623061742314</v>
      </c>
      <c r="H413">
        <v>1.42</v>
      </c>
      <c r="I413" s="7">
        <v>1.4618753876515316</v>
      </c>
      <c r="J413">
        <v>23.3</v>
      </c>
      <c r="K413">
        <v>261.5</v>
      </c>
      <c r="L413">
        <v>209</v>
      </c>
      <c r="M413">
        <v>157.4</v>
      </c>
      <c r="N413">
        <v>153.6</v>
      </c>
    </row>
    <row r="414" spans="1:14" x14ac:dyDescent="0.25">
      <c r="A414" t="s">
        <v>23</v>
      </c>
      <c r="B414" t="s">
        <v>58</v>
      </c>
      <c r="C414" s="1">
        <v>42380</v>
      </c>
      <c r="D414">
        <f>0.8-0-0</f>
        <v>0.8</v>
      </c>
      <c r="E414">
        <v>5</v>
      </c>
      <c r="F414" s="7">
        <v>0.78265622153397429</v>
      </c>
      <c r="G414" s="7">
        <v>0.20803495912038342</v>
      </c>
      <c r="H414">
        <v>2.35</v>
      </c>
      <c r="I414" s="7">
        <v>2.419300817592323</v>
      </c>
      <c r="J414">
        <v>1.2</v>
      </c>
      <c r="K414">
        <v>13.21</v>
      </c>
      <c r="L414">
        <v>55</v>
      </c>
      <c r="M414">
        <v>0.7</v>
      </c>
      <c r="N414">
        <v>0.7</v>
      </c>
    </row>
    <row r="415" spans="1:14" x14ac:dyDescent="0.25">
      <c r="A415" t="s">
        <v>24</v>
      </c>
      <c r="B415" t="s">
        <v>58</v>
      </c>
      <c r="C415" s="1">
        <v>42380</v>
      </c>
      <c r="D415">
        <f>10-0-0</f>
        <v>10</v>
      </c>
      <c r="E415">
        <v>15</v>
      </c>
      <c r="F415" s="7">
        <v>9.7832027691746788</v>
      </c>
      <c r="G415" s="7">
        <v>0.15226388497321677</v>
      </c>
      <c r="H415">
        <v>1.72</v>
      </c>
      <c r="I415" s="7">
        <v>1.7707223005356576</v>
      </c>
      <c r="J415">
        <v>16.600000000000001</v>
      </c>
      <c r="K415">
        <v>186</v>
      </c>
      <c r="L415">
        <v>165</v>
      </c>
      <c r="M415">
        <v>112</v>
      </c>
      <c r="N415">
        <v>109.3</v>
      </c>
    </row>
    <row r="416" spans="1:14" x14ac:dyDescent="0.25">
      <c r="A416" t="s">
        <v>25</v>
      </c>
      <c r="B416" t="s">
        <v>58</v>
      </c>
      <c r="C416" s="1">
        <v>42380</v>
      </c>
      <c r="D416">
        <f>6-0-0</f>
        <v>6</v>
      </c>
      <c r="E416">
        <v>6.5</v>
      </c>
      <c r="F416" s="7">
        <v>5.8699216615048071</v>
      </c>
      <c r="G416" s="7">
        <v>0.2044939385396109</v>
      </c>
      <c r="H416">
        <v>2.31</v>
      </c>
      <c r="I416" s="7">
        <v>2.3781212292077734</v>
      </c>
      <c r="J416">
        <v>6.6</v>
      </c>
      <c r="K416">
        <v>73.5</v>
      </c>
      <c r="L416">
        <v>71.5</v>
      </c>
      <c r="M416">
        <v>6.6</v>
      </c>
      <c r="N416">
        <v>6.5</v>
      </c>
    </row>
    <row r="417" spans="1:14" x14ac:dyDescent="0.25">
      <c r="A417" t="s">
        <v>26</v>
      </c>
      <c r="B417" t="s">
        <v>58</v>
      </c>
      <c r="C417" s="1">
        <v>42380</v>
      </c>
      <c r="D417">
        <f>23-0-0</f>
        <v>23</v>
      </c>
      <c r="E417">
        <v>16.5</v>
      </c>
      <c r="F417" s="7">
        <v>22.50136636910176</v>
      </c>
      <c r="G417" s="7">
        <v>0.13809980265012686</v>
      </c>
      <c r="H417">
        <v>1.56</v>
      </c>
      <c r="I417" s="7">
        <v>1.6060039469974572</v>
      </c>
      <c r="J417">
        <v>22.9</v>
      </c>
      <c r="K417">
        <v>257</v>
      </c>
      <c r="L417">
        <v>181.5</v>
      </c>
      <c r="M417">
        <v>46.8</v>
      </c>
      <c r="N417">
        <v>45.7</v>
      </c>
    </row>
    <row r="418" spans="1:14" x14ac:dyDescent="0.25">
      <c r="A418" t="s">
        <v>27</v>
      </c>
      <c r="B418" t="s">
        <v>58</v>
      </c>
      <c r="C418" s="1">
        <v>42380</v>
      </c>
      <c r="D418">
        <f>18-0-0</f>
        <v>18</v>
      </c>
      <c r="E418">
        <v>16</v>
      </c>
      <c r="F418" s="7">
        <v>17.60976498451442</v>
      </c>
      <c r="G418" s="7">
        <v>0.11950944460107131</v>
      </c>
      <c r="H418">
        <v>1.35</v>
      </c>
      <c r="I418" s="7">
        <v>1.3898111079785687</v>
      </c>
      <c r="J418">
        <v>17.5</v>
      </c>
      <c r="K418">
        <v>196</v>
      </c>
      <c r="L418">
        <v>176</v>
      </c>
      <c r="M418">
        <v>115.5</v>
      </c>
      <c r="N418">
        <v>112.7</v>
      </c>
    </row>
    <row r="419" spans="1:14" x14ac:dyDescent="0.25">
      <c r="A419" t="s">
        <v>28</v>
      </c>
      <c r="B419" t="s">
        <v>58</v>
      </c>
      <c r="C419" s="1">
        <v>42380</v>
      </c>
      <c r="D419">
        <f>6-0-0</f>
        <v>6</v>
      </c>
      <c r="E419">
        <v>6</v>
      </c>
      <c r="F419" s="7">
        <v>5.8699216615048071</v>
      </c>
      <c r="G419" s="7">
        <v>0.11862418945587819</v>
      </c>
      <c r="H419">
        <v>1.34</v>
      </c>
      <c r="I419" s="7">
        <v>1.379516210882431</v>
      </c>
      <c r="J419">
        <v>6.6</v>
      </c>
      <c r="K419">
        <v>73.5</v>
      </c>
      <c r="L419">
        <v>66</v>
      </c>
      <c r="M419">
        <v>43.6</v>
      </c>
      <c r="N419">
        <v>42.5</v>
      </c>
    </row>
    <row r="420" spans="1:14" x14ac:dyDescent="0.25">
      <c r="A420" t="s">
        <v>29</v>
      </c>
      <c r="B420" t="s">
        <v>58</v>
      </c>
      <c r="C420" s="1">
        <v>42380</v>
      </c>
      <c r="D420">
        <f>18.5-0-0</f>
        <v>18.5</v>
      </c>
      <c r="E420">
        <v>14</v>
      </c>
      <c r="F420" s="7">
        <v>18.098925122973156</v>
      </c>
      <c r="G420" s="7">
        <v>0.11419791372991259</v>
      </c>
      <c r="H420">
        <v>1.29</v>
      </c>
      <c r="I420" s="7">
        <v>1.3280417254017434</v>
      </c>
      <c r="J420">
        <v>17.7</v>
      </c>
      <c r="K420">
        <v>199</v>
      </c>
      <c r="L420">
        <v>154</v>
      </c>
      <c r="M420">
        <v>25.5</v>
      </c>
      <c r="N420">
        <v>24.8</v>
      </c>
    </row>
    <row r="421" spans="1:14" x14ac:dyDescent="0.25">
      <c r="A421" t="s">
        <v>30</v>
      </c>
      <c r="B421" t="s">
        <v>58</v>
      </c>
      <c r="C421" s="1">
        <v>42380</v>
      </c>
      <c r="D421">
        <f>41-0-0</f>
        <v>41</v>
      </c>
      <c r="E421">
        <v>33</v>
      </c>
      <c r="F421" s="7">
        <v>40.111131353616187</v>
      </c>
      <c r="G421" s="7">
        <v>0.14164082323089933</v>
      </c>
      <c r="H421">
        <v>1.6</v>
      </c>
      <c r="I421" s="7">
        <v>1.6471835353820072</v>
      </c>
      <c r="J421">
        <v>42.5</v>
      </c>
      <c r="K421">
        <v>476.5</v>
      </c>
      <c r="L421">
        <v>363</v>
      </c>
      <c r="M421">
        <v>65.3</v>
      </c>
      <c r="N421">
        <v>63.7</v>
      </c>
    </row>
    <row r="422" spans="1:14" x14ac:dyDescent="0.25">
      <c r="A422" t="s">
        <v>31</v>
      </c>
      <c r="B422" t="s">
        <v>58</v>
      </c>
      <c r="C422" s="1">
        <v>42380</v>
      </c>
      <c r="D422">
        <f>39-0-0</f>
        <v>39</v>
      </c>
      <c r="E422">
        <v>28</v>
      </c>
      <c r="F422" s="7">
        <v>38.154490799781243</v>
      </c>
      <c r="G422" s="7">
        <v>0.11862418945587819</v>
      </c>
      <c r="H422">
        <v>1.34</v>
      </c>
      <c r="I422" s="7">
        <v>1.379516210882431</v>
      </c>
      <c r="J422">
        <v>40</v>
      </c>
      <c r="K422">
        <v>448.5</v>
      </c>
      <c r="L422">
        <v>308</v>
      </c>
      <c r="M422">
        <v>106.4</v>
      </c>
      <c r="N422">
        <v>103.8</v>
      </c>
    </row>
    <row r="423" spans="1:14" x14ac:dyDescent="0.25">
      <c r="A423" t="s">
        <v>32</v>
      </c>
      <c r="B423" t="s">
        <v>58</v>
      </c>
      <c r="C423" s="1">
        <v>42380</v>
      </c>
      <c r="D423">
        <f>7-0-0</f>
        <v>7</v>
      </c>
      <c r="E423">
        <v>7</v>
      </c>
      <c r="F423" s="7">
        <v>6.8482419384222748</v>
      </c>
      <c r="G423" s="7">
        <v>7.3476177051029018E-2</v>
      </c>
      <c r="H423">
        <v>0.83</v>
      </c>
      <c r="I423" s="7">
        <v>0.85447645897941615</v>
      </c>
      <c r="J423">
        <v>7</v>
      </c>
      <c r="K423">
        <v>79</v>
      </c>
      <c r="L423">
        <v>77</v>
      </c>
      <c r="M423">
        <v>38.9</v>
      </c>
      <c r="N423">
        <v>38</v>
      </c>
    </row>
    <row r="424" spans="1:14" x14ac:dyDescent="0.25">
      <c r="A424" t="s">
        <v>33</v>
      </c>
      <c r="B424" t="s">
        <v>58</v>
      </c>
      <c r="C424" s="1">
        <v>42380</v>
      </c>
      <c r="D424">
        <v>0</v>
      </c>
      <c r="E424">
        <v>15</v>
      </c>
      <c r="F424" s="7">
        <v>0</v>
      </c>
      <c r="G424" s="7">
        <v>8.586974908373271E-2</v>
      </c>
      <c r="H424">
        <v>0.97</v>
      </c>
      <c r="I424" s="7">
        <v>0.99860501832534188</v>
      </c>
      <c r="J424">
        <v>14.7</v>
      </c>
      <c r="K424">
        <v>0</v>
      </c>
      <c r="L424">
        <v>165</v>
      </c>
      <c r="M424">
        <v>123.1</v>
      </c>
      <c r="N424">
        <v>120.1</v>
      </c>
    </row>
    <row r="425" spans="1:14" x14ac:dyDescent="0.25">
      <c r="A425" t="s">
        <v>34</v>
      </c>
      <c r="B425" t="s">
        <v>58</v>
      </c>
      <c r="C425" s="1">
        <v>42380</v>
      </c>
      <c r="D425">
        <f>5.2-0-0</f>
        <v>5.2</v>
      </c>
      <c r="E425">
        <v>6.9</v>
      </c>
      <c r="F425" s="7">
        <v>5.0872654399708326</v>
      </c>
      <c r="G425" s="7">
        <v>4.9574288130814763E-2</v>
      </c>
      <c r="H425">
        <v>0.56000000000000005</v>
      </c>
      <c r="I425" s="7">
        <v>0.57651423738370267</v>
      </c>
      <c r="J425">
        <v>5.0999999999999996</v>
      </c>
      <c r="K425">
        <v>57.490000000000009</v>
      </c>
      <c r="L425">
        <v>75.900000000000006</v>
      </c>
      <c r="M425">
        <v>7.8</v>
      </c>
      <c r="N425">
        <v>7.7</v>
      </c>
    </row>
    <row r="426" spans="1:14" x14ac:dyDescent="0.25">
      <c r="A426" t="s">
        <v>35</v>
      </c>
      <c r="B426" t="s">
        <v>58</v>
      </c>
      <c r="C426" s="1">
        <v>42380</v>
      </c>
      <c r="D426">
        <f>25-0-0</f>
        <v>25</v>
      </c>
      <c r="E426">
        <v>19</v>
      </c>
      <c r="F426" s="7">
        <v>24.458006922936697</v>
      </c>
      <c r="G426" s="7">
        <v>4.8689032985621647E-2</v>
      </c>
      <c r="H426">
        <v>0.55000000000000004</v>
      </c>
      <c r="I426" s="7">
        <v>0.56621934028756504</v>
      </c>
      <c r="J426">
        <v>24.3</v>
      </c>
      <c r="K426">
        <v>272.5</v>
      </c>
      <c r="L426">
        <v>209</v>
      </c>
      <c r="M426">
        <v>161.6</v>
      </c>
      <c r="N426">
        <v>157.69999999999999</v>
      </c>
    </row>
    <row r="427" spans="1:14" x14ac:dyDescent="0.25">
      <c r="A427" t="s">
        <v>36</v>
      </c>
      <c r="B427" t="s">
        <v>58</v>
      </c>
      <c r="C427" s="1">
        <v>42380</v>
      </c>
      <c r="D427">
        <v>0</v>
      </c>
      <c r="E427">
        <v>8</v>
      </c>
      <c r="F427" s="7">
        <v>0</v>
      </c>
      <c r="G427" s="7">
        <v>2.213137862982802E-2</v>
      </c>
      <c r="H427">
        <v>0.25</v>
      </c>
      <c r="I427" s="7">
        <v>0.25737242740343863</v>
      </c>
      <c r="J427">
        <v>7.8</v>
      </c>
      <c r="K427">
        <v>0</v>
      </c>
      <c r="L427">
        <v>88</v>
      </c>
      <c r="M427">
        <v>0</v>
      </c>
      <c r="N427">
        <v>0</v>
      </c>
    </row>
    <row r="428" spans="1:14" x14ac:dyDescent="0.25">
      <c r="A428" t="s">
        <v>37</v>
      </c>
      <c r="B428" t="s">
        <v>58</v>
      </c>
      <c r="C428" s="1">
        <v>42380</v>
      </c>
      <c r="D428">
        <v>0</v>
      </c>
      <c r="E428">
        <v>0</v>
      </c>
      <c r="F428" s="7">
        <v>0</v>
      </c>
      <c r="G428" s="7">
        <v>0</v>
      </c>
      <c r="H428">
        <v>0</v>
      </c>
      <c r="I428" s="7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 t="s">
        <v>38</v>
      </c>
      <c r="B429" t="s">
        <v>58</v>
      </c>
      <c r="C429" s="1">
        <v>42380</v>
      </c>
      <c r="D429">
        <v>0</v>
      </c>
      <c r="E429">
        <v>10</v>
      </c>
      <c r="F429" s="7">
        <v>0</v>
      </c>
      <c r="G429" s="7">
        <v>0</v>
      </c>
      <c r="H429">
        <v>0</v>
      </c>
      <c r="I429" s="7">
        <v>0</v>
      </c>
      <c r="J429">
        <v>9.8000000000000007</v>
      </c>
      <c r="K429">
        <v>0</v>
      </c>
      <c r="L429">
        <v>110</v>
      </c>
      <c r="M429">
        <v>82.5</v>
      </c>
      <c r="N429">
        <v>80.5</v>
      </c>
    </row>
    <row r="430" spans="1:14" x14ac:dyDescent="0.25">
      <c r="A430" t="s">
        <v>59</v>
      </c>
      <c r="B430" t="s">
        <v>58</v>
      </c>
      <c r="C430" s="1">
        <v>42380</v>
      </c>
      <c r="D430">
        <v>0</v>
      </c>
      <c r="E430">
        <v>5</v>
      </c>
      <c r="F430" s="7">
        <v>0</v>
      </c>
      <c r="G430" s="7">
        <v>0</v>
      </c>
      <c r="I430" s="7">
        <v>0</v>
      </c>
      <c r="K430">
        <v>0</v>
      </c>
      <c r="L430">
        <v>55</v>
      </c>
      <c r="M430">
        <v>0</v>
      </c>
      <c r="N430">
        <v>0</v>
      </c>
    </row>
    <row r="431" spans="1:14" x14ac:dyDescent="0.25">
      <c r="A431" t="s">
        <v>1</v>
      </c>
      <c r="B431" t="s">
        <v>58</v>
      </c>
      <c r="C431" s="1">
        <v>42381</v>
      </c>
      <c r="D431">
        <v>538.90000000000009</v>
      </c>
      <c r="E431">
        <v>507.19999999999993</v>
      </c>
      <c r="F431">
        <v>550.00000000000091</v>
      </c>
      <c r="G431">
        <v>240.19999999999996</v>
      </c>
      <c r="H431">
        <v>177.35000000000002</v>
      </c>
      <c r="I431">
        <v>187.00000000000031</v>
      </c>
      <c r="J431">
        <v>540.66666666666663</v>
      </c>
      <c r="K431">
        <v>6646.5000000000009</v>
      </c>
      <c r="L431">
        <v>6488</v>
      </c>
      <c r="M431">
        <v>2309.2799999999997</v>
      </c>
      <c r="N431">
        <v>2205.9199999999996</v>
      </c>
    </row>
    <row r="432" spans="1:14" x14ac:dyDescent="0.25">
      <c r="A432" t="s">
        <v>2</v>
      </c>
      <c r="B432" t="s">
        <v>58</v>
      </c>
      <c r="C432" s="1">
        <v>42381</v>
      </c>
      <c r="D432">
        <f>13.6-0-0</f>
        <v>13.6</v>
      </c>
      <c r="E432">
        <v>13.2</v>
      </c>
      <c r="F432" s="7">
        <v>13.88012618296532</v>
      </c>
      <c r="G432" s="7">
        <v>28.035748519875945</v>
      </c>
      <c r="H432">
        <v>20.7</v>
      </c>
      <c r="I432" s="7">
        <v>21.826332111643676</v>
      </c>
      <c r="J432">
        <v>13</v>
      </c>
      <c r="K432">
        <v>158.08500000000001</v>
      </c>
      <c r="L432">
        <v>158.39999999999998</v>
      </c>
      <c r="M432">
        <v>26.6</v>
      </c>
      <c r="N432">
        <v>25.4</v>
      </c>
    </row>
    <row r="433" spans="1:14" x14ac:dyDescent="0.25">
      <c r="A433" t="s">
        <v>3</v>
      </c>
      <c r="B433" t="s">
        <v>58</v>
      </c>
      <c r="C433" s="1">
        <v>42381</v>
      </c>
      <c r="D433">
        <f>3.1-0-0</f>
        <v>3.1</v>
      </c>
      <c r="E433">
        <v>4</v>
      </c>
      <c r="F433" s="7">
        <v>3.1638522917053304</v>
      </c>
      <c r="G433" s="7">
        <v>19.110358049055534</v>
      </c>
      <c r="H433">
        <v>14.11</v>
      </c>
      <c r="I433" s="7">
        <v>14.877755850014118</v>
      </c>
      <c r="J433">
        <v>3.2</v>
      </c>
      <c r="K433">
        <v>39.130000000000003</v>
      </c>
      <c r="L433">
        <v>48</v>
      </c>
      <c r="M433">
        <v>13.5</v>
      </c>
      <c r="N433">
        <v>12.9</v>
      </c>
    </row>
    <row r="434" spans="1:14" x14ac:dyDescent="0.25">
      <c r="A434" t="s">
        <v>4</v>
      </c>
      <c r="B434" t="s">
        <v>58</v>
      </c>
      <c r="C434" s="1">
        <v>42381</v>
      </c>
      <c r="D434">
        <f>19.8-0-0</f>
        <v>19.8</v>
      </c>
      <c r="E434">
        <v>12.5</v>
      </c>
      <c r="F434" s="7">
        <v>20.207830766375981</v>
      </c>
      <c r="G434" s="7">
        <v>14.193944178178739</v>
      </c>
      <c r="H434">
        <v>10.48</v>
      </c>
      <c r="I434" s="7">
        <v>11.050239639131679</v>
      </c>
      <c r="J434">
        <v>19.3</v>
      </c>
      <c r="K434">
        <v>235.01599999999996</v>
      </c>
      <c r="L434">
        <v>150</v>
      </c>
      <c r="M434">
        <v>72.599999999999994</v>
      </c>
      <c r="N434">
        <v>69.400000000000006</v>
      </c>
    </row>
    <row r="435" spans="1:14" x14ac:dyDescent="0.25">
      <c r="A435" t="s">
        <v>5</v>
      </c>
      <c r="B435" t="s">
        <v>58</v>
      </c>
      <c r="C435" s="1">
        <v>42381</v>
      </c>
      <c r="D435">
        <f>4.4-0-0.9</f>
        <v>3.5000000000000004</v>
      </c>
      <c r="E435">
        <v>8</v>
      </c>
      <c r="F435" s="7">
        <v>3.5720912970866636</v>
      </c>
      <c r="G435" s="7">
        <v>13.692822103185787</v>
      </c>
      <c r="H435">
        <v>10.11</v>
      </c>
      <c r="I435" s="7">
        <v>10.660107132788289</v>
      </c>
      <c r="J435">
        <v>4.8</v>
      </c>
      <c r="K435">
        <v>58.112000000000002</v>
      </c>
      <c r="L435">
        <v>96</v>
      </c>
      <c r="M435">
        <v>6.6</v>
      </c>
      <c r="N435">
        <v>6.3</v>
      </c>
    </row>
    <row r="436" spans="1:14" x14ac:dyDescent="0.25">
      <c r="A436" t="s">
        <v>6</v>
      </c>
      <c r="B436" t="s">
        <v>58</v>
      </c>
      <c r="C436" s="1">
        <v>42381</v>
      </c>
      <c r="D436">
        <f>13.4-0-2.7</f>
        <v>10.7</v>
      </c>
      <c r="E436">
        <v>20</v>
      </c>
      <c r="F436" s="7">
        <v>10.920393393950656</v>
      </c>
      <c r="G436" s="7">
        <v>16.875624471384267</v>
      </c>
      <c r="H436">
        <v>12.46</v>
      </c>
      <c r="I436" s="7">
        <v>13.137975754158465</v>
      </c>
      <c r="J436">
        <v>18.899999999999999</v>
      </c>
      <c r="K436">
        <v>229.71300000000002</v>
      </c>
      <c r="L436">
        <v>240</v>
      </c>
      <c r="M436">
        <v>36.6</v>
      </c>
      <c r="N436">
        <v>35</v>
      </c>
    </row>
    <row r="437" spans="1:14" x14ac:dyDescent="0.25">
      <c r="A437" t="s">
        <v>7</v>
      </c>
      <c r="B437" t="s">
        <v>58</v>
      </c>
      <c r="C437" s="1">
        <v>42381</v>
      </c>
      <c r="D437">
        <f>12.9-0-0</f>
        <v>12.9</v>
      </c>
      <c r="E437">
        <v>12.1</v>
      </c>
      <c r="F437" s="7">
        <v>13.165707923547988</v>
      </c>
      <c r="G437" s="7">
        <v>14.26166337750211</v>
      </c>
      <c r="H437">
        <v>10.53</v>
      </c>
      <c r="I437" s="7">
        <v>11.102960248096998</v>
      </c>
      <c r="J437">
        <v>10.7</v>
      </c>
      <c r="K437">
        <v>129.863</v>
      </c>
      <c r="L437">
        <v>145.19999999999999</v>
      </c>
      <c r="M437">
        <v>15.8</v>
      </c>
      <c r="N437">
        <v>15</v>
      </c>
    </row>
    <row r="438" spans="1:14" x14ac:dyDescent="0.25">
      <c r="A438" t="s">
        <v>8</v>
      </c>
      <c r="B438" t="s">
        <v>58</v>
      </c>
      <c r="C438" s="1">
        <v>42381</v>
      </c>
      <c r="D438">
        <f>7.9-0-0</f>
        <v>7.9</v>
      </c>
      <c r="E438">
        <v>13.5</v>
      </c>
      <c r="F438" s="7">
        <v>8.0627203562813268</v>
      </c>
      <c r="G438" s="7">
        <v>10.835071891739496</v>
      </c>
      <c r="H438">
        <v>8</v>
      </c>
      <c r="I438" s="7">
        <v>8.4352974344516625</v>
      </c>
      <c r="J438">
        <v>10.7</v>
      </c>
      <c r="K438">
        <v>129.821</v>
      </c>
      <c r="L438">
        <v>162</v>
      </c>
      <c r="M438">
        <v>19.399999999999999</v>
      </c>
      <c r="N438">
        <v>18.5</v>
      </c>
    </row>
    <row r="439" spans="1:14" x14ac:dyDescent="0.25">
      <c r="A439" t="s">
        <v>9</v>
      </c>
      <c r="B439" t="s">
        <v>58</v>
      </c>
      <c r="C439" s="1">
        <v>42381</v>
      </c>
      <c r="D439">
        <f>6-0-3.6</f>
        <v>2.4</v>
      </c>
      <c r="E439">
        <v>16.2</v>
      </c>
      <c r="F439" s="7">
        <v>2.4494340322879973</v>
      </c>
      <c r="G439" s="7">
        <v>14.031418099802645</v>
      </c>
      <c r="H439">
        <v>10.36</v>
      </c>
      <c r="I439" s="7">
        <v>10.923710177614902</v>
      </c>
      <c r="J439">
        <v>10.3</v>
      </c>
      <c r="K439">
        <v>125.619</v>
      </c>
      <c r="L439">
        <v>194.39999999999998</v>
      </c>
      <c r="M439">
        <v>16.5</v>
      </c>
      <c r="N439">
        <v>15.7</v>
      </c>
    </row>
    <row r="440" spans="1:14" x14ac:dyDescent="0.25">
      <c r="A440" t="s">
        <v>10</v>
      </c>
      <c r="B440" t="s">
        <v>58</v>
      </c>
      <c r="C440" s="1">
        <v>42381</v>
      </c>
      <c r="D440">
        <f>16.6-0-0</f>
        <v>16.600000000000001</v>
      </c>
      <c r="E440">
        <v>17.899999999999999</v>
      </c>
      <c r="F440" s="7">
        <v>16.941918723325319</v>
      </c>
      <c r="G440" s="7">
        <v>13.286506907245556</v>
      </c>
      <c r="H440">
        <v>9.81</v>
      </c>
      <c r="I440" s="7">
        <v>10.343783478996352</v>
      </c>
      <c r="J440">
        <v>16.100000000000001</v>
      </c>
      <c r="K440">
        <v>196.03299999999999</v>
      </c>
      <c r="L440">
        <v>214.79999999999998</v>
      </c>
      <c r="M440">
        <v>33.1</v>
      </c>
      <c r="N440">
        <v>31.6</v>
      </c>
    </row>
    <row r="441" spans="1:14" x14ac:dyDescent="0.25">
      <c r="A441" t="s">
        <v>11</v>
      </c>
      <c r="B441" t="s">
        <v>58</v>
      </c>
      <c r="C441" s="1">
        <v>42381</v>
      </c>
      <c r="D441">
        <f>8.7-0-1.7</f>
        <v>6.9999999999999991</v>
      </c>
      <c r="E441">
        <v>10.9</v>
      </c>
      <c r="F441" s="7">
        <v>7.1441825941733255</v>
      </c>
      <c r="G441" s="7">
        <v>12.717665632929233</v>
      </c>
      <c r="H441">
        <v>9.39</v>
      </c>
      <c r="I441" s="7">
        <v>9.9009303636876389</v>
      </c>
      <c r="J441">
        <v>11</v>
      </c>
      <c r="K441">
        <v>134.30499999999998</v>
      </c>
      <c r="L441">
        <v>130.80000000000001</v>
      </c>
      <c r="M441">
        <v>25.1</v>
      </c>
      <c r="N441">
        <v>24</v>
      </c>
    </row>
    <row r="442" spans="1:14" x14ac:dyDescent="0.25">
      <c r="A442" t="s">
        <v>12</v>
      </c>
      <c r="B442" t="s">
        <v>58</v>
      </c>
      <c r="C442" s="1">
        <v>42381</v>
      </c>
      <c r="D442">
        <f>31.7-0-3.2</f>
        <v>28.5</v>
      </c>
      <c r="E442">
        <v>31</v>
      </c>
      <c r="F442" s="7">
        <v>29.087029133419971</v>
      </c>
      <c r="G442" s="7">
        <v>8.979565830279105</v>
      </c>
      <c r="H442">
        <v>6.63</v>
      </c>
      <c r="I442" s="7">
        <v>6.9907527488018149</v>
      </c>
      <c r="J442">
        <v>28.6</v>
      </c>
      <c r="K442">
        <v>348.48850000000004</v>
      </c>
      <c r="L442">
        <v>372</v>
      </c>
      <c r="M442">
        <v>130.30000000000001</v>
      </c>
      <c r="N442">
        <v>124.5</v>
      </c>
    </row>
    <row r="443" spans="1:14" x14ac:dyDescent="0.25">
      <c r="A443" t="s">
        <v>13</v>
      </c>
      <c r="B443" t="s">
        <v>58</v>
      </c>
      <c r="C443" s="1">
        <v>42381</v>
      </c>
      <c r="D443">
        <f>12-0-0</f>
        <v>12</v>
      </c>
      <c r="E443">
        <v>10</v>
      </c>
      <c r="F443" s="7">
        <v>12.247170161439989</v>
      </c>
      <c r="G443" s="7">
        <v>9.4400563856780355</v>
      </c>
      <c r="H443">
        <v>6.97</v>
      </c>
      <c r="I443" s="7">
        <v>7.349252889766011</v>
      </c>
      <c r="J443">
        <v>11.8</v>
      </c>
      <c r="K443">
        <v>144</v>
      </c>
      <c r="L443">
        <v>120</v>
      </c>
      <c r="M443">
        <v>20.100000000000001</v>
      </c>
      <c r="N443">
        <v>19.2</v>
      </c>
    </row>
    <row r="444" spans="1:14" x14ac:dyDescent="0.25">
      <c r="A444" t="s">
        <v>14</v>
      </c>
      <c r="B444" t="s">
        <v>58</v>
      </c>
      <c r="C444" s="1">
        <v>42381</v>
      </c>
      <c r="D444">
        <v>0</v>
      </c>
      <c r="E444">
        <v>7</v>
      </c>
      <c r="F444" s="7">
        <v>0</v>
      </c>
      <c r="G444" s="7">
        <v>5.7019565830279095</v>
      </c>
      <c r="H444">
        <v>4.21</v>
      </c>
      <c r="I444" s="7">
        <v>4.4390752748801878</v>
      </c>
      <c r="J444">
        <v>0</v>
      </c>
      <c r="K444">
        <v>0</v>
      </c>
      <c r="L444">
        <v>84</v>
      </c>
      <c r="M444">
        <v>0</v>
      </c>
      <c r="N444">
        <v>0</v>
      </c>
    </row>
    <row r="445" spans="1:14" x14ac:dyDescent="0.25">
      <c r="A445" t="s">
        <v>15</v>
      </c>
      <c r="B445" t="s">
        <v>58</v>
      </c>
      <c r="C445" s="1">
        <v>42381</v>
      </c>
      <c r="D445">
        <f>11-0-0</f>
        <v>11</v>
      </c>
      <c r="E445">
        <v>9.5</v>
      </c>
      <c r="F445" s="7">
        <v>11.226572647986655</v>
      </c>
      <c r="G445" s="7">
        <v>5.5258866647871425</v>
      </c>
      <c r="H445">
        <v>4.08</v>
      </c>
      <c r="I445" s="7">
        <v>4.3020016915703474</v>
      </c>
      <c r="J445">
        <v>11</v>
      </c>
      <c r="K445">
        <v>134</v>
      </c>
      <c r="L445">
        <v>114</v>
      </c>
      <c r="M445">
        <v>22.6</v>
      </c>
      <c r="N445">
        <v>21.6</v>
      </c>
    </row>
    <row r="446" spans="1:14" x14ac:dyDescent="0.25">
      <c r="A446" t="s">
        <v>16</v>
      </c>
      <c r="B446" t="s">
        <v>58</v>
      </c>
      <c r="C446" s="1">
        <v>42381</v>
      </c>
      <c r="D446">
        <f>10.5-0-0</f>
        <v>10.5</v>
      </c>
      <c r="E446">
        <v>9</v>
      </c>
      <c r="F446" s="7">
        <v>10.71627389125999</v>
      </c>
      <c r="G446" s="7">
        <v>9.1962672681138962</v>
      </c>
      <c r="H446">
        <v>6.79</v>
      </c>
      <c r="I446" s="7">
        <v>7.1594586974908481</v>
      </c>
      <c r="J446">
        <v>10.5</v>
      </c>
      <c r="K446">
        <v>127.5</v>
      </c>
      <c r="L446">
        <v>108</v>
      </c>
      <c r="M446">
        <v>40.6</v>
      </c>
      <c r="N446">
        <v>38.799999999999997</v>
      </c>
    </row>
    <row r="447" spans="1:14" x14ac:dyDescent="0.25">
      <c r="A447" t="s">
        <v>17</v>
      </c>
      <c r="B447" t="s">
        <v>58</v>
      </c>
      <c r="C447" s="1">
        <v>42381</v>
      </c>
      <c r="D447">
        <v>0</v>
      </c>
      <c r="E447">
        <v>17</v>
      </c>
      <c r="F447" s="7">
        <v>0</v>
      </c>
      <c r="G447" s="7">
        <v>4.4559233154778672</v>
      </c>
      <c r="H447">
        <v>3.29</v>
      </c>
      <c r="I447" s="7">
        <v>3.4690160699182462</v>
      </c>
      <c r="J447">
        <v>0</v>
      </c>
      <c r="K447">
        <v>0</v>
      </c>
      <c r="L447">
        <v>204</v>
      </c>
      <c r="M447">
        <v>0</v>
      </c>
      <c r="N447">
        <v>0</v>
      </c>
    </row>
    <row r="448" spans="1:14" x14ac:dyDescent="0.25">
      <c r="A448" t="s">
        <v>18</v>
      </c>
      <c r="B448" t="s">
        <v>58</v>
      </c>
      <c r="C448" s="1">
        <v>42381</v>
      </c>
      <c r="D448">
        <f>20-0-0</f>
        <v>20</v>
      </c>
      <c r="E448">
        <v>17</v>
      </c>
      <c r="F448" s="7">
        <v>20.411950269066647</v>
      </c>
      <c r="G448" s="7">
        <v>3.3588722864392433</v>
      </c>
      <c r="H448">
        <v>2.48</v>
      </c>
      <c r="I448" s="7">
        <v>2.6149422046800153</v>
      </c>
      <c r="J448">
        <v>19.899999999999999</v>
      </c>
      <c r="K448">
        <v>243</v>
      </c>
      <c r="L448">
        <v>204</v>
      </c>
      <c r="M448">
        <v>109.1</v>
      </c>
      <c r="N448">
        <v>104.2</v>
      </c>
    </row>
    <row r="449" spans="1:14" x14ac:dyDescent="0.25">
      <c r="A449" t="s">
        <v>19</v>
      </c>
      <c r="B449" t="s">
        <v>58</v>
      </c>
      <c r="C449" s="1">
        <v>42381</v>
      </c>
      <c r="D449">
        <f>15-0-0</f>
        <v>15</v>
      </c>
      <c r="E449">
        <v>13.5</v>
      </c>
      <c r="F449" s="7">
        <v>15.308962701799988</v>
      </c>
      <c r="G449" s="7">
        <v>3.3453284465745696</v>
      </c>
      <c r="H449">
        <v>2.4700000000000002</v>
      </c>
      <c r="I449" s="7">
        <v>2.6043980828869508</v>
      </c>
      <c r="J449">
        <v>14.7</v>
      </c>
      <c r="K449">
        <v>179</v>
      </c>
      <c r="L449">
        <v>162</v>
      </c>
      <c r="M449">
        <v>125.5</v>
      </c>
      <c r="N449">
        <v>119.9</v>
      </c>
    </row>
    <row r="450" spans="1:14" x14ac:dyDescent="0.25">
      <c r="A450" t="s">
        <v>20</v>
      </c>
      <c r="B450" t="s">
        <v>58</v>
      </c>
      <c r="C450" s="1">
        <v>42381</v>
      </c>
      <c r="D450">
        <f>38-0-0</f>
        <v>38</v>
      </c>
      <c r="E450">
        <v>28</v>
      </c>
      <c r="F450" s="7">
        <v>38.782705511226631</v>
      </c>
      <c r="G450" s="7">
        <v>2.7358556526642226</v>
      </c>
      <c r="H450">
        <v>2.02</v>
      </c>
      <c r="I450" s="7">
        <v>2.1299126021990449</v>
      </c>
      <c r="J450">
        <v>32.799999999999997</v>
      </c>
      <c r="K450">
        <v>399.9</v>
      </c>
      <c r="L450">
        <v>336</v>
      </c>
      <c r="M450">
        <v>142</v>
      </c>
      <c r="N450">
        <v>135.6</v>
      </c>
    </row>
    <row r="451" spans="1:14" x14ac:dyDescent="0.25">
      <c r="A451" t="s">
        <v>21</v>
      </c>
      <c r="B451" t="s">
        <v>58</v>
      </c>
      <c r="C451" s="1">
        <v>42381</v>
      </c>
      <c r="D451">
        <f>30.5-0-0</f>
        <v>30.5</v>
      </c>
      <c r="E451">
        <v>25</v>
      </c>
      <c r="F451" s="7">
        <v>31.128224160326639</v>
      </c>
      <c r="G451" s="7">
        <v>4.0902396391316591</v>
      </c>
      <c r="H451">
        <v>3.02</v>
      </c>
      <c r="I451" s="7">
        <v>3.1843247815055022</v>
      </c>
      <c r="J451">
        <v>29.5</v>
      </c>
      <c r="K451">
        <v>359.5</v>
      </c>
      <c r="L451">
        <v>300</v>
      </c>
      <c r="M451">
        <v>235.1</v>
      </c>
      <c r="N451">
        <v>224.6</v>
      </c>
    </row>
    <row r="452" spans="1:14" x14ac:dyDescent="0.25">
      <c r="A452" t="s">
        <v>22</v>
      </c>
      <c r="B452" t="s">
        <v>58</v>
      </c>
      <c r="C452" s="1">
        <v>42381</v>
      </c>
      <c r="D452">
        <f>24-0-0</f>
        <v>24</v>
      </c>
      <c r="E452">
        <v>19</v>
      </c>
      <c r="F452" s="7">
        <v>24.494340322879978</v>
      </c>
      <c r="G452" s="7">
        <v>1.9232252607837603</v>
      </c>
      <c r="H452">
        <v>1.42</v>
      </c>
      <c r="I452" s="7">
        <v>1.4972652946151699</v>
      </c>
      <c r="J452">
        <v>23.4</v>
      </c>
      <c r="K452">
        <v>285.5</v>
      </c>
      <c r="L452">
        <v>228</v>
      </c>
      <c r="M452">
        <v>176.1</v>
      </c>
      <c r="N452">
        <v>168.2</v>
      </c>
    </row>
    <row r="453" spans="1:14" x14ac:dyDescent="0.25">
      <c r="A453" t="s">
        <v>23</v>
      </c>
      <c r="B453" t="s">
        <v>58</v>
      </c>
      <c r="C453" s="1">
        <v>42381</v>
      </c>
      <c r="D453">
        <f>0.8-0-0</f>
        <v>0.8</v>
      </c>
      <c r="E453">
        <v>5</v>
      </c>
      <c r="F453" s="7">
        <v>0.81647801076266591</v>
      </c>
      <c r="G453" s="7">
        <v>3.1828023681984767</v>
      </c>
      <c r="H453">
        <v>2.35</v>
      </c>
      <c r="I453" s="7">
        <v>2.4778686213701757</v>
      </c>
      <c r="J453">
        <v>1.1000000000000001</v>
      </c>
      <c r="K453">
        <v>13.989999999999998</v>
      </c>
      <c r="L453">
        <v>60</v>
      </c>
      <c r="M453">
        <v>0.7</v>
      </c>
      <c r="N453">
        <v>0.7</v>
      </c>
    </row>
    <row r="454" spans="1:14" x14ac:dyDescent="0.25">
      <c r="A454" t="s">
        <v>24</v>
      </c>
      <c r="B454" t="s">
        <v>58</v>
      </c>
      <c r="C454" s="1">
        <v>42381</v>
      </c>
      <c r="D454">
        <f>10-0-0</f>
        <v>10</v>
      </c>
      <c r="E454">
        <v>15</v>
      </c>
      <c r="F454" s="7">
        <v>10.205975134533324</v>
      </c>
      <c r="G454" s="7">
        <v>2.3295404567239917</v>
      </c>
      <c r="H454">
        <v>1.72</v>
      </c>
      <c r="I454" s="7">
        <v>1.8135889484071075</v>
      </c>
      <c r="J454">
        <v>16.100000000000001</v>
      </c>
      <c r="K454">
        <v>196</v>
      </c>
      <c r="L454">
        <v>180</v>
      </c>
      <c r="M454">
        <v>120.9</v>
      </c>
      <c r="N454">
        <v>115.5</v>
      </c>
    </row>
    <row r="455" spans="1:14" x14ac:dyDescent="0.25">
      <c r="A455" t="s">
        <v>25</v>
      </c>
      <c r="B455" t="s">
        <v>58</v>
      </c>
      <c r="C455" s="1">
        <v>42381</v>
      </c>
      <c r="D455">
        <f>7-0-0</f>
        <v>7</v>
      </c>
      <c r="E455">
        <v>6.5</v>
      </c>
      <c r="F455" s="7">
        <v>7.1441825941733264</v>
      </c>
      <c r="G455" s="7">
        <v>3.1286270087397794</v>
      </c>
      <c r="H455">
        <v>2.31</v>
      </c>
      <c r="I455" s="7">
        <v>2.4356921341979176</v>
      </c>
      <c r="J455">
        <v>6.6</v>
      </c>
      <c r="K455">
        <v>80.5</v>
      </c>
      <c r="L455">
        <v>78</v>
      </c>
      <c r="M455">
        <v>7.5</v>
      </c>
      <c r="N455">
        <v>7.2</v>
      </c>
    </row>
    <row r="456" spans="1:14" x14ac:dyDescent="0.25">
      <c r="A456" t="s">
        <v>26</v>
      </c>
      <c r="B456" t="s">
        <v>58</v>
      </c>
      <c r="C456" s="1">
        <v>42381</v>
      </c>
      <c r="D456">
        <f>21-0-0</f>
        <v>21</v>
      </c>
      <c r="E456">
        <v>16.5</v>
      </c>
      <c r="F456" s="7">
        <v>21.432547782519979</v>
      </c>
      <c r="G456" s="7">
        <v>2.1128390188892014</v>
      </c>
      <c r="H456">
        <v>1.56</v>
      </c>
      <c r="I456" s="7">
        <v>1.6448829997180741</v>
      </c>
      <c r="J456">
        <v>22.8</v>
      </c>
      <c r="K456">
        <v>278</v>
      </c>
      <c r="L456">
        <v>198</v>
      </c>
      <c r="M456">
        <v>51.9</v>
      </c>
      <c r="N456">
        <v>49.6</v>
      </c>
    </row>
    <row r="457" spans="1:14" x14ac:dyDescent="0.25">
      <c r="A457" t="s">
        <v>27</v>
      </c>
      <c r="B457" t="s">
        <v>58</v>
      </c>
      <c r="C457" s="1">
        <v>42381</v>
      </c>
      <c r="D457">
        <f>20-0-0</f>
        <v>20</v>
      </c>
      <c r="E457">
        <v>16</v>
      </c>
      <c r="F457" s="7">
        <v>20.411950269066647</v>
      </c>
      <c r="G457" s="7">
        <v>1.82841838173104</v>
      </c>
      <c r="H457">
        <v>1.35</v>
      </c>
      <c r="I457" s="7">
        <v>1.4234564420637181</v>
      </c>
      <c r="J457">
        <v>17.7</v>
      </c>
      <c r="K457">
        <v>216</v>
      </c>
      <c r="L457">
        <v>192</v>
      </c>
      <c r="M457">
        <v>130.4</v>
      </c>
      <c r="N457">
        <v>124.6</v>
      </c>
    </row>
    <row r="458" spans="1:14" x14ac:dyDescent="0.25">
      <c r="A458" t="s">
        <v>28</v>
      </c>
      <c r="B458" t="s">
        <v>58</v>
      </c>
      <c r="C458" s="1">
        <v>42381</v>
      </c>
      <c r="D458">
        <f>6-0-0</f>
        <v>6</v>
      </c>
      <c r="E458">
        <v>6</v>
      </c>
      <c r="F458" s="7">
        <v>6.1235850807199945</v>
      </c>
      <c r="G458" s="7">
        <v>1.8148745418663654</v>
      </c>
      <c r="H458">
        <v>1.34</v>
      </c>
      <c r="I458" s="7">
        <v>1.4129123202706535</v>
      </c>
      <c r="J458">
        <v>6.5</v>
      </c>
      <c r="K458">
        <v>79.5</v>
      </c>
      <c r="L458">
        <v>72</v>
      </c>
      <c r="M458">
        <v>48.3</v>
      </c>
      <c r="N458">
        <v>46.1</v>
      </c>
    </row>
    <row r="459" spans="1:14" x14ac:dyDescent="0.25">
      <c r="A459" t="s">
        <v>29</v>
      </c>
      <c r="B459" t="s">
        <v>58</v>
      </c>
      <c r="C459" s="1">
        <v>42381</v>
      </c>
      <c r="D459">
        <f>19-0-0</f>
        <v>19</v>
      </c>
      <c r="E459">
        <v>14</v>
      </c>
      <c r="F459" s="7">
        <v>19.391352755613315</v>
      </c>
      <c r="G459" s="7">
        <v>1.7471553425429935</v>
      </c>
      <c r="H459">
        <v>1.29</v>
      </c>
      <c r="I459" s="7">
        <v>1.3601917113053306</v>
      </c>
      <c r="J459">
        <v>17.899999999999999</v>
      </c>
      <c r="K459">
        <v>218</v>
      </c>
      <c r="L459">
        <v>168</v>
      </c>
      <c r="M459">
        <v>28.6</v>
      </c>
      <c r="N459">
        <v>27.3</v>
      </c>
    </row>
    <row r="460" spans="1:14" x14ac:dyDescent="0.25">
      <c r="A460" t="s">
        <v>30</v>
      </c>
      <c r="B460" t="s">
        <v>58</v>
      </c>
      <c r="C460" s="1">
        <v>42381</v>
      </c>
      <c r="D460">
        <f>42-0-0</f>
        <v>42</v>
      </c>
      <c r="E460">
        <v>33</v>
      </c>
      <c r="F460" s="7">
        <v>42.865095565039958</v>
      </c>
      <c r="G460" s="7">
        <v>2.1670143783478988</v>
      </c>
      <c r="H460">
        <v>1.6</v>
      </c>
      <c r="I460" s="7">
        <v>1.6870594868903324</v>
      </c>
      <c r="J460">
        <v>42.6</v>
      </c>
      <c r="K460">
        <v>518.5</v>
      </c>
      <c r="L460">
        <v>396</v>
      </c>
      <c r="M460">
        <v>72.7</v>
      </c>
      <c r="N460">
        <v>69.5</v>
      </c>
    </row>
    <row r="461" spans="1:14" x14ac:dyDescent="0.25">
      <c r="A461" t="s">
        <v>31</v>
      </c>
      <c r="B461" t="s">
        <v>58</v>
      </c>
      <c r="C461" s="1">
        <v>42381</v>
      </c>
      <c r="D461">
        <f>39-0-0</f>
        <v>39</v>
      </c>
      <c r="E461">
        <v>28</v>
      </c>
      <c r="F461" s="7">
        <v>39.803303024679963</v>
      </c>
      <c r="G461" s="7">
        <v>1.8148745418663654</v>
      </c>
      <c r="H461">
        <v>1.34</v>
      </c>
      <c r="I461" s="7">
        <v>1.4129123202706535</v>
      </c>
      <c r="J461">
        <v>40</v>
      </c>
      <c r="K461">
        <v>487.5</v>
      </c>
      <c r="L461">
        <v>336</v>
      </c>
      <c r="M461">
        <v>118.5</v>
      </c>
      <c r="N461">
        <v>113.2</v>
      </c>
    </row>
    <row r="462" spans="1:14" x14ac:dyDescent="0.25">
      <c r="A462" t="s">
        <v>32</v>
      </c>
      <c r="B462" t="s">
        <v>58</v>
      </c>
      <c r="C462" s="1">
        <v>42381</v>
      </c>
      <c r="D462">
        <f>7-0-0</f>
        <v>7</v>
      </c>
      <c r="E462">
        <v>7</v>
      </c>
      <c r="F462" s="7">
        <v>7.1441825941733264</v>
      </c>
      <c r="G462" s="7">
        <v>1.1241387087679726</v>
      </c>
      <c r="H462">
        <v>0.83</v>
      </c>
      <c r="I462" s="7">
        <v>0.87516210882435996</v>
      </c>
      <c r="J462">
        <v>7.1</v>
      </c>
      <c r="K462">
        <v>86</v>
      </c>
      <c r="L462">
        <v>84</v>
      </c>
      <c r="M462">
        <v>43.4</v>
      </c>
      <c r="N462">
        <v>41.5</v>
      </c>
    </row>
    <row r="463" spans="1:14" x14ac:dyDescent="0.25">
      <c r="A463" t="s">
        <v>33</v>
      </c>
      <c r="B463" t="s">
        <v>58</v>
      </c>
      <c r="C463" s="1">
        <v>42381</v>
      </c>
      <c r="D463">
        <v>0</v>
      </c>
      <c r="E463">
        <v>15</v>
      </c>
      <c r="F463" s="7">
        <v>0</v>
      </c>
      <c r="G463" s="7">
        <v>1.3137524668734137</v>
      </c>
      <c r="H463">
        <v>0.97</v>
      </c>
      <c r="I463" s="7">
        <v>1.0227798139272641</v>
      </c>
      <c r="J463">
        <v>14.8</v>
      </c>
      <c r="K463">
        <v>0</v>
      </c>
      <c r="L463">
        <v>180</v>
      </c>
      <c r="M463">
        <v>137.6</v>
      </c>
      <c r="N463">
        <v>131.4</v>
      </c>
    </row>
    <row r="464" spans="1:14" x14ac:dyDescent="0.25">
      <c r="A464" t="s">
        <v>34</v>
      </c>
      <c r="B464" t="s">
        <v>58</v>
      </c>
      <c r="C464" s="1">
        <v>42381</v>
      </c>
      <c r="D464">
        <f>4.9-0-0</f>
        <v>4.9000000000000004</v>
      </c>
      <c r="E464">
        <v>6.9</v>
      </c>
      <c r="F464" s="7">
        <v>5.0009278159213286</v>
      </c>
      <c r="G464" s="7">
        <v>0.75845503242176482</v>
      </c>
      <c r="H464">
        <v>0.56000000000000005</v>
      </c>
      <c r="I464" s="7">
        <v>0.59047082041161636</v>
      </c>
      <c r="J464">
        <v>5.0999999999999996</v>
      </c>
      <c r="K464">
        <v>62.430000000000021</v>
      </c>
      <c r="L464">
        <v>82.800000000000011</v>
      </c>
      <c r="M464">
        <v>8.8000000000000007</v>
      </c>
      <c r="N464">
        <v>8.4</v>
      </c>
    </row>
    <row r="465" spans="1:14" x14ac:dyDescent="0.25">
      <c r="A465" t="s">
        <v>35</v>
      </c>
      <c r="B465" t="s">
        <v>58</v>
      </c>
      <c r="C465" s="1">
        <v>42381</v>
      </c>
      <c r="D465">
        <f>25-0-0</f>
        <v>25</v>
      </c>
      <c r="E465">
        <v>19</v>
      </c>
      <c r="F465" s="7">
        <v>25.514937836333306</v>
      </c>
      <c r="G465" s="7">
        <v>0.74491119255709037</v>
      </c>
      <c r="H465">
        <v>0.55000000000000004</v>
      </c>
      <c r="I465" s="7">
        <v>0.57992669861855184</v>
      </c>
      <c r="J465">
        <v>24.4</v>
      </c>
      <c r="K465">
        <v>297.5</v>
      </c>
      <c r="L465">
        <v>228</v>
      </c>
      <c r="M465">
        <v>180.7</v>
      </c>
      <c r="N465">
        <v>172.6</v>
      </c>
    </row>
    <row r="466" spans="1:14" x14ac:dyDescent="0.25">
      <c r="A466" t="s">
        <v>36</v>
      </c>
      <c r="B466" t="s">
        <v>58</v>
      </c>
      <c r="C466" s="1">
        <v>42381</v>
      </c>
      <c r="D466">
        <v>0</v>
      </c>
      <c r="E466">
        <v>8</v>
      </c>
      <c r="F466" s="7">
        <v>0</v>
      </c>
      <c r="G466" s="7">
        <v>0.33859599661685924</v>
      </c>
      <c r="H466">
        <v>0.25</v>
      </c>
      <c r="I466" s="7">
        <v>0.26360304482661445</v>
      </c>
      <c r="J466">
        <v>7.9</v>
      </c>
      <c r="K466">
        <v>0</v>
      </c>
      <c r="L466">
        <v>96</v>
      </c>
      <c r="M466">
        <v>0</v>
      </c>
      <c r="N466">
        <v>0</v>
      </c>
    </row>
    <row r="467" spans="1:14" x14ac:dyDescent="0.25">
      <c r="A467" t="s">
        <v>37</v>
      </c>
      <c r="B467" t="s">
        <v>58</v>
      </c>
      <c r="C467" s="1">
        <v>42381</v>
      </c>
      <c r="D467">
        <v>0</v>
      </c>
      <c r="E467">
        <v>0</v>
      </c>
      <c r="F467" s="7">
        <v>0</v>
      </c>
      <c r="G467" s="7">
        <v>0</v>
      </c>
      <c r="H467">
        <v>0</v>
      </c>
      <c r="I467" s="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t="s">
        <v>38</v>
      </c>
      <c r="B468" t="s">
        <v>58</v>
      </c>
      <c r="C468" s="1">
        <v>42381</v>
      </c>
      <c r="D468">
        <v>0</v>
      </c>
      <c r="E468">
        <v>10</v>
      </c>
      <c r="F468" s="7">
        <v>0</v>
      </c>
      <c r="G468" s="7">
        <v>0</v>
      </c>
      <c r="H468">
        <v>0</v>
      </c>
      <c r="I468" s="7">
        <v>0</v>
      </c>
      <c r="J468">
        <v>9.9</v>
      </c>
      <c r="K468">
        <v>0</v>
      </c>
      <c r="L468">
        <v>120</v>
      </c>
      <c r="M468">
        <v>92.2</v>
      </c>
      <c r="N468">
        <v>88.1</v>
      </c>
    </row>
    <row r="469" spans="1:14" x14ac:dyDescent="0.25">
      <c r="A469" t="s">
        <v>59</v>
      </c>
      <c r="B469" t="s">
        <v>58</v>
      </c>
      <c r="C469" s="1">
        <v>42381</v>
      </c>
      <c r="D469">
        <v>0</v>
      </c>
      <c r="E469">
        <v>5</v>
      </c>
      <c r="F469" s="7">
        <v>0</v>
      </c>
      <c r="G469" s="7">
        <v>0</v>
      </c>
      <c r="I469" s="7">
        <v>0</v>
      </c>
      <c r="K469">
        <v>0</v>
      </c>
      <c r="L469">
        <v>60</v>
      </c>
      <c r="M469">
        <v>0</v>
      </c>
      <c r="N469">
        <v>0</v>
      </c>
    </row>
    <row r="470" spans="1:14" x14ac:dyDescent="0.25">
      <c r="A470" t="s">
        <v>1</v>
      </c>
      <c r="B470" t="s">
        <v>58</v>
      </c>
      <c r="C470" s="1">
        <v>42382</v>
      </c>
      <c r="D470">
        <v>552.69999999999993</v>
      </c>
      <c r="E470">
        <v>507.19999999999993</v>
      </c>
      <c r="F470">
        <v>568.99999999999818</v>
      </c>
      <c r="G470">
        <v>203.59999999999991</v>
      </c>
      <c r="H470">
        <v>177.35000000000002</v>
      </c>
      <c r="I470">
        <v>193.45999999999938</v>
      </c>
      <c r="J470">
        <v>542.8461538461537</v>
      </c>
      <c r="K470">
        <v>7199.2000000000016</v>
      </c>
      <c r="L470">
        <v>7056.9999999999982</v>
      </c>
      <c r="M470">
        <v>2512.8799999999997</v>
      </c>
      <c r="N470">
        <v>2399.3799999999992</v>
      </c>
    </row>
    <row r="471" spans="1:14" x14ac:dyDescent="0.25">
      <c r="A471" t="s">
        <v>2</v>
      </c>
      <c r="B471" t="s">
        <v>58</v>
      </c>
      <c r="C471" s="1">
        <v>42382</v>
      </c>
      <c r="D471">
        <f>13.6-0-0</f>
        <v>13.6</v>
      </c>
      <c r="E471">
        <v>13.2</v>
      </c>
      <c r="F471" s="7">
        <v>14.001085579880543</v>
      </c>
      <c r="G471" s="7">
        <v>23.763856780377768</v>
      </c>
      <c r="H471">
        <v>20.7</v>
      </c>
      <c r="I471" s="7">
        <v>22.580332675500348</v>
      </c>
      <c r="J471">
        <v>13.1</v>
      </c>
      <c r="K471">
        <v>171.67500000000004</v>
      </c>
      <c r="L471">
        <v>171.6</v>
      </c>
      <c r="M471">
        <v>28.9</v>
      </c>
      <c r="N471">
        <v>27.6</v>
      </c>
    </row>
    <row r="472" spans="1:14" x14ac:dyDescent="0.25">
      <c r="A472" t="s">
        <v>3</v>
      </c>
      <c r="B472" t="s">
        <v>58</v>
      </c>
      <c r="C472" s="1">
        <v>42382</v>
      </c>
      <c r="D472">
        <f>3.1-0-0</f>
        <v>3.1</v>
      </c>
      <c r="E472">
        <v>4</v>
      </c>
      <c r="F472" s="7">
        <v>3.1914239189433591</v>
      </c>
      <c r="G472" s="7">
        <v>16.198455032421755</v>
      </c>
      <c r="H472">
        <v>14.11</v>
      </c>
      <c r="I472" s="7">
        <v>15.391714688469076</v>
      </c>
      <c r="J472">
        <v>3.2</v>
      </c>
      <c r="K472">
        <v>42.2</v>
      </c>
      <c r="L472">
        <v>52</v>
      </c>
      <c r="M472">
        <v>14.7</v>
      </c>
      <c r="N472">
        <v>14</v>
      </c>
    </row>
    <row r="473" spans="1:14" x14ac:dyDescent="0.25">
      <c r="A473" t="s">
        <v>4</v>
      </c>
      <c r="B473" t="s">
        <v>58</v>
      </c>
      <c r="C473" s="1">
        <v>42382</v>
      </c>
      <c r="D473">
        <f>19.8-0-0</f>
        <v>19.8</v>
      </c>
      <c r="E473">
        <v>12.5</v>
      </c>
      <c r="F473" s="7">
        <v>20.383933417767263</v>
      </c>
      <c r="G473" s="7">
        <v>12.031170002819277</v>
      </c>
      <c r="H473">
        <v>10.48</v>
      </c>
      <c r="I473" s="7">
        <v>11.431975190301626</v>
      </c>
      <c r="J473">
        <v>19.399999999999999</v>
      </c>
      <c r="K473">
        <v>254.83599999999996</v>
      </c>
      <c r="L473">
        <v>162.5</v>
      </c>
      <c r="M473">
        <v>79.099999999999994</v>
      </c>
      <c r="N473">
        <v>75.599999999999994</v>
      </c>
    </row>
    <row r="474" spans="1:14" x14ac:dyDescent="0.25">
      <c r="A474" t="s">
        <v>5</v>
      </c>
      <c r="B474" t="s">
        <v>58</v>
      </c>
      <c r="C474" s="1">
        <v>42382</v>
      </c>
      <c r="D474">
        <f>5.6-0-0</f>
        <v>5.6</v>
      </c>
      <c r="E474">
        <v>8</v>
      </c>
      <c r="F474" s="7">
        <v>5.7651528858331647</v>
      </c>
      <c r="G474" s="7">
        <v>11.606405413025083</v>
      </c>
      <c r="H474">
        <v>10.11</v>
      </c>
      <c r="I474" s="7">
        <v>11.028365379193648</v>
      </c>
      <c r="J474">
        <v>4.8</v>
      </c>
      <c r="K474">
        <v>63.662000000000006</v>
      </c>
      <c r="L474">
        <v>104</v>
      </c>
      <c r="M474">
        <v>7.2</v>
      </c>
      <c r="N474">
        <v>6.9</v>
      </c>
    </row>
    <row r="475" spans="1:14" x14ac:dyDescent="0.25">
      <c r="A475" t="s">
        <v>6</v>
      </c>
      <c r="B475" t="s">
        <v>58</v>
      </c>
      <c r="C475" s="1">
        <v>42382</v>
      </c>
      <c r="D475">
        <f>18.2-0-0</f>
        <v>18.2</v>
      </c>
      <c r="E475">
        <v>20</v>
      </c>
      <c r="F475" s="7">
        <v>18.736746878957785</v>
      </c>
      <c r="G475" s="7">
        <v>14.304234564420629</v>
      </c>
      <c r="H475">
        <v>12.46</v>
      </c>
      <c r="I475" s="7">
        <v>13.591833098392964</v>
      </c>
      <c r="J475">
        <v>18.899999999999999</v>
      </c>
      <c r="K475">
        <v>247.91300000000001</v>
      </c>
      <c r="L475">
        <v>260</v>
      </c>
      <c r="M475">
        <v>39.6</v>
      </c>
      <c r="N475">
        <v>37.799999999999997</v>
      </c>
    </row>
    <row r="476" spans="1:14" x14ac:dyDescent="0.25">
      <c r="A476" t="s">
        <v>7</v>
      </c>
      <c r="B476" t="s">
        <v>58</v>
      </c>
      <c r="C476" s="1">
        <v>42382</v>
      </c>
      <c r="D476">
        <f>12.6-0-0</f>
        <v>12.6</v>
      </c>
      <c r="E476">
        <v>12.1</v>
      </c>
      <c r="F476" s="7">
        <v>12.971593993124621</v>
      </c>
      <c r="G476" s="7">
        <v>12.088570623061734</v>
      </c>
      <c r="H476">
        <v>10.53</v>
      </c>
      <c r="I476" s="7">
        <v>11.486517056667568</v>
      </c>
      <c r="J476">
        <v>10.8</v>
      </c>
      <c r="K476">
        <v>142.50299999999999</v>
      </c>
      <c r="L476">
        <v>157.29999999999998</v>
      </c>
      <c r="M476">
        <v>17.399999999999999</v>
      </c>
      <c r="N476">
        <v>16.600000000000001</v>
      </c>
    </row>
    <row r="477" spans="1:14" x14ac:dyDescent="0.25">
      <c r="A477" t="s">
        <v>8</v>
      </c>
      <c r="B477" t="s">
        <v>58</v>
      </c>
      <c r="C477" s="1">
        <v>42382</v>
      </c>
      <c r="D477">
        <f>12.3-0-0</f>
        <v>12.3</v>
      </c>
      <c r="E477">
        <v>13.5</v>
      </c>
      <c r="F477" s="7">
        <v>12.662746517097846</v>
      </c>
      <c r="G477" s="7">
        <v>9.1840992387933404</v>
      </c>
      <c r="H477">
        <v>8</v>
      </c>
      <c r="I477" s="7">
        <v>8.7266986185508593</v>
      </c>
      <c r="J477">
        <v>10.8</v>
      </c>
      <c r="K477">
        <v>142.11600000000001</v>
      </c>
      <c r="L477">
        <v>175.5</v>
      </c>
      <c r="M477">
        <v>21.4</v>
      </c>
      <c r="N477">
        <v>20.399999999999999</v>
      </c>
    </row>
    <row r="478" spans="1:14" x14ac:dyDescent="0.25">
      <c r="A478" t="s">
        <v>9</v>
      </c>
      <c r="B478" t="s">
        <v>58</v>
      </c>
      <c r="C478" s="1">
        <v>42382</v>
      </c>
      <c r="D478">
        <f>8.6-0-3.4</f>
        <v>5.1999999999999993</v>
      </c>
      <c r="E478">
        <v>16.2</v>
      </c>
      <c r="F478" s="7">
        <v>5.3533562511307951</v>
      </c>
      <c r="G478" s="7">
        <v>11.893408514237375</v>
      </c>
      <c r="H478">
        <v>10.36</v>
      </c>
      <c r="I478" s="7">
        <v>11.301074711023363</v>
      </c>
      <c r="J478">
        <v>10.199999999999999</v>
      </c>
      <c r="K478">
        <v>134.202</v>
      </c>
      <c r="L478">
        <v>210.6</v>
      </c>
      <c r="M478">
        <v>17.7</v>
      </c>
      <c r="N478">
        <v>16.899999999999999</v>
      </c>
    </row>
    <row r="479" spans="1:14" x14ac:dyDescent="0.25">
      <c r="A479" t="s">
        <v>10</v>
      </c>
      <c r="B479" t="s">
        <v>58</v>
      </c>
      <c r="C479" s="1">
        <v>42382</v>
      </c>
      <c r="D479">
        <f>16.6-0-0</f>
        <v>16.600000000000001</v>
      </c>
      <c r="E479">
        <v>17.899999999999999</v>
      </c>
      <c r="F479" s="7">
        <v>17.08956034014831</v>
      </c>
      <c r="G479" s="7">
        <v>11.262001691570335</v>
      </c>
      <c r="H479">
        <v>9.81</v>
      </c>
      <c r="I479" s="7">
        <v>10.701114180997992</v>
      </c>
      <c r="J479">
        <v>16.2</v>
      </c>
      <c r="K479">
        <v>212.66299999999998</v>
      </c>
      <c r="L479">
        <v>232.7</v>
      </c>
      <c r="M479">
        <v>36.1</v>
      </c>
      <c r="N479">
        <v>34.4</v>
      </c>
    </row>
    <row r="480" spans="1:14" x14ac:dyDescent="0.25">
      <c r="A480" t="s">
        <v>11</v>
      </c>
      <c r="B480" t="s">
        <v>58</v>
      </c>
      <c r="C480" s="1">
        <v>42382</v>
      </c>
      <c r="D480">
        <f>9.8-0-1</f>
        <v>8.8000000000000007</v>
      </c>
      <c r="E480">
        <v>10.9</v>
      </c>
      <c r="F480" s="7">
        <v>9.059525963452117</v>
      </c>
      <c r="G480" s="7">
        <v>10.779836481533684</v>
      </c>
      <c r="H480">
        <v>9.39</v>
      </c>
      <c r="I480" s="7">
        <v>10.242962503524073</v>
      </c>
      <c r="J480">
        <v>11</v>
      </c>
      <c r="K480">
        <v>144.10599999999999</v>
      </c>
      <c r="L480">
        <v>141.70000000000002</v>
      </c>
      <c r="M480">
        <v>27</v>
      </c>
      <c r="N480">
        <v>25.8</v>
      </c>
    </row>
    <row r="481" spans="1:14" x14ac:dyDescent="0.25">
      <c r="A481" t="s">
        <v>12</v>
      </c>
      <c r="B481" t="s">
        <v>58</v>
      </c>
      <c r="C481" s="1">
        <v>42382</v>
      </c>
      <c r="D481">
        <f>31.7-0-3.2</f>
        <v>28.5</v>
      </c>
      <c r="E481">
        <v>31</v>
      </c>
      <c r="F481" s="7">
        <v>29.340510222543788</v>
      </c>
      <c r="G481" s="7">
        <v>7.6113222441499824</v>
      </c>
      <c r="H481">
        <v>6.63</v>
      </c>
      <c r="I481" s="7">
        <v>7.2322514801240239</v>
      </c>
      <c r="J481">
        <v>28.9</v>
      </c>
      <c r="K481">
        <v>380.15950000000004</v>
      </c>
      <c r="L481">
        <v>403</v>
      </c>
      <c r="M481">
        <v>142.9</v>
      </c>
      <c r="N481">
        <v>136.4</v>
      </c>
    </row>
    <row r="482" spans="1:14" x14ac:dyDescent="0.25">
      <c r="A482" t="s">
        <v>13</v>
      </c>
      <c r="B482" t="s">
        <v>58</v>
      </c>
      <c r="C482" s="1">
        <v>42382</v>
      </c>
      <c r="D482">
        <f>12-0-0</f>
        <v>12</v>
      </c>
      <c r="E482">
        <v>10</v>
      </c>
      <c r="F482" s="7">
        <v>12.353899041071067</v>
      </c>
      <c r="G482" s="7">
        <v>8.001646461798698</v>
      </c>
      <c r="H482">
        <v>6.97</v>
      </c>
      <c r="I482" s="7">
        <v>7.6031361714124355</v>
      </c>
      <c r="J482">
        <v>11.9</v>
      </c>
      <c r="K482">
        <v>156</v>
      </c>
      <c r="L482">
        <v>130</v>
      </c>
      <c r="M482">
        <v>21.9</v>
      </c>
      <c r="N482">
        <v>20.9</v>
      </c>
    </row>
    <row r="483" spans="1:14" x14ac:dyDescent="0.25">
      <c r="A483" t="s">
        <v>14</v>
      </c>
      <c r="B483" t="s">
        <v>58</v>
      </c>
      <c r="C483" s="1">
        <v>42382</v>
      </c>
      <c r="D483">
        <v>0</v>
      </c>
      <c r="E483">
        <v>7</v>
      </c>
      <c r="F483" s="7">
        <v>0</v>
      </c>
      <c r="G483" s="7">
        <v>4.8331322244149959</v>
      </c>
      <c r="H483">
        <v>4.21</v>
      </c>
      <c r="I483" s="7">
        <v>4.5924251480123894</v>
      </c>
      <c r="J483">
        <v>0</v>
      </c>
      <c r="K483">
        <v>0</v>
      </c>
      <c r="L483">
        <v>91</v>
      </c>
      <c r="M483">
        <v>0</v>
      </c>
      <c r="N483">
        <v>0</v>
      </c>
    </row>
    <row r="484" spans="1:14" x14ac:dyDescent="0.25">
      <c r="A484" t="s">
        <v>15</v>
      </c>
      <c r="B484" t="s">
        <v>58</v>
      </c>
      <c r="C484" s="1">
        <v>42382</v>
      </c>
      <c r="D484">
        <f>11-0-0</f>
        <v>11</v>
      </c>
      <c r="E484">
        <v>9.5</v>
      </c>
      <c r="F484" s="7">
        <v>11.324407454315145</v>
      </c>
      <c r="G484" s="7">
        <v>4.6838906117846042</v>
      </c>
      <c r="H484">
        <v>4.08</v>
      </c>
      <c r="I484" s="7">
        <v>4.4506162954609376</v>
      </c>
      <c r="J484">
        <v>11</v>
      </c>
      <c r="K484">
        <v>145</v>
      </c>
      <c r="L484">
        <v>123.5</v>
      </c>
      <c r="M484">
        <v>24.5</v>
      </c>
      <c r="N484">
        <v>23.4</v>
      </c>
    </row>
    <row r="485" spans="1:14" x14ac:dyDescent="0.25">
      <c r="A485" t="s">
        <v>16</v>
      </c>
      <c r="B485" t="s">
        <v>58</v>
      </c>
      <c r="C485" s="1">
        <v>42382</v>
      </c>
      <c r="D485">
        <f>10.5-0-0</f>
        <v>10.5</v>
      </c>
      <c r="E485">
        <v>9</v>
      </c>
      <c r="F485" s="7">
        <v>10.809661660937184</v>
      </c>
      <c r="G485" s="7">
        <v>7.7950042289258477</v>
      </c>
      <c r="H485">
        <v>6.79</v>
      </c>
      <c r="I485" s="7">
        <v>7.4067854524950425</v>
      </c>
      <c r="J485">
        <v>10.5</v>
      </c>
      <c r="K485">
        <v>138</v>
      </c>
      <c r="L485">
        <v>117</v>
      </c>
      <c r="M485">
        <v>44.1</v>
      </c>
      <c r="N485">
        <v>42.1</v>
      </c>
    </row>
    <row r="486" spans="1:14" x14ac:dyDescent="0.25">
      <c r="A486" t="s">
        <v>17</v>
      </c>
      <c r="B486" t="s">
        <v>58</v>
      </c>
      <c r="C486" s="1">
        <v>42382</v>
      </c>
      <c r="D486">
        <v>0</v>
      </c>
      <c r="E486">
        <v>17</v>
      </c>
      <c r="F486" s="7">
        <v>0</v>
      </c>
      <c r="G486" s="7">
        <v>3.7769608119537614</v>
      </c>
      <c r="H486">
        <v>3.29</v>
      </c>
      <c r="I486" s="7">
        <v>3.5888548068790413</v>
      </c>
      <c r="J486">
        <v>0</v>
      </c>
      <c r="K486">
        <v>0</v>
      </c>
      <c r="L486">
        <v>221</v>
      </c>
      <c r="M486">
        <v>0</v>
      </c>
      <c r="N486">
        <v>0</v>
      </c>
    </row>
    <row r="487" spans="1:14" x14ac:dyDescent="0.25">
      <c r="A487" t="s">
        <v>18</v>
      </c>
      <c r="B487" t="s">
        <v>58</v>
      </c>
      <c r="C487" s="1">
        <v>42382</v>
      </c>
      <c r="D487">
        <f>20-0-0</f>
        <v>20</v>
      </c>
      <c r="E487">
        <v>17</v>
      </c>
      <c r="F487" s="7">
        <v>20.589831735118445</v>
      </c>
      <c r="G487" s="7">
        <v>2.8470707640259358</v>
      </c>
      <c r="H487">
        <v>2.48</v>
      </c>
      <c r="I487" s="7">
        <v>2.7052765717507663</v>
      </c>
      <c r="J487">
        <v>20</v>
      </c>
      <c r="K487">
        <v>263</v>
      </c>
      <c r="L487">
        <v>221</v>
      </c>
      <c r="M487">
        <v>118.7</v>
      </c>
      <c r="N487">
        <v>113.3</v>
      </c>
    </row>
    <row r="488" spans="1:14" x14ac:dyDescent="0.25">
      <c r="A488" t="s">
        <v>19</v>
      </c>
      <c r="B488" t="s">
        <v>58</v>
      </c>
      <c r="C488" s="1">
        <v>42382</v>
      </c>
      <c r="D488">
        <f>14.5-0-0</f>
        <v>14.5</v>
      </c>
      <c r="E488">
        <v>13.5</v>
      </c>
      <c r="F488" s="7">
        <v>14.927628007960875</v>
      </c>
      <c r="G488" s="7">
        <v>2.8355906399774442</v>
      </c>
      <c r="H488">
        <v>2.4700000000000002</v>
      </c>
      <c r="I488" s="7">
        <v>2.6943681984775782</v>
      </c>
      <c r="J488">
        <v>14.7</v>
      </c>
      <c r="K488">
        <v>193.5</v>
      </c>
      <c r="L488">
        <v>175.5</v>
      </c>
      <c r="M488">
        <v>136.30000000000001</v>
      </c>
      <c r="N488">
        <v>130.1</v>
      </c>
    </row>
    <row r="489" spans="1:14" x14ac:dyDescent="0.25">
      <c r="A489" t="s">
        <v>20</v>
      </c>
      <c r="B489" t="s">
        <v>58</v>
      </c>
      <c r="C489" s="1">
        <v>42382</v>
      </c>
      <c r="D489">
        <f>40-0-0</f>
        <v>40</v>
      </c>
      <c r="E489">
        <v>28</v>
      </c>
      <c r="F489" s="7">
        <v>41.179663470236889</v>
      </c>
      <c r="G489" s="7">
        <v>2.3189850577953188</v>
      </c>
      <c r="H489">
        <v>2.02</v>
      </c>
      <c r="I489" s="7">
        <v>2.2034914011840918</v>
      </c>
      <c r="J489">
        <v>33.5</v>
      </c>
      <c r="K489">
        <v>439.9</v>
      </c>
      <c r="L489">
        <v>364</v>
      </c>
      <c r="M489">
        <v>157</v>
      </c>
      <c r="N489">
        <v>149.9</v>
      </c>
    </row>
    <row r="490" spans="1:14" x14ac:dyDescent="0.25">
      <c r="A490" t="s">
        <v>21</v>
      </c>
      <c r="B490" t="s">
        <v>58</v>
      </c>
      <c r="C490" s="1">
        <v>42382</v>
      </c>
      <c r="D490">
        <f>30.5-0-0</f>
        <v>30.5</v>
      </c>
      <c r="E490">
        <v>25</v>
      </c>
      <c r="F490" s="7">
        <v>31.399493396055632</v>
      </c>
      <c r="G490" s="7">
        <v>3.4669974626444864</v>
      </c>
      <c r="H490">
        <v>3.02</v>
      </c>
      <c r="I490" s="7">
        <v>3.2943287285029492</v>
      </c>
      <c r="J490">
        <v>29.7</v>
      </c>
      <c r="K490">
        <v>390</v>
      </c>
      <c r="L490">
        <v>325</v>
      </c>
      <c r="M490">
        <v>256.39999999999998</v>
      </c>
      <c r="N490">
        <v>244.8</v>
      </c>
    </row>
    <row r="491" spans="1:14" x14ac:dyDescent="0.25">
      <c r="A491" t="s">
        <v>22</v>
      </c>
      <c r="B491" t="s">
        <v>58</v>
      </c>
      <c r="C491" s="1">
        <v>42382</v>
      </c>
      <c r="D491">
        <f>24-0-0</f>
        <v>24</v>
      </c>
      <c r="E491">
        <v>19</v>
      </c>
      <c r="F491" s="7">
        <v>24.707798082142133</v>
      </c>
      <c r="G491" s="7">
        <v>1.630177614885818</v>
      </c>
      <c r="H491">
        <v>1.42</v>
      </c>
      <c r="I491" s="7">
        <v>1.5489890047927775</v>
      </c>
      <c r="J491">
        <v>23.5</v>
      </c>
      <c r="K491">
        <v>309.5</v>
      </c>
      <c r="L491">
        <v>247</v>
      </c>
      <c r="M491">
        <v>191.8</v>
      </c>
      <c r="N491">
        <v>183.2</v>
      </c>
    </row>
    <row r="492" spans="1:14" x14ac:dyDescent="0.25">
      <c r="A492" t="s">
        <v>23</v>
      </c>
      <c r="B492" t="s">
        <v>58</v>
      </c>
      <c r="C492" s="1">
        <v>42382</v>
      </c>
      <c r="D492">
        <f>0.9-0-0</f>
        <v>0.9</v>
      </c>
      <c r="E492">
        <v>5</v>
      </c>
      <c r="F492" s="7">
        <v>0.92654242808033016</v>
      </c>
      <c r="G492" s="7">
        <v>2.6978291513955441</v>
      </c>
      <c r="H492">
        <v>2.35</v>
      </c>
      <c r="I492" s="7">
        <v>2.5634677191993149</v>
      </c>
      <c r="J492">
        <v>1.1000000000000001</v>
      </c>
      <c r="K492">
        <v>14.850000000000001</v>
      </c>
      <c r="L492">
        <v>65</v>
      </c>
      <c r="M492">
        <v>0.8</v>
      </c>
      <c r="N492">
        <v>0.8</v>
      </c>
    </row>
    <row r="493" spans="1:14" x14ac:dyDescent="0.25">
      <c r="A493" t="s">
        <v>24</v>
      </c>
      <c r="B493" t="s">
        <v>58</v>
      </c>
      <c r="C493" s="1">
        <v>42382</v>
      </c>
      <c r="D493">
        <f>10-0-0</f>
        <v>10</v>
      </c>
      <c r="E493">
        <v>15</v>
      </c>
      <c r="F493" s="7">
        <v>10.294915867559222</v>
      </c>
      <c r="G493" s="7">
        <v>1.9745813363405684</v>
      </c>
      <c r="H493">
        <v>1.72</v>
      </c>
      <c r="I493" s="7">
        <v>1.8762402029884349</v>
      </c>
      <c r="J493">
        <v>15.7</v>
      </c>
      <c r="K493">
        <v>206</v>
      </c>
      <c r="L493">
        <v>195</v>
      </c>
      <c r="M493">
        <v>127.7</v>
      </c>
      <c r="N493">
        <v>121.9</v>
      </c>
    </row>
    <row r="494" spans="1:14" x14ac:dyDescent="0.25">
      <c r="A494" t="s">
        <v>25</v>
      </c>
      <c r="B494" t="s">
        <v>58</v>
      </c>
      <c r="C494" s="1">
        <v>42382</v>
      </c>
      <c r="D494">
        <f>7-0-0</f>
        <v>7</v>
      </c>
      <c r="E494">
        <v>6.5</v>
      </c>
      <c r="F494" s="7">
        <v>7.2064411072914565</v>
      </c>
      <c r="G494" s="7">
        <v>2.6519086552015771</v>
      </c>
      <c r="H494">
        <v>2.31</v>
      </c>
      <c r="I494" s="7">
        <v>2.5198342261065605</v>
      </c>
      <c r="J494">
        <v>6.7</v>
      </c>
      <c r="K494">
        <v>87.5</v>
      </c>
      <c r="L494">
        <v>84.5</v>
      </c>
      <c r="M494">
        <v>8.1999999999999993</v>
      </c>
      <c r="N494">
        <v>7.8</v>
      </c>
    </row>
    <row r="495" spans="1:14" x14ac:dyDescent="0.25">
      <c r="A495" t="s">
        <v>26</v>
      </c>
      <c r="B495" t="s">
        <v>58</v>
      </c>
      <c r="C495" s="1">
        <v>42382</v>
      </c>
      <c r="D495">
        <f>21-0-0</f>
        <v>21</v>
      </c>
      <c r="E495">
        <v>16.5</v>
      </c>
      <c r="F495" s="7">
        <v>21.619323321874369</v>
      </c>
      <c r="G495" s="7">
        <v>1.7908993515647016</v>
      </c>
      <c r="H495">
        <v>1.56</v>
      </c>
      <c r="I495" s="7">
        <v>1.7017062306174175</v>
      </c>
      <c r="J495">
        <v>22.8</v>
      </c>
      <c r="K495">
        <v>299</v>
      </c>
      <c r="L495">
        <v>214.5</v>
      </c>
      <c r="M495">
        <v>56.1</v>
      </c>
      <c r="N495">
        <v>53.6</v>
      </c>
    </row>
    <row r="496" spans="1:14" x14ac:dyDescent="0.25">
      <c r="A496" t="s">
        <v>27</v>
      </c>
      <c r="B496" t="s">
        <v>58</v>
      </c>
      <c r="C496" s="1">
        <v>42382</v>
      </c>
      <c r="D496">
        <f>18-0-0</f>
        <v>18</v>
      </c>
      <c r="E496">
        <v>16</v>
      </c>
      <c r="F496" s="7">
        <v>18.5308485616066</v>
      </c>
      <c r="G496" s="7">
        <v>1.5498167465463764</v>
      </c>
      <c r="H496">
        <v>1.35</v>
      </c>
      <c r="I496" s="7">
        <v>1.4726303918804577</v>
      </c>
      <c r="J496">
        <v>17.8</v>
      </c>
      <c r="K496">
        <v>234</v>
      </c>
      <c r="L496">
        <v>208</v>
      </c>
      <c r="M496">
        <v>141.9</v>
      </c>
      <c r="N496">
        <v>135.5</v>
      </c>
    </row>
    <row r="497" spans="1:14" x14ac:dyDescent="0.25">
      <c r="A497" t="s">
        <v>28</v>
      </c>
      <c r="B497" t="s">
        <v>58</v>
      </c>
      <c r="C497" s="1">
        <v>42382</v>
      </c>
      <c r="D497">
        <f>6.5-0-0</f>
        <v>6.5</v>
      </c>
      <c r="E497">
        <v>6</v>
      </c>
      <c r="F497" s="7">
        <v>6.6916953139134945</v>
      </c>
      <c r="G497" s="7">
        <v>1.5383366224978847</v>
      </c>
      <c r="H497">
        <v>1.34</v>
      </c>
      <c r="I497" s="7">
        <v>1.461722018607269</v>
      </c>
      <c r="J497">
        <v>6.5</v>
      </c>
      <c r="K497">
        <v>86</v>
      </c>
      <c r="L497">
        <v>78</v>
      </c>
      <c r="M497">
        <v>52.5</v>
      </c>
      <c r="N497">
        <v>50.1</v>
      </c>
    </row>
    <row r="498" spans="1:14" x14ac:dyDescent="0.25">
      <c r="A498" t="s">
        <v>29</v>
      </c>
      <c r="B498" t="s">
        <v>58</v>
      </c>
      <c r="C498" s="1">
        <v>42382</v>
      </c>
      <c r="D498">
        <f>19-0-0</f>
        <v>19</v>
      </c>
      <c r="E498">
        <v>14</v>
      </c>
      <c r="F498" s="7">
        <v>19.560340148362524</v>
      </c>
      <c r="G498" s="7">
        <v>1.4809360022554263</v>
      </c>
      <c r="H498">
        <v>1.29</v>
      </c>
      <c r="I498" s="7">
        <v>1.4071801522413261</v>
      </c>
      <c r="J498">
        <v>18</v>
      </c>
      <c r="K498">
        <v>237</v>
      </c>
      <c r="L498">
        <v>182</v>
      </c>
      <c r="M498">
        <v>31.2</v>
      </c>
      <c r="N498">
        <v>29.8</v>
      </c>
    </row>
    <row r="499" spans="1:14" x14ac:dyDescent="0.25">
      <c r="A499" t="s">
        <v>30</v>
      </c>
      <c r="B499" t="s">
        <v>58</v>
      </c>
      <c r="C499" s="1">
        <v>42382</v>
      </c>
      <c r="D499">
        <f>42-0-0</f>
        <v>42</v>
      </c>
      <c r="E499">
        <v>33</v>
      </c>
      <c r="F499" s="7">
        <v>43.238646643748737</v>
      </c>
      <c r="G499" s="7">
        <v>1.8368198477586684</v>
      </c>
      <c r="H499">
        <v>1.6</v>
      </c>
      <c r="I499" s="7">
        <v>1.745339723710172</v>
      </c>
      <c r="J499">
        <v>42.6</v>
      </c>
      <c r="K499">
        <v>560.5</v>
      </c>
      <c r="L499">
        <v>429</v>
      </c>
      <c r="M499">
        <v>79</v>
      </c>
      <c r="N499">
        <v>75.5</v>
      </c>
    </row>
    <row r="500" spans="1:14" x14ac:dyDescent="0.25">
      <c r="A500" t="s">
        <v>31</v>
      </c>
      <c r="B500" t="s">
        <v>58</v>
      </c>
      <c r="C500" s="1">
        <v>42382</v>
      </c>
      <c r="D500">
        <f>39-0-0</f>
        <v>39</v>
      </c>
      <c r="E500">
        <v>28</v>
      </c>
      <c r="F500" s="7">
        <v>40.150171883480965</v>
      </c>
      <c r="G500" s="7">
        <v>1.5383366224978847</v>
      </c>
      <c r="H500">
        <v>1.34</v>
      </c>
      <c r="I500" s="7">
        <v>1.461722018607269</v>
      </c>
      <c r="J500">
        <v>40.1</v>
      </c>
      <c r="K500">
        <v>526.5</v>
      </c>
      <c r="L500">
        <v>364</v>
      </c>
      <c r="M500">
        <v>128.6</v>
      </c>
      <c r="N500">
        <v>122.8</v>
      </c>
    </row>
    <row r="501" spans="1:14" x14ac:dyDescent="0.25">
      <c r="A501" t="s">
        <v>32</v>
      </c>
      <c r="B501" t="s">
        <v>58</v>
      </c>
      <c r="C501" s="1">
        <v>42382</v>
      </c>
      <c r="D501">
        <f>7-0-0</f>
        <v>7</v>
      </c>
      <c r="E501">
        <v>7</v>
      </c>
      <c r="F501" s="7">
        <v>7.2064411072914565</v>
      </c>
      <c r="G501" s="7">
        <v>0.95285029602480908</v>
      </c>
      <c r="H501">
        <v>0.83</v>
      </c>
      <c r="I501" s="7">
        <v>0.9053949816746516</v>
      </c>
      <c r="J501">
        <v>7.1</v>
      </c>
      <c r="K501">
        <v>93</v>
      </c>
      <c r="L501">
        <v>91</v>
      </c>
      <c r="M501">
        <v>47.2</v>
      </c>
      <c r="N501">
        <v>45</v>
      </c>
    </row>
    <row r="502" spans="1:14" x14ac:dyDescent="0.25">
      <c r="A502" t="s">
        <v>33</v>
      </c>
      <c r="B502" t="s">
        <v>58</v>
      </c>
      <c r="C502" s="1">
        <v>42382</v>
      </c>
      <c r="D502">
        <v>0</v>
      </c>
      <c r="E502">
        <v>15</v>
      </c>
      <c r="F502" s="7">
        <v>0</v>
      </c>
      <c r="G502" s="7">
        <v>1.1135720327036926</v>
      </c>
      <c r="H502">
        <v>0.97</v>
      </c>
      <c r="I502" s="7">
        <v>1.0581122074992917</v>
      </c>
      <c r="J502">
        <v>14.8</v>
      </c>
      <c r="K502">
        <v>0</v>
      </c>
      <c r="L502">
        <v>195</v>
      </c>
      <c r="M502">
        <v>149.80000000000001</v>
      </c>
      <c r="N502">
        <v>143</v>
      </c>
    </row>
    <row r="503" spans="1:14" x14ac:dyDescent="0.25">
      <c r="A503" t="s">
        <v>34</v>
      </c>
      <c r="B503" t="s">
        <v>58</v>
      </c>
      <c r="C503" s="1">
        <v>42382</v>
      </c>
      <c r="D503">
        <f>4.9-0-0</f>
        <v>4.9000000000000004</v>
      </c>
      <c r="E503">
        <v>6.9</v>
      </c>
      <c r="F503" s="7">
        <v>5.0445087751040196</v>
      </c>
      <c r="G503" s="7">
        <v>0.64288694671553392</v>
      </c>
      <c r="H503">
        <v>0.56000000000000005</v>
      </c>
      <c r="I503" s="7">
        <v>0.61086890329856025</v>
      </c>
      <c r="J503">
        <v>5.0999999999999996</v>
      </c>
      <c r="K503">
        <v>67.370000000000019</v>
      </c>
      <c r="L503">
        <v>89.7</v>
      </c>
      <c r="M503">
        <v>9.5</v>
      </c>
      <c r="N503">
        <v>9.1</v>
      </c>
    </row>
    <row r="504" spans="1:14" x14ac:dyDescent="0.25">
      <c r="A504" t="s">
        <v>35</v>
      </c>
      <c r="B504" t="s">
        <v>58</v>
      </c>
      <c r="C504" s="1">
        <v>42382</v>
      </c>
      <c r="D504">
        <f>25-0-0</f>
        <v>25</v>
      </c>
      <c r="E504">
        <v>19</v>
      </c>
      <c r="F504" s="7">
        <v>25.737289668898057</v>
      </c>
      <c r="G504" s="7">
        <v>0.63140682266704229</v>
      </c>
      <c r="H504">
        <v>0.55000000000000004</v>
      </c>
      <c r="I504" s="7">
        <v>0.59996053002537164</v>
      </c>
      <c r="J504">
        <v>24.5</v>
      </c>
      <c r="K504">
        <v>322.5</v>
      </c>
      <c r="L504">
        <v>247</v>
      </c>
      <c r="M504">
        <v>196.9</v>
      </c>
      <c r="N504">
        <v>188</v>
      </c>
    </row>
    <row r="505" spans="1:14" x14ac:dyDescent="0.25">
      <c r="A505" t="s">
        <v>36</v>
      </c>
      <c r="B505" t="s">
        <v>58</v>
      </c>
      <c r="C505" s="1">
        <v>42382</v>
      </c>
      <c r="D505">
        <v>0</v>
      </c>
      <c r="E505">
        <v>8</v>
      </c>
      <c r="F505" s="7">
        <v>0</v>
      </c>
      <c r="G505" s="7">
        <v>0.28700310121229189</v>
      </c>
      <c r="H505">
        <v>0.25</v>
      </c>
      <c r="I505" s="7">
        <v>0.27270933182971435</v>
      </c>
      <c r="J505">
        <v>7.9</v>
      </c>
      <c r="K505">
        <v>0</v>
      </c>
      <c r="L505">
        <v>104</v>
      </c>
      <c r="M505">
        <v>0</v>
      </c>
      <c r="N505">
        <v>0</v>
      </c>
    </row>
    <row r="506" spans="1:14" x14ac:dyDescent="0.25">
      <c r="A506" t="s">
        <v>37</v>
      </c>
      <c r="B506" t="s">
        <v>58</v>
      </c>
      <c r="C506" s="1">
        <v>42382</v>
      </c>
      <c r="D506">
        <v>0</v>
      </c>
      <c r="E506">
        <v>0</v>
      </c>
      <c r="F506" s="7">
        <v>0</v>
      </c>
      <c r="G506" s="7">
        <v>0</v>
      </c>
      <c r="H506">
        <v>0</v>
      </c>
      <c r="I506" s="7">
        <v>0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t="s">
        <v>38</v>
      </c>
      <c r="B507" t="s">
        <v>58</v>
      </c>
      <c r="C507" s="1">
        <v>42382</v>
      </c>
      <c r="D507">
        <v>0</v>
      </c>
      <c r="E507">
        <v>10</v>
      </c>
      <c r="F507" s="7">
        <v>0</v>
      </c>
      <c r="G507" s="7">
        <v>0</v>
      </c>
      <c r="H507">
        <v>0</v>
      </c>
      <c r="I507" s="7">
        <v>0</v>
      </c>
      <c r="J507">
        <v>9.9</v>
      </c>
      <c r="K507">
        <v>0</v>
      </c>
      <c r="L507">
        <v>130</v>
      </c>
      <c r="M507">
        <v>100.4</v>
      </c>
      <c r="N507">
        <v>95.9</v>
      </c>
    </row>
    <row r="508" spans="1:14" x14ac:dyDescent="0.25">
      <c r="A508" t="s">
        <v>59</v>
      </c>
      <c r="B508" t="s">
        <v>58</v>
      </c>
      <c r="C508" s="1">
        <v>42382</v>
      </c>
      <c r="D508">
        <v>0</v>
      </c>
      <c r="E508">
        <v>5</v>
      </c>
      <c r="F508" s="7">
        <v>0</v>
      </c>
      <c r="G508" s="7">
        <v>0</v>
      </c>
      <c r="I508" s="7">
        <v>0</v>
      </c>
      <c r="K508">
        <v>0</v>
      </c>
      <c r="L508">
        <v>65</v>
      </c>
      <c r="M508">
        <v>0</v>
      </c>
      <c r="N508">
        <v>0</v>
      </c>
    </row>
    <row r="509" spans="1:14" x14ac:dyDescent="0.25">
      <c r="A509" t="s">
        <v>1</v>
      </c>
      <c r="B509" t="s">
        <v>58</v>
      </c>
      <c r="C509" s="1">
        <v>42383</v>
      </c>
      <c r="D509">
        <v>563.29999999999995</v>
      </c>
      <c r="E509">
        <v>507.19999999999993</v>
      </c>
      <c r="F509">
        <v>556</v>
      </c>
      <c r="G509">
        <v>192.2999999999999</v>
      </c>
      <c r="H509">
        <v>177.35000000000002</v>
      </c>
      <c r="I509">
        <v>189.04000000000002</v>
      </c>
      <c r="J509">
        <v>543.78571428571411</v>
      </c>
      <c r="K509">
        <v>7762.5000000000009</v>
      </c>
      <c r="L509">
        <v>7612.9999999999982</v>
      </c>
      <c r="M509">
        <v>2705.18</v>
      </c>
      <c r="N509">
        <v>2588.4199999999996</v>
      </c>
    </row>
    <row r="510" spans="1:14" x14ac:dyDescent="0.25">
      <c r="A510" t="s">
        <v>2</v>
      </c>
      <c r="B510" t="s">
        <v>58</v>
      </c>
      <c r="C510" s="1">
        <v>42383</v>
      </c>
      <c r="D510">
        <f>13.8-0-0</f>
        <v>13.8</v>
      </c>
      <c r="E510">
        <v>13.2</v>
      </c>
      <c r="F510" s="7">
        <v>13.621161015444702</v>
      </c>
      <c r="G510" s="7">
        <v>22.444939385396093</v>
      </c>
      <c r="H510">
        <v>20.7</v>
      </c>
      <c r="I510" s="7">
        <v>22.06443755286157</v>
      </c>
      <c r="J510">
        <v>13.1</v>
      </c>
      <c r="K510">
        <v>185.49500000000003</v>
      </c>
      <c r="L510">
        <v>184.79999999999998</v>
      </c>
      <c r="M510">
        <v>31.3</v>
      </c>
      <c r="N510">
        <v>30</v>
      </c>
    </row>
    <row r="511" spans="1:14" x14ac:dyDescent="0.25">
      <c r="A511" t="s">
        <v>3</v>
      </c>
      <c r="B511" t="s">
        <v>58</v>
      </c>
      <c r="C511" s="1">
        <v>42383</v>
      </c>
      <c r="D511">
        <f>2.7-0-0</f>
        <v>2.7</v>
      </c>
      <c r="E511">
        <v>4</v>
      </c>
      <c r="F511" s="7">
        <v>2.665009763891355</v>
      </c>
      <c r="G511" s="7">
        <v>15.299424866084003</v>
      </c>
      <c r="H511">
        <v>14.11</v>
      </c>
      <c r="I511" s="7">
        <v>15.040058641105158</v>
      </c>
      <c r="J511">
        <v>3.2</v>
      </c>
      <c r="K511">
        <v>44.86</v>
      </c>
      <c r="L511">
        <v>56</v>
      </c>
      <c r="M511">
        <v>15.5</v>
      </c>
      <c r="N511">
        <v>14.8</v>
      </c>
    </row>
    <row r="512" spans="1:14" x14ac:dyDescent="0.25">
      <c r="A512" t="s">
        <v>4</v>
      </c>
      <c r="B512" t="s">
        <v>58</v>
      </c>
      <c r="C512" s="1">
        <v>42383</v>
      </c>
      <c r="D512">
        <f>20.2-0-0</f>
        <v>20.2</v>
      </c>
      <c r="E512">
        <v>12.5</v>
      </c>
      <c r="F512" s="7">
        <v>19.938221196520505</v>
      </c>
      <c r="G512" s="7">
        <v>11.36342824922469</v>
      </c>
      <c r="H512">
        <v>10.48</v>
      </c>
      <c r="I512" s="7">
        <v>11.170787707922187</v>
      </c>
      <c r="J512">
        <v>19.399999999999999</v>
      </c>
      <c r="K512">
        <v>274.98599999999999</v>
      </c>
      <c r="L512">
        <v>175</v>
      </c>
      <c r="M512">
        <v>85.3</v>
      </c>
      <c r="N512">
        <v>81.599999999999994</v>
      </c>
    </row>
    <row r="513" spans="1:14" x14ac:dyDescent="0.25">
      <c r="A513" t="s">
        <v>5</v>
      </c>
      <c r="B513" t="s">
        <v>58</v>
      </c>
      <c r="C513" s="1">
        <v>42383</v>
      </c>
      <c r="D513">
        <f>5.8-0-0.6</f>
        <v>5.2</v>
      </c>
      <c r="E513">
        <v>8</v>
      </c>
      <c r="F513" s="7">
        <v>5.1326113971240908</v>
      </c>
      <c r="G513" s="7">
        <v>10.962238511418093</v>
      </c>
      <c r="H513">
        <v>10.11</v>
      </c>
      <c r="I513" s="7">
        <v>10.776399210600507</v>
      </c>
      <c r="J513">
        <v>4.9000000000000004</v>
      </c>
      <c r="K513">
        <v>69.422000000000011</v>
      </c>
      <c r="L513">
        <v>112</v>
      </c>
      <c r="M513">
        <v>7.9</v>
      </c>
      <c r="N513">
        <v>7.5</v>
      </c>
    </row>
    <row r="514" spans="1:14" x14ac:dyDescent="0.25">
      <c r="A514" t="s">
        <v>6</v>
      </c>
      <c r="B514" t="s">
        <v>58</v>
      </c>
      <c r="C514" s="1">
        <v>42383</v>
      </c>
      <c r="D514">
        <f>14.6-0-2.9</f>
        <v>11.7</v>
      </c>
      <c r="E514">
        <v>20</v>
      </c>
      <c r="F514" s="7">
        <v>11.548375643529203</v>
      </c>
      <c r="G514" s="7">
        <v>13.510335494784318</v>
      </c>
      <c r="H514">
        <v>12.46</v>
      </c>
      <c r="I514" s="7">
        <v>13.281299126021992</v>
      </c>
      <c r="J514">
        <v>18.600000000000001</v>
      </c>
      <c r="K514">
        <v>262.47300000000001</v>
      </c>
      <c r="L514">
        <v>280</v>
      </c>
      <c r="M514">
        <v>42</v>
      </c>
      <c r="N514">
        <v>40.200000000000003</v>
      </c>
    </row>
    <row r="515" spans="1:14" x14ac:dyDescent="0.25">
      <c r="A515" t="s">
        <v>7</v>
      </c>
      <c r="B515" t="s">
        <v>58</v>
      </c>
      <c r="C515" s="1">
        <v>42383</v>
      </c>
      <c r="D515">
        <f>12.3-0-0</f>
        <v>12.3</v>
      </c>
      <c r="E515">
        <v>12.1</v>
      </c>
      <c r="F515" s="7">
        <v>12.140600035505061</v>
      </c>
      <c r="G515" s="7">
        <v>11.417643078658012</v>
      </c>
      <c r="H515">
        <v>10.53</v>
      </c>
      <c r="I515" s="7">
        <v>11.224083450803494</v>
      </c>
      <c r="J515">
        <v>10.9</v>
      </c>
      <c r="K515">
        <v>154.84299999999999</v>
      </c>
      <c r="L515">
        <v>169.4</v>
      </c>
      <c r="M515">
        <v>18.899999999999999</v>
      </c>
      <c r="N515">
        <v>18</v>
      </c>
    </row>
    <row r="516" spans="1:14" x14ac:dyDescent="0.25">
      <c r="A516" t="s">
        <v>8</v>
      </c>
      <c r="B516" t="s">
        <v>58</v>
      </c>
      <c r="C516" s="1">
        <v>42383</v>
      </c>
      <c r="D516">
        <f>12.3-0-0</f>
        <v>12.3</v>
      </c>
      <c r="E516">
        <v>13.5</v>
      </c>
      <c r="F516" s="7">
        <v>12.140600035505061</v>
      </c>
      <c r="G516" s="7">
        <v>8.6743727093318235</v>
      </c>
      <c r="H516">
        <v>8</v>
      </c>
      <c r="I516" s="7">
        <v>8.527318861009304</v>
      </c>
      <c r="J516">
        <v>10.9</v>
      </c>
      <c r="K516">
        <v>154.411</v>
      </c>
      <c r="L516">
        <v>189</v>
      </c>
      <c r="M516">
        <v>23.3</v>
      </c>
      <c r="N516">
        <v>22.3</v>
      </c>
    </row>
    <row r="517" spans="1:14" x14ac:dyDescent="0.25">
      <c r="A517" t="s">
        <v>9</v>
      </c>
      <c r="B517" t="s">
        <v>58</v>
      </c>
      <c r="C517" s="1">
        <v>42383</v>
      </c>
      <c r="D517">
        <f>12.9-0-1.3</f>
        <v>11.6</v>
      </c>
      <c r="E517">
        <v>16.2</v>
      </c>
      <c r="F517" s="7">
        <v>11.449671578199894</v>
      </c>
      <c r="G517" s="7">
        <v>11.233312658584712</v>
      </c>
      <c r="H517">
        <v>10.36</v>
      </c>
      <c r="I517" s="7">
        <v>11.042877925007048</v>
      </c>
      <c r="J517">
        <v>10.4</v>
      </c>
      <c r="K517">
        <v>147.07649999999998</v>
      </c>
      <c r="L517">
        <v>226.79999999999998</v>
      </c>
      <c r="M517">
        <v>19.399999999999999</v>
      </c>
      <c r="N517">
        <v>18.5</v>
      </c>
    </row>
    <row r="518" spans="1:14" x14ac:dyDescent="0.25">
      <c r="A518" t="s">
        <v>10</v>
      </c>
      <c r="B518" t="s">
        <v>58</v>
      </c>
      <c r="C518" s="1">
        <v>42383</v>
      </c>
      <c r="D518">
        <f>17.4-0-0</f>
        <v>17.399999999999999</v>
      </c>
      <c r="E518">
        <v>17.899999999999999</v>
      </c>
      <c r="F518" s="7">
        <v>17.174507367299842</v>
      </c>
      <c r="G518" s="7">
        <v>10.63694953481815</v>
      </c>
      <c r="H518">
        <v>9.81</v>
      </c>
      <c r="I518" s="7">
        <v>10.45662475331266</v>
      </c>
      <c r="J518">
        <v>16.3</v>
      </c>
      <c r="K518">
        <v>230.09299999999999</v>
      </c>
      <c r="L518">
        <v>250.59999999999997</v>
      </c>
      <c r="M518">
        <v>39</v>
      </c>
      <c r="N518">
        <v>37.299999999999997</v>
      </c>
    </row>
    <row r="519" spans="1:14" x14ac:dyDescent="0.25">
      <c r="A519" t="s">
        <v>11</v>
      </c>
      <c r="B519" t="s">
        <v>58</v>
      </c>
      <c r="C519" s="1">
        <v>42383</v>
      </c>
      <c r="D519">
        <f>9.5-0-1</f>
        <v>8.5</v>
      </c>
      <c r="E519">
        <v>10.9</v>
      </c>
      <c r="F519" s="7">
        <v>8.3898455529913019</v>
      </c>
      <c r="G519" s="7">
        <v>10.18154496757823</v>
      </c>
      <c r="H519">
        <v>9.39</v>
      </c>
      <c r="I519" s="7">
        <v>10.008940513109671</v>
      </c>
      <c r="J519">
        <v>10.9</v>
      </c>
      <c r="K519">
        <v>153.64600000000002</v>
      </c>
      <c r="L519">
        <v>152.6</v>
      </c>
      <c r="M519">
        <v>28.8</v>
      </c>
      <c r="N519">
        <v>27.6</v>
      </c>
    </row>
    <row r="520" spans="1:14" x14ac:dyDescent="0.25">
      <c r="A520" t="s">
        <v>12</v>
      </c>
      <c r="B520" t="s">
        <v>58</v>
      </c>
      <c r="C520" s="1">
        <v>42383</v>
      </c>
      <c r="D520">
        <f>35.7-0-0</f>
        <v>35.700000000000003</v>
      </c>
      <c r="E520">
        <v>31</v>
      </c>
      <c r="F520" s="7">
        <v>35.23735132256347</v>
      </c>
      <c r="G520" s="7">
        <v>7.1888863828587493</v>
      </c>
      <c r="H520">
        <v>6.63</v>
      </c>
      <c r="I520" s="7">
        <v>7.0670155060614608</v>
      </c>
      <c r="J520">
        <v>29.4</v>
      </c>
      <c r="K520">
        <v>415.80950000000001</v>
      </c>
      <c r="L520">
        <v>434</v>
      </c>
      <c r="M520">
        <v>156.19999999999999</v>
      </c>
      <c r="N520">
        <v>149.5</v>
      </c>
    </row>
    <row r="521" spans="1:14" x14ac:dyDescent="0.25">
      <c r="A521" t="s">
        <v>13</v>
      </c>
      <c r="B521" t="s">
        <v>58</v>
      </c>
      <c r="C521" s="1">
        <v>42383</v>
      </c>
      <c r="D521">
        <f>12-0-0</f>
        <v>12</v>
      </c>
      <c r="E521">
        <v>10</v>
      </c>
      <c r="F521" s="7">
        <v>11.844487839517132</v>
      </c>
      <c r="G521" s="7">
        <v>7.5575472230053515</v>
      </c>
      <c r="H521">
        <v>6.97</v>
      </c>
      <c r="I521" s="7">
        <v>7.4294265576543559</v>
      </c>
      <c r="J521">
        <v>11.9</v>
      </c>
      <c r="K521">
        <v>168</v>
      </c>
      <c r="L521">
        <v>140</v>
      </c>
      <c r="M521">
        <v>23.6</v>
      </c>
      <c r="N521">
        <v>22.6</v>
      </c>
    </row>
    <row r="522" spans="1:14" x14ac:dyDescent="0.25">
      <c r="A522" t="s">
        <v>14</v>
      </c>
      <c r="B522" t="s">
        <v>58</v>
      </c>
      <c r="C522" s="1">
        <v>42383</v>
      </c>
      <c r="D522">
        <v>0</v>
      </c>
      <c r="E522">
        <v>7</v>
      </c>
      <c r="F522" s="7">
        <v>0</v>
      </c>
      <c r="G522" s="7">
        <v>4.564888638285872</v>
      </c>
      <c r="H522">
        <v>4.21</v>
      </c>
      <c r="I522" s="7">
        <v>4.4875015506061455</v>
      </c>
      <c r="J522">
        <v>0</v>
      </c>
      <c r="K522">
        <v>0</v>
      </c>
      <c r="L522">
        <v>98</v>
      </c>
      <c r="M522">
        <v>0</v>
      </c>
      <c r="N522">
        <v>0</v>
      </c>
    </row>
    <row r="523" spans="1:14" x14ac:dyDescent="0.25">
      <c r="A523" t="s">
        <v>15</v>
      </c>
      <c r="B523" t="s">
        <v>58</v>
      </c>
      <c r="C523" s="1">
        <v>42383</v>
      </c>
      <c r="D523">
        <f>11-0-0</f>
        <v>11</v>
      </c>
      <c r="E523">
        <v>9.5</v>
      </c>
      <c r="F523" s="7">
        <v>10.857447186224038</v>
      </c>
      <c r="G523" s="7">
        <v>4.42393008175923</v>
      </c>
      <c r="H523">
        <v>4.08</v>
      </c>
      <c r="I523" s="7">
        <v>4.3489326191147448</v>
      </c>
      <c r="J523">
        <v>11</v>
      </c>
      <c r="K523">
        <v>156</v>
      </c>
      <c r="L523">
        <v>133</v>
      </c>
      <c r="M523">
        <v>26.4</v>
      </c>
      <c r="N523">
        <v>25.3</v>
      </c>
    </row>
    <row r="524" spans="1:14" x14ac:dyDescent="0.25">
      <c r="A524" t="s">
        <v>16</v>
      </c>
      <c r="B524" t="s">
        <v>58</v>
      </c>
      <c r="C524" s="1">
        <v>42383</v>
      </c>
      <c r="D524">
        <f>11-0-0</f>
        <v>11</v>
      </c>
      <c r="E524">
        <v>9</v>
      </c>
      <c r="F524" s="7">
        <v>10.857447186224038</v>
      </c>
      <c r="G524" s="7">
        <v>7.3623738370453866</v>
      </c>
      <c r="H524">
        <v>6.79</v>
      </c>
      <c r="I524" s="7">
        <v>7.2375618832816464</v>
      </c>
      <c r="J524">
        <v>10.5</v>
      </c>
      <c r="K524">
        <v>149</v>
      </c>
      <c r="L524">
        <v>126</v>
      </c>
      <c r="M524">
        <v>47.7</v>
      </c>
      <c r="N524">
        <v>45.6</v>
      </c>
    </row>
    <row r="525" spans="1:14" x14ac:dyDescent="0.25">
      <c r="A525" t="s">
        <v>17</v>
      </c>
      <c r="B525" t="s">
        <v>58</v>
      </c>
      <c r="C525" s="1">
        <v>42383</v>
      </c>
      <c r="D525">
        <v>0</v>
      </c>
      <c r="E525">
        <v>17</v>
      </c>
      <c r="F525" s="7">
        <v>0</v>
      </c>
      <c r="G525" s="7">
        <v>3.5673357767127127</v>
      </c>
      <c r="H525">
        <v>3.29</v>
      </c>
      <c r="I525" s="7">
        <v>3.5068598815900764</v>
      </c>
      <c r="J525">
        <v>0</v>
      </c>
      <c r="K525">
        <v>0</v>
      </c>
      <c r="L525">
        <v>238</v>
      </c>
      <c r="M525">
        <v>0</v>
      </c>
      <c r="N525">
        <v>0</v>
      </c>
    </row>
    <row r="526" spans="1:14" x14ac:dyDescent="0.25">
      <c r="A526" t="s">
        <v>18</v>
      </c>
      <c r="B526" t="s">
        <v>58</v>
      </c>
      <c r="C526" s="1">
        <v>42383</v>
      </c>
      <c r="D526">
        <f>20-0-0</f>
        <v>20</v>
      </c>
      <c r="E526">
        <v>17</v>
      </c>
      <c r="F526" s="7">
        <v>19.740813065861886</v>
      </c>
      <c r="G526" s="7">
        <v>2.6890555398928657</v>
      </c>
      <c r="H526">
        <v>2.48</v>
      </c>
      <c r="I526" s="7">
        <v>2.6434688469128838</v>
      </c>
      <c r="J526">
        <v>20</v>
      </c>
      <c r="K526">
        <v>283</v>
      </c>
      <c r="L526">
        <v>238</v>
      </c>
      <c r="M526">
        <v>127.6</v>
      </c>
      <c r="N526">
        <v>122.1</v>
      </c>
    </row>
    <row r="527" spans="1:14" x14ac:dyDescent="0.25">
      <c r="A527" t="s">
        <v>19</v>
      </c>
      <c r="B527" t="s">
        <v>58</v>
      </c>
      <c r="C527" s="1">
        <v>42383</v>
      </c>
      <c r="D527">
        <f>14-0-0</f>
        <v>14</v>
      </c>
      <c r="E527">
        <v>13.5</v>
      </c>
      <c r="F527" s="7">
        <v>13.818569146103322</v>
      </c>
      <c r="G527" s="7">
        <v>2.6782125740062006</v>
      </c>
      <c r="H527">
        <v>2.4700000000000002</v>
      </c>
      <c r="I527" s="7">
        <v>2.6328096983366227</v>
      </c>
      <c r="J527">
        <v>14.7</v>
      </c>
      <c r="K527">
        <v>207.5</v>
      </c>
      <c r="L527">
        <v>189</v>
      </c>
      <c r="M527">
        <v>146.1</v>
      </c>
      <c r="N527">
        <v>139.69999999999999</v>
      </c>
    </row>
    <row r="528" spans="1:14" x14ac:dyDescent="0.25">
      <c r="A528" t="s">
        <v>20</v>
      </c>
      <c r="B528" t="s">
        <v>58</v>
      </c>
      <c r="C528" s="1">
        <v>42383</v>
      </c>
      <c r="D528">
        <f>40-0-0</f>
        <v>40</v>
      </c>
      <c r="E528">
        <v>28</v>
      </c>
      <c r="F528" s="7">
        <v>39.481626131723772</v>
      </c>
      <c r="G528" s="7">
        <v>2.1902791091062856</v>
      </c>
      <c r="H528">
        <v>2.02</v>
      </c>
      <c r="I528" s="7">
        <v>2.153148012404849</v>
      </c>
      <c r="J528">
        <v>33.9</v>
      </c>
      <c r="K528">
        <v>479.9</v>
      </c>
      <c r="L528">
        <v>392</v>
      </c>
      <c r="M528">
        <v>171.2</v>
      </c>
      <c r="N528">
        <v>163.80000000000001</v>
      </c>
    </row>
    <row r="529" spans="1:14" x14ac:dyDescent="0.25">
      <c r="A529" t="s">
        <v>21</v>
      </c>
      <c r="B529" t="s">
        <v>58</v>
      </c>
      <c r="C529" s="1">
        <v>42383</v>
      </c>
      <c r="D529">
        <f>30-0-0</f>
        <v>30</v>
      </c>
      <c r="E529">
        <v>25</v>
      </c>
      <c r="F529" s="7">
        <v>29.611219598792829</v>
      </c>
      <c r="G529" s="7">
        <v>3.2745756977727631</v>
      </c>
      <c r="H529">
        <v>3.02</v>
      </c>
      <c r="I529" s="7">
        <v>3.2190628700310122</v>
      </c>
      <c r="J529">
        <v>29.7</v>
      </c>
      <c r="K529">
        <v>420</v>
      </c>
      <c r="L529">
        <v>350</v>
      </c>
      <c r="M529">
        <v>276</v>
      </c>
      <c r="N529">
        <v>264.10000000000002</v>
      </c>
    </row>
    <row r="530" spans="1:14" x14ac:dyDescent="0.25">
      <c r="A530" t="s">
        <v>22</v>
      </c>
      <c r="B530" t="s">
        <v>58</v>
      </c>
      <c r="C530" s="1">
        <v>42383</v>
      </c>
      <c r="D530">
        <f>24-0-0</f>
        <v>24</v>
      </c>
      <c r="E530">
        <v>19</v>
      </c>
      <c r="F530" s="7">
        <v>23.688975679034264</v>
      </c>
      <c r="G530" s="7">
        <v>1.5397011559063989</v>
      </c>
      <c r="H530">
        <v>1.42</v>
      </c>
      <c r="I530" s="7">
        <v>1.5135990978291511</v>
      </c>
      <c r="J530">
        <v>23.6</v>
      </c>
      <c r="K530">
        <v>333.5</v>
      </c>
      <c r="L530">
        <v>266</v>
      </c>
      <c r="M530">
        <v>206.6</v>
      </c>
      <c r="N530">
        <v>197.7</v>
      </c>
    </row>
    <row r="531" spans="1:14" x14ac:dyDescent="0.25">
      <c r="A531" t="s">
        <v>23</v>
      </c>
      <c r="B531" t="s">
        <v>58</v>
      </c>
      <c r="C531" s="1">
        <v>42383</v>
      </c>
      <c r="D531">
        <f>0.9-0-0</f>
        <v>0.9</v>
      </c>
      <c r="E531">
        <v>5</v>
      </c>
      <c r="F531" s="7">
        <v>0.88833658796378501</v>
      </c>
      <c r="G531" s="7">
        <v>2.5480969833662237</v>
      </c>
      <c r="H531">
        <v>2.35</v>
      </c>
      <c r="I531" s="7">
        <v>2.504899915421483</v>
      </c>
      <c r="J531">
        <v>1.1000000000000001</v>
      </c>
      <c r="K531">
        <v>15.71</v>
      </c>
      <c r="L531">
        <v>70</v>
      </c>
      <c r="M531">
        <v>0.8</v>
      </c>
      <c r="N531">
        <v>0.8</v>
      </c>
    </row>
    <row r="532" spans="1:14" x14ac:dyDescent="0.25">
      <c r="A532" t="s">
        <v>24</v>
      </c>
      <c r="B532" t="s">
        <v>58</v>
      </c>
      <c r="C532" s="1">
        <v>42383</v>
      </c>
      <c r="D532">
        <f>10-0-0</f>
        <v>10</v>
      </c>
      <c r="E532">
        <v>15</v>
      </c>
      <c r="F532" s="7">
        <v>9.8704065329309429</v>
      </c>
      <c r="G532" s="7">
        <v>1.864990132506342</v>
      </c>
      <c r="H532">
        <v>1.72</v>
      </c>
      <c r="I532" s="7">
        <v>1.8333735551170003</v>
      </c>
      <c r="J532">
        <v>15.3</v>
      </c>
      <c r="K532">
        <v>216</v>
      </c>
      <c r="L532">
        <v>210</v>
      </c>
      <c r="M532">
        <v>133.80000000000001</v>
      </c>
      <c r="N532">
        <v>128</v>
      </c>
    </row>
    <row r="533" spans="1:14" x14ac:dyDescent="0.25">
      <c r="A533" t="s">
        <v>25</v>
      </c>
      <c r="B533" t="s">
        <v>58</v>
      </c>
      <c r="C533" s="1">
        <v>42383</v>
      </c>
      <c r="D533">
        <f>7-0-0</f>
        <v>7</v>
      </c>
      <c r="E533">
        <v>6.5</v>
      </c>
      <c r="F533" s="7">
        <v>6.9092845730516608</v>
      </c>
      <c r="G533" s="7">
        <v>2.5047251198195641</v>
      </c>
      <c r="H533">
        <v>2.31</v>
      </c>
      <c r="I533" s="7">
        <v>2.4622633211164362</v>
      </c>
      <c r="J533">
        <v>6.7</v>
      </c>
      <c r="K533">
        <v>94.5</v>
      </c>
      <c r="L533">
        <v>91</v>
      </c>
      <c r="M533">
        <v>8.8000000000000007</v>
      </c>
      <c r="N533">
        <v>8.4</v>
      </c>
    </row>
    <row r="534" spans="1:14" x14ac:dyDescent="0.25">
      <c r="A534" t="s">
        <v>26</v>
      </c>
      <c r="B534" t="s">
        <v>58</v>
      </c>
      <c r="C534" s="1">
        <v>42383</v>
      </c>
      <c r="D534">
        <f>26-0-0</f>
        <v>26</v>
      </c>
      <c r="E534">
        <v>16.5</v>
      </c>
      <c r="F534" s="7">
        <v>25.663056985620454</v>
      </c>
      <c r="G534" s="7">
        <v>1.6915026783197056</v>
      </c>
      <c r="H534">
        <v>1.56</v>
      </c>
      <c r="I534" s="7">
        <v>1.6628271778968142</v>
      </c>
      <c r="J534">
        <v>23</v>
      </c>
      <c r="K534">
        <v>325</v>
      </c>
      <c r="L534">
        <v>231</v>
      </c>
      <c r="M534">
        <v>61</v>
      </c>
      <c r="N534">
        <v>58.3</v>
      </c>
    </row>
    <row r="535" spans="1:14" x14ac:dyDescent="0.25">
      <c r="A535" t="s">
        <v>27</v>
      </c>
      <c r="B535" t="s">
        <v>58</v>
      </c>
      <c r="C535" s="1">
        <v>42383</v>
      </c>
      <c r="D535">
        <f>18-0-0</f>
        <v>18</v>
      </c>
      <c r="E535">
        <v>16</v>
      </c>
      <c r="F535" s="7">
        <v>17.766731759275697</v>
      </c>
      <c r="G535" s="7">
        <v>1.4638003946997455</v>
      </c>
      <c r="H535">
        <v>1.35</v>
      </c>
      <c r="I535" s="7">
        <v>1.43898505779532</v>
      </c>
      <c r="J535">
        <v>17.8</v>
      </c>
      <c r="K535">
        <v>252</v>
      </c>
      <c r="L535">
        <v>224</v>
      </c>
      <c r="M535">
        <v>152.80000000000001</v>
      </c>
      <c r="N535">
        <v>146.19999999999999</v>
      </c>
    </row>
    <row r="536" spans="1:14" x14ac:dyDescent="0.25">
      <c r="A536" t="s">
        <v>28</v>
      </c>
      <c r="B536" t="s">
        <v>58</v>
      </c>
      <c r="C536" s="1">
        <v>42383</v>
      </c>
      <c r="D536">
        <f>6.5-0-0</f>
        <v>6.5</v>
      </c>
      <c r="E536">
        <v>6</v>
      </c>
      <c r="F536" s="7">
        <v>6.4157642464051134</v>
      </c>
      <c r="G536" s="7">
        <v>1.4529574288130807</v>
      </c>
      <c r="H536">
        <v>1.34</v>
      </c>
      <c r="I536" s="7">
        <v>1.4283259092190583</v>
      </c>
      <c r="J536">
        <v>6.5</v>
      </c>
      <c r="K536">
        <v>92.5</v>
      </c>
      <c r="L536">
        <v>84</v>
      </c>
      <c r="M536">
        <v>56.5</v>
      </c>
      <c r="N536">
        <v>54</v>
      </c>
    </row>
    <row r="537" spans="1:14" x14ac:dyDescent="0.25">
      <c r="A537" t="s">
        <v>29</v>
      </c>
      <c r="B537" t="s">
        <v>58</v>
      </c>
      <c r="C537" s="1">
        <v>42383</v>
      </c>
      <c r="D537">
        <f>19-0-0</f>
        <v>19</v>
      </c>
      <c r="E537">
        <v>14</v>
      </c>
      <c r="F537" s="7">
        <v>18.753772412568793</v>
      </c>
      <c r="G537" s="7">
        <v>1.3987425993797566</v>
      </c>
      <c r="H537">
        <v>1.29</v>
      </c>
      <c r="I537" s="7">
        <v>1.3750301663377502</v>
      </c>
      <c r="J537">
        <v>18.100000000000001</v>
      </c>
      <c r="K537">
        <v>256</v>
      </c>
      <c r="L537">
        <v>196</v>
      </c>
      <c r="M537">
        <v>33.700000000000003</v>
      </c>
      <c r="N537">
        <v>32.299999999999997</v>
      </c>
    </row>
    <row r="538" spans="1:14" x14ac:dyDescent="0.25">
      <c r="A538" t="s">
        <v>30</v>
      </c>
      <c r="B538" t="s">
        <v>58</v>
      </c>
      <c r="C538" s="1">
        <v>42383</v>
      </c>
      <c r="D538">
        <f>42-0-0</f>
        <v>42</v>
      </c>
      <c r="E538">
        <v>33</v>
      </c>
      <c r="F538" s="7">
        <v>41.455707438309965</v>
      </c>
      <c r="G538" s="7">
        <v>1.7348745418663647</v>
      </c>
      <c r="H538">
        <v>1.6</v>
      </c>
      <c r="I538" s="7">
        <v>1.7054637722018609</v>
      </c>
      <c r="J538">
        <v>42.6</v>
      </c>
      <c r="K538">
        <v>602.5</v>
      </c>
      <c r="L538">
        <v>462</v>
      </c>
      <c r="M538">
        <v>84.9</v>
      </c>
      <c r="N538">
        <v>81.2</v>
      </c>
    </row>
    <row r="539" spans="1:14" x14ac:dyDescent="0.25">
      <c r="A539" t="s">
        <v>31</v>
      </c>
      <c r="B539" t="s">
        <v>58</v>
      </c>
      <c r="C539" s="1">
        <v>42383</v>
      </c>
      <c r="D539">
        <f>40-0-0</f>
        <v>40</v>
      </c>
      <c r="E539">
        <v>28</v>
      </c>
      <c r="F539" s="7">
        <v>39.481626131723772</v>
      </c>
      <c r="G539" s="7">
        <v>1.4529574288130807</v>
      </c>
      <c r="H539">
        <v>1.34</v>
      </c>
      <c r="I539" s="7">
        <v>1.4283259092190583</v>
      </c>
      <c r="J539">
        <v>40</v>
      </c>
      <c r="K539">
        <v>566.5</v>
      </c>
      <c r="L539">
        <v>392</v>
      </c>
      <c r="M539">
        <v>138.30000000000001</v>
      </c>
      <c r="N539">
        <v>132.30000000000001</v>
      </c>
    </row>
    <row r="540" spans="1:14" x14ac:dyDescent="0.25">
      <c r="A540" t="s">
        <v>32</v>
      </c>
      <c r="B540" t="s">
        <v>58</v>
      </c>
      <c r="C540" s="1">
        <v>42383</v>
      </c>
      <c r="D540">
        <f>7-0-0</f>
        <v>7</v>
      </c>
      <c r="E540">
        <v>7</v>
      </c>
      <c r="F540" s="7">
        <v>6.9092845730516608</v>
      </c>
      <c r="G540" s="7">
        <v>0.89996616859317657</v>
      </c>
      <c r="H540">
        <v>0.83</v>
      </c>
      <c r="I540" s="7">
        <v>0.88470933182971512</v>
      </c>
      <c r="J540">
        <v>7.1</v>
      </c>
      <c r="K540">
        <v>100</v>
      </c>
      <c r="L540">
        <v>98</v>
      </c>
      <c r="M540">
        <v>50.7</v>
      </c>
      <c r="N540">
        <v>48.5</v>
      </c>
    </row>
    <row r="541" spans="1:14" x14ac:dyDescent="0.25">
      <c r="A541" t="s">
        <v>33</v>
      </c>
      <c r="B541" t="s">
        <v>58</v>
      </c>
      <c r="C541" s="1">
        <v>42383</v>
      </c>
      <c r="D541">
        <v>0</v>
      </c>
      <c r="E541">
        <v>15</v>
      </c>
      <c r="F541" s="7">
        <v>0</v>
      </c>
      <c r="G541" s="7">
        <v>1.0517676910064837</v>
      </c>
      <c r="H541">
        <v>0.97</v>
      </c>
      <c r="I541" s="7">
        <v>1.0339374118973781</v>
      </c>
      <c r="J541">
        <v>14.8</v>
      </c>
      <c r="K541">
        <v>0</v>
      </c>
      <c r="L541">
        <v>210</v>
      </c>
      <c r="M541">
        <v>161.19999999999999</v>
      </c>
      <c r="N541">
        <v>154.30000000000001</v>
      </c>
    </row>
    <row r="542" spans="1:14" x14ac:dyDescent="0.25">
      <c r="A542" t="s">
        <v>34</v>
      </c>
      <c r="B542" t="s">
        <v>58</v>
      </c>
      <c r="C542" s="1">
        <v>42383</v>
      </c>
      <c r="D542">
        <f>4.7-0-0</f>
        <v>4.7</v>
      </c>
      <c r="E542">
        <v>6.9</v>
      </c>
      <c r="F542" s="7">
        <v>4.6390910704775443</v>
      </c>
      <c r="G542" s="7">
        <v>0.60720608965322775</v>
      </c>
      <c r="H542">
        <v>0.56000000000000005</v>
      </c>
      <c r="I542" s="7">
        <v>0.59691232027065133</v>
      </c>
      <c r="J542">
        <v>5.0999999999999996</v>
      </c>
      <c r="K542">
        <v>72.050000000000026</v>
      </c>
      <c r="L542">
        <v>96.600000000000009</v>
      </c>
      <c r="M542">
        <v>10.199999999999999</v>
      </c>
      <c r="N542">
        <v>9.6999999999999993</v>
      </c>
    </row>
    <row r="543" spans="1:14" x14ac:dyDescent="0.25">
      <c r="A543" t="s">
        <v>35</v>
      </c>
      <c r="B543" t="s">
        <v>58</v>
      </c>
      <c r="C543" s="1">
        <v>42383</v>
      </c>
      <c r="D543">
        <f>25-0-0</f>
        <v>25</v>
      </c>
      <c r="E543">
        <v>19</v>
      </c>
      <c r="F543" s="7">
        <v>24.676016332327357</v>
      </c>
      <c r="G543" s="7">
        <v>0.59636312376656297</v>
      </c>
      <c r="H543">
        <v>0.55000000000000004</v>
      </c>
      <c r="I543" s="7">
        <v>0.58625317169438973</v>
      </c>
      <c r="J543">
        <v>24.6</v>
      </c>
      <c r="K543">
        <v>347.5</v>
      </c>
      <c r="L543">
        <v>266</v>
      </c>
      <c r="M543">
        <v>212</v>
      </c>
      <c r="N543">
        <v>202.8</v>
      </c>
    </row>
    <row r="544" spans="1:14" x14ac:dyDescent="0.25">
      <c r="A544" t="s">
        <v>36</v>
      </c>
      <c r="B544" t="s">
        <v>58</v>
      </c>
      <c r="C544" s="1">
        <v>42383</v>
      </c>
      <c r="D544">
        <v>0</v>
      </c>
      <c r="E544">
        <v>8</v>
      </c>
      <c r="F544" s="7">
        <v>0</v>
      </c>
      <c r="G544" s="7">
        <v>0.27107414716661948</v>
      </c>
      <c r="H544">
        <v>0.25</v>
      </c>
      <c r="I544" s="7">
        <v>0.26647871440654075</v>
      </c>
      <c r="J544">
        <v>7.9</v>
      </c>
      <c r="K544">
        <v>0</v>
      </c>
      <c r="L544">
        <v>112</v>
      </c>
      <c r="M544">
        <v>0</v>
      </c>
      <c r="N544">
        <v>0</v>
      </c>
    </row>
    <row r="545" spans="1:14" x14ac:dyDescent="0.25">
      <c r="A545" t="s">
        <v>37</v>
      </c>
      <c r="B545" t="s">
        <v>58</v>
      </c>
      <c r="C545" s="1">
        <v>42383</v>
      </c>
      <c r="D545">
        <v>0</v>
      </c>
      <c r="E545">
        <v>0</v>
      </c>
      <c r="F545" s="7">
        <v>0</v>
      </c>
      <c r="G545" s="7">
        <v>0</v>
      </c>
      <c r="H545">
        <v>0</v>
      </c>
      <c r="I545" s="7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25">
      <c r="A546" t="s">
        <v>38</v>
      </c>
      <c r="B546" t="s">
        <v>58</v>
      </c>
      <c r="C546" s="1">
        <v>42383</v>
      </c>
      <c r="D546">
        <v>0</v>
      </c>
      <c r="E546">
        <v>10</v>
      </c>
      <c r="F546" s="7">
        <v>0</v>
      </c>
      <c r="G546" s="7">
        <v>0</v>
      </c>
      <c r="H546">
        <v>0</v>
      </c>
      <c r="I546" s="7">
        <v>0</v>
      </c>
      <c r="J546">
        <v>9.9</v>
      </c>
      <c r="K546">
        <v>0</v>
      </c>
      <c r="L546">
        <v>140</v>
      </c>
      <c r="M546">
        <v>108</v>
      </c>
      <c r="N546">
        <v>103.4</v>
      </c>
    </row>
    <row r="547" spans="1:14" x14ac:dyDescent="0.25">
      <c r="A547" t="s">
        <v>59</v>
      </c>
      <c r="B547" t="s">
        <v>58</v>
      </c>
      <c r="C547" s="1">
        <v>42383</v>
      </c>
      <c r="D547">
        <v>0</v>
      </c>
      <c r="E547">
        <v>5</v>
      </c>
      <c r="F547" s="7">
        <v>0</v>
      </c>
      <c r="G547" s="7">
        <v>0</v>
      </c>
      <c r="I547" s="7">
        <v>0</v>
      </c>
      <c r="K547">
        <v>0</v>
      </c>
      <c r="L547">
        <v>70</v>
      </c>
      <c r="M547">
        <v>0</v>
      </c>
      <c r="N547">
        <v>0</v>
      </c>
    </row>
    <row r="548" spans="1:14" x14ac:dyDescent="0.25">
      <c r="A548" t="s">
        <v>1</v>
      </c>
      <c r="B548" t="s">
        <v>58</v>
      </c>
      <c r="C548" s="1">
        <v>42384</v>
      </c>
      <c r="D548">
        <v>555.70000000000005</v>
      </c>
      <c r="E548">
        <v>507.19999999999993</v>
      </c>
      <c r="F548">
        <v>550</v>
      </c>
      <c r="G548">
        <v>165.2</v>
      </c>
      <c r="H548">
        <v>177.35000000000002</v>
      </c>
      <c r="I548">
        <v>187</v>
      </c>
      <c r="J548">
        <v>544.19999999999993</v>
      </c>
      <c r="K548">
        <v>8318.2000000000007</v>
      </c>
      <c r="L548">
        <v>8162.9999999999982</v>
      </c>
      <c r="M548">
        <v>2870.38</v>
      </c>
      <c r="N548">
        <v>2775.4199999999992</v>
      </c>
    </row>
    <row r="549" spans="1:14" x14ac:dyDescent="0.25">
      <c r="A549" t="s">
        <v>2</v>
      </c>
      <c r="B549" t="s">
        <v>58</v>
      </c>
      <c r="C549" s="1">
        <v>42384</v>
      </c>
      <c r="D549">
        <f>14-0-0</f>
        <v>14</v>
      </c>
      <c r="E549">
        <v>13.2</v>
      </c>
      <c r="F549" s="7">
        <v>13.856397336692458</v>
      </c>
      <c r="G549" s="7">
        <v>19.281872004510852</v>
      </c>
      <c r="H549">
        <v>20.7</v>
      </c>
      <c r="I549" s="7">
        <v>21.826332111643641</v>
      </c>
      <c r="J549">
        <v>13.2</v>
      </c>
      <c r="K549">
        <v>199.48500000000004</v>
      </c>
      <c r="L549">
        <v>198</v>
      </c>
      <c r="M549">
        <v>33.299999999999997</v>
      </c>
      <c r="N549">
        <v>32.200000000000003</v>
      </c>
    </row>
    <row r="550" spans="1:14" x14ac:dyDescent="0.25">
      <c r="A550" t="s">
        <v>3</v>
      </c>
      <c r="B550" t="s">
        <v>58</v>
      </c>
      <c r="C550" s="1">
        <v>42384</v>
      </c>
      <c r="D550">
        <f>3.3-0-0</f>
        <v>3.3</v>
      </c>
      <c r="E550">
        <v>4</v>
      </c>
      <c r="F550" s="7">
        <v>3.2661508007917939</v>
      </c>
      <c r="G550" s="7">
        <v>13.143343670707637</v>
      </c>
      <c r="H550">
        <v>14.11</v>
      </c>
      <c r="I550" s="7">
        <v>14.877755850014093</v>
      </c>
      <c r="J550">
        <v>3.2</v>
      </c>
      <c r="K550">
        <v>48.199999999999996</v>
      </c>
      <c r="L550">
        <v>60</v>
      </c>
      <c r="M550">
        <v>16.5</v>
      </c>
      <c r="N550">
        <v>16</v>
      </c>
    </row>
    <row r="551" spans="1:14" x14ac:dyDescent="0.25">
      <c r="A551" t="s">
        <v>4</v>
      </c>
      <c r="B551" t="s">
        <v>58</v>
      </c>
      <c r="C551" s="1">
        <v>42384</v>
      </c>
      <c r="D551">
        <f>13-0-0</f>
        <v>13</v>
      </c>
      <c r="E551">
        <v>12.5</v>
      </c>
      <c r="F551" s="7">
        <v>12.866654669785854</v>
      </c>
      <c r="G551" s="7">
        <v>9.7620298844093583</v>
      </c>
      <c r="H551">
        <v>10.48</v>
      </c>
      <c r="I551" s="7">
        <v>11.050239639131659</v>
      </c>
      <c r="J551">
        <v>19</v>
      </c>
      <c r="K551">
        <v>287.93599999999998</v>
      </c>
      <c r="L551">
        <v>187.5</v>
      </c>
      <c r="M551">
        <v>88.5</v>
      </c>
      <c r="N551">
        <v>85.6</v>
      </c>
    </row>
    <row r="552" spans="1:14" x14ac:dyDescent="0.25">
      <c r="A552" t="s">
        <v>5</v>
      </c>
      <c r="B552" t="s">
        <v>58</v>
      </c>
      <c r="C552" s="1">
        <v>42384</v>
      </c>
      <c r="D552">
        <f>2.8-0-0.8</f>
        <v>1.9999999999999998</v>
      </c>
      <c r="E552">
        <v>8</v>
      </c>
      <c r="F552" s="7">
        <v>1.9794853338132079</v>
      </c>
      <c r="G552" s="7">
        <v>9.4173780659712403</v>
      </c>
      <c r="H552">
        <v>10.11</v>
      </c>
      <c r="I552" s="7">
        <v>10.660107132788269</v>
      </c>
      <c r="J552">
        <v>4.8</v>
      </c>
      <c r="K552">
        <v>72.187000000000012</v>
      </c>
      <c r="L552">
        <v>120</v>
      </c>
      <c r="M552">
        <v>8.1</v>
      </c>
      <c r="N552">
        <v>7.8</v>
      </c>
    </row>
    <row r="553" spans="1:14" x14ac:dyDescent="0.25">
      <c r="A553" t="s">
        <v>6</v>
      </c>
      <c r="B553" t="s">
        <v>58</v>
      </c>
      <c r="C553" s="1">
        <v>42384</v>
      </c>
      <c r="D553">
        <f>17.7-0-1.8</f>
        <v>15.899999999999999</v>
      </c>
      <c r="E553">
        <v>20</v>
      </c>
      <c r="F553" s="7">
        <v>15.736908403815006</v>
      </c>
      <c r="G553" s="7">
        <v>11.606382858753873</v>
      </c>
      <c r="H553">
        <v>12.46</v>
      </c>
      <c r="I553" s="7">
        <v>13.137975754158441</v>
      </c>
      <c r="J553">
        <v>18.5</v>
      </c>
      <c r="K553">
        <v>280.21199999999999</v>
      </c>
      <c r="L553">
        <v>300</v>
      </c>
      <c r="M553">
        <v>44.4</v>
      </c>
      <c r="N553">
        <v>43</v>
      </c>
    </row>
    <row r="554" spans="1:14" x14ac:dyDescent="0.25">
      <c r="A554" t="s">
        <v>7</v>
      </c>
      <c r="B554" t="s">
        <v>58</v>
      </c>
      <c r="C554" s="1">
        <v>42384</v>
      </c>
      <c r="D554">
        <f>12.3-0-0</f>
        <v>12.3</v>
      </c>
      <c r="E554">
        <v>12.1</v>
      </c>
      <c r="F554" s="7">
        <v>12.173834802951232</v>
      </c>
      <c r="G554" s="7">
        <v>9.8086044544685631</v>
      </c>
      <c r="H554">
        <v>10.53</v>
      </c>
      <c r="I554" s="7">
        <v>11.102960248096981</v>
      </c>
      <c r="J554">
        <v>11</v>
      </c>
      <c r="K554">
        <v>167.18299999999999</v>
      </c>
      <c r="L554">
        <v>181.5</v>
      </c>
      <c r="M554">
        <v>20.2</v>
      </c>
      <c r="N554">
        <v>19.600000000000001</v>
      </c>
    </row>
    <row r="555" spans="1:14" x14ac:dyDescent="0.25">
      <c r="A555" t="s">
        <v>8</v>
      </c>
      <c r="B555" t="s">
        <v>58</v>
      </c>
      <c r="C555" s="1">
        <v>42384</v>
      </c>
      <c r="D555">
        <f>15-0-1.5</f>
        <v>13.5</v>
      </c>
      <c r="E555">
        <v>13.5</v>
      </c>
      <c r="F555" s="7">
        <v>13.361526003239156</v>
      </c>
      <c r="G555" s="7">
        <v>7.4519312094727921</v>
      </c>
      <c r="H555">
        <v>8</v>
      </c>
      <c r="I555" s="7">
        <v>8.4352974344516483</v>
      </c>
      <c r="J555">
        <v>11.2</v>
      </c>
      <c r="K555">
        <v>169.39600000000002</v>
      </c>
      <c r="L555">
        <v>202.5</v>
      </c>
      <c r="M555">
        <v>25.2</v>
      </c>
      <c r="N555">
        <v>24.4</v>
      </c>
    </row>
    <row r="556" spans="1:14" x14ac:dyDescent="0.25">
      <c r="A556" t="s">
        <v>9</v>
      </c>
      <c r="B556" t="s">
        <v>58</v>
      </c>
      <c r="C556" s="1">
        <v>42384</v>
      </c>
      <c r="D556">
        <f>12.3-0-1.2</f>
        <v>11.100000000000001</v>
      </c>
      <c r="E556">
        <v>16.2</v>
      </c>
      <c r="F556" s="7">
        <v>10.986143602663308</v>
      </c>
      <c r="G556" s="7">
        <v>9.6502509162672663</v>
      </c>
      <c r="H556">
        <v>10.36</v>
      </c>
      <c r="I556" s="7">
        <v>10.923710177614884</v>
      </c>
      <c r="J556">
        <v>10.5</v>
      </c>
      <c r="K556">
        <v>159.42449999999999</v>
      </c>
      <c r="L556">
        <v>243</v>
      </c>
      <c r="M556">
        <v>20.8</v>
      </c>
      <c r="N556">
        <v>20.100000000000001</v>
      </c>
    </row>
    <row r="557" spans="1:14" x14ac:dyDescent="0.25">
      <c r="A557" t="s">
        <v>10</v>
      </c>
      <c r="B557" t="s">
        <v>58</v>
      </c>
      <c r="C557" s="1">
        <v>42384</v>
      </c>
      <c r="D557">
        <f>15.3-0-1.5</f>
        <v>13.8</v>
      </c>
      <c r="E557">
        <v>17.899999999999999</v>
      </c>
      <c r="F557" s="7">
        <v>13.658448803311138</v>
      </c>
      <c r="G557" s="7">
        <v>9.137930645616013</v>
      </c>
      <c r="H557">
        <v>9.81</v>
      </c>
      <c r="I557" s="7">
        <v>10.343783478996334</v>
      </c>
      <c r="J557">
        <v>16.2</v>
      </c>
      <c r="K557">
        <v>245.36600000000001</v>
      </c>
      <c r="L557">
        <v>268.5</v>
      </c>
      <c r="M557">
        <v>41.2</v>
      </c>
      <c r="N557">
        <v>39.799999999999997</v>
      </c>
    </row>
    <row r="558" spans="1:14" x14ac:dyDescent="0.25">
      <c r="A558" t="s">
        <v>11</v>
      </c>
      <c r="B558" t="s">
        <v>58</v>
      </c>
      <c r="C558" s="1">
        <v>42384</v>
      </c>
      <c r="D558">
        <f>10-0-1</f>
        <v>9</v>
      </c>
      <c r="E558">
        <v>10.9</v>
      </c>
      <c r="F558" s="7">
        <v>8.9076840021594386</v>
      </c>
      <c r="G558" s="7">
        <v>8.7467042571186919</v>
      </c>
      <c r="H558">
        <v>9.39</v>
      </c>
      <c r="I558" s="7">
        <v>9.9009303636876229</v>
      </c>
      <c r="J558">
        <v>10.8</v>
      </c>
      <c r="K558">
        <v>163.61799999999999</v>
      </c>
      <c r="L558">
        <v>163.5</v>
      </c>
      <c r="M558">
        <v>30.4</v>
      </c>
      <c r="N558">
        <v>29.4</v>
      </c>
    </row>
    <row r="559" spans="1:14" x14ac:dyDescent="0.25">
      <c r="A559" t="s">
        <v>12</v>
      </c>
      <c r="B559" t="s">
        <v>58</v>
      </c>
      <c r="C559" s="1">
        <v>42384</v>
      </c>
      <c r="D559">
        <f>36.3-0-0</f>
        <v>36.299999999999997</v>
      </c>
      <c r="E559">
        <v>31</v>
      </c>
      <c r="F559" s="7">
        <v>35.927658808709729</v>
      </c>
      <c r="G559" s="7">
        <v>6.1757879898505763</v>
      </c>
      <c r="H559">
        <v>6.63</v>
      </c>
      <c r="I559" s="7">
        <v>6.9907527488018033</v>
      </c>
      <c r="J559">
        <v>29.8</v>
      </c>
      <c r="K559">
        <v>452.08950000000004</v>
      </c>
      <c r="L559">
        <v>465</v>
      </c>
      <c r="M559">
        <v>168.2</v>
      </c>
      <c r="N559">
        <v>162.69999999999999</v>
      </c>
    </row>
    <row r="560" spans="1:14" x14ac:dyDescent="0.25">
      <c r="A560" t="s">
        <v>13</v>
      </c>
      <c r="B560" t="s">
        <v>58</v>
      </c>
      <c r="C560" s="1">
        <v>42384</v>
      </c>
      <c r="D560">
        <f>12-0-0</f>
        <v>12</v>
      </c>
      <c r="E560">
        <v>10</v>
      </c>
      <c r="F560" s="7">
        <v>11.87691200287925</v>
      </c>
      <c r="G560" s="7">
        <v>6.4924950662531709</v>
      </c>
      <c r="H560">
        <v>6.97</v>
      </c>
      <c r="I560" s="7">
        <v>7.3492528897659977</v>
      </c>
      <c r="J560">
        <v>11.9</v>
      </c>
      <c r="K560">
        <v>180</v>
      </c>
      <c r="L560">
        <v>150</v>
      </c>
      <c r="M560">
        <v>25</v>
      </c>
      <c r="N560">
        <v>24.2</v>
      </c>
    </row>
    <row r="561" spans="1:14" x14ac:dyDescent="0.25">
      <c r="A561" t="s">
        <v>14</v>
      </c>
      <c r="B561" t="s">
        <v>58</v>
      </c>
      <c r="C561" s="1">
        <v>42384</v>
      </c>
      <c r="D561">
        <v>0</v>
      </c>
      <c r="E561">
        <v>7</v>
      </c>
      <c r="F561" s="7">
        <v>0</v>
      </c>
      <c r="G561" s="7">
        <v>3.921578798985057</v>
      </c>
      <c r="H561">
        <v>4.21</v>
      </c>
      <c r="I561" s="7">
        <v>4.4390752748801798</v>
      </c>
      <c r="J561">
        <v>0</v>
      </c>
      <c r="K561">
        <v>0</v>
      </c>
      <c r="L561">
        <v>105</v>
      </c>
      <c r="M561">
        <v>0</v>
      </c>
      <c r="N561">
        <v>0</v>
      </c>
    </row>
    <row r="562" spans="1:14" x14ac:dyDescent="0.25">
      <c r="A562" t="s">
        <v>15</v>
      </c>
      <c r="B562" t="s">
        <v>58</v>
      </c>
      <c r="C562" s="1">
        <v>42384</v>
      </c>
      <c r="D562">
        <f>11-0-0</f>
        <v>11</v>
      </c>
      <c r="E562">
        <v>9.5</v>
      </c>
      <c r="F562" s="7">
        <v>10.887169335972645</v>
      </c>
      <c r="G562" s="7">
        <v>3.8004849168311243</v>
      </c>
      <c r="H562">
        <v>4.08</v>
      </c>
      <c r="I562" s="7">
        <v>4.3020016915703412</v>
      </c>
      <c r="J562">
        <v>11</v>
      </c>
      <c r="K562">
        <v>167</v>
      </c>
      <c r="L562">
        <v>142.5</v>
      </c>
      <c r="M562">
        <v>28</v>
      </c>
      <c r="N562">
        <v>27.1</v>
      </c>
    </row>
    <row r="563" spans="1:14" x14ac:dyDescent="0.25">
      <c r="A563" t="s">
        <v>16</v>
      </c>
      <c r="B563" t="s">
        <v>58</v>
      </c>
      <c r="C563" s="1">
        <v>42384</v>
      </c>
      <c r="D563">
        <f>10-0-0</f>
        <v>10</v>
      </c>
      <c r="E563">
        <v>9</v>
      </c>
      <c r="F563" s="7">
        <v>9.8974266690660428</v>
      </c>
      <c r="G563" s="7">
        <v>6.324826614040032</v>
      </c>
      <c r="H563">
        <v>6.79</v>
      </c>
      <c r="I563" s="7">
        <v>7.1594586974908365</v>
      </c>
      <c r="J563">
        <v>10.5</v>
      </c>
      <c r="K563">
        <v>159</v>
      </c>
      <c r="L563">
        <v>135</v>
      </c>
      <c r="M563">
        <v>50.3</v>
      </c>
      <c r="N563">
        <v>48.7</v>
      </c>
    </row>
    <row r="564" spans="1:14" x14ac:dyDescent="0.25">
      <c r="A564" t="s">
        <v>17</v>
      </c>
      <c r="B564" t="s">
        <v>58</v>
      </c>
      <c r="C564" s="1">
        <v>42384</v>
      </c>
      <c r="D564">
        <v>0</v>
      </c>
      <c r="E564">
        <v>17</v>
      </c>
      <c r="F564" s="7">
        <v>0</v>
      </c>
      <c r="G564" s="7">
        <v>3.0646067098956857</v>
      </c>
      <c r="H564">
        <v>3.29</v>
      </c>
      <c r="I564" s="7">
        <v>3.4690160699182404</v>
      </c>
      <c r="J564">
        <v>0</v>
      </c>
      <c r="K564">
        <v>0</v>
      </c>
      <c r="L564">
        <v>255</v>
      </c>
      <c r="M564">
        <v>0</v>
      </c>
      <c r="N564">
        <v>0</v>
      </c>
    </row>
    <row r="565" spans="1:14" x14ac:dyDescent="0.25">
      <c r="A565" t="s">
        <v>18</v>
      </c>
      <c r="B565" t="s">
        <v>58</v>
      </c>
      <c r="C565" s="1">
        <v>42384</v>
      </c>
      <c r="D565">
        <f>20-0-0</f>
        <v>20</v>
      </c>
      <c r="E565">
        <v>17</v>
      </c>
      <c r="F565" s="7">
        <v>19.794853338132086</v>
      </c>
      <c r="G565" s="7">
        <v>2.3100986749365657</v>
      </c>
      <c r="H565">
        <v>2.48</v>
      </c>
      <c r="I565" s="7">
        <v>2.6149422046800108</v>
      </c>
      <c r="J565">
        <v>20</v>
      </c>
      <c r="K565">
        <v>303</v>
      </c>
      <c r="L565">
        <v>255</v>
      </c>
      <c r="M565">
        <v>135.30000000000001</v>
      </c>
      <c r="N565">
        <v>130.9</v>
      </c>
    </row>
    <row r="566" spans="1:14" x14ac:dyDescent="0.25">
      <c r="A566" t="s">
        <v>19</v>
      </c>
      <c r="B566" t="s">
        <v>58</v>
      </c>
      <c r="C566" s="1">
        <v>42384</v>
      </c>
      <c r="D566">
        <f>14-0-0</f>
        <v>14</v>
      </c>
      <c r="E566">
        <v>13.5</v>
      </c>
      <c r="F566" s="7">
        <v>13.856397336692458</v>
      </c>
      <c r="G566" s="7">
        <v>2.3007837609247246</v>
      </c>
      <c r="H566">
        <v>2.4700000000000002</v>
      </c>
      <c r="I566" s="7">
        <v>2.6043980828869464</v>
      </c>
      <c r="J566">
        <v>14.6</v>
      </c>
      <c r="K566">
        <v>221.5</v>
      </c>
      <c r="L566">
        <v>202.5</v>
      </c>
      <c r="M566">
        <v>154.4</v>
      </c>
      <c r="N566">
        <v>149.30000000000001</v>
      </c>
    </row>
    <row r="567" spans="1:14" x14ac:dyDescent="0.25">
      <c r="A567" t="s">
        <v>20</v>
      </c>
      <c r="B567" t="s">
        <v>58</v>
      </c>
      <c r="C567" s="1">
        <v>42384</v>
      </c>
      <c r="D567">
        <f>40-0-0</f>
        <v>40</v>
      </c>
      <c r="E567">
        <v>28</v>
      </c>
      <c r="F567" s="7">
        <v>39.589706676264171</v>
      </c>
      <c r="G567" s="7">
        <v>1.8816126303918803</v>
      </c>
      <c r="H567">
        <v>2.02</v>
      </c>
      <c r="I567" s="7">
        <v>2.1299126021990413</v>
      </c>
      <c r="J567">
        <v>34.299999999999997</v>
      </c>
      <c r="K567">
        <v>519.9</v>
      </c>
      <c r="L567">
        <v>420</v>
      </c>
      <c r="M567">
        <v>183.7</v>
      </c>
      <c r="N567">
        <v>177.6</v>
      </c>
    </row>
    <row r="568" spans="1:14" x14ac:dyDescent="0.25">
      <c r="A568" t="s">
        <v>21</v>
      </c>
      <c r="B568" t="s">
        <v>58</v>
      </c>
      <c r="C568" s="1">
        <v>42384</v>
      </c>
      <c r="D568">
        <f>30-0-0</f>
        <v>30</v>
      </c>
      <c r="E568">
        <v>25</v>
      </c>
      <c r="F568" s="7">
        <v>29.692280007198125</v>
      </c>
      <c r="G568" s="7">
        <v>2.8131040315759792</v>
      </c>
      <c r="H568">
        <v>3.02</v>
      </c>
      <c r="I568" s="7">
        <v>3.1843247815054974</v>
      </c>
      <c r="J568">
        <v>29.7</v>
      </c>
      <c r="K568">
        <v>450</v>
      </c>
      <c r="L568">
        <v>375</v>
      </c>
      <c r="M568">
        <v>292.89999999999998</v>
      </c>
      <c r="N568">
        <v>283.2</v>
      </c>
    </row>
    <row r="569" spans="1:14" x14ac:dyDescent="0.25">
      <c r="A569" t="s">
        <v>22</v>
      </c>
      <c r="B569" t="s">
        <v>58</v>
      </c>
      <c r="C569" s="1">
        <v>42384</v>
      </c>
      <c r="D569">
        <f>24-0-0</f>
        <v>24</v>
      </c>
      <c r="E569">
        <v>19</v>
      </c>
      <c r="F569" s="7">
        <v>23.753824005758499</v>
      </c>
      <c r="G569" s="7">
        <v>1.3227177896814206</v>
      </c>
      <c r="H569">
        <v>1.42</v>
      </c>
      <c r="I569" s="7">
        <v>1.4972652946151674</v>
      </c>
      <c r="J569">
        <v>23.6</v>
      </c>
      <c r="K569">
        <v>357.5</v>
      </c>
      <c r="L569">
        <v>285</v>
      </c>
      <c r="M569">
        <v>219.4</v>
      </c>
      <c r="N569">
        <v>212.2</v>
      </c>
    </row>
    <row r="570" spans="1:14" x14ac:dyDescent="0.25">
      <c r="A570" t="s">
        <v>23</v>
      </c>
      <c r="B570" t="s">
        <v>58</v>
      </c>
      <c r="C570" s="1">
        <v>42384</v>
      </c>
      <c r="D570">
        <f>0.9-0-0</f>
        <v>0.9</v>
      </c>
      <c r="E570">
        <v>5</v>
      </c>
      <c r="F570" s="7">
        <v>0.89076840021594383</v>
      </c>
      <c r="G570" s="7">
        <v>2.1890047927826326</v>
      </c>
      <c r="H570">
        <v>2.35</v>
      </c>
      <c r="I570" s="7">
        <v>2.4778686213701717</v>
      </c>
      <c r="J570">
        <v>1.1000000000000001</v>
      </c>
      <c r="K570">
        <v>16.649999999999999</v>
      </c>
      <c r="L570">
        <v>75</v>
      </c>
      <c r="M570">
        <v>0.9</v>
      </c>
      <c r="N570">
        <v>0.9</v>
      </c>
    </row>
    <row r="571" spans="1:14" x14ac:dyDescent="0.25">
      <c r="A571" t="s">
        <v>24</v>
      </c>
      <c r="B571" t="s">
        <v>58</v>
      </c>
      <c r="C571" s="1">
        <v>42384</v>
      </c>
      <c r="D571">
        <f>10-0-0</f>
        <v>10</v>
      </c>
      <c r="E571">
        <v>15</v>
      </c>
      <c r="F571" s="7">
        <v>9.8974266690660428</v>
      </c>
      <c r="G571" s="7">
        <v>1.6021652100366501</v>
      </c>
      <c r="H571">
        <v>1.72</v>
      </c>
      <c r="I571" s="7">
        <v>1.8135889484071044</v>
      </c>
      <c r="J571">
        <v>14.9</v>
      </c>
      <c r="K571">
        <v>226</v>
      </c>
      <c r="L571">
        <v>225</v>
      </c>
      <c r="M571">
        <v>138.80000000000001</v>
      </c>
      <c r="N571">
        <v>134.19999999999999</v>
      </c>
    </row>
    <row r="572" spans="1:14" x14ac:dyDescent="0.25">
      <c r="A572" t="s">
        <v>25</v>
      </c>
      <c r="B572" t="s">
        <v>58</v>
      </c>
      <c r="C572" s="1">
        <v>42384</v>
      </c>
      <c r="D572">
        <f>7-0-0</f>
        <v>7</v>
      </c>
      <c r="E572">
        <v>6.5</v>
      </c>
      <c r="F572" s="7">
        <v>6.9281986683462291</v>
      </c>
      <c r="G572" s="7">
        <v>2.1517451367352689</v>
      </c>
      <c r="H572">
        <v>2.31</v>
      </c>
      <c r="I572" s="7">
        <v>2.4356921341979136</v>
      </c>
      <c r="J572">
        <v>6.7</v>
      </c>
      <c r="K572">
        <v>101.5</v>
      </c>
      <c r="L572">
        <v>97.5</v>
      </c>
      <c r="M572">
        <v>9.3000000000000007</v>
      </c>
      <c r="N572">
        <v>9</v>
      </c>
    </row>
    <row r="573" spans="1:14" x14ac:dyDescent="0.25">
      <c r="A573" t="s">
        <v>26</v>
      </c>
      <c r="B573" t="s">
        <v>58</v>
      </c>
      <c r="C573" s="1">
        <v>42384</v>
      </c>
      <c r="D573">
        <f>24.5-0-0</f>
        <v>24.5</v>
      </c>
      <c r="E573">
        <v>16.5</v>
      </c>
      <c r="F573" s="7">
        <v>24.248695339211803</v>
      </c>
      <c r="G573" s="7">
        <v>1.4531265858471947</v>
      </c>
      <c r="H573">
        <v>1.56</v>
      </c>
      <c r="I573" s="7">
        <v>1.6448829997180716</v>
      </c>
      <c r="J573">
        <v>23.1</v>
      </c>
      <c r="K573">
        <v>349.5</v>
      </c>
      <c r="L573">
        <v>247.5</v>
      </c>
      <c r="M573">
        <v>65</v>
      </c>
      <c r="N573">
        <v>62.8</v>
      </c>
    </row>
    <row r="574" spans="1:14" x14ac:dyDescent="0.25">
      <c r="A574" t="s">
        <v>27</v>
      </c>
      <c r="B574" t="s">
        <v>58</v>
      </c>
      <c r="C574" s="1">
        <v>42384</v>
      </c>
      <c r="D574">
        <f>18-0-0</f>
        <v>18</v>
      </c>
      <c r="E574">
        <v>16</v>
      </c>
      <c r="F574" s="7">
        <v>17.815368004318877</v>
      </c>
      <c r="G574" s="7">
        <v>1.2575133915985339</v>
      </c>
      <c r="H574">
        <v>1.35</v>
      </c>
      <c r="I574" s="7">
        <v>1.4234564420637157</v>
      </c>
      <c r="J574">
        <v>17.8</v>
      </c>
      <c r="K574">
        <v>270</v>
      </c>
      <c r="L574">
        <v>240</v>
      </c>
      <c r="M574">
        <v>162.1</v>
      </c>
      <c r="N574">
        <v>156.80000000000001</v>
      </c>
    </row>
    <row r="575" spans="1:14" x14ac:dyDescent="0.25">
      <c r="A575" t="s">
        <v>28</v>
      </c>
      <c r="B575" t="s">
        <v>58</v>
      </c>
      <c r="C575" s="1">
        <v>42384</v>
      </c>
      <c r="D575">
        <f>7-0-0</f>
        <v>7</v>
      </c>
      <c r="E575">
        <v>6</v>
      </c>
      <c r="F575" s="7">
        <v>6.9281986683462291</v>
      </c>
      <c r="G575" s="7">
        <v>1.2481984775866928</v>
      </c>
      <c r="H575">
        <v>1.34</v>
      </c>
      <c r="I575" s="7">
        <v>1.4129123202706511</v>
      </c>
      <c r="J575">
        <v>6.6</v>
      </c>
      <c r="K575">
        <v>99.5</v>
      </c>
      <c r="L575">
        <v>90</v>
      </c>
      <c r="M575">
        <v>60.2</v>
      </c>
      <c r="N575">
        <v>58.2</v>
      </c>
    </row>
    <row r="576" spans="1:14" x14ac:dyDescent="0.25">
      <c r="A576" t="s">
        <v>29</v>
      </c>
      <c r="B576" t="s">
        <v>58</v>
      </c>
      <c r="C576" s="1">
        <v>42384</v>
      </c>
      <c r="D576">
        <f>19-0-0</f>
        <v>19</v>
      </c>
      <c r="E576">
        <v>14</v>
      </c>
      <c r="F576" s="7">
        <v>18.805110671225481</v>
      </c>
      <c r="G576" s="7">
        <v>1.2016239075274879</v>
      </c>
      <c r="H576">
        <v>1.29</v>
      </c>
      <c r="I576" s="7">
        <v>1.3601917113053283</v>
      </c>
      <c r="J576">
        <v>18.2</v>
      </c>
      <c r="K576">
        <v>275</v>
      </c>
      <c r="L576">
        <v>210</v>
      </c>
      <c r="M576">
        <v>35.9</v>
      </c>
      <c r="N576">
        <v>34.700000000000003</v>
      </c>
    </row>
    <row r="577" spans="1:14" x14ac:dyDescent="0.25">
      <c r="A577" t="s">
        <v>30</v>
      </c>
      <c r="B577" t="s">
        <v>58</v>
      </c>
      <c r="C577" s="1">
        <v>42384</v>
      </c>
      <c r="D577">
        <f>41-0-0</f>
        <v>41</v>
      </c>
      <c r="E577">
        <v>33</v>
      </c>
      <c r="F577" s="7">
        <v>40.579449343170772</v>
      </c>
      <c r="G577" s="7">
        <v>1.4903862418945586</v>
      </c>
      <c r="H577">
        <v>1.6</v>
      </c>
      <c r="I577" s="7">
        <v>1.6870594868903295</v>
      </c>
      <c r="J577">
        <v>42.5</v>
      </c>
      <c r="K577">
        <v>643.5</v>
      </c>
      <c r="L577">
        <v>495</v>
      </c>
      <c r="M577">
        <v>89.9</v>
      </c>
      <c r="N577">
        <v>86.9</v>
      </c>
    </row>
    <row r="578" spans="1:14" x14ac:dyDescent="0.25">
      <c r="A578" t="s">
        <v>31</v>
      </c>
      <c r="B578" t="s">
        <v>58</v>
      </c>
      <c r="C578" s="1">
        <v>42384</v>
      </c>
      <c r="D578">
        <f>41-0-0</f>
        <v>41</v>
      </c>
      <c r="E578">
        <v>28</v>
      </c>
      <c r="F578" s="7">
        <v>40.579449343170772</v>
      </c>
      <c r="G578" s="7">
        <v>1.2481984775866928</v>
      </c>
      <c r="H578">
        <v>1.34</v>
      </c>
      <c r="I578" s="7">
        <v>1.4129123202706511</v>
      </c>
      <c r="J578">
        <v>40.1</v>
      </c>
      <c r="K578">
        <v>607.5</v>
      </c>
      <c r="L578">
        <v>420</v>
      </c>
      <c r="M578">
        <v>146.9</v>
      </c>
      <c r="N578">
        <v>142</v>
      </c>
    </row>
    <row r="579" spans="1:14" x14ac:dyDescent="0.25">
      <c r="A579" t="s">
        <v>32</v>
      </c>
      <c r="B579" t="s">
        <v>58</v>
      </c>
      <c r="C579" s="1">
        <v>42384</v>
      </c>
      <c r="D579">
        <f>7-0-0</f>
        <v>7</v>
      </c>
      <c r="E579">
        <v>7</v>
      </c>
      <c r="F579" s="7">
        <v>6.9281986683462291</v>
      </c>
      <c r="G579" s="7">
        <v>0.77313786298280218</v>
      </c>
      <c r="H579">
        <v>0.83</v>
      </c>
      <c r="I579" s="7">
        <v>0.87516210882435841</v>
      </c>
      <c r="J579">
        <v>7.1</v>
      </c>
      <c r="K579">
        <v>107</v>
      </c>
      <c r="L579">
        <v>105</v>
      </c>
      <c r="M579">
        <v>53.8</v>
      </c>
      <c r="N579">
        <v>52</v>
      </c>
    </row>
    <row r="580" spans="1:14" x14ac:dyDescent="0.25">
      <c r="A580" t="s">
        <v>33</v>
      </c>
      <c r="B580" t="s">
        <v>58</v>
      </c>
      <c r="C580" s="1">
        <v>42384</v>
      </c>
      <c r="D580">
        <v>0</v>
      </c>
      <c r="E580">
        <v>15</v>
      </c>
      <c r="F580" s="7">
        <v>0</v>
      </c>
      <c r="G580" s="7">
        <v>0.90354665914857601</v>
      </c>
      <c r="H580">
        <v>0.97</v>
      </c>
      <c r="I580" s="7">
        <v>1.0227798139272624</v>
      </c>
      <c r="J580">
        <v>14.9</v>
      </c>
      <c r="K580">
        <v>0</v>
      </c>
      <c r="L580">
        <v>225</v>
      </c>
      <c r="M580">
        <v>171.2</v>
      </c>
      <c r="N580">
        <v>165.5</v>
      </c>
    </row>
    <row r="581" spans="1:14" x14ac:dyDescent="0.25">
      <c r="A581" t="s">
        <v>34</v>
      </c>
      <c r="B581" t="s">
        <v>58</v>
      </c>
      <c r="C581" s="1">
        <v>42384</v>
      </c>
      <c r="D581">
        <f>4.8-0-0</f>
        <v>4.8</v>
      </c>
      <c r="E581">
        <v>6.9</v>
      </c>
      <c r="F581" s="7">
        <v>4.7507648011516999</v>
      </c>
      <c r="G581" s="7">
        <v>0.52163518466309555</v>
      </c>
      <c r="H581">
        <v>0.56000000000000005</v>
      </c>
      <c r="I581" s="7">
        <v>0.59047082041161547</v>
      </c>
      <c r="J581">
        <v>5.0999999999999996</v>
      </c>
      <c r="K581">
        <v>76.895000000000024</v>
      </c>
      <c r="L581">
        <v>103.5</v>
      </c>
      <c r="M581">
        <v>10.8</v>
      </c>
      <c r="N581">
        <v>10.4</v>
      </c>
    </row>
    <row r="582" spans="1:14" x14ac:dyDescent="0.25">
      <c r="A582" t="s">
        <v>35</v>
      </c>
      <c r="B582" t="s">
        <v>58</v>
      </c>
      <c r="C582" s="1">
        <v>42384</v>
      </c>
      <c r="D582">
        <f>24.5-0-0</f>
        <v>24.5</v>
      </c>
      <c r="E582">
        <v>19</v>
      </c>
      <c r="F582" s="7">
        <v>24.248695339211803</v>
      </c>
      <c r="G582" s="7">
        <v>0.51232027065125452</v>
      </c>
      <c r="H582">
        <v>0.55000000000000004</v>
      </c>
      <c r="I582" s="7">
        <v>0.57992669861855084</v>
      </c>
      <c r="J582">
        <v>24.6</v>
      </c>
      <c r="K582">
        <v>372</v>
      </c>
      <c r="L582">
        <v>285</v>
      </c>
      <c r="M582">
        <v>224.8</v>
      </c>
      <c r="N582">
        <v>217.4</v>
      </c>
    </row>
    <row r="583" spans="1:14" x14ac:dyDescent="0.25">
      <c r="A583" t="s">
        <v>36</v>
      </c>
      <c r="B583" t="s">
        <v>58</v>
      </c>
      <c r="C583" s="1">
        <v>42384</v>
      </c>
      <c r="D583">
        <v>0</v>
      </c>
      <c r="E583">
        <v>8</v>
      </c>
      <c r="F583" s="7">
        <v>0</v>
      </c>
      <c r="G583" s="7">
        <v>0.23287285029602475</v>
      </c>
      <c r="H583">
        <v>0.25</v>
      </c>
      <c r="I583" s="7">
        <v>0.26360304482661401</v>
      </c>
      <c r="J583">
        <v>7.9</v>
      </c>
      <c r="K583">
        <v>0</v>
      </c>
      <c r="L583">
        <v>120</v>
      </c>
      <c r="M583">
        <v>0</v>
      </c>
      <c r="N583">
        <v>0</v>
      </c>
    </row>
    <row r="584" spans="1:14" x14ac:dyDescent="0.25">
      <c r="A584" t="s">
        <v>37</v>
      </c>
      <c r="B584" t="s">
        <v>58</v>
      </c>
      <c r="C584" s="1">
        <v>42384</v>
      </c>
      <c r="D584">
        <v>0</v>
      </c>
      <c r="E584">
        <v>0</v>
      </c>
      <c r="F584" s="7">
        <v>0</v>
      </c>
      <c r="G584" s="7">
        <v>0</v>
      </c>
      <c r="H584">
        <v>0</v>
      </c>
      <c r="I584" s="7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 x14ac:dyDescent="0.25">
      <c r="A585" t="s">
        <v>38</v>
      </c>
      <c r="B585" t="s">
        <v>58</v>
      </c>
      <c r="C585" s="1">
        <v>42384</v>
      </c>
      <c r="D585">
        <v>0</v>
      </c>
      <c r="E585">
        <v>10</v>
      </c>
      <c r="F585" s="7">
        <v>0</v>
      </c>
      <c r="G585" s="7">
        <v>0</v>
      </c>
      <c r="H585">
        <v>0</v>
      </c>
      <c r="I585" s="7">
        <v>0</v>
      </c>
      <c r="J585">
        <v>9.9</v>
      </c>
      <c r="K585">
        <v>0</v>
      </c>
      <c r="L585">
        <v>150</v>
      </c>
      <c r="M585">
        <v>114.7</v>
      </c>
      <c r="N585">
        <v>110.9</v>
      </c>
    </row>
    <row r="586" spans="1:14" x14ac:dyDescent="0.25">
      <c r="A586" t="s">
        <v>59</v>
      </c>
      <c r="B586" t="s">
        <v>58</v>
      </c>
      <c r="C586" s="1">
        <v>42384</v>
      </c>
      <c r="D586">
        <v>0</v>
      </c>
      <c r="E586">
        <v>5</v>
      </c>
      <c r="F586" s="7">
        <v>0</v>
      </c>
      <c r="G586" s="7">
        <v>0</v>
      </c>
      <c r="I586" s="7">
        <v>0</v>
      </c>
      <c r="K586">
        <v>0</v>
      </c>
      <c r="L586">
        <v>75</v>
      </c>
      <c r="M586">
        <v>0</v>
      </c>
      <c r="N586">
        <v>0</v>
      </c>
    </row>
    <row r="587" spans="1:14" x14ac:dyDescent="0.25">
      <c r="A587" t="s">
        <v>1</v>
      </c>
      <c r="B587" t="s">
        <v>58</v>
      </c>
      <c r="C587" s="1">
        <v>42385</v>
      </c>
      <c r="D587">
        <v>550.79999999999995</v>
      </c>
      <c r="E587">
        <v>507.19999999999993</v>
      </c>
      <c r="F587">
        <v>543.99999999999818</v>
      </c>
      <c r="G587">
        <v>175.2999999999999</v>
      </c>
      <c r="H587">
        <v>177.35000000000002</v>
      </c>
      <c r="I587">
        <v>184.95999999999938</v>
      </c>
      <c r="J587">
        <v>544.18749999999977</v>
      </c>
      <c r="K587">
        <v>8869</v>
      </c>
      <c r="L587">
        <v>8706.9999999999964</v>
      </c>
      <c r="M587">
        <v>3045.6800000000003</v>
      </c>
      <c r="N587">
        <v>2960.3799999999983</v>
      </c>
    </row>
    <row r="588" spans="1:14" x14ac:dyDescent="0.25">
      <c r="A588" t="s">
        <v>2</v>
      </c>
      <c r="B588" t="s">
        <v>58</v>
      </c>
      <c r="C588" s="1">
        <v>42385</v>
      </c>
      <c r="D588">
        <f>13-0-0</f>
        <v>13</v>
      </c>
      <c r="E588">
        <v>13.2</v>
      </c>
      <c r="F588" s="7">
        <v>12.839506172839464</v>
      </c>
      <c r="G588" s="7">
        <v>20.460727375246673</v>
      </c>
      <c r="H588">
        <v>20.7</v>
      </c>
      <c r="I588" s="7">
        <v>21.588226670425637</v>
      </c>
      <c r="J588">
        <v>13.2</v>
      </c>
      <c r="K588">
        <v>212.51500000000004</v>
      </c>
      <c r="L588">
        <v>211.2</v>
      </c>
      <c r="M588">
        <v>35.299999999999997</v>
      </c>
      <c r="N588">
        <v>34.299999999999997</v>
      </c>
    </row>
    <row r="589" spans="1:14" x14ac:dyDescent="0.25">
      <c r="A589" t="s">
        <v>3</v>
      </c>
      <c r="B589" t="s">
        <v>58</v>
      </c>
      <c r="C589" s="1">
        <v>42385</v>
      </c>
      <c r="D589">
        <f>3.3-0-0</f>
        <v>3.3</v>
      </c>
      <c r="E589">
        <v>4</v>
      </c>
      <c r="F589" s="7">
        <v>3.2592592592592484</v>
      </c>
      <c r="G589" s="7">
        <v>13.946901606991814</v>
      </c>
      <c r="H589">
        <v>14.11</v>
      </c>
      <c r="I589" s="7">
        <v>14.71545305892298</v>
      </c>
      <c r="J589">
        <v>3.2</v>
      </c>
      <c r="K589">
        <v>51.449999999999996</v>
      </c>
      <c r="L589">
        <v>64</v>
      </c>
      <c r="M589">
        <v>17.600000000000001</v>
      </c>
      <c r="N589">
        <v>17.100000000000001</v>
      </c>
    </row>
    <row r="590" spans="1:14" x14ac:dyDescent="0.25">
      <c r="A590" t="s">
        <v>4</v>
      </c>
      <c r="B590" t="s">
        <v>58</v>
      </c>
      <c r="C590" s="1">
        <v>42385</v>
      </c>
      <c r="D590">
        <f>12.8-0-0</f>
        <v>12.8</v>
      </c>
      <c r="E590">
        <v>12.5</v>
      </c>
      <c r="F590" s="7">
        <v>12.641975308641936</v>
      </c>
      <c r="G590" s="7">
        <v>10.358861009303631</v>
      </c>
      <c r="H590">
        <v>10.48</v>
      </c>
      <c r="I590" s="7">
        <v>10.929691570341095</v>
      </c>
      <c r="J590">
        <v>18.600000000000001</v>
      </c>
      <c r="K590">
        <v>300.70599999999996</v>
      </c>
      <c r="L590">
        <v>200</v>
      </c>
      <c r="M590">
        <v>92.1</v>
      </c>
      <c r="N590">
        <v>89.5</v>
      </c>
    </row>
    <row r="591" spans="1:14" x14ac:dyDescent="0.25">
      <c r="A591" t="s">
        <v>5</v>
      </c>
      <c r="B591" t="s">
        <v>58</v>
      </c>
      <c r="C591" s="1">
        <v>42385</v>
      </c>
      <c r="D591">
        <f>3.1-0-0.6</f>
        <v>2.5</v>
      </c>
      <c r="E591">
        <v>8</v>
      </c>
      <c r="F591" s="7">
        <v>2.4691358024691277</v>
      </c>
      <c r="G591" s="7">
        <v>9.9931378629827936</v>
      </c>
      <c r="H591">
        <v>10.11</v>
      </c>
      <c r="I591" s="7">
        <v>10.543815054975999</v>
      </c>
      <c r="J591">
        <v>4.7</v>
      </c>
      <c r="K591">
        <v>75.259</v>
      </c>
      <c r="L591">
        <v>128</v>
      </c>
      <c r="M591">
        <v>8.4</v>
      </c>
      <c r="N591">
        <v>8.1</v>
      </c>
    </row>
    <row r="592" spans="1:14" x14ac:dyDescent="0.25">
      <c r="A592" t="s">
        <v>6</v>
      </c>
      <c r="B592" t="s">
        <v>58</v>
      </c>
      <c r="C592" s="1">
        <v>42385</v>
      </c>
      <c r="D592">
        <f>18.7-0-1.9</f>
        <v>16.8</v>
      </c>
      <c r="E592">
        <v>20</v>
      </c>
      <c r="F592" s="7">
        <v>16.592592592592538</v>
      </c>
      <c r="G592" s="7">
        <v>12.315974062588095</v>
      </c>
      <c r="H592">
        <v>12.46</v>
      </c>
      <c r="I592" s="7">
        <v>12.994652382294854</v>
      </c>
      <c r="J592">
        <v>18.5</v>
      </c>
      <c r="K592">
        <v>298.86900000000003</v>
      </c>
      <c r="L592">
        <v>320</v>
      </c>
      <c r="M592">
        <v>47.1</v>
      </c>
      <c r="N592">
        <v>45.8</v>
      </c>
    </row>
    <row r="593" spans="1:14" x14ac:dyDescent="0.25">
      <c r="A593" t="s">
        <v>7</v>
      </c>
      <c r="B593" t="s">
        <v>58</v>
      </c>
      <c r="C593" s="1">
        <v>42385</v>
      </c>
      <c r="D593">
        <f>13.4-0-0</f>
        <v>13.4</v>
      </c>
      <c r="E593">
        <v>12.1</v>
      </c>
      <c r="F593" s="7">
        <v>13.234567901234525</v>
      </c>
      <c r="G593" s="7">
        <v>10.408283056103741</v>
      </c>
      <c r="H593">
        <v>10.53</v>
      </c>
      <c r="I593" s="7">
        <v>10.981837045390431</v>
      </c>
      <c r="J593">
        <v>11.2</v>
      </c>
      <c r="K593">
        <v>180.57300000000004</v>
      </c>
      <c r="L593">
        <v>193.6</v>
      </c>
      <c r="M593">
        <v>21.7</v>
      </c>
      <c r="N593">
        <v>21.1</v>
      </c>
    </row>
    <row r="594" spans="1:14" x14ac:dyDescent="0.25">
      <c r="A594" t="s">
        <v>8</v>
      </c>
      <c r="B594" t="s">
        <v>58</v>
      </c>
      <c r="C594" s="1">
        <v>42385</v>
      </c>
      <c r="D594">
        <f>7.4-0-0.7</f>
        <v>6.7</v>
      </c>
      <c r="E594">
        <v>13.5</v>
      </c>
      <c r="F594" s="7">
        <v>6.6172839506172627</v>
      </c>
      <c r="G594" s="7">
        <v>7.9075274880180375</v>
      </c>
      <c r="H594">
        <v>8</v>
      </c>
      <c r="I594" s="7">
        <v>8.3432760078939658</v>
      </c>
      <c r="J594">
        <v>10.9</v>
      </c>
      <c r="K594">
        <v>176.83900000000003</v>
      </c>
      <c r="L594">
        <v>216</v>
      </c>
      <c r="M594">
        <v>26.2</v>
      </c>
      <c r="N594">
        <v>25.5</v>
      </c>
    </row>
    <row r="595" spans="1:14" x14ac:dyDescent="0.25">
      <c r="A595" t="s">
        <v>9</v>
      </c>
      <c r="B595" t="s">
        <v>58</v>
      </c>
      <c r="C595" s="1">
        <v>42385</v>
      </c>
      <c r="D595">
        <f>15-0-1.5</f>
        <v>13.5</v>
      </c>
      <c r="E595">
        <v>16.2</v>
      </c>
      <c r="F595" s="7">
        <v>13.33333333333329</v>
      </c>
      <c r="G595" s="7">
        <v>10.240248096983358</v>
      </c>
      <c r="H595">
        <v>10.36</v>
      </c>
      <c r="I595" s="7">
        <v>10.804542430222686</v>
      </c>
      <c r="J595">
        <v>10.8</v>
      </c>
      <c r="K595">
        <v>174.45449999999997</v>
      </c>
      <c r="L595">
        <v>259.2</v>
      </c>
      <c r="M595">
        <v>22.6</v>
      </c>
      <c r="N595">
        <v>22</v>
      </c>
    </row>
    <row r="596" spans="1:14" x14ac:dyDescent="0.25">
      <c r="A596" t="s">
        <v>10</v>
      </c>
      <c r="B596" t="s">
        <v>58</v>
      </c>
      <c r="C596" s="1">
        <v>42385</v>
      </c>
      <c r="D596">
        <f>16.8-0-0</f>
        <v>16.8</v>
      </c>
      <c r="E596">
        <v>17.899999999999999</v>
      </c>
      <c r="F596" s="7">
        <v>16.592592592592538</v>
      </c>
      <c r="G596" s="7">
        <v>9.6966055821821193</v>
      </c>
      <c r="H596">
        <v>9.81</v>
      </c>
      <c r="I596" s="7">
        <v>10.230942204679977</v>
      </c>
      <c r="J596">
        <v>16.2</v>
      </c>
      <c r="K596">
        <v>262.15099999999995</v>
      </c>
      <c r="L596">
        <v>286.39999999999998</v>
      </c>
      <c r="M596">
        <v>43.8</v>
      </c>
      <c r="N596">
        <v>42.6</v>
      </c>
    </row>
    <row r="597" spans="1:14" x14ac:dyDescent="0.25">
      <c r="A597" t="s">
        <v>11</v>
      </c>
      <c r="B597" t="s">
        <v>58</v>
      </c>
      <c r="C597" s="1">
        <v>42385</v>
      </c>
      <c r="D597">
        <f>9.2-0-1.8</f>
        <v>7.3999999999999995</v>
      </c>
      <c r="E597">
        <v>10.9</v>
      </c>
      <c r="F597" s="7">
        <v>7.3086419753086176</v>
      </c>
      <c r="G597" s="7">
        <v>9.2814603890611718</v>
      </c>
      <c r="H597">
        <v>9.39</v>
      </c>
      <c r="I597" s="7">
        <v>9.7929202142655427</v>
      </c>
      <c r="J597">
        <v>10.7</v>
      </c>
      <c r="K597">
        <v>172.86599999999999</v>
      </c>
      <c r="L597">
        <v>174.4</v>
      </c>
      <c r="M597">
        <v>32</v>
      </c>
      <c r="N597">
        <v>31.1</v>
      </c>
    </row>
    <row r="598" spans="1:14" x14ac:dyDescent="0.25">
      <c r="A598" t="s">
        <v>12</v>
      </c>
      <c r="B598" t="s">
        <v>58</v>
      </c>
      <c r="C598" s="1">
        <v>42385</v>
      </c>
      <c r="D598">
        <f>36.3-0-0</f>
        <v>36.299999999999997</v>
      </c>
      <c r="E598">
        <v>31</v>
      </c>
      <c r="F598" s="7">
        <v>35.851851851851734</v>
      </c>
      <c r="G598" s="7">
        <v>6.5533634056949488</v>
      </c>
      <c r="H598">
        <v>6.63</v>
      </c>
      <c r="I598" s="7">
        <v>6.9144899915421236</v>
      </c>
      <c r="J598">
        <v>30.2</v>
      </c>
      <c r="K598">
        <v>488.36950000000002</v>
      </c>
      <c r="L598">
        <v>496</v>
      </c>
      <c r="M598">
        <v>180.9</v>
      </c>
      <c r="N598">
        <v>175.8</v>
      </c>
    </row>
    <row r="599" spans="1:14" x14ac:dyDescent="0.25">
      <c r="A599" t="s">
        <v>13</v>
      </c>
      <c r="B599" t="s">
        <v>58</v>
      </c>
      <c r="C599" s="1">
        <v>42385</v>
      </c>
      <c r="D599">
        <f>12-0-0</f>
        <v>12</v>
      </c>
      <c r="E599">
        <v>10</v>
      </c>
      <c r="F599" s="7">
        <v>11.851851851851814</v>
      </c>
      <c r="G599" s="7">
        <v>6.8894333239357151</v>
      </c>
      <c r="H599">
        <v>6.97</v>
      </c>
      <c r="I599" s="7">
        <v>7.2690792218776181</v>
      </c>
      <c r="J599">
        <v>11.9</v>
      </c>
      <c r="K599">
        <v>192</v>
      </c>
      <c r="L599">
        <v>160</v>
      </c>
      <c r="M599">
        <v>26.6</v>
      </c>
      <c r="N599">
        <v>25.8</v>
      </c>
    </row>
    <row r="600" spans="1:14" x14ac:dyDescent="0.25">
      <c r="A600" t="s">
        <v>14</v>
      </c>
      <c r="B600" t="s">
        <v>58</v>
      </c>
      <c r="C600" s="1">
        <v>42385</v>
      </c>
      <c r="D600">
        <v>0</v>
      </c>
      <c r="E600">
        <v>7</v>
      </c>
      <c r="F600" s="7">
        <v>0</v>
      </c>
      <c r="G600" s="7">
        <v>4.1613363405694921</v>
      </c>
      <c r="H600">
        <v>4.21</v>
      </c>
      <c r="I600" s="7">
        <v>4.3906489991541999</v>
      </c>
      <c r="J600">
        <v>0</v>
      </c>
      <c r="K600">
        <v>0</v>
      </c>
      <c r="L600">
        <v>112</v>
      </c>
      <c r="M600">
        <v>0</v>
      </c>
      <c r="N600">
        <v>0</v>
      </c>
    </row>
    <row r="601" spans="1:14" x14ac:dyDescent="0.25">
      <c r="A601" t="s">
        <v>15</v>
      </c>
      <c r="B601" t="s">
        <v>58</v>
      </c>
      <c r="C601" s="1">
        <v>42385</v>
      </c>
      <c r="D601">
        <f>11-0-0</f>
        <v>11</v>
      </c>
      <c r="E601">
        <v>9.5</v>
      </c>
      <c r="F601" s="7">
        <v>10.864197530864162</v>
      </c>
      <c r="G601" s="7">
        <v>4.0328390188891996</v>
      </c>
      <c r="H601">
        <v>4.08</v>
      </c>
      <c r="I601" s="7">
        <v>4.2550707640259224</v>
      </c>
      <c r="J601">
        <v>11</v>
      </c>
      <c r="K601">
        <v>178</v>
      </c>
      <c r="L601">
        <v>152</v>
      </c>
      <c r="M601">
        <v>29.8</v>
      </c>
      <c r="N601">
        <v>28.9</v>
      </c>
    </row>
    <row r="602" spans="1:14" x14ac:dyDescent="0.25">
      <c r="A602" t="s">
        <v>16</v>
      </c>
      <c r="B602" t="s">
        <v>58</v>
      </c>
      <c r="C602" s="1">
        <v>42385</v>
      </c>
      <c r="D602">
        <f>11-0-0</f>
        <v>11</v>
      </c>
      <c r="E602">
        <v>9</v>
      </c>
      <c r="F602" s="7">
        <v>10.864197530864162</v>
      </c>
      <c r="G602" s="7">
        <v>6.7115139554553096</v>
      </c>
      <c r="H602">
        <v>6.79</v>
      </c>
      <c r="I602" s="7">
        <v>7.0813555117000035</v>
      </c>
      <c r="J602">
        <v>10.5</v>
      </c>
      <c r="K602">
        <v>170</v>
      </c>
      <c r="L602">
        <v>144</v>
      </c>
      <c r="M602">
        <v>53.6</v>
      </c>
      <c r="N602">
        <v>52.1</v>
      </c>
    </row>
    <row r="603" spans="1:14" x14ac:dyDescent="0.25">
      <c r="A603" t="s">
        <v>17</v>
      </c>
      <c r="B603" t="s">
        <v>58</v>
      </c>
      <c r="C603" s="1">
        <v>42385</v>
      </c>
      <c r="D603">
        <v>0</v>
      </c>
      <c r="E603">
        <v>17</v>
      </c>
      <c r="F603" s="7">
        <v>0</v>
      </c>
      <c r="G603" s="7">
        <v>3.2519706794474179</v>
      </c>
      <c r="H603">
        <v>3.29</v>
      </c>
      <c r="I603" s="7">
        <v>3.4311722582463937</v>
      </c>
      <c r="J603">
        <v>0</v>
      </c>
      <c r="K603">
        <v>0</v>
      </c>
      <c r="L603">
        <v>272</v>
      </c>
      <c r="M603">
        <v>0</v>
      </c>
      <c r="N603">
        <v>0</v>
      </c>
    </row>
    <row r="604" spans="1:14" x14ac:dyDescent="0.25">
      <c r="A604" t="s">
        <v>18</v>
      </c>
      <c r="B604" t="s">
        <v>58</v>
      </c>
      <c r="C604" s="1">
        <v>42385</v>
      </c>
      <c r="D604">
        <f>20.5-0-0</f>
        <v>20.5</v>
      </c>
      <c r="E604">
        <v>17</v>
      </c>
      <c r="F604" s="7">
        <v>20.246913580246851</v>
      </c>
      <c r="G604" s="7">
        <v>2.4513335212855916</v>
      </c>
      <c r="H604">
        <v>2.48</v>
      </c>
      <c r="I604" s="7">
        <v>2.5864155624471294</v>
      </c>
      <c r="J604">
        <v>20</v>
      </c>
      <c r="K604">
        <v>323.5</v>
      </c>
      <c r="L604">
        <v>272</v>
      </c>
      <c r="M604">
        <v>143.80000000000001</v>
      </c>
      <c r="N604">
        <v>139.80000000000001</v>
      </c>
    </row>
    <row r="605" spans="1:14" x14ac:dyDescent="0.25">
      <c r="A605" t="s">
        <v>19</v>
      </c>
      <c r="B605" t="s">
        <v>58</v>
      </c>
      <c r="C605" s="1">
        <v>42385</v>
      </c>
      <c r="D605">
        <f>14.5-0-0</f>
        <v>14.5</v>
      </c>
      <c r="E605">
        <v>13.5</v>
      </c>
      <c r="F605" s="7">
        <v>14.320987654320941</v>
      </c>
      <c r="G605" s="7">
        <v>2.4414491119255692</v>
      </c>
      <c r="H605">
        <v>2.4700000000000002</v>
      </c>
      <c r="I605" s="7">
        <v>2.5759864674372621</v>
      </c>
      <c r="J605">
        <v>14.6</v>
      </c>
      <c r="K605">
        <v>236</v>
      </c>
      <c r="L605">
        <v>216</v>
      </c>
      <c r="M605">
        <v>163.9</v>
      </c>
      <c r="N605">
        <v>159.30000000000001</v>
      </c>
    </row>
    <row r="606" spans="1:14" x14ac:dyDescent="0.25">
      <c r="A606" t="s">
        <v>20</v>
      </c>
      <c r="B606" t="s">
        <v>58</v>
      </c>
      <c r="C606" s="1">
        <v>42385</v>
      </c>
      <c r="D606">
        <f>39-0-0</f>
        <v>39</v>
      </c>
      <c r="E606">
        <v>28</v>
      </c>
      <c r="F606" s="7">
        <v>38.518518518518391</v>
      </c>
      <c r="G606" s="7">
        <v>1.9966506907245547</v>
      </c>
      <c r="H606">
        <v>2.02</v>
      </c>
      <c r="I606" s="7">
        <v>2.1066771919932266</v>
      </c>
      <c r="J606">
        <v>34.6</v>
      </c>
      <c r="K606">
        <v>558.9</v>
      </c>
      <c r="L606">
        <v>448</v>
      </c>
      <c r="M606">
        <v>196.6</v>
      </c>
      <c r="N606">
        <v>191.1</v>
      </c>
    </row>
    <row r="607" spans="1:14" x14ac:dyDescent="0.25">
      <c r="A607" t="s">
        <v>21</v>
      </c>
      <c r="B607" t="s">
        <v>58</v>
      </c>
      <c r="C607" s="1">
        <v>42385</v>
      </c>
      <c r="D607">
        <f>30-0-0</f>
        <v>30</v>
      </c>
      <c r="E607">
        <v>25</v>
      </c>
      <c r="F607" s="7">
        <v>29.629629629629534</v>
      </c>
      <c r="G607" s="7">
        <v>2.9850916267268093</v>
      </c>
      <c r="H607">
        <v>3.02</v>
      </c>
      <c r="I607" s="7">
        <v>3.1495866929799723</v>
      </c>
      <c r="J607">
        <v>29.7</v>
      </c>
      <c r="K607">
        <v>480</v>
      </c>
      <c r="L607">
        <v>400</v>
      </c>
      <c r="M607">
        <v>311</v>
      </c>
      <c r="N607">
        <v>302.3</v>
      </c>
    </row>
    <row r="608" spans="1:14" x14ac:dyDescent="0.25">
      <c r="A608" t="s">
        <v>22</v>
      </c>
      <c r="B608" t="s">
        <v>58</v>
      </c>
      <c r="C608" s="1">
        <v>42385</v>
      </c>
      <c r="D608">
        <f>24-0-0</f>
        <v>24</v>
      </c>
      <c r="E608">
        <v>19</v>
      </c>
      <c r="F608" s="7">
        <v>23.703703703703628</v>
      </c>
      <c r="G608" s="7">
        <v>1.4035861291232017</v>
      </c>
      <c r="H608">
        <v>1.42</v>
      </c>
      <c r="I608" s="7">
        <v>1.4809314914011791</v>
      </c>
      <c r="J608">
        <v>23.6</v>
      </c>
      <c r="K608">
        <v>381.5</v>
      </c>
      <c r="L608">
        <v>304</v>
      </c>
      <c r="M608">
        <v>233.1</v>
      </c>
      <c r="N608">
        <v>226.6</v>
      </c>
    </row>
    <row r="609" spans="1:14" x14ac:dyDescent="0.25">
      <c r="A609" t="s">
        <v>23</v>
      </c>
      <c r="B609" t="s">
        <v>58</v>
      </c>
      <c r="C609" s="1">
        <v>42385</v>
      </c>
      <c r="D609">
        <f>0.8-0-0</f>
        <v>0.8</v>
      </c>
      <c r="E609">
        <v>5</v>
      </c>
      <c r="F609" s="7">
        <v>0.79012345679012097</v>
      </c>
      <c r="G609" s="7">
        <v>2.3228361996052986</v>
      </c>
      <c r="H609">
        <v>2.35</v>
      </c>
      <c r="I609" s="7">
        <v>2.4508373273188528</v>
      </c>
      <c r="J609">
        <v>1.1000000000000001</v>
      </c>
      <c r="K609">
        <v>17.399999999999999</v>
      </c>
      <c r="L609">
        <v>80</v>
      </c>
      <c r="M609">
        <v>0.9</v>
      </c>
      <c r="N609">
        <v>0.9</v>
      </c>
    </row>
    <row r="610" spans="1:14" x14ac:dyDescent="0.25">
      <c r="A610" t="s">
        <v>24</v>
      </c>
      <c r="B610" t="s">
        <v>58</v>
      </c>
      <c r="C610" s="1">
        <v>42385</v>
      </c>
      <c r="D610">
        <f>10-0-0</f>
        <v>10</v>
      </c>
      <c r="E610">
        <v>15</v>
      </c>
      <c r="F610" s="7">
        <v>9.8765432098765107</v>
      </c>
      <c r="G610" s="7">
        <v>1.700118409923878</v>
      </c>
      <c r="H610">
        <v>1.72</v>
      </c>
      <c r="I610" s="7">
        <v>1.7938043416972027</v>
      </c>
      <c r="J610">
        <v>14.6</v>
      </c>
      <c r="K610">
        <v>236</v>
      </c>
      <c r="L610">
        <v>240</v>
      </c>
      <c r="M610">
        <v>144.19999999999999</v>
      </c>
      <c r="N610">
        <v>140.19999999999999</v>
      </c>
    </row>
    <row r="611" spans="1:14" x14ac:dyDescent="0.25">
      <c r="A611" t="s">
        <v>25</v>
      </c>
      <c r="B611" t="s">
        <v>58</v>
      </c>
      <c r="C611" s="1">
        <v>42385</v>
      </c>
      <c r="D611">
        <f>7-0-0</f>
        <v>7</v>
      </c>
      <c r="E611">
        <v>6.5</v>
      </c>
      <c r="F611" s="7">
        <v>6.9135802469135577</v>
      </c>
      <c r="G611" s="7">
        <v>2.2832985621652084</v>
      </c>
      <c r="H611">
        <v>2.31</v>
      </c>
      <c r="I611" s="7">
        <v>2.4091209472793826</v>
      </c>
      <c r="J611">
        <v>6.7</v>
      </c>
      <c r="K611">
        <v>108.5</v>
      </c>
      <c r="L611">
        <v>104</v>
      </c>
      <c r="M611">
        <v>9.9</v>
      </c>
      <c r="N611">
        <v>9.6</v>
      </c>
    </row>
    <row r="612" spans="1:14" x14ac:dyDescent="0.25">
      <c r="A612" t="s">
        <v>26</v>
      </c>
      <c r="B612" t="s">
        <v>58</v>
      </c>
      <c r="C612" s="1">
        <v>42385</v>
      </c>
      <c r="D612">
        <f>23-0-0</f>
        <v>23</v>
      </c>
      <c r="E612">
        <v>16.5</v>
      </c>
      <c r="F612" s="7">
        <v>22.716049382715976</v>
      </c>
      <c r="G612" s="7">
        <v>1.5419678601635174</v>
      </c>
      <c r="H612">
        <v>1.56</v>
      </c>
      <c r="I612" s="7">
        <v>1.6269388215393232</v>
      </c>
      <c r="J612">
        <v>23.1</v>
      </c>
      <c r="K612">
        <v>372.5</v>
      </c>
      <c r="L612">
        <v>264</v>
      </c>
      <c r="M612">
        <v>68.900000000000006</v>
      </c>
      <c r="N612">
        <v>67</v>
      </c>
    </row>
    <row r="613" spans="1:14" x14ac:dyDescent="0.25">
      <c r="A613" t="s">
        <v>27</v>
      </c>
      <c r="B613" t="s">
        <v>58</v>
      </c>
      <c r="C613" s="1">
        <v>42385</v>
      </c>
      <c r="D613">
        <f>18-0-0</f>
        <v>18</v>
      </c>
      <c r="E613">
        <v>16</v>
      </c>
      <c r="F613" s="7">
        <v>17.777777777777718</v>
      </c>
      <c r="G613" s="7">
        <v>1.3343952636030441</v>
      </c>
      <c r="H613">
        <v>1.35</v>
      </c>
      <c r="I613" s="7">
        <v>1.4079278263321069</v>
      </c>
      <c r="J613">
        <v>17.8</v>
      </c>
      <c r="K613">
        <v>288</v>
      </c>
      <c r="L613">
        <v>256</v>
      </c>
      <c r="M613">
        <v>172.1</v>
      </c>
      <c r="N613">
        <v>167.3</v>
      </c>
    </row>
    <row r="614" spans="1:14" x14ac:dyDescent="0.25">
      <c r="A614" t="s">
        <v>28</v>
      </c>
      <c r="B614" t="s">
        <v>58</v>
      </c>
      <c r="C614" s="1">
        <v>42385</v>
      </c>
      <c r="D614">
        <f>7-0-0</f>
        <v>7</v>
      </c>
      <c r="E614">
        <v>6</v>
      </c>
      <c r="F614" s="7">
        <v>6.9135802469135577</v>
      </c>
      <c r="G614" s="7">
        <v>1.3245108542430213</v>
      </c>
      <c r="H614">
        <v>1.34</v>
      </c>
      <c r="I614" s="7">
        <v>1.3974987313222393</v>
      </c>
      <c r="J614">
        <v>6.6</v>
      </c>
      <c r="K614">
        <v>106.5</v>
      </c>
      <c r="L614">
        <v>96</v>
      </c>
      <c r="M614">
        <v>64.2</v>
      </c>
      <c r="N614">
        <v>62.4</v>
      </c>
    </row>
    <row r="615" spans="1:14" x14ac:dyDescent="0.25">
      <c r="A615" t="s">
        <v>29</v>
      </c>
      <c r="B615" t="s">
        <v>58</v>
      </c>
      <c r="C615" s="1">
        <v>42385</v>
      </c>
      <c r="D615">
        <f>19-0-0</f>
        <v>19</v>
      </c>
      <c r="E615">
        <v>14</v>
      </c>
      <c r="F615" s="7">
        <v>18.76543209876537</v>
      </c>
      <c r="G615" s="7">
        <v>1.2750888074429088</v>
      </c>
      <c r="H615">
        <v>1.29</v>
      </c>
      <c r="I615" s="7">
        <v>1.345353256272902</v>
      </c>
      <c r="J615">
        <v>18.2</v>
      </c>
      <c r="K615">
        <v>294</v>
      </c>
      <c r="L615">
        <v>224</v>
      </c>
      <c r="M615">
        <v>38.200000000000003</v>
      </c>
      <c r="N615">
        <v>37.200000000000003</v>
      </c>
    </row>
    <row r="616" spans="1:14" x14ac:dyDescent="0.25">
      <c r="A616" t="s">
        <v>30</v>
      </c>
      <c r="B616" t="s">
        <v>58</v>
      </c>
      <c r="C616" s="1">
        <v>42385</v>
      </c>
      <c r="D616">
        <f>42-0-0</f>
        <v>42</v>
      </c>
      <c r="E616">
        <v>33</v>
      </c>
      <c r="F616" s="7">
        <v>41.481481481481346</v>
      </c>
      <c r="G616" s="7">
        <v>1.5815054976036076</v>
      </c>
      <c r="H616">
        <v>1.6</v>
      </c>
      <c r="I616" s="7">
        <v>1.6686552015787932</v>
      </c>
      <c r="J616">
        <v>42.4</v>
      </c>
      <c r="K616">
        <v>685.5</v>
      </c>
      <c r="L616">
        <v>528</v>
      </c>
      <c r="M616">
        <v>95.3</v>
      </c>
      <c r="N616">
        <v>92.6</v>
      </c>
    </row>
    <row r="617" spans="1:14" x14ac:dyDescent="0.25">
      <c r="A617" t="s">
        <v>31</v>
      </c>
      <c r="B617" t="s">
        <v>58</v>
      </c>
      <c r="C617" s="1">
        <v>42385</v>
      </c>
      <c r="D617">
        <f>39-0-0</f>
        <v>39</v>
      </c>
      <c r="E617">
        <v>28</v>
      </c>
      <c r="F617" s="7">
        <v>38.518518518518391</v>
      </c>
      <c r="G617" s="7">
        <v>1.3245108542430213</v>
      </c>
      <c r="H617">
        <v>1.34</v>
      </c>
      <c r="I617" s="7">
        <v>1.3974987313222393</v>
      </c>
      <c r="J617">
        <v>40</v>
      </c>
      <c r="K617">
        <v>646.5</v>
      </c>
      <c r="L617">
        <v>448</v>
      </c>
      <c r="M617">
        <v>155.6</v>
      </c>
      <c r="N617">
        <v>151.19999999999999</v>
      </c>
    </row>
    <row r="618" spans="1:14" x14ac:dyDescent="0.25">
      <c r="A618" t="s">
        <v>32</v>
      </c>
      <c r="B618" t="s">
        <v>58</v>
      </c>
      <c r="C618" s="1">
        <v>42385</v>
      </c>
      <c r="D618">
        <f>7-0-0</f>
        <v>7</v>
      </c>
      <c r="E618">
        <v>7</v>
      </c>
      <c r="F618" s="7">
        <v>6.9135802469135577</v>
      </c>
      <c r="G618" s="7">
        <v>0.82040597688187145</v>
      </c>
      <c r="H618">
        <v>0.83</v>
      </c>
      <c r="I618" s="7">
        <v>0.86561488581899892</v>
      </c>
      <c r="J618">
        <v>7.1</v>
      </c>
      <c r="K618">
        <v>114</v>
      </c>
      <c r="L618">
        <v>112</v>
      </c>
      <c r="M618">
        <v>57</v>
      </c>
      <c r="N618">
        <v>55.4</v>
      </c>
    </row>
    <row r="619" spans="1:14" x14ac:dyDescent="0.25">
      <c r="A619" t="s">
        <v>33</v>
      </c>
      <c r="B619" t="s">
        <v>58</v>
      </c>
      <c r="C619" s="1">
        <v>42385</v>
      </c>
      <c r="D619">
        <v>0</v>
      </c>
      <c r="E619">
        <v>15</v>
      </c>
      <c r="F619" s="7">
        <v>0</v>
      </c>
      <c r="G619" s="7">
        <v>0.95878770792218693</v>
      </c>
      <c r="H619">
        <v>0.97</v>
      </c>
      <c r="I619" s="7">
        <v>1.0116222159571433</v>
      </c>
      <c r="J619">
        <v>14.9</v>
      </c>
      <c r="K619">
        <v>0</v>
      </c>
      <c r="L619">
        <v>240</v>
      </c>
      <c r="M619">
        <v>181.7</v>
      </c>
      <c r="N619">
        <v>176.7</v>
      </c>
    </row>
    <row r="620" spans="1:14" x14ac:dyDescent="0.25">
      <c r="A620" t="s">
        <v>34</v>
      </c>
      <c r="B620" t="s">
        <v>58</v>
      </c>
      <c r="C620" s="1">
        <v>42385</v>
      </c>
      <c r="D620">
        <f>5-0-0</f>
        <v>5</v>
      </c>
      <c r="E620">
        <v>6.9</v>
      </c>
      <c r="F620" s="7">
        <v>4.9382716049382553</v>
      </c>
      <c r="G620" s="7">
        <v>0.5535269241612627</v>
      </c>
      <c r="H620">
        <v>0.56000000000000005</v>
      </c>
      <c r="I620" s="7">
        <v>0.58402932055257772</v>
      </c>
      <c r="J620">
        <v>5.0999999999999996</v>
      </c>
      <c r="K620">
        <v>81.90500000000003</v>
      </c>
      <c r="L620">
        <v>110.4</v>
      </c>
      <c r="M620">
        <v>11.4</v>
      </c>
      <c r="N620">
        <v>11</v>
      </c>
    </row>
    <row r="621" spans="1:14" x14ac:dyDescent="0.25">
      <c r="A621" t="s">
        <v>35</v>
      </c>
      <c r="B621" t="s">
        <v>58</v>
      </c>
      <c r="C621" s="1">
        <v>42385</v>
      </c>
      <c r="D621">
        <f>24-0-0</f>
        <v>24</v>
      </c>
      <c r="E621">
        <v>19</v>
      </c>
      <c r="F621" s="7">
        <v>23.703703703703628</v>
      </c>
      <c r="G621" s="7">
        <v>0.54364251480124015</v>
      </c>
      <c r="H621">
        <v>0.55000000000000004</v>
      </c>
      <c r="I621" s="7">
        <v>0.57360022554271017</v>
      </c>
      <c r="J621">
        <v>24.5</v>
      </c>
      <c r="K621">
        <v>396</v>
      </c>
      <c r="L621">
        <v>304</v>
      </c>
      <c r="M621">
        <v>238.3</v>
      </c>
      <c r="N621">
        <v>231.6</v>
      </c>
    </row>
    <row r="622" spans="1:14" x14ac:dyDescent="0.25">
      <c r="A622" t="s">
        <v>36</v>
      </c>
      <c r="B622" t="s">
        <v>58</v>
      </c>
      <c r="C622" s="1">
        <v>42385</v>
      </c>
      <c r="D622">
        <v>0</v>
      </c>
      <c r="E622">
        <v>8</v>
      </c>
      <c r="F622" s="7">
        <v>0</v>
      </c>
      <c r="G622" s="7">
        <v>0.24711023400056367</v>
      </c>
      <c r="H622">
        <v>0.25</v>
      </c>
      <c r="I622" s="7">
        <v>0.26072737524668643</v>
      </c>
      <c r="J622">
        <v>7.9</v>
      </c>
      <c r="K622">
        <v>0</v>
      </c>
      <c r="L622">
        <v>128</v>
      </c>
      <c r="M622">
        <v>0</v>
      </c>
      <c r="N622">
        <v>0</v>
      </c>
    </row>
    <row r="623" spans="1:14" x14ac:dyDescent="0.25">
      <c r="A623" t="s">
        <v>37</v>
      </c>
      <c r="B623" t="s">
        <v>58</v>
      </c>
      <c r="C623" s="1">
        <v>42385</v>
      </c>
      <c r="D623">
        <v>0</v>
      </c>
      <c r="E623">
        <v>0</v>
      </c>
      <c r="F623" s="7">
        <v>0</v>
      </c>
      <c r="G623" s="7">
        <v>0</v>
      </c>
      <c r="H623">
        <v>0</v>
      </c>
      <c r="I623" s="7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x14ac:dyDescent="0.25">
      <c r="A624" t="s">
        <v>38</v>
      </c>
      <c r="B624" t="s">
        <v>58</v>
      </c>
      <c r="C624" s="1">
        <v>42385</v>
      </c>
      <c r="D624">
        <v>0</v>
      </c>
      <c r="E624">
        <v>10</v>
      </c>
      <c r="F624" s="7">
        <v>0</v>
      </c>
      <c r="G624" s="7">
        <v>0</v>
      </c>
      <c r="H624">
        <v>0</v>
      </c>
      <c r="I624" s="7">
        <v>0</v>
      </c>
      <c r="J624">
        <v>9.9</v>
      </c>
      <c r="K624">
        <v>0</v>
      </c>
      <c r="L624">
        <v>160</v>
      </c>
      <c r="M624">
        <v>121.8</v>
      </c>
      <c r="N624">
        <v>118.4</v>
      </c>
    </row>
    <row r="625" spans="1:14" x14ac:dyDescent="0.25">
      <c r="A625" t="s">
        <v>59</v>
      </c>
      <c r="B625" t="s">
        <v>58</v>
      </c>
      <c r="C625" s="1">
        <v>42385</v>
      </c>
      <c r="D625">
        <v>0</v>
      </c>
      <c r="E625">
        <v>5</v>
      </c>
      <c r="F625" s="7">
        <v>0</v>
      </c>
      <c r="G625" s="7">
        <v>0</v>
      </c>
      <c r="I625" s="7">
        <v>0</v>
      </c>
      <c r="K625">
        <v>0</v>
      </c>
      <c r="L625">
        <v>80</v>
      </c>
      <c r="M625">
        <v>0</v>
      </c>
      <c r="N625">
        <v>0</v>
      </c>
    </row>
    <row r="626" spans="1:14" x14ac:dyDescent="0.25">
      <c r="A626" t="s">
        <v>1</v>
      </c>
      <c r="B626" t="s">
        <v>58</v>
      </c>
      <c r="C626" s="1">
        <v>42386</v>
      </c>
      <c r="D626">
        <v>549.29999999999995</v>
      </c>
      <c r="E626">
        <v>507.19999999999993</v>
      </c>
      <c r="F626">
        <v>545.00000000000182</v>
      </c>
      <c r="G626">
        <v>192.09999999999991</v>
      </c>
      <c r="H626">
        <v>177.35000000000002</v>
      </c>
      <c r="I626">
        <v>185.30000000000064</v>
      </c>
      <c r="J626">
        <v>544.23529411764696</v>
      </c>
      <c r="K626">
        <v>9418.3000000000011</v>
      </c>
      <c r="L626">
        <v>9251.9999999999982</v>
      </c>
      <c r="M626">
        <v>3237.78</v>
      </c>
      <c r="N626">
        <v>3145.6799999999989</v>
      </c>
    </row>
    <row r="627" spans="1:14" x14ac:dyDescent="0.25">
      <c r="A627" t="s">
        <v>2</v>
      </c>
      <c r="B627" t="s">
        <v>58</v>
      </c>
      <c r="C627" s="1">
        <v>42386</v>
      </c>
      <c r="D627">
        <f>13-0-0</f>
        <v>13</v>
      </c>
      <c r="E627">
        <v>13.2</v>
      </c>
      <c r="F627" s="7">
        <v>12.898234116147869</v>
      </c>
      <c r="G627" s="7">
        <v>22.421595714688454</v>
      </c>
      <c r="H627">
        <v>20.7</v>
      </c>
      <c r="I627" s="7">
        <v>21.627910910628771</v>
      </c>
      <c r="J627">
        <v>13.1</v>
      </c>
      <c r="K627">
        <v>225.53000000000003</v>
      </c>
      <c r="L627">
        <v>224.39999999999998</v>
      </c>
      <c r="M627">
        <v>37.6</v>
      </c>
      <c r="N627">
        <v>36.5</v>
      </c>
    </row>
    <row r="628" spans="1:14" x14ac:dyDescent="0.25">
      <c r="A628" t="s">
        <v>3</v>
      </c>
      <c r="B628" t="s">
        <v>58</v>
      </c>
      <c r="C628" s="1">
        <v>42386</v>
      </c>
      <c r="D628">
        <f>3.2-0-0</f>
        <v>3.2</v>
      </c>
      <c r="E628">
        <v>4</v>
      </c>
      <c r="F628" s="7">
        <v>3.1749499362825526</v>
      </c>
      <c r="G628" s="7">
        <v>15.283512827741744</v>
      </c>
      <c r="H628">
        <v>14.11</v>
      </c>
      <c r="I628" s="7">
        <v>14.742503524104924</v>
      </c>
      <c r="J628">
        <v>3.2</v>
      </c>
      <c r="K628">
        <v>54.61</v>
      </c>
      <c r="L628">
        <v>68</v>
      </c>
      <c r="M628">
        <v>18.7</v>
      </c>
      <c r="N628">
        <v>18.2</v>
      </c>
    </row>
    <row r="629" spans="1:14" x14ac:dyDescent="0.25">
      <c r="A629" t="s">
        <v>4</v>
      </c>
      <c r="B629" t="s">
        <v>58</v>
      </c>
      <c r="C629" s="1">
        <v>42386</v>
      </c>
      <c r="D629">
        <f>14.7-0-0</f>
        <v>14.7</v>
      </c>
      <c r="E629">
        <v>12.5</v>
      </c>
      <c r="F629" s="7">
        <v>14.584926269797974</v>
      </c>
      <c r="G629" s="7">
        <v>11.351609811107972</v>
      </c>
      <c r="H629">
        <v>10.48</v>
      </c>
      <c r="I629" s="7">
        <v>10.949782915139592</v>
      </c>
      <c r="J629">
        <v>18.399999999999999</v>
      </c>
      <c r="K629">
        <v>315.40099999999995</v>
      </c>
      <c r="L629">
        <v>212.5</v>
      </c>
      <c r="M629">
        <v>96.6</v>
      </c>
      <c r="N629">
        <v>93.9</v>
      </c>
    </row>
    <row r="630" spans="1:14" x14ac:dyDescent="0.25">
      <c r="A630" t="s">
        <v>5</v>
      </c>
      <c r="B630" t="s">
        <v>58</v>
      </c>
      <c r="C630" s="1">
        <v>42386</v>
      </c>
      <c r="D630">
        <f>3-0-0.6</f>
        <v>2.4</v>
      </c>
      <c r="E630">
        <v>8</v>
      </c>
      <c r="F630" s="7">
        <v>2.3812124522119142</v>
      </c>
      <c r="G630" s="7">
        <v>10.950837327318853</v>
      </c>
      <c r="H630">
        <v>10.11</v>
      </c>
      <c r="I630" s="7">
        <v>10.563197067944778</v>
      </c>
      <c r="J630">
        <v>4.5999999999999996</v>
      </c>
      <c r="K630">
        <v>78.242999999999995</v>
      </c>
      <c r="L630">
        <v>136</v>
      </c>
      <c r="M630">
        <v>8.6999999999999993</v>
      </c>
      <c r="N630">
        <v>8.4</v>
      </c>
    </row>
    <row r="631" spans="1:14" x14ac:dyDescent="0.25">
      <c r="A631" t="s">
        <v>6</v>
      </c>
      <c r="B631" t="s">
        <v>58</v>
      </c>
      <c r="C631" s="1">
        <v>42386</v>
      </c>
      <c r="D631">
        <f>16.8-0-1.7</f>
        <v>15.100000000000001</v>
      </c>
      <c r="E631">
        <v>20</v>
      </c>
      <c r="F631" s="7">
        <v>14.981795011833297</v>
      </c>
      <c r="G631" s="7">
        <v>13.496284183817302</v>
      </c>
      <c r="H631">
        <v>12.46</v>
      </c>
      <c r="I631" s="7">
        <v>13.018539610938864</v>
      </c>
      <c r="J631">
        <v>18.399999999999999</v>
      </c>
      <c r="K631">
        <v>315.67200000000003</v>
      </c>
      <c r="L631">
        <v>340</v>
      </c>
      <c r="M631">
        <v>49.9</v>
      </c>
      <c r="N631">
        <v>48.5</v>
      </c>
    </row>
    <row r="632" spans="1:14" x14ac:dyDescent="0.25">
      <c r="A632" t="s">
        <v>7</v>
      </c>
      <c r="B632" t="s">
        <v>58</v>
      </c>
      <c r="C632" s="1">
        <v>42386</v>
      </c>
      <c r="D632">
        <f>9.1-0-0</f>
        <v>9.1</v>
      </c>
      <c r="E632">
        <v>12.1</v>
      </c>
      <c r="F632" s="7">
        <v>9.028763881303508</v>
      </c>
      <c r="G632" s="7">
        <v>11.405768254863258</v>
      </c>
      <c r="H632">
        <v>10.53</v>
      </c>
      <c r="I632" s="7">
        <v>11.002024245841593</v>
      </c>
      <c r="J632">
        <v>11.1</v>
      </c>
      <c r="K632">
        <v>189.68299999999999</v>
      </c>
      <c r="L632">
        <v>205.7</v>
      </c>
      <c r="M632">
        <v>22.9</v>
      </c>
      <c r="N632">
        <v>22.2</v>
      </c>
    </row>
    <row r="633" spans="1:14" x14ac:dyDescent="0.25">
      <c r="A633" t="s">
        <v>8</v>
      </c>
      <c r="B633" t="s">
        <v>58</v>
      </c>
      <c r="C633" s="1">
        <v>42386</v>
      </c>
      <c r="D633">
        <f>13.6-0-0</f>
        <v>13.6</v>
      </c>
      <c r="E633">
        <v>13.5</v>
      </c>
      <c r="F633" s="7">
        <v>13.493537229200847</v>
      </c>
      <c r="G633" s="7">
        <v>8.6653510008457797</v>
      </c>
      <c r="H633">
        <v>8</v>
      </c>
      <c r="I633" s="7">
        <v>8.3586129123202983</v>
      </c>
      <c r="J633">
        <v>11.1</v>
      </c>
      <c r="K633">
        <v>190.44900000000001</v>
      </c>
      <c r="L633">
        <v>229.5</v>
      </c>
      <c r="M633">
        <v>28.4</v>
      </c>
      <c r="N633">
        <v>27.5</v>
      </c>
    </row>
    <row r="634" spans="1:14" x14ac:dyDescent="0.25">
      <c r="A634" t="s">
        <v>9</v>
      </c>
      <c r="B634" t="s">
        <v>58</v>
      </c>
      <c r="C634" s="1">
        <v>42386</v>
      </c>
      <c r="D634">
        <f>14.5-0-0</f>
        <v>14.5</v>
      </c>
      <c r="E634">
        <v>16.2</v>
      </c>
      <c r="F634" s="7">
        <v>14.386491898780315</v>
      </c>
      <c r="G634" s="7">
        <v>11.221629546095285</v>
      </c>
      <c r="H634">
        <v>10.36</v>
      </c>
      <c r="I634" s="7">
        <v>10.824403721454786</v>
      </c>
      <c r="J634">
        <v>11</v>
      </c>
      <c r="K634">
        <v>188.99949999999998</v>
      </c>
      <c r="L634">
        <v>275.39999999999998</v>
      </c>
      <c r="M634">
        <v>24.6</v>
      </c>
      <c r="N634">
        <v>23.9</v>
      </c>
    </row>
    <row r="635" spans="1:14" x14ac:dyDescent="0.25">
      <c r="A635" t="s">
        <v>10</v>
      </c>
      <c r="B635" t="s">
        <v>58</v>
      </c>
      <c r="C635" s="1">
        <v>42386</v>
      </c>
      <c r="D635">
        <f>16.6-0-0</f>
        <v>16.600000000000001</v>
      </c>
      <c r="E635">
        <v>17.899999999999999</v>
      </c>
      <c r="F635" s="7">
        <v>16.47005279446574</v>
      </c>
      <c r="G635" s="7">
        <v>10.625886664787139</v>
      </c>
      <c r="H635">
        <v>9.81</v>
      </c>
      <c r="I635" s="7">
        <v>10.249749083732766</v>
      </c>
      <c r="J635">
        <v>16.3</v>
      </c>
      <c r="K635">
        <v>278.75099999999998</v>
      </c>
      <c r="L635">
        <v>304.29999999999995</v>
      </c>
      <c r="M635">
        <v>46.6</v>
      </c>
      <c r="N635">
        <v>45.2</v>
      </c>
    </row>
    <row r="636" spans="1:14" x14ac:dyDescent="0.25">
      <c r="A636" t="s">
        <v>11</v>
      </c>
      <c r="B636" t="s">
        <v>58</v>
      </c>
      <c r="C636" s="1">
        <v>42386</v>
      </c>
      <c r="D636">
        <f>10.9-0-1.1</f>
        <v>9.8000000000000007</v>
      </c>
      <c r="E636">
        <v>10.9</v>
      </c>
      <c r="F636" s="7">
        <v>9.7232841798653169</v>
      </c>
      <c r="G636" s="7">
        <v>10.170955737242735</v>
      </c>
      <c r="H636">
        <v>9.39</v>
      </c>
      <c r="I636" s="7">
        <v>9.8109219058359507</v>
      </c>
      <c r="J636">
        <v>10.7</v>
      </c>
      <c r="K636">
        <v>183.72899999999998</v>
      </c>
      <c r="L636">
        <v>185.3</v>
      </c>
      <c r="M636">
        <v>34</v>
      </c>
      <c r="N636">
        <v>33.1</v>
      </c>
    </row>
    <row r="637" spans="1:14" x14ac:dyDescent="0.25">
      <c r="A637" t="s">
        <v>12</v>
      </c>
      <c r="B637" t="s">
        <v>58</v>
      </c>
      <c r="C637" s="1">
        <v>42386</v>
      </c>
      <c r="D637">
        <f>36.8-0-0</f>
        <v>36.799999999999997</v>
      </c>
      <c r="E637">
        <v>31</v>
      </c>
      <c r="F637" s="7">
        <v>36.511924267249348</v>
      </c>
      <c r="G637" s="7">
        <v>7.1814096419509399</v>
      </c>
      <c r="H637">
        <v>6.63</v>
      </c>
      <c r="I637" s="7">
        <v>6.9272004510854481</v>
      </c>
      <c r="J637">
        <v>30.6</v>
      </c>
      <c r="K637">
        <v>525.18950000000007</v>
      </c>
      <c r="L637">
        <v>527</v>
      </c>
      <c r="M637">
        <v>194.8</v>
      </c>
      <c r="N637">
        <v>189.3</v>
      </c>
    </row>
    <row r="638" spans="1:14" x14ac:dyDescent="0.25">
      <c r="A638" t="s">
        <v>13</v>
      </c>
      <c r="B638" t="s">
        <v>58</v>
      </c>
      <c r="C638" s="1">
        <v>42386</v>
      </c>
      <c r="D638">
        <f>12-0-0</f>
        <v>12</v>
      </c>
      <c r="E638">
        <v>10</v>
      </c>
      <c r="F638" s="7">
        <v>11.906062261059571</v>
      </c>
      <c r="G638" s="7">
        <v>7.5496870594868852</v>
      </c>
      <c r="H638">
        <v>6.97</v>
      </c>
      <c r="I638" s="7">
        <v>7.2824414998590603</v>
      </c>
      <c r="J638">
        <v>11.9</v>
      </c>
      <c r="K638">
        <v>204</v>
      </c>
      <c r="L638">
        <v>170</v>
      </c>
      <c r="M638">
        <v>28.2</v>
      </c>
      <c r="N638">
        <v>27.4</v>
      </c>
    </row>
    <row r="639" spans="1:14" x14ac:dyDescent="0.25">
      <c r="A639" t="s">
        <v>14</v>
      </c>
      <c r="B639" t="s">
        <v>58</v>
      </c>
      <c r="C639" s="1">
        <v>42386</v>
      </c>
      <c r="D639">
        <v>0</v>
      </c>
      <c r="E639">
        <v>7</v>
      </c>
      <c r="F639" s="7">
        <v>0</v>
      </c>
      <c r="G639" s="7">
        <v>4.5601409641950923</v>
      </c>
      <c r="H639">
        <v>4.21</v>
      </c>
      <c r="I639" s="7">
        <v>4.3987200451085569</v>
      </c>
      <c r="J639">
        <v>0</v>
      </c>
      <c r="K639">
        <v>0</v>
      </c>
      <c r="L639">
        <v>119</v>
      </c>
      <c r="M639">
        <v>0</v>
      </c>
      <c r="N639">
        <v>0</v>
      </c>
    </row>
    <row r="640" spans="1:14" x14ac:dyDescent="0.25">
      <c r="A640" t="s">
        <v>15</v>
      </c>
      <c r="B640" t="s">
        <v>58</v>
      </c>
      <c r="C640" s="1">
        <v>42386</v>
      </c>
      <c r="D640">
        <f>11-0-0</f>
        <v>11</v>
      </c>
      <c r="E640">
        <v>9.5</v>
      </c>
      <c r="F640" s="7">
        <v>10.913890405971273</v>
      </c>
      <c r="G640" s="7">
        <v>4.4193290104313485</v>
      </c>
      <c r="H640">
        <v>4.08</v>
      </c>
      <c r="I640" s="7">
        <v>4.2628925852833524</v>
      </c>
      <c r="J640">
        <v>11</v>
      </c>
      <c r="K640">
        <v>189</v>
      </c>
      <c r="L640">
        <v>161.5</v>
      </c>
      <c r="M640">
        <v>31.6</v>
      </c>
      <c r="N640">
        <v>30.7</v>
      </c>
    </row>
    <row r="641" spans="1:14" x14ac:dyDescent="0.25">
      <c r="A641" t="s">
        <v>16</v>
      </c>
      <c r="B641" t="s">
        <v>58</v>
      </c>
      <c r="C641" s="1">
        <v>42386</v>
      </c>
      <c r="D641">
        <f>11-0-0</f>
        <v>11</v>
      </c>
      <c r="E641">
        <v>9</v>
      </c>
      <c r="F641" s="7">
        <v>10.913890405971273</v>
      </c>
      <c r="G641" s="7">
        <v>7.3547166619678563</v>
      </c>
      <c r="H641">
        <v>6.79</v>
      </c>
      <c r="I641" s="7">
        <v>7.0943727093318527</v>
      </c>
      <c r="J641">
        <v>10.6</v>
      </c>
      <c r="K641">
        <v>181</v>
      </c>
      <c r="L641">
        <v>153</v>
      </c>
      <c r="M641">
        <v>57.1</v>
      </c>
      <c r="N641">
        <v>55.5</v>
      </c>
    </row>
    <row r="642" spans="1:14" x14ac:dyDescent="0.25">
      <c r="A642" t="s">
        <v>17</v>
      </c>
      <c r="B642" t="s">
        <v>58</v>
      </c>
      <c r="C642" s="1">
        <v>42386</v>
      </c>
      <c r="D642">
        <v>0</v>
      </c>
      <c r="E642">
        <v>17</v>
      </c>
      <c r="F642" s="7">
        <v>0</v>
      </c>
      <c r="G642" s="7">
        <v>3.5636255990978269</v>
      </c>
      <c r="H642">
        <v>3.29</v>
      </c>
      <c r="I642" s="7">
        <v>3.4374795601917225</v>
      </c>
      <c r="J642">
        <v>0</v>
      </c>
      <c r="K642">
        <v>0</v>
      </c>
      <c r="L642">
        <v>289</v>
      </c>
      <c r="M642">
        <v>0</v>
      </c>
      <c r="N642">
        <v>0</v>
      </c>
    </row>
    <row r="643" spans="1:14" x14ac:dyDescent="0.25">
      <c r="A643" t="s">
        <v>18</v>
      </c>
      <c r="B643" t="s">
        <v>58</v>
      </c>
      <c r="C643" s="1">
        <v>42386</v>
      </c>
      <c r="D643">
        <f>20.5-0-0</f>
        <v>20.5</v>
      </c>
      <c r="E643">
        <v>17</v>
      </c>
      <c r="F643" s="7">
        <v>20.339523029310097</v>
      </c>
      <c r="G643" s="7">
        <v>2.686258810262192</v>
      </c>
      <c r="H643">
        <v>2.48</v>
      </c>
      <c r="I643" s="7">
        <v>2.5911700028192923</v>
      </c>
      <c r="J643">
        <v>20.100000000000001</v>
      </c>
      <c r="K643">
        <v>344</v>
      </c>
      <c r="L643">
        <v>289</v>
      </c>
      <c r="M643">
        <v>153.1</v>
      </c>
      <c r="N643">
        <v>148.80000000000001</v>
      </c>
    </row>
    <row r="644" spans="1:14" x14ac:dyDescent="0.25">
      <c r="A644" t="s">
        <v>19</v>
      </c>
      <c r="B644" t="s">
        <v>58</v>
      </c>
      <c r="C644" s="1">
        <v>42386</v>
      </c>
      <c r="D644">
        <f>14.5-0-0</f>
        <v>14.5</v>
      </c>
      <c r="E644">
        <v>13.5</v>
      </c>
      <c r="F644" s="7">
        <v>14.386491898780315</v>
      </c>
      <c r="G644" s="7">
        <v>2.6754271215111345</v>
      </c>
      <c r="H644">
        <v>2.4700000000000002</v>
      </c>
      <c r="I644" s="7">
        <v>2.5807217366788926</v>
      </c>
      <c r="J644">
        <v>14.6</v>
      </c>
      <c r="K644">
        <v>250.5</v>
      </c>
      <c r="L644">
        <v>229.5</v>
      </c>
      <c r="M644">
        <v>174.1</v>
      </c>
      <c r="N644">
        <v>169.2</v>
      </c>
    </row>
    <row r="645" spans="1:14" x14ac:dyDescent="0.25">
      <c r="A645" t="s">
        <v>20</v>
      </c>
      <c r="B645" t="s">
        <v>58</v>
      </c>
      <c r="C645" s="1">
        <v>42386</v>
      </c>
      <c r="D645">
        <f>37-0-0</f>
        <v>37</v>
      </c>
      <c r="E645">
        <v>28</v>
      </c>
      <c r="F645" s="7">
        <v>36.71035863826701</v>
      </c>
      <c r="G645" s="7">
        <v>2.1880011277135591</v>
      </c>
      <c r="H645">
        <v>2.02</v>
      </c>
      <c r="I645" s="7">
        <v>2.1105497603608754</v>
      </c>
      <c r="J645">
        <v>34.700000000000003</v>
      </c>
      <c r="K645">
        <v>595.90000000000009</v>
      </c>
      <c r="L645">
        <v>476</v>
      </c>
      <c r="M645">
        <v>209.9</v>
      </c>
      <c r="N645">
        <v>204</v>
      </c>
    </row>
    <row r="646" spans="1:14" x14ac:dyDescent="0.25">
      <c r="A646" t="s">
        <v>21</v>
      </c>
      <c r="B646" t="s">
        <v>58</v>
      </c>
      <c r="C646" s="1">
        <v>42386</v>
      </c>
      <c r="D646">
        <f>30-0-0</f>
        <v>30</v>
      </c>
      <c r="E646">
        <v>25</v>
      </c>
      <c r="F646" s="7">
        <v>29.765155652648929</v>
      </c>
      <c r="G646" s="7">
        <v>3.2711700028192818</v>
      </c>
      <c r="H646">
        <v>3.02</v>
      </c>
      <c r="I646" s="7">
        <v>3.1553763744009125</v>
      </c>
      <c r="J646">
        <v>29.7</v>
      </c>
      <c r="K646">
        <v>510</v>
      </c>
      <c r="L646">
        <v>425</v>
      </c>
      <c r="M646">
        <v>330.9</v>
      </c>
      <c r="N646">
        <v>321.5</v>
      </c>
    </row>
    <row r="647" spans="1:14" x14ac:dyDescent="0.25">
      <c r="A647" t="s">
        <v>22</v>
      </c>
      <c r="B647" t="s">
        <v>58</v>
      </c>
      <c r="C647" s="1">
        <v>42386</v>
      </c>
      <c r="D647">
        <f>24.5-0-0</f>
        <v>24.5</v>
      </c>
      <c r="E647">
        <v>19</v>
      </c>
      <c r="F647" s="7">
        <v>24.308210449663289</v>
      </c>
      <c r="G647" s="7">
        <v>1.538099802650126</v>
      </c>
      <c r="H647">
        <v>1.42</v>
      </c>
      <c r="I647" s="7">
        <v>1.4836537919368529</v>
      </c>
      <c r="J647">
        <v>23.7</v>
      </c>
      <c r="K647">
        <v>406</v>
      </c>
      <c r="L647">
        <v>323</v>
      </c>
      <c r="M647">
        <v>248.3</v>
      </c>
      <c r="N647">
        <v>241.3</v>
      </c>
    </row>
    <row r="648" spans="1:14" x14ac:dyDescent="0.25">
      <c r="A648" t="s">
        <v>23</v>
      </c>
      <c r="B648" t="s">
        <v>58</v>
      </c>
      <c r="C648" s="1">
        <v>42386</v>
      </c>
      <c r="D648">
        <f>0.8-0-0</f>
        <v>0.8</v>
      </c>
      <c r="E648">
        <v>5</v>
      </c>
      <c r="F648" s="7">
        <v>0.79373748407063816</v>
      </c>
      <c r="G648" s="7">
        <v>2.5454468564984483</v>
      </c>
      <c r="H648">
        <v>2.35</v>
      </c>
      <c r="I648" s="7">
        <v>2.4553425429940878</v>
      </c>
      <c r="J648">
        <v>1.1000000000000001</v>
      </c>
      <c r="K648">
        <v>18.169999999999998</v>
      </c>
      <c r="L648">
        <v>85</v>
      </c>
      <c r="M648">
        <v>1</v>
      </c>
      <c r="N648">
        <v>1</v>
      </c>
    </row>
    <row r="649" spans="1:14" x14ac:dyDescent="0.25">
      <c r="A649" t="s">
        <v>24</v>
      </c>
      <c r="B649" t="s">
        <v>58</v>
      </c>
      <c r="C649" s="1">
        <v>42386</v>
      </c>
      <c r="D649">
        <f>8-0-0</f>
        <v>8</v>
      </c>
      <c r="E649">
        <v>15</v>
      </c>
      <c r="F649" s="7">
        <v>7.9373748407063811</v>
      </c>
      <c r="G649" s="7">
        <v>1.8630504651818427</v>
      </c>
      <c r="H649">
        <v>1.72</v>
      </c>
      <c r="I649" s="7">
        <v>1.7971017761488641</v>
      </c>
      <c r="J649">
        <v>14.2</v>
      </c>
      <c r="K649">
        <v>244</v>
      </c>
      <c r="L649">
        <v>255</v>
      </c>
      <c r="M649">
        <v>149.30000000000001</v>
      </c>
      <c r="N649">
        <v>145.1</v>
      </c>
    </row>
    <row r="650" spans="1:14" x14ac:dyDescent="0.25">
      <c r="A650" t="s">
        <v>25</v>
      </c>
      <c r="B650" t="s">
        <v>58</v>
      </c>
      <c r="C650" s="1">
        <v>42386</v>
      </c>
      <c r="D650">
        <f>6-0-0</f>
        <v>6</v>
      </c>
      <c r="E650">
        <v>6.5</v>
      </c>
      <c r="F650" s="7">
        <v>5.9530311305297854</v>
      </c>
      <c r="G650" s="7">
        <v>2.5021201014942189</v>
      </c>
      <c r="H650">
        <v>2.31</v>
      </c>
      <c r="I650" s="7">
        <v>2.4135494784324862</v>
      </c>
      <c r="J650">
        <v>6.7</v>
      </c>
      <c r="K650">
        <v>114.5</v>
      </c>
      <c r="L650">
        <v>110.5</v>
      </c>
      <c r="M650">
        <v>10.6</v>
      </c>
      <c r="N650">
        <v>10.3</v>
      </c>
    </row>
    <row r="651" spans="1:14" x14ac:dyDescent="0.25">
      <c r="A651" t="s">
        <v>26</v>
      </c>
      <c r="B651" t="s">
        <v>58</v>
      </c>
      <c r="C651" s="1">
        <v>42386</v>
      </c>
      <c r="D651">
        <f>23-0-0</f>
        <v>23</v>
      </c>
      <c r="E651">
        <v>16.5</v>
      </c>
      <c r="F651" s="7">
        <v>22.819952667030844</v>
      </c>
      <c r="G651" s="7">
        <v>1.6897434451649271</v>
      </c>
      <c r="H651">
        <v>1.56</v>
      </c>
      <c r="I651" s="7">
        <v>1.6299295179024582</v>
      </c>
      <c r="J651">
        <v>23.1</v>
      </c>
      <c r="K651">
        <v>395.5</v>
      </c>
      <c r="L651">
        <v>280.5</v>
      </c>
      <c r="M651">
        <v>73.3</v>
      </c>
      <c r="N651">
        <v>71.2</v>
      </c>
    </row>
    <row r="652" spans="1:14" x14ac:dyDescent="0.25">
      <c r="A652" t="s">
        <v>27</v>
      </c>
      <c r="B652" t="s">
        <v>58</v>
      </c>
      <c r="C652" s="1">
        <v>42386</v>
      </c>
      <c r="D652">
        <f>18.5-0-0</f>
        <v>18.5</v>
      </c>
      <c r="E652">
        <v>16</v>
      </c>
      <c r="F652" s="7">
        <v>18.355179319133505</v>
      </c>
      <c r="G652" s="7">
        <v>1.4622779813927256</v>
      </c>
      <c r="H652">
        <v>1.35</v>
      </c>
      <c r="I652" s="7">
        <v>1.4105159289540505</v>
      </c>
      <c r="J652">
        <v>17.899999999999999</v>
      </c>
      <c r="K652">
        <v>306.5</v>
      </c>
      <c r="L652">
        <v>272</v>
      </c>
      <c r="M652">
        <v>183.5</v>
      </c>
      <c r="N652">
        <v>178.2</v>
      </c>
    </row>
    <row r="653" spans="1:14" x14ac:dyDescent="0.25">
      <c r="A653" t="s">
        <v>28</v>
      </c>
      <c r="B653" t="s">
        <v>58</v>
      </c>
      <c r="C653" s="1">
        <v>42386</v>
      </c>
      <c r="D653">
        <f>6.5-0-0</f>
        <v>6.5</v>
      </c>
      <c r="E653">
        <v>6</v>
      </c>
      <c r="F653" s="7">
        <v>6.4491170580739343</v>
      </c>
      <c r="G653" s="7">
        <v>1.451446292641668</v>
      </c>
      <c r="H653">
        <v>1.34</v>
      </c>
      <c r="I653" s="7">
        <v>1.4000676628136501</v>
      </c>
      <c r="J653">
        <v>6.6</v>
      </c>
      <c r="K653">
        <v>113</v>
      </c>
      <c r="L653">
        <v>102</v>
      </c>
      <c r="M653">
        <v>68.2</v>
      </c>
      <c r="N653">
        <v>66.2</v>
      </c>
    </row>
    <row r="654" spans="1:14" x14ac:dyDescent="0.25">
      <c r="A654" t="s">
        <v>29</v>
      </c>
      <c r="B654" t="s">
        <v>58</v>
      </c>
      <c r="C654" s="1">
        <v>42386</v>
      </c>
      <c r="D654">
        <f>19-0-0</f>
        <v>19</v>
      </c>
      <c r="E654">
        <v>14</v>
      </c>
      <c r="F654" s="7">
        <v>18.851265246677656</v>
      </c>
      <c r="G654" s="7">
        <v>1.397287848886382</v>
      </c>
      <c r="H654">
        <v>1.29</v>
      </c>
      <c r="I654" s="7">
        <v>1.3478263321116482</v>
      </c>
      <c r="J654">
        <v>18.3</v>
      </c>
      <c r="K654">
        <v>313</v>
      </c>
      <c r="L654">
        <v>238</v>
      </c>
      <c r="M654">
        <v>40.799999999999997</v>
      </c>
      <c r="N654">
        <v>39.6</v>
      </c>
    </row>
    <row r="655" spans="1:14" x14ac:dyDescent="0.25">
      <c r="A655" t="s">
        <v>30</v>
      </c>
      <c r="B655" t="s">
        <v>58</v>
      </c>
      <c r="C655" s="1">
        <v>42386</v>
      </c>
      <c r="D655">
        <f>42.5-0-0</f>
        <v>42.5</v>
      </c>
      <c r="E655">
        <v>33</v>
      </c>
      <c r="F655" s="7">
        <v>42.167303841252647</v>
      </c>
      <c r="G655" s="7">
        <v>1.7330702001691562</v>
      </c>
      <c r="H655">
        <v>1.6</v>
      </c>
      <c r="I655" s="7">
        <v>1.6717225824640598</v>
      </c>
      <c r="J655">
        <v>42.5</v>
      </c>
      <c r="K655">
        <v>728</v>
      </c>
      <c r="L655">
        <v>561</v>
      </c>
      <c r="M655">
        <v>101.3</v>
      </c>
      <c r="N655">
        <v>98.4</v>
      </c>
    </row>
    <row r="656" spans="1:14" x14ac:dyDescent="0.25">
      <c r="A656" t="s">
        <v>31</v>
      </c>
      <c r="B656" t="s">
        <v>58</v>
      </c>
      <c r="C656" s="1">
        <v>42386</v>
      </c>
      <c r="D656">
        <f>39-0-0</f>
        <v>39</v>
      </c>
      <c r="E656">
        <v>28</v>
      </c>
      <c r="F656" s="7">
        <v>38.694702348443606</v>
      </c>
      <c r="G656" s="7">
        <v>1.451446292641668</v>
      </c>
      <c r="H656">
        <v>1.34</v>
      </c>
      <c r="I656" s="7">
        <v>1.4000676628136501</v>
      </c>
      <c r="J656">
        <v>40</v>
      </c>
      <c r="K656">
        <v>685.5</v>
      </c>
      <c r="L656">
        <v>476</v>
      </c>
      <c r="M656">
        <v>165.2</v>
      </c>
      <c r="N656">
        <v>160.5</v>
      </c>
    </row>
    <row r="657" spans="1:14" x14ac:dyDescent="0.25">
      <c r="A657" t="s">
        <v>32</v>
      </c>
      <c r="B657" t="s">
        <v>58</v>
      </c>
      <c r="C657" s="1">
        <v>42386</v>
      </c>
      <c r="D657">
        <f>7-0-0</f>
        <v>7</v>
      </c>
      <c r="E657">
        <v>7</v>
      </c>
      <c r="F657" s="7">
        <v>6.9452029856180832</v>
      </c>
      <c r="G657" s="7">
        <v>0.89903016633774968</v>
      </c>
      <c r="H657">
        <v>0.83</v>
      </c>
      <c r="I657" s="7">
        <v>0.86720608965323087</v>
      </c>
      <c r="J657">
        <v>7.1</v>
      </c>
      <c r="K657">
        <v>121</v>
      </c>
      <c r="L657">
        <v>119</v>
      </c>
      <c r="M657">
        <v>60.5</v>
      </c>
      <c r="N657">
        <v>58.8</v>
      </c>
    </row>
    <row r="658" spans="1:14" x14ac:dyDescent="0.25">
      <c r="A658" t="s">
        <v>33</v>
      </c>
      <c r="B658" t="s">
        <v>58</v>
      </c>
      <c r="C658" s="1">
        <v>42386</v>
      </c>
      <c r="D658">
        <v>0</v>
      </c>
      <c r="E658">
        <v>15</v>
      </c>
      <c r="F658" s="7">
        <v>0</v>
      </c>
      <c r="G658" s="7">
        <v>1.0506738088525507</v>
      </c>
      <c r="H658">
        <v>0.97</v>
      </c>
      <c r="I658" s="7">
        <v>1.0134818156188361</v>
      </c>
      <c r="J658">
        <v>14.9</v>
      </c>
      <c r="K658">
        <v>0</v>
      </c>
      <c r="L658">
        <v>255</v>
      </c>
      <c r="M658">
        <v>193.4</v>
      </c>
      <c r="N658">
        <v>187.9</v>
      </c>
    </row>
    <row r="659" spans="1:14" x14ac:dyDescent="0.25">
      <c r="A659" t="s">
        <v>34</v>
      </c>
      <c r="B659" t="s">
        <v>58</v>
      </c>
      <c r="C659" s="1">
        <v>42386</v>
      </c>
      <c r="D659">
        <f>4.3-0-0</f>
        <v>4.3</v>
      </c>
      <c r="E659">
        <v>6.9</v>
      </c>
      <c r="F659" s="7">
        <v>4.2663389768796796</v>
      </c>
      <c r="G659" s="7">
        <v>0.60657457005920468</v>
      </c>
      <c r="H659">
        <v>0.56000000000000005</v>
      </c>
      <c r="I659" s="7">
        <v>0.58510290386242092</v>
      </c>
      <c r="J659">
        <v>5</v>
      </c>
      <c r="K659">
        <v>86.205000000000027</v>
      </c>
      <c r="L659">
        <v>117.30000000000001</v>
      </c>
      <c r="M659">
        <v>12</v>
      </c>
      <c r="N659">
        <v>11.7</v>
      </c>
    </row>
    <row r="660" spans="1:14" x14ac:dyDescent="0.25">
      <c r="A660" t="s">
        <v>35</v>
      </c>
      <c r="B660" t="s">
        <v>58</v>
      </c>
      <c r="C660" s="1">
        <v>42386</v>
      </c>
      <c r="D660">
        <f>24-0-0</f>
        <v>24</v>
      </c>
      <c r="E660">
        <v>19</v>
      </c>
      <c r="F660" s="7">
        <v>23.812124522119142</v>
      </c>
      <c r="G660" s="7">
        <v>0.59574288130814745</v>
      </c>
      <c r="H660">
        <v>0.55000000000000004</v>
      </c>
      <c r="I660" s="7">
        <v>0.57465463772202052</v>
      </c>
      <c r="J660">
        <v>24.5</v>
      </c>
      <c r="K660">
        <v>420</v>
      </c>
      <c r="L660">
        <v>323</v>
      </c>
      <c r="M660">
        <v>253</v>
      </c>
      <c r="N660">
        <v>245.8</v>
      </c>
    </row>
    <row r="661" spans="1:14" x14ac:dyDescent="0.25">
      <c r="A661" t="s">
        <v>36</v>
      </c>
      <c r="B661" t="s">
        <v>58</v>
      </c>
      <c r="C661" s="1">
        <v>42386</v>
      </c>
      <c r="D661">
        <v>0</v>
      </c>
      <c r="E661">
        <v>8</v>
      </c>
      <c r="F661" s="7">
        <v>0</v>
      </c>
      <c r="G661" s="7">
        <v>0.27079221877643062</v>
      </c>
      <c r="H661">
        <v>0.25</v>
      </c>
      <c r="I661" s="7">
        <v>0.26120665351000932</v>
      </c>
      <c r="J661">
        <v>7.9</v>
      </c>
      <c r="K661">
        <v>0</v>
      </c>
      <c r="L661">
        <v>136</v>
      </c>
      <c r="M661">
        <v>0</v>
      </c>
      <c r="N661">
        <v>0</v>
      </c>
    </row>
    <row r="662" spans="1:14" x14ac:dyDescent="0.25">
      <c r="A662" t="s">
        <v>37</v>
      </c>
      <c r="B662" t="s">
        <v>58</v>
      </c>
      <c r="C662" s="1">
        <v>42386</v>
      </c>
      <c r="D662">
        <v>0</v>
      </c>
      <c r="E662">
        <v>0</v>
      </c>
      <c r="F662" s="7">
        <v>0</v>
      </c>
      <c r="G662" s="7">
        <v>0</v>
      </c>
      <c r="H662">
        <v>0</v>
      </c>
      <c r="I662" s="7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25">
      <c r="A663" t="s">
        <v>38</v>
      </c>
      <c r="B663" t="s">
        <v>58</v>
      </c>
      <c r="C663" s="1">
        <v>42386</v>
      </c>
      <c r="D663">
        <v>0</v>
      </c>
      <c r="E663">
        <v>10</v>
      </c>
      <c r="F663" s="7">
        <v>0</v>
      </c>
      <c r="G663" s="7">
        <v>0</v>
      </c>
      <c r="H663">
        <v>0</v>
      </c>
      <c r="I663" s="7">
        <v>0</v>
      </c>
      <c r="J663">
        <v>9.9</v>
      </c>
      <c r="K663">
        <v>0</v>
      </c>
      <c r="L663">
        <v>170</v>
      </c>
      <c r="M663">
        <v>129.5</v>
      </c>
      <c r="N663">
        <v>125.9</v>
      </c>
    </row>
    <row r="664" spans="1:14" x14ac:dyDescent="0.25">
      <c r="A664" t="s">
        <v>59</v>
      </c>
      <c r="B664" t="s">
        <v>58</v>
      </c>
      <c r="C664" s="1">
        <v>42386</v>
      </c>
      <c r="D664">
        <v>0</v>
      </c>
      <c r="E664">
        <v>5</v>
      </c>
      <c r="F664" s="7">
        <v>0</v>
      </c>
      <c r="G664" s="7">
        <v>0</v>
      </c>
      <c r="I664" s="7">
        <v>0</v>
      </c>
      <c r="K664">
        <v>0</v>
      </c>
      <c r="L664">
        <v>85</v>
      </c>
      <c r="M664">
        <v>0</v>
      </c>
      <c r="N664">
        <v>0</v>
      </c>
    </row>
    <row r="665" spans="1:14" x14ac:dyDescent="0.25">
      <c r="A665" t="s">
        <v>1</v>
      </c>
      <c r="B665" t="s">
        <v>58</v>
      </c>
      <c r="C665" s="1">
        <v>42387</v>
      </c>
      <c r="D665">
        <v>557.20000000000005</v>
      </c>
      <c r="E665">
        <v>507.19999999999993</v>
      </c>
      <c r="F665">
        <v>554.00000000000182</v>
      </c>
      <c r="G665">
        <v>216.19999999999982</v>
      </c>
      <c r="H665">
        <v>177.35000000000002</v>
      </c>
      <c r="I665">
        <v>188.36000000000064</v>
      </c>
      <c r="J665">
        <v>544.77777777777783</v>
      </c>
      <c r="K665">
        <v>9975.5</v>
      </c>
      <c r="L665">
        <v>9806</v>
      </c>
      <c r="M665">
        <v>3453.98</v>
      </c>
      <c r="N665">
        <v>3334.04</v>
      </c>
    </row>
    <row r="666" spans="1:14" x14ac:dyDescent="0.25">
      <c r="A666" t="s">
        <v>2</v>
      </c>
      <c r="B666" t="s">
        <v>58</v>
      </c>
      <c r="C666" s="1">
        <v>42387</v>
      </c>
      <c r="D666">
        <f>13-0-0</f>
        <v>13</v>
      </c>
      <c r="E666">
        <v>13.2</v>
      </c>
      <c r="F666" s="7">
        <v>12.925340990667666</v>
      </c>
      <c r="G666" s="7">
        <v>25.234508034959099</v>
      </c>
      <c r="H666">
        <v>20.7</v>
      </c>
      <c r="I666" s="7">
        <v>21.985069072455666</v>
      </c>
      <c r="J666">
        <v>13.1</v>
      </c>
      <c r="K666">
        <v>238.53000000000006</v>
      </c>
      <c r="L666">
        <v>237.6</v>
      </c>
      <c r="M666">
        <v>40</v>
      </c>
      <c r="N666">
        <v>38.700000000000003</v>
      </c>
    </row>
    <row r="667" spans="1:14" x14ac:dyDescent="0.25">
      <c r="A667" t="s">
        <v>3</v>
      </c>
      <c r="B667" t="s">
        <v>58</v>
      </c>
      <c r="C667" s="1">
        <v>42387</v>
      </c>
      <c r="D667">
        <f>3.2-0-0</f>
        <v>3.2</v>
      </c>
      <c r="E667">
        <v>4</v>
      </c>
      <c r="F667" s="7">
        <v>3.1816223977028102</v>
      </c>
      <c r="G667" s="7">
        <v>17.200913447984195</v>
      </c>
      <c r="H667">
        <v>14.11</v>
      </c>
      <c r="I667" s="7">
        <v>14.98595771074152</v>
      </c>
      <c r="J667">
        <v>3.2</v>
      </c>
      <c r="K667">
        <v>57.769999999999996</v>
      </c>
      <c r="L667">
        <v>72</v>
      </c>
      <c r="M667">
        <v>19.899999999999999</v>
      </c>
      <c r="N667">
        <v>19.2</v>
      </c>
    </row>
    <row r="668" spans="1:14" x14ac:dyDescent="0.25">
      <c r="A668" t="s">
        <v>4</v>
      </c>
      <c r="B668" t="s">
        <v>58</v>
      </c>
      <c r="C668" s="1">
        <v>42387</v>
      </c>
      <c r="D668">
        <f>16.6-0-0</f>
        <v>16.600000000000001</v>
      </c>
      <c r="E668">
        <v>12.5</v>
      </c>
      <c r="F668" s="7">
        <v>16.504666188083327</v>
      </c>
      <c r="G668" s="7">
        <v>12.775731604172528</v>
      </c>
      <c r="H668">
        <v>10.48</v>
      </c>
      <c r="I668" s="7">
        <v>11.130605018325383</v>
      </c>
      <c r="J668">
        <v>18.3</v>
      </c>
      <c r="K668">
        <v>332.02099999999996</v>
      </c>
      <c r="L668">
        <v>225</v>
      </c>
      <c r="M668">
        <v>102.5</v>
      </c>
      <c r="N668">
        <v>99</v>
      </c>
    </row>
    <row r="669" spans="1:14" x14ac:dyDescent="0.25">
      <c r="A669" t="s">
        <v>5</v>
      </c>
      <c r="B669" t="s">
        <v>58</v>
      </c>
      <c r="C669" s="1">
        <v>42387</v>
      </c>
      <c r="D669">
        <f>6.9-0-0</f>
        <v>6.9</v>
      </c>
      <c r="E669">
        <v>8</v>
      </c>
      <c r="F669" s="7">
        <v>6.860373295046684</v>
      </c>
      <c r="G669" s="7">
        <v>12.324680011277122</v>
      </c>
      <c r="H669">
        <v>10.11</v>
      </c>
      <c r="I669" s="7">
        <v>10.73763518466313</v>
      </c>
      <c r="J669">
        <v>4.7</v>
      </c>
      <c r="K669">
        <v>85.123000000000005</v>
      </c>
      <c r="L669">
        <v>144</v>
      </c>
      <c r="M669">
        <v>9.6</v>
      </c>
      <c r="N669">
        <v>9.3000000000000007</v>
      </c>
    </row>
    <row r="670" spans="1:14" x14ac:dyDescent="0.25">
      <c r="A670" t="s">
        <v>6</v>
      </c>
      <c r="B670" t="s">
        <v>58</v>
      </c>
      <c r="C670" s="1">
        <v>42387</v>
      </c>
      <c r="D670">
        <f>19.8-0-0</f>
        <v>19.8</v>
      </c>
      <c r="E670">
        <v>20</v>
      </c>
      <c r="F670" s="7">
        <v>19.686288585786137</v>
      </c>
      <c r="G670" s="7">
        <v>15.18946715534253</v>
      </c>
      <c r="H670">
        <v>12.46</v>
      </c>
      <c r="I670" s="7">
        <v>13.233524668734185</v>
      </c>
      <c r="J670">
        <v>18.5</v>
      </c>
      <c r="K670">
        <v>335.47200000000009</v>
      </c>
      <c r="L670">
        <v>360</v>
      </c>
      <c r="M670">
        <v>53.4</v>
      </c>
      <c r="N670">
        <v>51.5</v>
      </c>
    </row>
    <row r="671" spans="1:14" x14ac:dyDescent="0.25">
      <c r="A671" t="s">
        <v>7</v>
      </c>
      <c r="B671" t="s">
        <v>58</v>
      </c>
      <c r="C671" s="1">
        <v>42387</v>
      </c>
      <c r="D671">
        <f>11.2-0-0</f>
        <v>11.2</v>
      </c>
      <c r="E671">
        <v>12.1</v>
      </c>
      <c r="F671" s="7">
        <v>11.135678391959834</v>
      </c>
      <c r="G671" s="7">
        <v>12.836684522131366</v>
      </c>
      <c r="H671">
        <v>10.53</v>
      </c>
      <c r="I671" s="7">
        <v>11.183709049901362</v>
      </c>
      <c r="J671">
        <v>11.1</v>
      </c>
      <c r="K671">
        <v>200.88300000000004</v>
      </c>
      <c r="L671">
        <v>217.79999999999998</v>
      </c>
      <c r="M671">
        <v>24.4</v>
      </c>
      <c r="N671">
        <v>23.6</v>
      </c>
    </row>
    <row r="672" spans="1:14" x14ac:dyDescent="0.25">
      <c r="A672" t="s">
        <v>8</v>
      </c>
      <c r="B672" t="s">
        <v>58</v>
      </c>
      <c r="C672" s="1">
        <v>42387</v>
      </c>
      <c r="D672">
        <f>13.6-0-0</f>
        <v>13.6</v>
      </c>
      <c r="E672">
        <v>13.5</v>
      </c>
      <c r="F672" s="7">
        <v>13.521895190236942</v>
      </c>
      <c r="G672" s="7">
        <v>9.7524668734141429</v>
      </c>
      <c r="H672">
        <v>8</v>
      </c>
      <c r="I672" s="7">
        <v>8.4966450521567793</v>
      </c>
      <c r="J672">
        <v>11.2</v>
      </c>
      <c r="K672">
        <v>204.059</v>
      </c>
      <c r="L672">
        <v>243</v>
      </c>
      <c r="M672">
        <v>30.6</v>
      </c>
      <c r="N672">
        <v>29.5</v>
      </c>
    </row>
    <row r="673" spans="1:14" x14ac:dyDescent="0.25">
      <c r="A673" t="s">
        <v>9</v>
      </c>
      <c r="B673" t="s">
        <v>58</v>
      </c>
      <c r="C673" s="1">
        <v>42387</v>
      </c>
      <c r="D673">
        <f>14.5-0-0</f>
        <v>14.5</v>
      </c>
      <c r="E673">
        <v>16.2</v>
      </c>
      <c r="F673" s="7">
        <v>14.416726489590857</v>
      </c>
      <c r="G673" s="7">
        <v>12.629444601071315</v>
      </c>
      <c r="H673">
        <v>10.36</v>
      </c>
      <c r="I673" s="7">
        <v>11.00315534254303</v>
      </c>
      <c r="J673">
        <v>11.2</v>
      </c>
      <c r="K673">
        <v>203.5445</v>
      </c>
      <c r="L673">
        <v>291.59999999999997</v>
      </c>
      <c r="M673">
        <v>26.7</v>
      </c>
      <c r="N673">
        <v>25.8</v>
      </c>
    </row>
    <row r="674" spans="1:14" x14ac:dyDescent="0.25">
      <c r="A674" t="s">
        <v>10</v>
      </c>
      <c r="B674" t="s">
        <v>58</v>
      </c>
      <c r="C674" s="1">
        <v>42387</v>
      </c>
      <c r="D674">
        <f>13.3-0-0</f>
        <v>13.3</v>
      </c>
      <c r="E674">
        <v>17.899999999999999</v>
      </c>
      <c r="F674" s="7">
        <v>13.223618090452304</v>
      </c>
      <c r="G674" s="7">
        <v>11.958962503524093</v>
      </c>
      <c r="H674">
        <v>9.81</v>
      </c>
      <c r="I674" s="7">
        <v>10.419010995207252</v>
      </c>
      <c r="J674">
        <v>16.100000000000001</v>
      </c>
      <c r="K674">
        <v>292.03100000000006</v>
      </c>
      <c r="L674">
        <v>322.2</v>
      </c>
      <c r="M674">
        <v>49.2</v>
      </c>
      <c r="N674">
        <v>47.5</v>
      </c>
    </row>
    <row r="675" spans="1:14" x14ac:dyDescent="0.25">
      <c r="A675" t="s">
        <v>11</v>
      </c>
      <c r="B675" t="s">
        <v>58</v>
      </c>
      <c r="C675" s="1">
        <v>42387</v>
      </c>
      <c r="D675">
        <f>9.9-0-1</f>
        <v>8.9</v>
      </c>
      <c r="E675">
        <v>10.9</v>
      </c>
      <c r="F675" s="7">
        <v>8.8488872936109413</v>
      </c>
      <c r="G675" s="7">
        <v>11.446957992669851</v>
      </c>
      <c r="H675">
        <v>9.39</v>
      </c>
      <c r="I675" s="7">
        <v>9.9729371299690204</v>
      </c>
      <c r="J675">
        <v>10.7</v>
      </c>
      <c r="K675">
        <v>193.60200000000003</v>
      </c>
      <c r="L675">
        <v>196.20000000000002</v>
      </c>
      <c r="M675">
        <v>36.200000000000003</v>
      </c>
      <c r="N675">
        <v>34.9</v>
      </c>
    </row>
    <row r="676" spans="1:14" x14ac:dyDescent="0.25">
      <c r="A676" t="s">
        <v>12</v>
      </c>
      <c r="B676" t="s">
        <v>58</v>
      </c>
      <c r="C676" s="1">
        <v>42387</v>
      </c>
      <c r="D676">
        <f>36.4-0-0</f>
        <v>36.4</v>
      </c>
      <c r="E676">
        <v>31</v>
      </c>
      <c r="F676" s="7">
        <v>36.190954773869457</v>
      </c>
      <c r="G676" s="7">
        <v>8.0823569213419706</v>
      </c>
      <c r="H676">
        <v>6.63</v>
      </c>
      <c r="I676" s="7">
        <v>7.0415945869749308</v>
      </c>
      <c r="J676">
        <v>31</v>
      </c>
      <c r="K676">
        <v>561.58949999999993</v>
      </c>
      <c r="L676">
        <v>558</v>
      </c>
      <c r="M676">
        <v>209.9</v>
      </c>
      <c r="N676">
        <v>202.6</v>
      </c>
    </row>
    <row r="677" spans="1:14" x14ac:dyDescent="0.25">
      <c r="A677" t="s">
        <v>13</v>
      </c>
      <c r="B677" t="s">
        <v>58</v>
      </c>
      <c r="C677" s="1">
        <v>42387</v>
      </c>
      <c r="D677">
        <f>12-0-0</f>
        <v>12</v>
      </c>
      <c r="E677">
        <v>10</v>
      </c>
      <c r="F677" s="7">
        <v>11.931083991385536</v>
      </c>
      <c r="G677" s="7">
        <v>8.4968367634620723</v>
      </c>
      <c r="H677">
        <v>6.97</v>
      </c>
      <c r="I677" s="7">
        <v>7.4027020016915941</v>
      </c>
      <c r="J677">
        <v>11.9</v>
      </c>
      <c r="K677">
        <v>216</v>
      </c>
      <c r="L677">
        <v>180</v>
      </c>
      <c r="M677">
        <v>30.1</v>
      </c>
      <c r="N677">
        <v>29.1</v>
      </c>
    </row>
    <row r="678" spans="1:14" x14ac:dyDescent="0.25">
      <c r="A678" t="s">
        <v>14</v>
      </c>
      <c r="B678" t="s">
        <v>58</v>
      </c>
      <c r="C678" s="1">
        <v>42387</v>
      </c>
      <c r="D678">
        <v>0</v>
      </c>
      <c r="E678">
        <v>7</v>
      </c>
      <c r="F678" s="7">
        <v>0</v>
      </c>
      <c r="G678" s="7">
        <v>5.1322356921341932</v>
      </c>
      <c r="H678">
        <v>4.21</v>
      </c>
      <c r="I678" s="7">
        <v>4.4713594586975054</v>
      </c>
      <c r="J678">
        <v>0</v>
      </c>
      <c r="K678">
        <v>0</v>
      </c>
      <c r="L678">
        <v>126</v>
      </c>
      <c r="M678">
        <v>0</v>
      </c>
      <c r="N678">
        <v>0</v>
      </c>
    </row>
    <row r="679" spans="1:14" x14ac:dyDescent="0.25">
      <c r="A679" t="s">
        <v>15</v>
      </c>
      <c r="B679" t="s">
        <v>58</v>
      </c>
      <c r="C679" s="1">
        <v>42387</v>
      </c>
      <c r="D679">
        <f>11-0-0</f>
        <v>11</v>
      </c>
      <c r="E679">
        <v>9.5</v>
      </c>
      <c r="F679" s="7">
        <v>10.936826992103409</v>
      </c>
      <c r="G679" s="7">
        <v>4.9737581054412132</v>
      </c>
      <c r="H679">
        <v>4.08</v>
      </c>
      <c r="I679" s="7">
        <v>4.3332889765999578</v>
      </c>
      <c r="J679">
        <v>11</v>
      </c>
      <c r="K679">
        <v>200</v>
      </c>
      <c r="L679">
        <v>171</v>
      </c>
      <c r="M679">
        <v>33.700000000000003</v>
      </c>
      <c r="N679">
        <v>32.5</v>
      </c>
    </row>
    <row r="680" spans="1:14" x14ac:dyDescent="0.25">
      <c r="A680" t="s">
        <v>16</v>
      </c>
      <c r="B680" t="s">
        <v>58</v>
      </c>
      <c r="C680" s="1">
        <v>42387</v>
      </c>
      <c r="D680">
        <f>10-0-0</f>
        <v>10</v>
      </c>
      <c r="E680">
        <v>9</v>
      </c>
      <c r="F680" s="7">
        <v>9.9425699928212801</v>
      </c>
      <c r="G680" s="7">
        <v>8.2774062588102542</v>
      </c>
      <c r="H680">
        <v>6.79</v>
      </c>
      <c r="I680" s="7">
        <v>7.2115274880180671</v>
      </c>
      <c r="J680">
        <v>10.5</v>
      </c>
      <c r="K680">
        <v>191</v>
      </c>
      <c r="L680">
        <v>162</v>
      </c>
      <c r="M680">
        <v>60.8</v>
      </c>
      <c r="N680">
        <v>58.7</v>
      </c>
    </row>
    <row r="681" spans="1:14" x14ac:dyDescent="0.25">
      <c r="A681" t="s">
        <v>17</v>
      </c>
      <c r="B681" t="s">
        <v>58</v>
      </c>
      <c r="C681" s="1">
        <v>42387</v>
      </c>
      <c r="D681">
        <v>0</v>
      </c>
      <c r="E681">
        <v>17</v>
      </c>
      <c r="F681" s="7">
        <v>0</v>
      </c>
      <c r="G681" s="7">
        <v>4.0107020016915662</v>
      </c>
      <c r="H681">
        <v>3.29</v>
      </c>
      <c r="I681" s="7">
        <v>3.4942452776994757</v>
      </c>
      <c r="J681">
        <v>0</v>
      </c>
      <c r="K681">
        <v>0</v>
      </c>
      <c r="L681">
        <v>306</v>
      </c>
      <c r="M681">
        <v>0</v>
      </c>
      <c r="N681">
        <v>0</v>
      </c>
    </row>
    <row r="682" spans="1:14" x14ac:dyDescent="0.25">
      <c r="A682" t="s">
        <v>18</v>
      </c>
      <c r="B682" t="s">
        <v>58</v>
      </c>
      <c r="C682" s="1">
        <v>42387</v>
      </c>
      <c r="D682">
        <f>21-0-0</f>
        <v>21</v>
      </c>
      <c r="E682">
        <v>17</v>
      </c>
      <c r="F682" s="7">
        <v>20.879396984924689</v>
      </c>
      <c r="G682" s="7">
        <v>3.0232647307583846</v>
      </c>
      <c r="H682">
        <v>2.48</v>
      </c>
      <c r="I682" s="7">
        <v>2.6339599661686015</v>
      </c>
      <c r="J682">
        <v>20.100000000000001</v>
      </c>
      <c r="K682">
        <v>365</v>
      </c>
      <c r="L682">
        <v>306</v>
      </c>
      <c r="M682">
        <v>163.69999999999999</v>
      </c>
      <c r="N682">
        <v>158</v>
      </c>
    </row>
    <row r="683" spans="1:14" x14ac:dyDescent="0.25">
      <c r="A683" t="s">
        <v>19</v>
      </c>
      <c r="B683" t="s">
        <v>58</v>
      </c>
      <c r="C683" s="1">
        <v>42387</v>
      </c>
      <c r="D683">
        <f>15-0-0</f>
        <v>15</v>
      </c>
      <c r="E683">
        <v>13.5</v>
      </c>
      <c r="F683" s="7">
        <v>14.913854989231922</v>
      </c>
      <c r="G683" s="7">
        <v>3.0110741471666169</v>
      </c>
      <c r="H683">
        <v>2.4700000000000002</v>
      </c>
      <c r="I683" s="7">
        <v>2.6233391598534062</v>
      </c>
      <c r="J683">
        <v>14.6</v>
      </c>
      <c r="K683">
        <v>265.5</v>
      </c>
      <c r="L683">
        <v>243</v>
      </c>
      <c r="M683">
        <v>186</v>
      </c>
      <c r="N683">
        <v>179.6</v>
      </c>
    </row>
    <row r="684" spans="1:14" x14ac:dyDescent="0.25">
      <c r="A684" t="s">
        <v>20</v>
      </c>
      <c r="B684" t="s">
        <v>58</v>
      </c>
      <c r="C684" s="1">
        <v>42387</v>
      </c>
      <c r="D684">
        <f>35-0-0</f>
        <v>35</v>
      </c>
      <c r="E684">
        <v>28</v>
      </c>
      <c r="F684" s="7">
        <v>34.798994974874489</v>
      </c>
      <c r="G684" s="7">
        <v>2.4624978855370712</v>
      </c>
      <c r="H684">
        <v>2.02</v>
      </c>
      <c r="I684" s="7">
        <v>2.1454028756695869</v>
      </c>
      <c r="J684">
        <v>34.799999999999997</v>
      </c>
      <c r="K684">
        <v>630.90000000000009</v>
      </c>
      <c r="L684">
        <v>504</v>
      </c>
      <c r="M684">
        <v>224</v>
      </c>
      <c r="N684">
        <v>216.2</v>
      </c>
    </row>
    <row r="685" spans="1:14" x14ac:dyDescent="0.25">
      <c r="A685" t="s">
        <v>21</v>
      </c>
      <c r="B685" t="s">
        <v>58</v>
      </c>
      <c r="C685" s="1">
        <v>42387</v>
      </c>
      <c r="D685">
        <f>29.5-0-0</f>
        <v>29.5</v>
      </c>
      <c r="E685">
        <v>25</v>
      </c>
      <c r="F685" s="7">
        <v>29.330581478822779</v>
      </c>
      <c r="G685" s="7">
        <v>3.681556244713839</v>
      </c>
      <c r="H685">
        <v>3.02</v>
      </c>
      <c r="I685" s="7">
        <v>3.2074835071891847</v>
      </c>
      <c r="J685">
        <v>29.7</v>
      </c>
      <c r="K685">
        <v>539.5</v>
      </c>
      <c r="L685">
        <v>450</v>
      </c>
      <c r="M685">
        <v>352.8</v>
      </c>
      <c r="N685">
        <v>340.5</v>
      </c>
    </row>
    <row r="686" spans="1:14" x14ac:dyDescent="0.25">
      <c r="A686" t="s">
        <v>22</v>
      </c>
      <c r="B686" t="s">
        <v>58</v>
      </c>
      <c r="C686" s="1">
        <v>42387</v>
      </c>
      <c r="D686">
        <f>25-0-0</f>
        <v>25</v>
      </c>
      <c r="E686">
        <v>19</v>
      </c>
      <c r="F686" s="7">
        <v>24.856424982053202</v>
      </c>
      <c r="G686" s="7">
        <v>1.7310628700310104</v>
      </c>
      <c r="H686">
        <v>1.42</v>
      </c>
      <c r="I686" s="7">
        <v>1.5081544967578284</v>
      </c>
      <c r="J686">
        <v>23.8</v>
      </c>
      <c r="K686">
        <v>431</v>
      </c>
      <c r="L686">
        <v>342</v>
      </c>
      <c r="M686">
        <v>265.7</v>
      </c>
      <c r="N686">
        <v>256.5</v>
      </c>
    </row>
    <row r="687" spans="1:14" x14ac:dyDescent="0.25">
      <c r="A687" t="s">
        <v>23</v>
      </c>
      <c r="B687" t="s">
        <v>58</v>
      </c>
      <c r="C687" s="1">
        <v>42387</v>
      </c>
      <c r="D687">
        <f>0.8-0-0</f>
        <v>0.8</v>
      </c>
      <c r="E687">
        <v>5</v>
      </c>
      <c r="F687" s="7">
        <v>0.79540559942570255</v>
      </c>
      <c r="G687" s="7">
        <v>2.8647871440654047</v>
      </c>
      <c r="H687">
        <v>2.35</v>
      </c>
      <c r="I687" s="7">
        <v>2.4958894840710539</v>
      </c>
      <c r="J687">
        <v>1</v>
      </c>
      <c r="K687">
        <v>18.939999999999998</v>
      </c>
      <c r="L687">
        <v>90</v>
      </c>
      <c r="M687">
        <v>1</v>
      </c>
      <c r="N687">
        <v>1</v>
      </c>
    </row>
    <row r="688" spans="1:14" x14ac:dyDescent="0.25">
      <c r="A688" t="s">
        <v>24</v>
      </c>
      <c r="B688" t="s">
        <v>58</v>
      </c>
      <c r="C688" s="1">
        <v>42387</v>
      </c>
      <c r="D688">
        <f>8-0-0</f>
        <v>8</v>
      </c>
      <c r="E688">
        <v>15</v>
      </c>
      <c r="F688" s="7">
        <v>7.9540559942570246</v>
      </c>
      <c r="G688" s="7">
        <v>2.0967803777840408</v>
      </c>
      <c r="H688">
        <v>1.72</v>
      </c>
      <c r="I688" s="7">
        <v>1.8267786862137074</v>
      </c>
      <c r="J688">
        <v>13.9</v>
      </c>
      <c r="K688">
        <v>252</v>
      </c>
      <c r="L688">
        <v>270</v>
      </c>
      <c r="M688">
        <v>155.4</v>
      </c>
      <c r="N688">
        <v>150</v>
      </c>
    </row>
    <row r="689" spans="1:14" x14ac:dyDescent="0.25">
      <c r="A689" t="s">
        <v>25</v>
      </c>
      <c r="B689" t="s">
        <v>58</v>
      </c>
      <c r="C689" s="1">
        <v>42387</v>
      </c>
      <c r="D689">
        <f>6.5-0-0</f>
        <v>6.5</v>
      </c>
      <c r="E689">
        <v>6.5</v>
      </c>
      <c r="F689" s="7">
        <v>6.4626704953338328</v>
      </c>
      <c r="G689" s="7">
        <v>2.8160248096983338</v>
      </c>
      <c r="H689">
        <v>2.31</v>
      </c>
      <c r="I689" s="7">
        <v>2.4534062588102703</v>
      </c>
      <c r="J689">
        <v>6.7</v>
      </c>
      <c r="K689">
        <v>121</v>
      </c>
      <c r="L689">
        <v>117</v>
      </c>
      <c r="M689">
        <v>11.3</v>
      </c>
      <c r="N689">
        <v>10.9</v>
      </c>
    </row>
    <row r="690" spans="1:14" x14ac:dyDescent="0.25">
      <c r="A690" t="s">
        <v>26</v>
      </c>
      <c r="B690" t="s">
        <v>58</v>
      </c>
      <c r="C690" s="1">
        <v>42387</v>
      </c>
      <c r="D690">
        <f>24-0-0</f>
        <v>24</v>
      </c>
      <c r="E690">
        <v>16.5</v>
      </c>
      <c r="F690" s="7">
        <v>23.862167982771073</v>
      </c>
      <c r="G690" s="7">
        <v>1.9017310403157579</v>
      </c>
      <c r="H690">
        <v>1.56</v>
      </c>
      <c r="I690" s="7">
        <v>1.656845785170572</v>
      </c>
      <c r="J690">
        <v>23.1</v>
      </c>
      <c r="K690">
        <v>419.5</v>
      </c>
      <c r="L690">
        <v>297</v>
      </c>
      <c r="M690">
        <v>78.3</v>
      </c>
      <c r="N690">
        <v>75.599999999999994</v>
      </c>
    </row>
    <row r="691" spans="1:14" x14ac:dyDescent="0.25">
      <c r="A691" t="s">
        <v>27</v>
      </c>
      <c r="B691" t="s">
        <v>58</v>
      </c>
      <c r="C691" s="1">
        <v>42387</v>
      </c>
      <c r="D691">
        <f>19-0-0</f>
        <v>19</v>
      </c>
      <c r="E691">
        <v>16</v>
      </c>
      <c r="F691" s="7">
        <v>18.890882986360435</v>
      </c>
      <c r="G691" s="7">
        <v>1.6457287848886368</v>
      </c>
      <c r="H691">
        <v>1.35</v>
      </c>
      <c r="I691" s="7">
        <v>1.4338088525514567</v>
      </c>
      <c r="J691">
        <v>17.899999999999999</v>
      </c>
      <c r="K691">
        <v>325.5</v>
      </c>
      <c r="L691">
        <v>288</v>
      </c>
      <c r="M691">
        <v>196.4</v>
      </c>
      <c r="N691">
        <v>189.5</v>
      </c>
    </row>
    <row r="692" spans="1:14" x14ac:dyDescent="0.25">
      <c r="A692" t="s">
        <v>28</v>
      </c>
      <c r="B692" t="s">
        <v>58</v>
      </c>
      <c r="C692" s="1">
        <v>42387</v>
      </c>
      <c r="D692">
        <f>6.5-0-0</f>
        <v>6.5</v>
      </c>
      <c r="E692">
        <v>6</v>
      </c>
      <c r="F692" s="7">
        <v>6.4626704953338328</v>
      </c>
      <c r="G692" s="7">
        <v>1.6335382012968693</v>
      </c>
      <c r="H692">
        <v>1.34</v>
      </c>
      <c r="I692" s="7">
        <v>1.4231880462362607</v>
      </c>
      <c r="J692">
        <v>6.6</v>
      </c>
      <c r="K692">
        <v>119.5</v>
      </c>
      <c r="L692">
        <v>108</v>
      </c>
      <c r="M692">
        <v>72.7</v>
      </c>
      <c r="N692">
        <v>70.2</v>
      </c>
    </row>
    <row r="693" spans="1:14" x14ac:dyDescent="0.25">
      <c r="A693" t="s">
        <v>29</v>
      </c>
      <c r="B693" t="s">
        <v>58</v>
      </c>
      <c r="C693" s="1">
        <v>42387</v>
      </c>
      <c r="D693">
        <f>19-0-0</f>
        <v>19</v>
      </c>
      <c r="E693">
        <v>14</v>
      </c>
      <c r="F693" s="7">
        <v>18.890882986360435</v>
      </c>
      <c r="G693" s="7">
        <v>1.5725852833380307</v>
      </c>
      <c r="H693">
        <v>1.29</v>
      </c>
      <c r="I693" s="7">
        <v>1.3700840146602806</v>
      </c>
      <c r="J693">
        <v>18.3</v>
      </c>
      <c r="K693">
        <v>332</v>
      </c>
      <c r="L693">
        <v>252</v>
      </c>
      <c r="M693">
        <v>43.6</v>
      </c>
      <c r="N693">
        <v>42.1</v>
      </c>
    </row>
    <row r="694" spans="1:14" x14ac:dyDescent="0.25">
      <c r="A694" t="s">
        <v>30</v>
      </c>
      <c r="B694" t="s">
        <v>58</v>
      </c>
      <c r="C694" s="1">
        <v>42387</v>
      </c>
      <c r="D694">
        <f>43-0-0</f>
        <v>43</v>
      </c>
      <c r="E694">
        <v>33</v>
      </c>
      <c r="F694" s="7">
        <v>42.753050969131515</v>
      </c>
      <c r="G694" s="7">
        <v>1.9504933746828288</v>
      </c>
      <c r="H694">
        <v>1.6</v>
      </c>
      <c r="I694" s="7">
        <v>1.6993290104313561</v>
      </c>
      <c r="J694">
        <v>42.5</v>
      </c>
      <c r="K694">
        <v>771</v>
      </c>
      <c r="L694">
        <v>594</v>
      </c>
      <c r="M694">
        <v>108.1</v>
      </c>
      <c r="N694">
        <v>104.4</v>
      </c>
    </row>
    <row r="695" spans="1:14" x14ac:dyDescent="0.25">
      <c r="A695" t="s">
        <v>31</v>
      </c>
      <c r="B695" t="s">
        <v>58</v>
      </c>
      <c r="C695" s="1">
        <v>42387</v>
      </c>
      <c r="D695">
        <f>40.5-0-0</f>
        <v>40.5</v>
      </c>
      <c r="E695">
        <v>28</v>
      </c>
      <c r="F695" s="7">
        <v>40.267408470926185</v>
      </c>
      <c r="G695" s="7">
        <v>1.6335382012968693</v>
      </c>
      <c r="H695">
        <v>1.34</v>
      </c>
      <c r="I695" s="7">
        <v>1.4231880462362607</v>
      </c>
      <c r="J695">
        <v>40</v>
      </c>
      <c r="K695">
        <v>726</v>
      </c>
      <c r="L695">
        <v>504</v>
      </c>
      <c r="M695">
        <v>176.4</v>
      </c>
      <c r="N695">
        <v>170.3</v>
      </c>
    </row>
    <row r="696" spans="1:14" x14ac:dyDescent="0.25">
      <c r="A696" t="s">
        <v>32</v>
      </c>
      <c r="B696" t="s">
        <v>58</v>
      </c>
      <c r="C696" s="1">
        <v>42387</v>
      </c>
      <c r="D696">
        <f>7-0-0</f>
        <v>7</v>
      </c>
      <c r="E696">
        <v>7</v>
      </c>
      <c r="F696" s="7">
        <v>6.9597989949748964</v>
      </c>
      <c r="G696" s="7">
        <v>1.0118184381167172</v>
      </c>
      <c r="H696">
        <v>0.83</v>
      </c>
      <c r="I696" s="7">
        <v>0.88152692416126588</v>
      </c>
      <c r="J696">
        <v>7.1</v>
      </c>
      <c r="K696">
        <v>128</v>
      </c>
      <c r="L696">
        <v>126</v>
      </c>
      <c r="M696">
        <v>64.599999999999994</v>
      </c>
      <c r="N696">
        <v>62.3</v>
      </c>
    </row>
    <row r="697" spans="1:14" x14ac:dyDescent="0.25">
      <c r="A697" t="s">
        <v>33</v>
      </c>
      <c r="B697" t="s">
        <v>58</v>
      </c>
      <c r="C697" s="1">
        <v>42387</v>
      </c>
      <c r="D697">
        <v>0</v>
      </c>
      <c r="E697">
        <v>15</v>
      </c>
      <c r="F697" s="7">
        <v>0</v>
      </c>
      <c r="G697" s="7">
        <v>1.1824866084014649</v>
      </c>
      <c r="H697">
        <v>0.97</v>
      </c>
      <c r="I697" s="7">
        <v>1.0302182125740096</v>
      </c>
      <c r="J697">
        <v>14.9</v>
      </c>
      <c r="K697">
        <v>0</v>
      </c>
      <c r="L697">
        <v>270</v>
      </c>
      <c r="M697">
        <v>206.4</v>
      </c>
      <c r="N697">
        <v>199.2</v>
      </c>
    </row>
    <row r="698" spans="1:14" x14ac:dyDescent="0.25">
      <c r="A698" t="s">
        <v>34</v>
      </c>
      <c r="B698" t="s">
        <v>58</v>
      </c>
      <c r="C698" s="1">
        <v>42387</v>
      </c>
      <c r="D698">
        <f>4-0-0</f>
        <v>4</v>
      </c>
      <c r="E698">
        <v>6.9</v>
      </c>
      <c r="F698" s="7">
        <v>3.9770279971285123</v>
      </c>
      <c r="G698" s="7">
        <v>0.68267268113899005</v>
      </c>
      <c r="H698">
        <v>0.56000000000000005</v>
      </c>
      <c r="I698" s="7">
        <v>0.59476515365097471</v>
      </c>
      <c r="J698">
        <v>5</v>
      </c>
      <c r="K698">
        <v>90.175000000000026</v>
      </c>
      <c r="L698">
        <v>124.2</v>
      </c>
      <c r="M698">
        <v>12.6</v>
      </c>
      <c r="N698">
        <v>12.2</v>
      </c>
    </row>
    <row r="699" spans="1:14" x14ac:dyDescent="0.25">
      <c r="A699" t="s">
        <v>35</v>
      </c>
      <c r="B699" t="s">
        <v>58</v>
      </c>
      <c r="C699" s="1">
        <v>42387</v>
      </c>
      <c r="D699">
        <f>24-0-0</f>
        <v>24</v>
      </c>
      <c r="E699">
        <v>19</v>
      </c>
      <c r="F699" s="7">
        <v>23.862167982771073</v>
      </c>
      <c r="G699" s="7">
        <v>0.67048209754722243</v>
      </c>
      <c r="H699">
        <v>0.55000000000000004</v>
      </c>
      <c r="I699" s="7">
        <v>0.58414434733577858</v>
      </c>
      <c r="J699">
        <v>24.5</v>
      </c>
      <c r="K699">
        <v>444</v>
      </c>
      <c r="L699">
        <v>342</v>
      </c>
      <c r="M699">
        <v>269.60000000000002</v>
      </c>
      <c r="N699">
        <v>260.2</v>
      </c>
    </row>
    <row r="700" spans="1:14" x14ac:dyDescent="0.25">
      <c r="A700" t="s">
        <v>36</v>
      </c>
      <c r="B700" t="s">
        <v>58</v>
      </c>
      <c r="C700" s="1">
        <v>42387</v>
      </c>
      <c r="D700">
        <v>0</v>
      </c>
      <c r="E700">
        <v>8</v>
      </c>
      <c r="F700" s="7">
        <v>0</v>
      </c>
      <c r="G700" s="7">
        <v>0.30476458979419196</v>
      </c>
      <c r="H700">
        <v>0.25</v>
      </c>
      <c r="I700" s="7">
        <v>0.26552015787989935</v>
      </c>
      <c r="J700">
        <v>7.9</v>
      </c>
      <c r="K700">
        <v>0</v>
      </c>
      <c r="L700">
        <v>144</v>
      </c>
      <c r="M700">
        <v>0</v>
      </c>
      <c r="N700">
        <v>0</v>
      </c>
    </row>
    <row r="701" spans="1:14" x14ac:dyDescent="0.25">
      <c r="A701" t="s">
        <v>37</v>
      </c>
      <c r="B701" t="s">
        <v>58</v>
      </c>
      <c r="C701" s="1">
        <v>42387</v>
      </c>
      <c r="D701">
        <v>0</v>
      </c>
      <c r="E701">
        <v>0</v>
      </c>
      <c r="F701" s="7">
        <v>0</v>
      </c>
      <c r="G701" s="7">
        <v>0</v>
      </c>
      <c r="H701">
        <v>0</v>
      </c>
      <c r="I701" s="7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 x14ac:dyDescent="0.25">
      <c r="A702" t="s">
        <v>38</v>
      </c>
      <c r="B702" t="s">
        <v>58</v>
      </c>
      <c r="C702" s="1">
        <v>42387</v>
      </c>
      <c r="D702">
        <v>0</v>
      </c>
      <c r="E702">
        <v>10</v>
      </c>
      <c r="F702" s="7">
        <v>0</v>
      </c>
      <c r="G702" s="7">
        <v>0</v>
      </c>
      <c r="H702">
        <v>0</v>
      </c>
      <c r="I702" s="7">
        <v>0</v>
      </c>
      <c r="J702">
        <v>9.9</v>
      </c>
      <c r="K702">
        <v>0</v>
      </c>
      <c r="L702">
        <v>180</v>
      </c>
      <c r="M702">
        <v>138.30000000000001</v>
      </c>
      <c r="N702">
        <v>133.5</v>
      </c>
    </row>
    <row r="703" spans="1:14" x14ac:dyDescent="0.25">
      <c r="A703" t="s">
        <v>59</v>
      </c>
      <c r="B703" t="s">
        <v>58</v>
      </c>
      <c r="C703" s="1">
        <v>42387</v>
      </c>
      <c r="D703">
        <v>0</v>
      </c>
      <c r="E703">
        <v>5</v>
      </c>
      <c r="F703" s="7">
        <v>0</v>
      </c>
      <c r="G703" s="7">
        <v>0</v>
      </c>
      <c r="I703" s="7">
        <v>0</v>
      </c>
      <c r="K703">
        <v>0</v>
      </c>
      <c r="L703">
        <v>90</v>
      </c>
      <c r="M703">
        <v>0</v>
      </c>
      <c r="N703">
        <v>0</v>
      </c>
    </row>
    <row r="704" spans="1:14" x14ac:dyDescent="0.25">
      <c r="A704" t="s">
        <v>1</v>
      </c>
      <c r="B704" t="s">
        <v>58</v>
      </c>
      <c r="C704" s="1">
        <v>42388</v>
      </c>
      <c r="D704">
        <v>546</v>
      </c>
      <c r="E704">
        <v>507.19999999999993</v>
      </c>
      <c r="F704">
        <v>523.99999999999818</v>
      </c>
      <c r="G704">
        <v>233.19999999999982</v>
      </c>
      <c r="H704">
        <v>177.35000000000002</v>
      </c>
      <c r="I704">
        <v>178.1599999999994</v>
      </c>
      <c r="J704">
        <v>543.68421052631572</v>
      </c>
      <c r="K704">
        <v>10521.499999999998</v>
      </c>
      <c r="L704">
        <v>10329.999999999998</v>
      </c>
      <c r="M704">
        <v>3687.1799999999994</v>
      </c>
      <c r="N704">
        <v>3512.1999999999989</v>
      </c>
    </row>
    <row r="705" spans="1:14" x14ac:dyDescent="0.25">
      <c r="A705" t="s">
        <v>2</v>
      </c>
      <c r="B705" t="s">
        <v>58</v>
      </c>
      <c r="C705" s="1">
        <v>42388</v>
      </c>
      <c r="D705">
        <f>14.1-0-0</f>
        <v>14.1</v>
      </c>
      <c r="E705">
        <v>13.2</v>
      </c>
      <c r="F705" s="7">
        <v>13.531868131868084</v>
      </c>
      <c r="G705" s="7">
        <v>27.218720045108519</v>
      </c>
      <c r="H705">
        <v>20.7</v>
      </c>
      <c r="I705" s="7">
        <v>20.794541866365869</v>
      </c>
      <c r="J705">
        <v>13.2</v>
      </c>
      <c r="K705">
        <v>252.62000000000003</v>
      </c>
      <c r="L705">
        <v>250.79999999999998</v>
      </c>
      <c r="M705">
        <v>43</v>
      </c>
      <c r="N705">
        <v>41</v>
      </c>
    </row>
    <row r="706" spans="1:14" x14ac:dyDescent="0.25">
      <c r="A706" t="s">
        <v>3</v>
      </c>
      <c r="B706" t="s">
        <v>58</v>
      </c>
      <c r="C706" s="1">
        <v>42388</v>
      </c>
      <c r="D706">
        <f>3.3-0-0</f>
        <v>3.3</v>
      </c>
      <c r="E706">
        <v>4</v>
      </c>
      <c r="F706" s="7">
        <v>3.1670329670329558</v>
      </c>
      <c r="G706" s="7">
        <v>18.553436707076386</v>
      </c>
      <c r="H706">
        <v>14.11</v>
      </c>
      <c r="I706" s="7">
        <v>14.174443755286108</v>
      </c>
      <c r="J706">
        <v>3.2</v>
      </c>
      <c r="K706">
        <v>61.07</v>
      </c>
      <c r="L706">
        <v>76</v>
      </c>
      <c r="M706">
        <v>21.3</v>
      </c>
      <c r="N706">
        <v>20.3</v>
      </c>
    </row>
    <row r="707" spans="1:14" x14ac:dyDescent="0.25">
      <c r="A707" t="s">
        <v>4</v>
      </c>
      <c r="B707" t="s">
        <v>58</v>
      </c>
      <c r="C707" s="1">
        <v>42388</v>
      </c>
      <c r="D707">
        <f>13.3-0-0</f>
        <v>13.3</v>
      </c>
      <c r="E707">
        <v>12.5</v>
      </c>
      <c r="F707" s="7">
        <v>12.764102564102521</v>
      </c>
      <c r="G707" s="7">
        <v>13.78029884409359</v>
      </c>
      <c r="H707">
        <v>10.48</v>
      </c>
      <c r="I707" s="7">
        <v>10.527864674372674</v>
      </c>
      <c r="J707">
        <v>18</v>
      </c>
      <c r="K707">
        <v>345.34099999999995</v>
      </c>
      <c r="L707">
        <v>237.5</v>
      </c>
      <c r="M707">
        <v>108.1</v>
      </c>
      <c r="N707">
        <v>103</v>
      </c>
    </row>
    <row r="708" spans="1:14" x14ac:dyDescent="0.25">
      <c r="A708" t="s">
        <v>5</v>
      </c>
      <c r="B708" t="s">
        <v>58</v>
      </c>
      <c r="C708" s="1">
        <v>42388</v>
      </c>
      <c r="D708">
        <f>6.9-0-0.7</f>
        <v>6.2</v>
      </c>
      <c r="E708">
        <v>8</v>
      </c>
      <c r="F708" s="7">
        <v>5.9501831501831299</v>
      </c>
      <c r="G708" s="7">
        <v>13.293780659712422</v>
      </c>
      <c r="H708">
        <v>10.11</v>
      </c>
      <c r="I708" s="7">
        <v>10.156174795601881</v>
      </c>
      <c r="J708">
        <v>4.8</v>
      </c>
      <c r="K708">
        <v>92.025999999999996</v>
      </c>
      <c r="L708">
        <v>152</v>
      </c>
      <c r="M708">
        <v>10.5</v>
      </c>
      <c r="N708">
        <v>10</v>
      </c>
    </row>
    <row r="709" spans="1:14" x14ac:dyDescent="0.25">
      <c r="A709" t="s">
        <v>6</v>
      </c>
      <c r="B709" t="s">
        <v>58</v>
      </c>
      <c r="C709" s="1">
        <v>42388</v>
      </c>
      <c r="D709">
        <f>18.8-0-1.9</f>
        <v>16.900000000000002</v>
      </c>
      <c r="E709">
        <v>20</v>
      </c>
      <c r="F709" s="7">
        <v>16.219047619047565</v>
      </c>
      <c r="G709" s="7">
        <v>16.383828587538751</v>
      </c>
      <c r="H709">
        <v>12.46</v>
      </c>
      <c r="I709" s="7">
        <v>12.516907809416365</v>
      </c>
      <c r="J709">
        <v>18.5</v>
      </c>
      <c r="K709">
        <v>354.30900000000008</v>
      </c>
      <c r="L709">
        <v>380</v>
      </c>
      <c r="M709">
        <v>57.2</v>
      </c>
      <c r="N709">
        <v>54.5</v>
      </c>
    </row>
    <row r="710" spans="1:14" x14ac:dyDescent="0.25">
      <c r="A710" t="s">
        <v>7</v>
      </c>
      <c r="B710" t="s">
        <v>58</v>
      </c>
      <c r="C710" s="1">
        <v>42388</v>
      </c>
      <c r="D710">
        <f>10.1-0-1</f>
        <v>9.1</v>
      </c>
      <c r="E710">
        <v>12.1</v>
      </c>
      <c r="F710" s="7">
        <v>8.7333333333333023</v>
      </c>
      <c r="G710" s="7">
        <v>13.846044544685634</v>
      </c>
      <c r="H710">
        <v>10.53</v>
      </c>
      <c r="I710" s="7">
        <v>10.578093036368724</v>
      </c>
      <c r="J710">
        <v>11</v>
      </c>
      <c r="K710">
        <v>210.96300000000002</v>
      </c>
      <c r="L710">
        <v>229.9</v>
      </c>
      <c r="M710">
        <v>26</v>
      </c>
      <c r="N710">
        <v>24.8</v>
      </c>
    </row>
    <row r="711" spans="1:14" x14ac:dyDescent="0.25">
      <c r="A711" t="s">
        <v>8</v>
      </c>
      <c r="B711" t="s">
        <v>58</v>
      </c>
      <c r="C711" s="1">
        <v>42388</v>
      </c>
      <c r="D711">
        <f>15.3-0-0</f>
        <v>15.3</v>
      </c>
      <c r="E711">
        <v>13.5</v>
      </c>
      <c r="F711" s="7">
        <v>14.683516483516433</v>
      </c>
      <c r="G711" s="7">
        <v>10.51931209472793</v>
      </c>
      <c r="H711">
        <v>8</v>
      </c>
      <c r="I711" s="7">
        <v>8.0365379193684525</v>
      </c>
      <c r="J711">
        <v>11.4</v>
      </c>
      <c r="K711">
        <v>219.39900000000003</v>
      </c>
      <c r="L711">
        <v>256.5</v>
      </c>
      <c r="M711">
        <v>33.299999999999997</v>
      </c>
      <c r="N711">
        <v>31.7</v>
      </c>
    </row>
    <row r="712" spans="1:14" x14ac:dyDescent="0.25">
      <c r="A712" t="s">
        <v>9</v>
      </c>
      <c r="B712" t="s">
        <v>58</v>
      </c>
      <c r="C712" s="1">
        <v>42388</v>
      </c>
      <c r="D712">
        <f>12.4-0-0</f>
        <v>12.4</v>
      </c>
      <c r="E712">
        <v>16.2</v>
      </c>
      <c r="F712" s="7">
        <v>11.90036630036626</v>
      </c>
      <c r="G712" s="7">
        <v>13.622509162672667</v>
      </c>
      <c r="H712">
        <v>10.36</v>
      </c>
      <c r="I712" s="7">
        <v>10.407316605582146</v>
      </c>
      <c r="J712">
        <v>11.3</v>
      </c>
      <c r="K712">
        <v>215.93450000000001</v>
      </c>
      <c r="L712">
        <v>307.8</v>
      </c>
      <c r="M712">
        <v>28.6</v>
      </c>
      <c r="N712">
        <v>27.3</v>
      </c>
    </row>
    <row r="713" spans="1:14" x14ac:dyDescent="0.25">
      <c r="A713" t="s">
        <v>10</v>
      </c>
      <c r="B713" t="s">
        <v>58</v>
      </c>
      <c r="C713" s="1">
        <v>42388</v>
      </c>
      <c r="D713">
        <f>18.2-0-0</f>
        <v>18.2</v>
      </c>
      <c r="E713">
        <v>17.899999999999999</v>
      </c>
      <c r="F713" s="7">
        <v>17.466666666666605</v>
      </c>
      <c r="G713" s="7">
        <v>12.899306456160124</v>
      </c>
      <c r="H713">
        <v>9.81</v>
      </c>
      <c r="I713" s="7">
        <v>9.8548046236255651</v>
      </c>
      <c r="J713">
        <v>16.2</v>
      </c>
      <c r="K713">
        <v>310.18100000000004</v>
      </c>
      <c r="L713">
        <v>340.09999999999997</v>
      </c>
      <c r="M713">
        <v>52.9</v>
      </c>
      <c r="N713">
        <v>50.4</v>
      </c>
    </row>
    <row r="714" spans="1:14" x14ac:dyDescent="0.25">
      <c r="A714" t="s">
        <v>11</v>
      </c>
      <c r="B714" t="s">
        <v>58</v>
      </c>
      <c r="C714" s="1">
        <v>42388</v>
      </c>
      <c r="D714">
        <f>9.9-0-1</f>
        <v>8.9</v>
      </c>
      <c r="E714">
        <v>10.9</v>
      </c>
      <c r="F714" s="7">
        <v>8.5413919413919128</v>
      </c>
      <c r="G714" s="7">
        <v>12.347042571186908</v>
      </c>
      <c r="H714">
        <v>9.39</v>
      </c>
      <c r="I714" s="7">
        <v>9.4328863828587206</v>
      </c>
      <c r="J714">
        <v>10.6</v>
      </c>
      <c r="K714">
        <v>203.47500000000002</v>
      </c>
      <c r="L714">
        <v>207.1</v>
      </c>
      <c r="M714">
        <v>38.6</v>
      </c>
      <c r="N714">
        <v>36.700000000000003</v>
      </c>
    </row>
    <row r="715" spans="1:14" x14ac:dyDescent="0.25">
      <c r="A715" t="s">
        <v>12</v>
      </c>
      <c r="B715" t="s">
        <v>58</v>
      </c>
      <c r="C715" s="1">
        <v>42388</v>
      </c>
      <c r="D715">
        <f>28.8-0-2.9</f>
        <v>25.900000000000002</v>
      </c>
      <c r="E715">
        <v>31</v>
      </c>
      <c r="F715" s="7">
        <v>24.856410256410175</v>
      </c>
      <c r="G715" s="7">
        <v>8.7178798985057711</v>
      </c>
      <c r="H715">
        <v>6.63</v>
      </c>
      <c r="I715" s="7">
        <v>6.6602808006766043</v>
      </c>
      <c r="J715">
        <v>30.8</v>
      </c>
      <c r="K715">
        <v>590.37600000000009</v>
      </c>
      <c r="L715">
        <v>589</v>
      </c>
      <c r="M715">
        <v>223.6</v>
      </c>
      <c r="N715">
        <v>213</v>
      </c>
    </row>
    <row r="716" spans="1:14" x14ac:dyDescent="0.25">
      <c r="A716" t="s">
        <v>13</v>
      </c>
      <c r="B716" t="s">
        <v>58</v>
      </c>
      <c r="C716" s="1">
        <v>42388</v>
      </c>
      <c r="D716">
        <f>12-0-0</f>
        <v>12</v>
      </c>
      <c r="E716">
        <v>10</v>
      </c>
      <c r="F716" s="7">
        <v>11.516483516483477</v>
      </c>
      <c r="G716" s="7">
        <v>9.1649506625317088</v>
      </c>
      <c r="H716">
        <v>6.97</v>
      </c>
      <c r="I716" s="7">
        <v>7.0018336622497639</v>
      </c>
      <c r="J716">
        <v>11.9</v>
      </c>
      <c r="K716">
        <v>228</v>
      </c>
      <c r="L716">
        <v>190</v>
      </c>
      <c r="M716">
        <v>32.299999999999997</v>
      </c>
      <c r="N716">
        <v>30.8</v>
      </c>
    </row>
    <row r="717" spans="1:14" x14ac:dyDescent="0.25">
      <c r="A717" t="s">
        <v>14</v>
      </c>
      <c r="B717" t="s">
        <v>58</v>
      </c>
      <c r="C717" s="1">
        <v>42388</v>
      </c>
      <c r="D717">
        <v>0</v>
      </c>
      <c r="E717">
        <v>7</v>
      </c>
      <c r="F717" s="7">
        <v>0</v>
      </c>
      <c r="G717" s="7">
        <v>5.5357879898505731</v>
      </c>
      <c r="H717">
        <v>4.21</v>
      </c>
      <c r="I717" s="7">
        <v>4.2292280800676476</v>
      </c>
      <c r="J717">
        <v>0</v>
      </c>
      <c r="K717">
        <v>0</v>
      </c>
      <c r="L717">
        <v>133</v>
      </c>
      <c r="M717">
        <v>0</v>
      </c>
      <c r="N717">
        <v>0</v>
      </c>
    </row>
    <row r="718" spans="1:14" x14ac:dyDescent="0.25">
      <c r="A718" t="s">
        <v>15</v>
      </c>
      <c r="B718" t="s">
        <v>58</v>
      </c>
      <c r="C718" s="1">
        <v>42388</v>
      </c>
      <c r="D718">
        <f>11-0-0</f>
        <v>11</v>
      </c>
      <c r="E718">
        <v>9.5</v>
      </c>
      <c r="F718" s="7">
        <v>10.556776556776519</v>
      </c>
      <c r="G718" s="7">
        <v>5.3648491683112436</v>
      </c>
      <c r="H718">
        <v>4.08</v>
      </c>
      <c r="I718" s="7">
        <v>4.0986343388779112</v>
      </c>
      <c r="J718">
        <v>11</v>
      </c>
      <c r="K718">
        <v>211</v>
      </c>
      <c r="L718">
        <v>180.5</v>
      </c>
      <c r="M718">
        <v>36</v>
      </c>
      <c r="N718">
        <v>34.299999999999997</v>
      </c>
    </row>
    <row r="719" spans="1:14" x14ac:dyDescent="0.25">
      <c r="A719" t="s">
        <v>16</v>
      </c>
      <c r="B719" t="s">
        <v>58</v>
      </c>
      <c r="C719" s="1">
        <v>42388</v>
      </c>
      <c r="D719">
        <f>10-0-0</f>
        <v>10</v>
      </c>
      <c r="E719">
        <v>9</v>
      </c>
      <c r="F719" s="7">
        <v>9.597069597069563</v>
      </c>
      <c r="G719" s="7">
        <v>8.9282661404003303</v>
      </c>
      <c r="H719">
        <v>6.79</v>
      </c>
      <c r="I719" s="7">
        <v>6.8210115590639742</v>
      </c>
      <c r="J719">
        <v>10.5</v>
      </c>
      <c r="K719">
        <v>201</v>
      </c>
      <c r="L719">
        <v>171</v>
      </c>
      <c r="M719">
        <v>64.8</v>
      </c>
      <c r="N719">
        <v>61.7</v>
      </c>
    </row>
    <row r="720" spans="1:14" x14ac:dyDescent="0.25">
      <c r="A720" t="s">
        <v>17</v>
      </c>
      <c r="B720" t="s">
        <v>58</v>
      </c>
      <c r="C720" s="1">
        <v>42388</v>
      </c>
      <c r="D720">
        <v>0</v>
      </c>
      <c r="E720">
        <v>17</v>
      </c>
      <c r="F720" s="7">
        <v>0</v>
      </c>
      <c r="G720" s="7">
        <v>4.3260670989568606</v>
      </c>
      <c r="H720">
        <v>3.29</v>
      </c>
      <c r="I720" s="7">
        <v>3.305026219340276</v>
      </c>
      <c r="J720">
        <v>0</v>
      </c>
      <c r="K720">
        <v>0</v>
      </c>
      <c r="L720">
        <v>323</v>
      </c>
      <c r="M720">
        <v>0</v>
      </c>
      <c r="N720">
        <v>0</v>
      </c>
    </row>
    <row r="721" spans="1:14" x14ac:dyDescent="0.25">
      <c r="A721" t="s">
        <v>18</v>
      </c>
      <c r="B721" t="s">
        <v>58</v>
      </c>
      <c r="C721" s="1">
        <v>42388</v>
      </c>
      <c r="D721">
        <f>20.5-0-0</f>
        <v>20.5</v>
      </c>
      <c r="E721">
        <v>17</v>
      </c>
      <c r="F721" s="7">
        <v>19.673992673992608</v>
      </c>
      <c r="G721" s="7">
        <v>3.2609867493656584</v>
      </c>
      <c r="H721">
        <v>2.48</v>
      </c>
      <c r="I721" s="7">
        <v>2.49132675500422</v>
      </c>
      <c r="J721">
        <v>20.100000000000001</v>
      </c>
      <c r="K721">
        <v>385.5</v>
      </c>
      <c r="L721">
        <v>323</v>
      </c>
      <c r="M721">
        <v>175.3</v>
      </c>
      <c r="N721">
        <v>167</v>
      </c>
    </row>
    <row r="722" spans="1:14" x14ac:dyDescent="0.25">
      <c r="A722" t="s">
        <v>19</v>
      </c>
      <c r="B722" t="s">
        <v>58</v>
      </c>
      <c r="C722" s="1">
        <v>42388</v>
      </c>
      <c r="D722">
        <f>13-0-0</f>
        <v>13</v>
      </c>
      <c r="E722">
        <v>13.5</v>
      </c>
      <c r="F722" s="7">
        <v>12.476190476190434</v>
      </c>
      <c r="G722" s="7">
        <v>3.2478376092472483</v>
      </c>
      <c r="H722">
        <v>2.4700000000000002</v>
      </c>
      <c r="I722" s="7">
        <v>2.4812810826050096</v>
      </c>
      <c r="J722">
        <v>14.5</v>
      </c>
      <c r="K722">
        <v>278.5</v>
      </c>
      <c r="L722">
        <v>256.5</v>
      </c>
      <c r="M722">
        <v>197.7</v>
      </c>
      <c r="N722">
        <v>188.3</v>
      </c>
    </row>
    <row r="723" spans="1:14" x14ac:dyDescent="0.25">
      <c r="A723" t="s">
        <v>20</v>
      </c>
      <c r="B723" t="s">
        <v>58</v>
      </c>
      <c r="C723" s="1">
        <v>42388</v>
      </c>
      <c r="D723">
        <f>35-0-0</f>
        <v>35</v>
      </c>
      <c r="E723">
        <v>28</v>
      </c>
      <c r="F723" s="7">
        <v>33.58974358974347</v>
      </c>
      <c r="G723" s="7">
        <v>2.6561263039188021</v>
      </c>
      <c r="H723">
        <v>2.02</v>
      </c>
      <c r="I723" s="7">
        <v>2.0292258246405344</v>
      </c>
      <c r="J723">
        <v>34.700000000000003</v>
      </c>
      <c r="K723">
        <v>665.90000000000009</v>
      </c>
      <c r="L723">
        <v>532</v>
      </c>
      <c r="M723">
        <v>239.6</v>
      </c>
      <c r="N723">
        <v>228.2</v>
      </c>
    </row>
    <row r="724" spans="1:14" x14ac:dyDescent="0.25">
      <c r="A724" t="s">
        <v>21</v>
      </c>
      <c r="B724" t="s">
        <v>58</v>
      </c>
      <c r="C724" s="1">
        <v>42388</v>
      </c>
      <c r="D724">
        <f>29.5-0-0</f>
        <v>29.5</v>
      </c>
      <c r="E724">
        <v>25</v>
      </c>
      <c r="F724" s="7">
        <v>28.311355311355211</v>
      </c>
      <c r="G724" s="7">
        <v>3.9710403157597933</v>
      </c>
      <c r="H724">
        <v>3.02</v>
      </c>
      <c r="I724" s="7">
        <v>3.0337930645615905</v>
      </c>
      <c r="J724">
        <v>29.7</v>
      </c>
      <c r="K724">
        <v>569</v>
      </c>
      <c r="L724">
        <v>475</v>
      </c>
      <c r="M724">
        <v>377</v>
      </c>
      <c r="N724">
        <v>359.2</v>
      </c>
    </row>
    <row r="725" spans="1:14" x14ac:dyDescent="0.25">
      <c r="A725" t="s">
        <v>22</v>
      </c>
      <c r="B725" t="s">
        <v>58</v>
      </c>
      <c r="C725" s="1">
        <v>42388</v>
      </c>
      <c r="D725">
        <f>24.5-0-0</f>
        <v>24.5</v>
      </c>
      <c r="E725">
        <v>19</v>
      </c>
      <c r="F725" s="7">
        <v>23.512820512820433</v>
      </c>
      <c r="G725" s="7">
        <v>1.8671778968142074</v>
      </c>
      <c r="H725">
        <v>1.42</v>
      </c>
      <c r="I725" s="7">
        <v>1.4264854806879004</v>
      </c>
      <c r="J725">
        <v>23.8</v>
      </c>
      <c r="K725">
        <v>455.5</v>
      </c>
      <c r="L725">
        <v>361</v>
      </c>
      <c r="M725">
        <v>284.60000000000002</v>
      </c>
      <c r="N725">
        <v>271.10000000000002</v>
      </c>
    </row>
    <row r="726" spans="1:14" x14ac:dyDescent="0.25">
      <c r="A726" t="s">
        <v>23</v>
      </c>
      <c r="B726" t="s">
        <v>58</v>
      </c>
      <c r="C726" s="1">
        <v>42388</v>
      </c>
      <c r="D726">
        <f>0.8-0-0</f>
        <v>0.8</v>
      </c>
      <c r="E726">
        <v>5</v>
      </c>
      <c r="F726" s="7">
        <v>0.76776556776556515</v>
      </c>
      <c r="G726" s="7">
        <v>3.0900479278263298</v>
      </c>
      <c r="H726">
        <v>2.35</v>
      </c>
      <c r="I726" s="7">
        <v>2.3607330138144831</v>
      </c>
      <c r="J726">
        <v>1</v>
      </c>
      <c r="K726">
        <v>19.729999999999997</v>
      </c>
      <c r="L726">
        <v>95</v>
      </c>
      <c r="M726">
        <v>1.1000000000000001</v>
      </c>
      <c r="N726">
        <v>1</v>
      </c>
    </row>
    <row r="727" spans="1:14" x14ac:dyDescent="0.25">
      <c r="A727" t="s">
        <v>24</v>
      </c>
      <c r="B727" t="s">
        <v>58</v>
      </c>
      <c r="C727" s="1">
        <v>42388</v>
      </c>
      <c r="D727">
        <f>6-0-0</f>
        <v>6</v>
      </c>
      <c r="E727">
        <v>15</v>
      </c>
      <c r="F727" s="7">
        <v>5.7582417582417387</v>
      </c>
      <c r="G727" s="7">
        <v>2.2616521003665051</v>
      </c>
      <c r="H727">
        <v>1.72</v>
      </c>
      <c r="I727" s="7">
        <v>1.7278556526642173</v>
      </c>
      <c r="J727">
        <v>13.5</v>
      </c>
      <c r="K727">
        <v>258</v>
      </c>
      <c r="L727">
        <v>285</v>
      </c>
      <c r="M727">
        <v>161.30000000000001</v>
      </c>
      <c r="N727">
        <v>153.6</v>
      </c>
    </row>
    <row r="728" spans="1:14" x14ac:dyDescent="0.25">
      <c r="A728" t="s">
        <v>25</v>
      </c>
      <c r="B728" t="s">
        <v>58</v>
      </c>
      <c r="C728" s="1">
        <v>42388</v>
      </c>
      <c r="D728">
        <f>7-0-0</f>
        <v>7</v>
      </c>
      <c r="E728">
        <v>6.5</v>
      </c>
      <c r="F728" s="7">
        <v>6.717948717948695</v>
      </c>
      <c r="G728" s="7">
        <v>3.0374513673526895</v>
      </c>
      <c r="H728">
        <v>2.31</v>
      </c>
      <c r="I728" s="7">
        <v>2.3205503242176406</v>
      </c>
      <c r="J728">
        <v>6.7</v>
      </c>
      <c r="K728">
        <v>128</v>
      </c>
      <c r="L728">
        <v>123.5</v>
      </c>
      <c r="M728">
        <v>12</v>
      </c>
      <c r="N728">
        <v>11.5</v>
      </c>
    </row>
    <row r="729" spans="1:14" x14ac:dyDescent="0.25">
      <c r="A729" t="s">
        <v>26</v>
      </c>
      <c r="B729" t="s">
        <v>58</v>
      </c>
      <c r="C729" s="1">
        <v>42388</v>
      </c>
      <c r="D729">
        <f>24-0-0</f>
        <v>24</v>
      </c>
      <c r="E729">
        <v>16.5</v>
      </c>
      <c r="F729" s="7">
        <v>23.032967032966955</v>
      </c>
      <c r="G729" s="7">
        <v>2.0512658584719463</v>
      </c>
      <c r="H729">
        <v>1.56</v>
      </c>
      <c r="I729" s="7">
        <v>1.5671248942768483</v>
      </c>
      <c r="J729">
        <v>23.1</v>
      </c>
      <c r="K729">
        <v>443.5</v>
      </c>
      <c r="L729">
        <v>313.5</v>
      </c>
      <c r="M729">
        <v>83.9</v>
      </c>
      <c r="N729">
        <v>79.900000000000006</v>
      </c>
    </row>
    <row r="730" spans="1:14" x14ac:dyDescent="0.25">
      <c r="A730" t="s">
        <v>27</v>
      </c>
      <c r="B730" t="s">
        <v>58</v>
      </c>
      <c r="C730" s="1">
        <v>42388</v>
      </c>
      <c r="D730">
        <f>19-0-0</f>
        <v>19</v>
      </c>
      <c r="E730">
        <v>16</v>
      </c>
      <c r="F730" s="7">
        <v>18.23443223443217</v>
      </c>
      <c r="G730" s="7">
        <v>1.7751339159853381</v>
      </c>
      <c r="H730">
        <v>1.35</v>
      </c>
      <c r="I730" s="7">
        <v>1.3561657738934263</v>
      </c>
      <c r="J730">
        <v>18</v>
      </c>
      <c r="K730">
        <v>344.5</v>
      </c>
      <c r="L730">
        <v>304</v>
      </c>
      <c r="M730">
        <v>210.6</v>
      </c>
      <c r="N730">
        <v>200.6</v>
      </c>
    </row>
    <row r="731" spans="1:14" x14ac:dyDescent="0.25">
      <c r="A731" t="s">
        <v>28</v>
      </c>
      <c r="B731" t="s">
        <v>58</v>
      </c>
      <c r="C731" s="1">
        <v>42388</v>
      </c>
      <c r="D731">
        <f>6-0-0</f>
        <v>6</v>
      </c>
      <c r="E731">
        <v>6</v>
      </c>
      <c r="F731" s="7">
        <v>5.7582417582417387</v>
      </c>
      <c r="G731" s="7">
        <v>1.7619847758669283</v>
      </c>
      <c r="H731">
        <v>1.34</v>
      </c>
      <c r="I731" s="7">
        <v>1.3461201014942157</v>
      </c>
      <c r="J731">
        <v>6.5</v>
      </c>
      <c r="K731">
        <v>125.5</v>
      </c>
      <c r="L731">
        <v>114</v>
      </c>
      <c r="M731">
        <v>77.2</v>
      </c>
      <c r="N731">
        <v>73.599999999999994</v>
      </c>
    </row>
    <row r="732" spans="1:14" x14ac:dyDescent="0.25">
      <c r="A732" t="s">
        <v>29</v>
      </c>
      <c r="B732" t="s">
        <v>58</v>
      </c>
      <c r="C732" s="1">
        <v>42388</v>
      </c>
      <c r="D732">
        <f>19-0-0</f>
        <v>19</v>
      </c>
      <c r="E732">
        <v>14</v>
      </c>
      <c r="F732" s="7">
        <v>18.23443223443217</v>
      </c>
      <c r="G732" s="7">
        <v>1.6962390752748786</v>
      </c>
      <c r="H732">
        <v>1.29</v>
      </c>
      <c r="I732" s="7">
        <v>1.2958917394981631</v>
      </c>
      <c r="J732">
        <v>18.3</v>
      </c>
      <c r="K732">
        <v>351</v>
      </c>
      <c r="L732">
        <v>266</v>
      </c>
      <c r="M732">
        <v>46.7</v>
      </c>
      <c r="N732">
        <v>44.5</v>
      </c>
    </row>
    <row r="733" spans="1:14" x14ac:dyDescent="0.25">
      <c r="A733" t="s">
        <v>30</v>
      </c>
      <c r="B733" t="s">
        <v>58</v>
      </c>
      <c r="C733" s="1">
        <v>42388</v>
      </c>
      <c r="D733">
        <f>42-0-0</f>
        <v>42</v>
      </c>
      <c r="E733">
        <v>33</v>
      </c>
      <c r="F733" s="7">
        <v>40.307692307692164</v>
      </c>
      <c r="G733" s="7">
        <v>2.1038624189455861</v>
      </c>
      <c r="H733">
        <v>1.6</v>
      </c>
      <c r="I733" s="7">
        <v>1.6073075838736905</v>
      </c>
      <c r="J733">
        <v>42.4</v>
      </c>
      <c r="K733">
        <v>813</v>
      </c>
      <c r="L733">
        <v>627</v>
      </c>
      <c r="M733">
        <v>115.6</v>
      </c>
      <c r="N733">
        <v>110.1</v>
      </c>
    </row>
    <row r="734" spans="1:14" x14ac:dyDescent="0.25">
      <c r="A734" t="s">
        <v>31</v>
      </c>
      <c r="B734" t="s">
        <v>58</v>
      </c>
      <c r="C734" s="1">
        <v>42388</v>
      </c>
      <c r="D734">
        <f>42-0-0</f>
        <v>42</v>
      </c>
      <c r="E734">
        <v>28</v>
      </c>
      <c r="F734" s="7">
        <v>40.307692307692164</v>
      </c>
      <c r="G734" s="7">
        <v>1.7619847758669283</v>
      </c>
      <c r="H734">
        <v>1.34</v>
      </c>
      <c r="I734" s="7">
        <v>1.3461201014942157</v>
      </c>
      <c r="J734">
        <v>40</v>
      </c>
      <c r="K734">
        <v>768</v>
      </c>
      <c r="L734">
        <v>532</v>
      </c>
      <c r="M734">
        <v>189.1</v>
      </c>
      <c r="N734">
        <v>180.1</v>
      </c>
    </row>
    <row r="735" spans="1:14" x14ac:dyDescent="0.25">
      <c r="A735" t="s">
        <v>32</v>
      </c>
      <c r="B735" t="s">
        <v>58</v>
      </c>
      <c r="C735" s="1">
        <v>42388</v>
      </c>
      <c r="D735">
        <f>7-0-0</f>
        <v>7</v>
      </c>
      <c r="E735">
        <v>7</v>
      </c>
      <c r="F735" s="7">
        <v>6.717948717948695</v>
      </c>
      <c r="G735" s="7">
        <v>1.0913786298280226</v>
      </c>
      <c r="H735">
        <v>0.83</v>
      </c>
      <c r="I735" s="7">
        <v>0.8337908091344769</v>
      </c>
      <c r="J735">
        <v>7</v>
      </c>
      <c r="K735">
        <v>135</v>
      </c>
      <c r="L735">
        <v>133</v>
      </c>
      <c r="M735">
        <v>69</v>
      </c>
      <c r="N735">
        <v>65.7</v>
      </c>
    </row>
    <row r="736" spans="1:14" x14ac:dyDescent="0.25">
      <c r="A736" t="s">
        <v>33</v>
      </c>
      <c r="B736" t="s">
        <v>58</v>
      </c>
      <c r="C736" s="1">
        <v>42388</v>
      </c>
      <c r="D736">
        <v>0</v>
      </c>
      <c r="E736">
        <v>15</v>
      </c>
      <c r="F736" s="7">
        <v>0</v>
      </c>
      <c r="G736" s="7">
        <v>1.2754665914857615</v>
      </c>
      <c r="H736">
        <v>0.97</v>
      </c>
      <c r="I736" s="7">
        <v>0.97443022272342483</v>
      </c>
      <c r="J736">
        <v>14.9</v>
      </c>
      <c r="K736">
        <v>0</v>
      </c>
      <c r="L736">
        <v>285</v>
      </c>
      <c r="M736">
        <v>220.8</v>
      </c>
      <c r="N736">
        <v>210.3</v>
      </c>
    </row>
    <row r="737" spans="1:14" x14ac:dyDescent="0.25">
      <c r="A737" t="s">
        <v>34</v>
      </c>
      <c r="B737" t="s">
        <v>58</v>
      </c>
      <c r="C737" s="1">
        <v>42388</v>
      </c>
      <c r="D737">
        <f>4.6-0-0</f>
        <v>4.5999999999999996</v>
      </c>
      <c r="E737">
        <v>6.9</v>
      </c>
      <c r="F737" s="7">
        <v>4.414652014651999</v>
      </c>
      <c r="G737" s="7">
        <v>0.7363518466309551</v>
      </c>
      <c r="H737">
        <v>0.56000000000000005</v>
      </c>
      <c r="I737" s="7">
        <v>0.56255765435579175</v>
      </c>
      <c r="J737">
        <v>4.9000000000000004</v>
      </c>
      <c r="K737">
        <v>94.815000000000026</v>
      </c>
      <c r="L737">
        <v>131.1</v>
      </c>
      <c r="M737">
        <v>13.5</v>
      </c>
      <c r="N737">
        <v>12.9</v>
      </c>
    </row>
    <row r="738" spans="1:14" x14ac:dyDescent="0.25">
      <c r="A738" t="s">
        <v>35</v>
      </c>
      <c r="B738" t="s">
        <v>58</v>
      </c>
      <c r="C738" s="1">
        <v>42388</v>
      </c>
      <c r="D738">
        <f>24-0-0</f>
        <v>24</v>
      </c>
      <c r="E738">
        <v>19</v>
      </c>
      <c r="F738" s="7">
        <v>23.032967032966955</v>
      </c>
      <c r="G738" s="7">
        <v>0.72320270651254515</v>
      </c>
      <c r="H738">
        <v>0.55000000000000004</v>
      </c>
      <c r="I738" s="7">
        <v>0.55251198195658113</v>
      </c>
      <c r="J738">
        <v>24.4</v>
      </c>
      <c r="K738">
        <v>468</v>
      </c>
      <c r="L738">
        <v>361</v>
      </c>
      <c r="M738">
        <v>288</v>
      </c>
      <c r="N738">
        <v>274.3</v>
      </c>
    </row>
    <row r="739" spans="1:14" x14ac:dyDescent="0.25">
      <c r="A739" t="s">
        <v>36</v>
      </c>
      <c r="B739" t="s">
        <v>58</v>
      </c>
      <c r="C739" s="1">
        <v>42388</v>
      </c>
      <c r="D739">
        <v>0</v>
      </c>
      <c r="E739">
        <v>8</v>
      </c>
      <c r="F739" s="7">
        <v>0</v>
      </c>
      <c r="G739" s="7">
        <v>0.3287285029602478</v>
      </c>
      <c r="H739">
        <v>0.25</v>
      </c>
      <c r="I739" s="7">
        <v>0.25114180998026414</v>
      </c>
      <c r="J739">
        <v>7.9</v>
      </c>
      <c r="K739">
        <v>0</v>
      </c>
      <c r="L739">
        <v>152</v>
      </c>
      <c r="M739">
        <v>0</v>
      </c>
      <c r="N739">
        <v>0</v>
      </c>
    </row>
    <row r="740" spans="1:14" x14ac:dyDescent="0.25">
      <c r="A740" t="s">
        <v>37</v>
      </c>
      <c r="B740" t="s">
        <v>58</v>
      </c>
      <c r="C740" s="1">
        <v>42388</v>
      </c>
      <c r="D740">
        <v>0</v>
      </c>
      <c r="E740">
        <v>0</v>
      </c>
      <c r="F740" s="7">
        <v>0</v>
      </c>
      <c r="G740" s="7">
        <v>0</v>
      </c>
      <c r="H740">
        <v>0</v>
      </c>
      <c r="I740" s="7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25">
      <c r="A741" t="s">
        <v>38</v>
      </c>
      <c r="B741" t="s">
        <v>58</v>
      </c>
      <c r="C741" s="1">
        <v>42388</v>
      </c>
      <c r="D741">
        <v>0</v>
      </c>
      <c r="E741">
        <v>10</v>
      </c>
      <c r="F741" s="7">
        <v>0</v>
      </c>
      <c r="G741" s="7">
        <v>0</v>
      </c>
      <c r="H741">
        <v>0</v>
      </c>
      <c r="I741" s="7">
        <v>0</v>
      </c>
      <c r="J741">
        <v>9.9</v>
      </c>
      <c r="K741">
        <v>0</v>
      </c>
      <c r="L741">
        <v>190</v>
      </c>
      <c r="M741">
        <v>147.9</v>
      </c>
      <c r="N741">
        <v>140.9</v>
      </c>
    </row>
    <row r="742" spans="1:14" x14ac:dyDescent="0.25">
      <c r="A742" t="s">
        <v>59</v>
      </c>
      <c r="B742" t="s">
        <v>58</v>
      </c>
      <c r="C742" s="1">
        <v>42388</v>
      </c>
      <c r="D742">
        <v>0</v>
      </c>
      <c r="E742">
        <v>5</v>
      </c>
      <c r="F742" s="7">
        <v>0</v>
      </c>
      <c r="G742" s="7">
        <v>0</v>
      </c>
      <c r="I742" s="7">
        <v>0</v>
      </c>
      <c r="K742">
        <v>0</v>
      </c>
      <c r="L742">
        <v>95</v>
      </c>
      <c r="M742">
        <v>0</v>
      </c>
      <c r="N742">
        <v>0</v>
      </c>
    </row>
    <row r="743" spans="1:14" x14ac:dyDescent="0.25">
      <c r="A743" t="s">
        <v>1</v>
      </c>
      <c r="B743" t="s">
        <v>58</v>
      </c>
      <c r="C743" s="1">
        <v>42389</v>
      </c>
      <c r="D743">
        <v>544</v>
      </c>
      <c r="E743">
        <v>507.19999999999993</v>
      </c>
      <c r="F743">
        <v>518</v>
      </c>
      <c r="G743">
        <v>213.80000000000018</v>
      </c>
      <c r="H743">
        <v>177.35000000000002</v>
      </c>
      <c r="I743">
        <v>176.12</v>
      </c>
      <c r="J743">
        <v>542.39999999999986</v>
      </c>
      <c r="K743">
        <v>11065.499999999998</v>
      </c>
      <c r="L743">
        <v>10847.999999999998</v>
      </c>
      <c r="M743">
        <v>3900.98</v>
      </c>
      <c r="N743">
        <v>3688.3199999999988</v>
      </c>
    </row>
    <row r="744" spans="1:14" x14ac:dyDescent="0.25">
      <c r="A744" t="s">
        <v>2</v>
      </c>
      <c r="B744" t="s">
        <v>58</v>
      </c>
      <c r="C744" s="1">
        <v>42389</v>
      </c>
      <c r="D744">
        <f>13.2-0-0</f>
        <v>13.2</v>
      </c>
      <c r="E744">
        <v>13.2</v>
      </c>
      <c r="F744" s="7">
        <v>12.569117647058823</v>
      </c>
      <c r="G744" s="7">
        <v>24.954383986467455</v>
      </c>
      <c r="H744">
        <v>20.7</v>
      </c>
      <c r="I744" s="7">
        <v>20.556436425148011</v>
      </c>
      <c r="J744">
        <v>13.2</v>
      </c>
      <c r="K744">
        <v>265.85000000000002</v>
      </c>
      <c r="L744">
        <v>264</v>
      </c>
      <c r="M744">
        <v>45.5</v>
      </c>
      <c r="N744">
        <v>43</v>
      </c>
    </row>
    <row r="745" spans="1:14" x14ac:dyDescent="0.25">
      <c r="A745" t="s">
        <v>3</v>
      </c>
      <c r="B745" t="s">
        <v>58</v>
      </c>
      <c r="C745" s="1">
        <v>42389</v>
      </c>
      <c r="D745">
        <f>3.2-0-0</f>
        <v>3.2</v>
      </c>
      <c r="E745">
        <v>3.3</v>
      </c>
      <c r="F745" s="7">
        <v>3.047058823529412</v>
      </c>
      <c r="G745" s="7">
        <v>17.009968987877091</v>
      </c>
      <c r="H745">
        <v>14.11</v>
      </c>
      <c r="I745" s="7">
        <v>14.012140964195092</v>
      </c>
      <c r="J745">
        <v>3.2</v>
      </c>
      <c r="K745">
        <v>64.295000000000002</v>
      </c>
      <c r="L745">
        <v>66</v>
      </c>
      <c r="M745">
        <v>22.7</v>
      </c>
      <c r="N745">
        <v>21.4</v>
      </c>
    </row>
    <row r="746" spans="1:14" x14ac:dyDescent="0.25">
      <c r="A746" t="s">
        <v>4</v>
      </c>
      <c r="B746" t="s">
        <v>58</v>
      </c>
      <c r="C746" s="1">
        <v>42389</v>
      </c>
      <c r="D746">
        <f>16.6-0-0</f>
        <v>16.600000000000001</v>
      </c>
      <c r="E746">
        <v>12.5</v>
      </c>
      <c r="F746" s="7">
        <v>15.806617647058825</v>
      </c>
      <c r="G746" s="7">
        <v>12.63391034677193</v>
      </c>
      <c r="H746">
        <v>10.48</v>
      </c>
      <c r="I746" s="7">
        <v>10.407316605582182</v>
      </c>
      <c r="J746">
        <v>17.899999999999999</v>
      </c>
      <c r="K746">
        <v>361.95099999999996</v>
      </c>
      <c r="L746">
        <v>250</v>
      </c>
      <c r="M746">
        <v>114</v>
      </c>
      <c r="N746">
        <v>107.8</v>
      </c>
    </row>
    <row r="747" spans="1:14" x14ac:dyDescent="0.25">
      <c r="A747" t="s">
        <v>5</v>
      </c>
      <c r="B747" t="s">
        <v>58</v>
      </c>
      <c r="C747" s="1">
        <v>42389</v>
      </c>
      <c r="D747">
        <f>6.5-0-0.7</f>
        <v>5.8</v>
      </c>
      <c r="E747">
        <v>7.7</v>
      </c>
      <c r="F747" s="7">
        <v>5.5227941176470594</v>
      </c>
      <c r="G747" s="7">
        <v>12.187865802086279</v>
      </c>
      <c r="H747">
        <v>10.11</v>
      </c>
      <c r="I747" s="7">
        <v>10.039882717789681</v>
      </c>
      <c r="J747">
        <v>4.9000000000000004</v>
      </c>
      <c r="K747">
        <v>98.528499999999994</v>
      </c>
      <c r="L747">
        <v>154</v>
      </c>
      <c r="M747">
        <v>11.3</v>
      </c>
      <c r="N747">
        <v>10.7</v>
      </c>
    </row>
    <row r="748" spans="1:14" x14ac:dyDescent="0.25">
      <c r="A748" t="s">
        <v>6</v>
      </c>
      <c r="B748" t="s">
        <v>58</v>
      </c>
      <c r="C748" s="1">
        <v>42389</v>
      </c>
      <c r="D748">
        <f>18-0-1.8</f>
        <v>16.2</v>
      </c>
      <c r="E748">
        <v>20.5</v>
      </c>
      <c r="F748" s="7">
        <v>15.425735294117647</v>
      </c>
      <c r="G748" s="7">
        <v>15.020851423738383</v>
      </c>
      <c r="H748">
        <v>12.46</v>
      </c>
      <c r="I748" s="7">
        <v>12.373584437552863</v>
      </c>
      <c r="J748">
        <v>18.399999999999999</v>
      </c>
      <c r="K748">
        <v>372.29100000000005</v>
      </c>
      <c r="L748">
        <v>410</v>
      </c>
      <c r="M748">
        <v>60.4</v>
      </c>
      <c r="N748">
        <v>57.1</v>
      </c>
    </row>
    <row r="749" spans="1:14" x14ac:dyDescent="0.25">
      <c r="A749" t="s">
        <v>7</v>
      </c>
      <c r="B749" t="s">
        <v>58</v>
      </c>
      <c r="C749" s="1">
        <v>42389</v>
      </c>
      <c r="D749">
        <f>6.7-0-0.7</f>
        <v>6</v>
      </c>
      <c r="E749">
        <v>12.1</v>
      </c>
      <c r="F749" s="7">
        <v>5.7132352941176467</v>
      </c>
      <c r="G749" s="7">
        <v>12.694186636594313</v>
      </c>
      <c r="H749">
        <v>10.53</v>
      </c>
      <c r="I749" s="7">
        <v>10.456969833662248</v>
      </c>
      <c r="J749">
        <v>10.8</v>
      </c>
      <c r="K749">
        <v>217.67700000000002</v>
      </c>
      <c r="L749">
        <v>242</v>
      </c>
      <c r="M749">
        <v>27</v>
      </c>
      <c r="N749">
        <v>25.5</v>
      </c>
    </row>
    <row r="750" spans="1:14" x14ac:dyDescent="0.25">
      <c r="A750" t="s">
        <v>8</v>
      </c>
      <c r="B750" t="s">
        <v>58</v>
      </c>
      <c r="C750" s="1">
        <v>42389</v>
      </c>
      <c r="D750">
        <f>13.4-0-0</f>
        <v>13.4</v>
      </c>
      <c r="E750">
        <v>12.7</v>
      </c>
      <c r="F750" s="7">
        <v>12.759558823529412</v>
      </c>
      <c r="G750" s="7">
        <v>9.6442063715816246</v>
      </c>
      <c r="H750">
        <v>8</v>
      </c>
      <c r="I750" s="7">
        <v>7.9445164928108252</v>
      </c>
      <c r="J750">
        <v>11.5</v>
      </c>
      <c r="K750">
        <v>232.804</v>
      </c>
      <c r="L750">
        <v>254</v>
      </c>
      <c r="M750">
        <v>35.5</v>
      </c>
      <c r="N750">
        <v>33.6</v>
      </c>
    </row>
    <row r="751" spans="1:14" x14ac:dyDescent="0.25">
      <c r="A751" t="s">
        <v>9</v>
      </c>
      <c r="B751" t="s">
        <v>58</v>
      </c>
      <c r="C751" s="1">
        <v>42389</v>
      </c>
      <c r="D751">
        <f>12-0-1.2</f>
        <v>10.8</v>
      </c>
      <c r="E751">
        <v>16.2</v>
      </c>
      <c r="F751" s="7">
        <v>10.283823529411766</v>
      </c>
      <c r="G751" s="7">
        <v>12.489247251198204</v>
      </c>
      <c r="H751">
        <v>10.36</v>
      </c>
      <c r="I751" s="7">
        <v>10.288148858190018</v>
      </c>
      <c r="J751">
        <v>11.3</v>
      </c>
      <c r="K751">
        <v>227.91350000000003</v>
      </c>
      <c r="L751">
        <v>324</v>
      </c>
      <c r="M751">
        <v>30.4</v>
      </c>
      <c r="N751">
        <v>28.8</v>
      </c>
    </row>
    <row r="752" spans="1:14" x14ac:dyDescent="0.25">
      <c r="A752" t="s">
        <v>10</v>
      </c>
      <c r="B752" t="s">
        <v>58</v>
      </c>
      <c r="C752" s="1">
        <v>42389</v>
      </c>
      <c r="D752">
        <f>18.2-0-0</f>
        <v>18.2</v>
      </c>
      <c r="E752">
        <v>17.899999999999999</v>
      </c>
      <c r="F752" s="7">
        <v>17.330147058823531</v>
      </c>
      <c r="G752" s="7">
        <v>11.826208063151968</v>
      </c>
      <c r="H752">
        <v>9.81</v>
      </c>
      <c r="I752" s="7">
        <v>9.741963349309275</v>
      </c>
      <c r="J752">
        <v>16.2</v>
      </c>
      <c r="K752">
        <v>328.33100000000002</v>
      </c>
      <c r="L752">
        <v>358</v>
      </c>
      <c r="M752">
        <v>56.5</v>
      </c>
      <c r="N752">
        <v>53.4</v>
      </c>
    </row>
    <row r="753" spans="1:14" x14ac:dyDescent="0.25">
      <c r="A753" t="s">
        <v>11</v>
      </c>
      <c r="B753" t="s">
        <v>58</v>
      </c>
      <c r="C753" s="1">
        <v>42389</v>
      </c>
      <c r="D753">
        <f>8.9-0-0.9</f>
        <v>8</v>
      </c>
      <c r="E753">
        <v>10.9</v>
      </c>
      <c r="F753" s="7">
        <v>7.617647058823529</v>
      </c>
      <c r="G753" s="7">
        <v>11.319887228643934</v>
      </c>
      <c r="H753">
        <v>9.39</v>
      </c>
      <c r="I753" s="7">
        <v>9.3248762334367061</v>
      </c>
      <c r="J753">
        <v>10.5</v>
      </c>
      <c r="K753">
        <v>212.358</v>
      </c>
      <c r="L753">
        <v>218</v>
      </c>
      <c r="M753">
        <v>40.4</v>
      </c>
      <c r="N753">
        <v>38.200000000000003</v>
      </c>
    </row>
    <row r="754" spans="1:14" x14ac:dyDescent="0.25">
      <c r="A754" t="s">
        <v>12</v>
      </c>
      <c r="B754" t="s">
        <v>58</v>
      </c>
      <c r="C754" s="1">
        <v>42389</v>
      </c>
      <c r="D754">
        <f>27.6-0-0</f>
        <v>27.6</v>
      </c>
      <c r="E754">
        <v>31</v>
      </c>
      <c r="F754" s="7">
        <v>26.280882352941177</v>
      </c>
      <c r="G754" s="7">
        <v>7.9926360304482724</v>
      </c>
      <c r="H754">
        <v>6.63</v>
      </c>
      <c r="I754" s="7">
        <v>6.5840180434169717</v>
      </c>
      <c r="J754">
        <v>30.6</v>
      </c>
      <c r="K754">
        <v>617.94600000000003</v>
      </c>
      <c r="L754">
        <v>620</v>
      </c>
      <c r="M754">
        <v>235.6</v>
      </c>
      <c r="N754">
        <v>222.8</v>
      </c>
    </row>
    <row r="755" spans="1:14" x14ac:dyDescent="0.25">
      <c r="A755" t="s">
        <v>13</v>
      </c>
      <c r="B755" t="s">
        <v>58</v>
      </c>
      <c r="C755" s="1">
        <v>42389</v>
      </c>
      <c r="D755">
        <f>8-0-0</f>
        <v>8</v>
      </c>
      <c r="E755">
        <v>10</v>
      </c>
      <c r="F755" s="7">
        <v>7.617647058823529</v>
      </c>
      <c r="G755" s="7">
        <v>8.4025148012404909</v>
      </c>
      <c r="H755">
        <v>6.97</v>
      </c>
      <c r="I755" s="7">
        <v>6.9216599943614305</v>
      </c>
      <c r="J755">
        <v>11.7</v>
      </c>
      <c r="K755">
        <v>236</v>
      </c>
      <c r="L755">
        <v>200</v>
      </c>
      <c r="M755">
        <v>33.6</v>
      </c>
      <c r="N755">
        <v>31.8</v>
      </c>
    </row>
    <row r="756" spans="1:14" x14ac:dyDescent="0.25">
      <c r="A756" t="s">
        <v>14</v>
      </c>
      <c r="B756" t="s">
        <v>58</v>
      </c>
      <c r="C756" s="1">
        <v>42389</v>
      </c>
      <c r="D756">
        <v>0</v>
      </c>
      <c r="E756">
        <v>7</v>
      </c>
      <c r="F756" s="7">
        <v>0</v>
      </c>
      <c r="G756" s="7">
        <v>5.0752636030448306</v>
      </c>
      <c r="H756">
        <v>4.21</v>
      </c>
      <c r="I756" s="7">
        <v>4.1808018043416961</v>
      </c>
      <c r="J756">
        <v>0</v>
      </c>
      <c r="K756">
        <v>0</v>
      </c>
      <c r="L756">
        <v>140</v>
      </c>
      <c r="M756">
        <v>0</v>
      </c>
      <c r="N756">
        <v>0</v>
      </c>
    </row>
    <row r="757" spans="1:14" x14ac:dyDescent="0.25">
      <c r="A757" t="s">
        <v>15</v>
      </c>
      <c r="B757" t="s">
        <v>58</v>
      </c>
      <c r="C757" s="1">
        <v>42389</v>
      </c>
      <c r="D757">
        <f>11-0-0</f>
        <v>11</v>
      </c>
      <c r="E757">
        <v>9.5</v>
      </c>
      <c r="F757" s="7">
        <v>10.474264705882353</v>
      </c>
      <c r="G757" s="7">
        <v>4.9185452495066286</v>
      </c>
      <c r="H757">
        <v>4.08</v>
      </c>
      <c r="I757" s="7">
        <v>4.0517034113335209</v>
      </c>
      <c r="J757">
        <v>11</v>
      </c>
      <c r="K757">
        <v>222</v>
      </c>
      <c r="L757">
        <v>190</v>
      </c>
      <c r="M757">
        <v>38.200000000000003</v>
      </c>
      <c r="N757">
        <v>36.1</v>
      </c>
    </row>
    <row r="758" spans="1:14" x14ac:dyDescent="0.25">
      <c r="A758" t="s">
        <v>16</v>
      </c>
      <c r="B758" t="s">
        <v>58</v>
      </c>
      <c r="C758" s="1">
        <v>42389</v>
      </c>
      <c r="D758">
        <f>11-0-0</f>
        <v>11</v>
      </c>
      <c r="E758">
        <v>9</v>
      </c>
      <c r="F758" s="7">
        <v>10.474264705882353</v>
      </c>
      <c r="G758" s="7">
        <v>8.1855201578799033</v>
      </c>
      <c r="H758">
        <v>6.79</v>
      </c>
      <c r="I758" s="7">
        <v>6.7429083732731883</v>
      </c>
      <c r="J758">
        <v>10.5</v>
      </c>
      <c r="K758">
        <v>212</v>
      </c>
      <c r="L758">
        <v>180</v>
      </c>
      <c r="M758">
        <v>68.8</v>
      </c>
      <c r="N758">
        <v>65.099999999999994</v>
      </c>
    </row>
    <row r="759" spans="1:14" x14ac:dyDescent="0.25">
      <c r="A759" t="s">
        <v>17</v>
      </c>
      <c r="B759" t="s">
        <v>58</v>
      </c>
      <c r="C759" s="1">
        <v>42389</v>
      </c>
      <c r="D759">
        <v>0</v>
      </c>
      <c r="E759">
        <v>17</v>
      </c>
      <c r="F759" s="7">
        <v>0</v>
      </c>
      <c r="G759" s="7">
        <v>3.9661798703129434</v>
      </c>
      <c r="H759">
        <v>3.29</v>
      </c>
      <c r="I759" s="7">
        <v>3.2671824076684519</v>
      </c>
      <c r="J759">
        <v>0</v>
      </c>
      <c r="K759">
        <v>0</v>
      </c>
      <c r="L759">
        <v>340</v>
      </c>
      <c r="M759">
        <v>0</v>
      </c>
      <c r="N759">
        <v>0</v>
      </c>
    </row>
    <row r="760" spans="1:14" x14ac:dyDescent="0.25">
      <c r="A760" t="s">
        <v>18</v>
      </c>
      <c r="B760" t="s">
        <v>58</v>
      </c>
      <c r="C760" s="1">
        <v>42389</v>
      </c>
      <c r="D760">
        <f>20-0-0</f>
        <v>20</v>
      </c>
      <c r="E760">
        <v>17</v>
      </c>
      <c r="F760" s="7">
        <v>19.044117647058822</v>
      </c>
      <c r="G760" s="7">
        <v>2.9897039751903041</v>
      </c>
      <c r="H760">
        <v>2.48</v>
      </c>
      <c r="I760" s="7">
        <v>2.4628001127713559</v>
      </c>
      <c r="J760">
        <v>20.100000000000001</v>
      </c>
      <c r="K760">
        <v>405.5</v>
      </c>
      <c r="L760">
        <v>340</v>
      </c>
      <c r="M760">
        <v>185.6</v>
      </c>
      <c r="N760">
        <v>175.5</v>
      </c>
    </row>
    <row r="761" spans="1:14" x14ac:dyDescent="0.25">
      <c r="A761" t="s">
        <v>19</v>
      </c>
      <c r="B761" t="s">
        <v>58</v>
      </c>
      <c r="C761" s="1">
        <v>42389</v>
      </c>
      <c r="D761">
        <f>13-0-0</f>
        <v>13</v>
      </c>
      <c r="E761">
        <v>13.5</v>
      </c>
      <c r="F761" s="7">
        <v>12.378676470588236</v>
      </c>
      <c r="G761" s="7">
        <v>2.977648717225827</v>
      </c>
      <c r="H761">
        <v>2.4700000000000002</v>
      </c>
      <c r="I761" s="7">
        <v>2.4528694671553426</v>
      </c>
      <c r="J761">
        <v>14.4</v>
      </c>
      <c r="K761">
        <v>291.5</v>
      </c>
      <c r="L761">
        <v>270</v>
      </c>
      <c r="M761">
        <v>208.4</v>
      </c>
      <c r="N761">
        <v>197</v>
      </c>
    </row>
    <row r="762" spans="1:14" x14ac:dyDescent="0.25">
      <c r="A762" t="s">
        <v>20</v>
      </c>
      <c r="B762" t="s">
        <v>58</v>
      </c>
      <c r="C762" s="1">
        <v>42389</v>
      </c>
      <c r="D762">
        <f>43-0-0</f>
        <v>43</v>
      </c>
      <c r="E762">
        <v>28</v>
      </c>
      <c r="F762" s="7">
        <v>40.944852941176471</v>
      </c>
      <c r="G762" s="7">
        <v>2.4351621088243602</v>
      </c>
      <c r="H762">
        <v>2.02</v>
      </c>
      <c r="I762" s="7">
        <v>2.0059904144347334</v>
      </c>
      <c r="J762">
        <v>35.1</v>
      </c>
      <c r="K762">
        <v>708.90000000000009</v>
      </c>
      <c r="L762">
        <v>560</v>
      </c>
      <c r="M762">
        <v>256.7</v>
      </c>
      <c r="N762">
        <v>242.7</v>
      </c>
    </row>
    <row r="763" spans="1:14" x14ac:dyDescent="0.25">
      <c r="A763" t="s">
        <v>21</v>
      </c>
      <c r="B763" t="s">
        <v>58</v>
      </c>
      <c r="C763" s="1">
        <v>42389</v>
      </c>
      <c r="D763">
        <f>29-0-0</f>
        <v>29</v>
      </c>
      <c r="E763">
        <v>25</v>
      </c>
      <c r="F763" s="7">
        <v>27.613970588235293</v>
      </c>
      <c r="G763" s="7">
        <v>3.6406879052720633</v>
      </c>
      <c r="H763">
        <v>3.02</v>
      </c>
      <c r="I763" s="7">
        <v>2.9990549760360863</v>
      </c>
      <c r="J763">
        <v>29.6</v>
      </c>
      <c r="K763">
        <v>598</v>
      </c>
      <c r="L763">
        <v>500</v>
      </c>
      <c r="M763">
        <v>398.9</v>
      </c>
      <c r="N763">
        <v>377.1</v>
      </c>
    </row>
    <row r="764" spans="1:14" x14ac:dyDescent="0.25">
      <c r="A764" t="s">
        <v>22</v>
      </c>
      <c r="B764" t="s">
        <v>58</v>
      </c>
      <c r="C764" s="1">
        <v>42389</v>
      </c>
      <c r="D764">
        <f>24-0-0</f>
        <v>24</v>
      </c>
      <c r="E764">
        <v>19</v>
      </c>
      <c r="F764" s="7">
        <v>22.852941176470587</v>
      </c>
      <c r="G764" s="7">
        <v>1.7118466309557383</v>
      </c>
      <c r="H764">
        <v>1.42</v>
      </c>
      <c r="I764" s="7">
        <v>1.4101516774739213</v>
      </c>
      <c r="J764">
        <v>23.7</v>
      </c>
      <c r="K764">
        <v>479.5</v>
      </c>
      <c r="L764">
        <v>380</v>
      </c>
      <c r="M764">
        <v>301.60000000000002</v>
      </c>
      <c r="N764">
        <v>285.10000000000002</v>
      </c>
    </row>
    <row r="765" spans="1:14" x14ac:dyDescent="0.25">
      <c r="A765" t="s">
        <v>23</v>
      </c>
      <c r="B765" t="s">
        <v>58</v>
      </c>
      <c r="C765" s="1">
        <v>42389</v>
      </c>
      <c r="D765">
        <f>1.3-0-0</f>
        <v>1.3</v>
      </c>
      <c r="E765">
        <v>5</v>
      </c>
      <c r="F765" s="7">
        <v>1.2378676470588235</v>
      </c>
      <c r="G765" s="7">
        <v>2.8329856216521025</v>
      </c>
      <c r="H765">
        <v>2.35</v>
      </c>
      <c r="I765" s="7">
        <v>2.3337017197631797</v>
      </c>
      <c r="J765">
        <v>1</v>
      </c>
      <c r="K765">
        <v>20.979999999999997</v>
      </c>
      <c r="L765">
        <v>100</v>
      </c>
      <c r="M765">
        <v>1.2</v>
      </c>
      <c r="N765">
        <v>1.1000000000000001</v>
      </c>
    </row>
    <row r="766" spans="1:14" x14ac:dyDescent="0.25">
      <c r="A766" t="s">
        <v>24</v>
      </c>
      <c r="B766" t="s">
        <v>58</v>
      </c>
      <c r="C766" s="1">
        <v>42389</v>
      </c>
      <c r="D766">
        <f>6-0-0</f>
        <v>6</v>
      </c>
      <c r="E766">
        <v>15</v>
      </c>
      <c r="F766" s="7">
        <v>5.7132352941176467</v>
      </c>
      <c r="G766" s="7">
        <v>2.0735043698900495</v>
      </c>
      <c r="H766">
        <v>1.72</v>
      </c>
      <c r="I766" s="7">
        <v>1.7080710459543273</v>
      </c>
      <c r="J766">
        <v>13.1</v>
      </c>
      <c r="K766">
        <v>264</v>
      </c>
      <c r="L766">
        <v>300</v>
      </c>
      <c r="M766">
        <v>166</v>
      </c>
      <c r="N766">
        <v>157</v>
      </c>
    </row>
    <row r="767" spans="1:14" x14ac:dyDescent="0.25">
      <c r="A767" t="s">
        <v>25</v>
      </c>
      <c r="B767" t="s">
        <v>58</v>
      </c>
      <c r="C767" s="1">
        <v>42389</v>
      </c>
      <c r="D767">
        <f>6.5-0-0</f>
        <v>6.5</v>
      </c>
      <c r="E767">
        <v>6.2</v>
      </c>
      <c r="F767" s="7">
        <v>6.1893382352941178</v>
      </c>
      <c r="G767" s="7">
        <v>2.7847645897941944</v>
      </c>
      <c r="H767">
        <v>2.31</v>
      </c>
      <c r="I767" s="7">
        <v>2.2939791372991256</v>
      </c>
      <c r="J767">
        <v>6.7</v>
      </c>
      <c r="K767">
        <v>134.5</v>
      </c>
      <c r="L767">
        <v>124</v>
      </c>
      <c r="M767">
        <v>12.8</v>
      </c>
      <c r="N767">
        <v>12.1</v>
      </c>
    </row>
    <row r="768" spans="1:14" x14ac:dyDescent="0.25">
      <c r="A768" t="s">
        <v>26</v>
      </c>
      <c r="B768" t="s">
        <v>58</v>
      </c>
      <c r="C768" s="1">
        <v>42389</v>
      </c>
      <c r="D768">
        <f>25-0-0</f>
        <v>25</v>
      </c>
      <c r="E768">
        <v>16.5</v>
      </c>
      <c r="F768" s="7">
        <v>23.805147058823529</v>
      </c>
      <c r="G768" s="7">
        <v>1.8806202424584171</v>
      </c>
      <c r="H768">
        <v>1.56</v>
      </c>
      <c r="I768" s="7">
        <v>1.549180716098111</v>
      </c>
      <c r="J768">
        <v>23.2</v>
      </c>
      <c r="K768">
        <v>468.5</v>
      </c>
      <c r="L768">
        <v>330</v>
      </c>
      <c r="M768">
        <v>89.2</v>
      </c>
      <c r="N768">
        <v>84.4</v>
      </c>
    </row>
    <row r="769" spans="1:14" x14ac:dyDescent="0.25">
      <c r="A769" t="s">
        <v>27</v>
      </c>
      <c r="B769" t="s">
        <v>58</v>
      </c>
      <c r="C769" s="1">
        <v>42389</v>
      </c>
      <c r="D769">
        <f>19-0-0</f>
        <v>19</v>
      </c>
      <c r="E769">
        <v>16</v>
      </c>
      <c r="F769" s="7">
        <v>18.091911764705884</v>
      </c>
      <c r="G769" s="7">
        <v>1.6274598252043995</v>
      </c>
      <c r="H769">
        <v>1.35</v>
      </c>
      <c r="I769" s="7">
        <v>1.3406371581618268</v>
      </c>
      <c r="J769">
        <v>18</v>
      </c>
      <c r="K769">
        <v>363.5</v>
      </c>
      <c r="L769">
        <v>320</v>
      </c>
      <c r="M769">
        <v>223.7</v>
      </c>
      <c r="N769">
        <v>211.5</v>
      </c>
    </row>
    <row r="770" spans="1:14" x14ac:dyDescent="0.25">
      <c r="A770" t="s">
        <v>28</v>
      </c>
      <c r="B770" t="s">
        <v>58</v>
      </c>
      <c r="C770" s="1">
        <v>42389</v>
      </c>
      <c r="D770">
        <f>6.5-0-0</f>
        <v>6.5</v>
      </c>
      <c r="E770">
        <v>6.6</v>
      </c>
      <c r="F770" s="7">
        <v>6.1893382352941178</v>
      </c>
      <c r="G770" s="7">
        <v>1.6154045672399222</v>
      </c>
      <c r="H770">
        <v>1.34</v>
      </c>
      <c r="I770" s="7">
        <v>1.3307065125458133</v>
      </c>
      <c r="J770">
        <v>6.5</v>
      </c>
      <c r="K770">
        <v>132</v>
      </c>
      <c r="L770">
        <v>132</v>
      </c>
      <c r="M770">
        <v>81.8</v>
      </c>
      <c r="N770">
        <v>77.3</v>
      </c>
    </row>
    <row r="771" spans="1:14" x14ac:dyDescent="0.25">
      <c r="A771" t="s">
        <v>29</v>
      </c>
      <c r="B771" t="s">
        <v>58</v>
      </c>
      <c r="C771" s="1">
        <v>42389</v>
      </c>
      <c r="D771">
        <f>19-0-0</f>
        <v>19</v>
      </c>
      <c r="E771">
        <v>14</v>
      </c>
      <c r="F771" s="7">
        <v>18.091911764705884</v>
      </c>
      <c r="G771" s="7">
        <v>1.5551282774175372</v>
      </c>
      <c r="H771">
        <v>1.29</v>
      </c>
      <c r="I771" s="7">
        <v>1.2810532844657456</v>
      </c>
      <c r="J771">
        <v>18.3</v>
      </c>
      <c r="K771">
        <v>370</v>
      </c>
      <c r="L771">
        <v>280</v>
      </c>
      <c r="M771">
        <v>49.5</v>
      </c>
      <c r="N771">
        <v>46.8</v>
      </c>
    </row>
    <row r="772" spans="1:14" x14ac:dyDescent="0.25">
      <c r="A772" t="s">
        <v>30</v>
      </c>
      <c r="B772" t="s">
        <v>58</v>
      </c>
      <c r="C772" s="1">
        <v>42389</v>
      </c>
      <c r="D772">
        <f>42-0-0</f>
        <v>42</v>
      </c>
      <c r="E772">
        <v>33</v>
      </c>
      <c r="F772" s="7">
        <v>39.992647058823529</v>
      </c>
      <c r="G772" s="7">
        <v>1.9288412743163252</v>
      </c>
      <c r="H772">
        <v>1.6</v>
      </c>
      <c r="I772" s="7">
        <v>1.5889032985621652</v>
      </c>
      <c r="J772">
        <v>42.3</v>
      </c>
      <c r="K772">
        <v>855</v>
      </c>
      <c r="L772">
        <v>660</v>
      </c>
      <c r="M772">
        <v>122.3</v>
      </c>
      <c r="N772">
        <v>115.7</v>
      </c>
    </row>
    <row r="773" spans="1:14" x14ac:dyDescent="0.25">
      <c r="A773" t="s">
        <v>31</v>
      </c>
      <c r="B773" t="s">
        <v>58</v>
      </c>
      <c r="C773" s="1">
        <v>42389</v>
      </c>
      <c r="D773">
        <f>41-0-0</f>
        <v>41</v>
      </c>
      <c r="E773">
        <v>28</v>
      </c>
      <c r="F773" s="7">
        <v>39.040441176470587</v>
      </c>
      <c r="G773" s="7">
        <v>1.6154045672399222</v>
      </c>
      <c r="H773">
        <v>1.34</v>
      </c>
      <c r="I773" s="7">
        <v>1.3307065125458133</v>
      </c>
      <c r="J773">
        <v>40</v>
      </c>
      <c r="K773">
        <v>809</v>
      </c>
      <c r="L773">
        <v>560</v>
      </c>
      <c r="M773">
        <v>200.5</v>
      </c>
      <c r="N773">
        <v>189.6</v>
      </c>
    </row>
    <row r="774" spans="1:14" x14ac:dyDescent="0.25">
      <c r="A774" t="s">
        <v>32</v>
      </c>
      <c r="B774" t="s">
        <v>58</v>
      </c>
      <c r="C774" s="1">
        <v>42389</v>
      </c>
      <c r="D774">
        <f>7-0-0</f>
        <v>7</v>
      </c>
      <c r="E774">
        <v>7.4</v>
      </c>
      <c r="F774" s="7">
        <v>6.6654411764705879</v>
      </c>
      <c r="G774" s="7">
        <v>1.0005864110515936</v>
      </c>
      <c r="H774">
        <v>0.83</v>
      </c>
      <c r="I774" s="7">
        <v>0.82424358612912307</v>
      </c>
      <c r="J774">
        <v>7</v>
      </c>
      <c r="K774">
        <v>142</v>
      </c>
      <c r="L774">
        <v>148</v>
      </c>
      <c r="M774">
        <v>73.099999999999994</v>
      </c>
      <c r="N774">
        <v>69.099999999999994</v>
      </c>
    </row>
    <row r="775" spans="1:14" x14ac:dyDescent="0.25">
      <c r="A775" t="s">
        <v>33</v>
      </c>
      <c r="B775" t="s">
        <v>58</v>
      </c>
      <c r="C775" s="1">
        <v>42389</v>
      </c>
      <c r="D775">
        <v>0</v>
      </c>
      <c r="E775">
        <v>15</v>
      </c>
      <c r="F775" s="7">
        <v>0</v>
      </c>
      <c r="G775" s="7">
        <v>1.169360022554272</v>
      </c>
      <c r="H775">
        <v>0.97</v>
      </c>
      <c r="I775" s="7">
        <v>0.96327262475331255</v>
      </c>
      <c r="J775">
        <v>14.8</v>
      </c>
      <c r="K775">
        <v>0</v>
      </c>
      <c r="L775">
        <v>300</v>
      </c>
      <c r="M775">
        <v>233.9</v>
      </c>
      <c r="N775">
        <v>221.2</v>
      </c>
    </row>
    <row r="776" spans="1:14" x14ac:dyDescent="0.25">
      <c r="A776" t="s">
        <v>34</v>
      </c>
      <c r="B776" t="s">
        <v>58</v>
      </c>
      <c r="C776" s="1">
        <v>42389</v>
      </c>
      <c r="D776">
        <f>5.3-0-0</f>
        <v>5.3</v>
      </c>
      <c r="E776">
        <v>6.9</v>
      </c>
      <c r="F776" s="7">
        <v>5.0466911764705884</v>
      </c>
      <c r="G776" s="7">
        <v>0.67509444601071378</v>
      </c>
      <c r="H776">
        <v>0.56000000000000005</v>
      </c>
      <c r="I776" s="7">
        <v>0.55611615449675789</v>
      </c>
      <c r="J776">
        <v>5</v>
      </c>
      <c r="K776">
        <v>100.12500000000003</v>
      </c>
      <c r="L776">
        <v>138</v>
      </c>
      <c r="M776">
        <v>14.4</v>
      </c>
      <c r="N776">
        <v>13.6</v>
      </c>
    </row>
    <row r="777" spans="1:14" x14ac:dyDescent="0.25">
      <c r="A777" t="s">
        <v>35</v>
      </c>
      <c r="B777" t="s">
        <v>58</v>
      </c>
      <c r="C777" s="1">
        <v>42389</v>
      </c>
      <c r="D777">
        <f>24-0-0</f>
        <v>24</v>
      </c>
      <c r="E777">
        <v>19</v>
      </c>
      <c r="F777" s="7">
        <v>22.852941176470587</v>
      </c>
      <c r="G777" s="7">
        <v>0.66303918804623674</v>
      </c>
      <c r="H777">
        <v>0.55000000000000004</v>
      </c>
      <c r="I777" s="7">
        <v>0.54618550888074435</v>
      </c>
      <c r="J777">
        <v>24.3</v>
      </c>
      <c r="K777">
        <v>492</v>
      </c>
      <c r="L777">
        <v>380</v>
      </c>
      <c r="M777">
        <v>304.8</v>
      </c>
      <c r="N777">
        <v>288.10000000000002</v>
      </c>
    </row>
    <row r="778" spans="1:14" x14ac:dyDescent="0.25">
      <c r="A778" t="s">
        <v>36</v>
      </c>
      <c r="B778" t="s">
        <v>58</v>
      </c>
      <c r="C778" s="1">
        <v>42389</v>
      </c>
      <c r="D778">
        <v>0</v>
      </c>
      <c r="E778">
        <v>8</v>
      </c>
      <c r="F778" s="7">
        <v>0</v>
      </c>
      <c r="G778" s="7">
        <v>0.30138144911192577</v>
      </c>
      <c r="H778">
        <v>0.25</v>
      </c>
      <c r="I778" s="7">
        <v>0.24826614040033829</v>
      </c>
      <c r="J778">
        <v>7.9</v>
      </c>
      <c r="K778">
        <v>0</v>
      </c>
      <c r="L778">
        <v>160</v>
      </c>
      <c r="M778">
        <v>0</v>
      </c>
      <c r="N778">
        <v>0</v>
      </c>
    </row>
    <row r="779" spans="1:14" x14ac:dyDescent="0.25">
      <c r="A779" t="s">
        <v>37</v>
      </c>
      <c r="B779" t="s">
        <v>58</v>
      </c>
      <c r="C779" s="1">
        <v>42389</v>
      </c>
      <c r="D779">
        <v>0</v>
      </c>
      <c r="E779">
        <v>0</v>
      </c>
      <c r="F779" s="7">
        <v>0</v>
      </c>
      <c r="G779" s="7">
        <v>0</v>
      </c>
      <c r="H779">
        <v>0</v>
      </c>
      <c r="I779" s="7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 x14ac:dyDescent="0.25">
      <c r="A780" t="s">
        <v>38</v>
      </c>
      <c r="B780" t="s">
        <v>58</v>
      </c>
      <c r="C780" s="1">
        <v>42389</v>
      </c>
      <c r="D780">
        <v>0</v>
      </c>
      <c r="E780">
        <v>10</v>
      </c>
      <c r="F780" s="7">
        <v>0</v>
      </c>
      <c r="G780" s="7">
        <v>0</v>
      </c>
      <c r="H780">
        <v>0</v>
      </c>
      <c r="I780" s="7">
        <v>0</v>
      </c>
      <c r="J780">
        <v>9.9</v>
      </c>
      <c r="K780">
        <v>0</v>
      </c>
      <c r="L780">
        <v>200</v>
      </c>
      <c r="M780">
        <v>156.69999999999999</v>
      </c>
      <c r="N780">
        <v>148.1</v>
      </c>
    </row>
    <row r="781" spans="1:14" x14ac:dyDescent="0.25">
      <c r="A781" t="s">
        <v>59</v>
      </c>
      <c r="B781" t="s">
        <v>58</v>
      </c>
      <c r="C781" s="1">
        <v>42389</v>
      </c>
      <c r="D781">
        <v>0</v>
      </c>
      <c r="E781">
        <v>5</v>
      </c>
      <c r="F781" s="7">
        <v>0</v>
      </c>
      <c r="G781" s="7">
        <v>0</v>
      </c>
      <c r="I781" s="7">
        <v>0</v>
      </c>
      <c r="K781">
        <v>0</v>
      </c>
      <c r="L781">
        <v>100</v>
      </c>
      <c r="M781">
        <v>0</v>
      </c>
      <c r="N781">
        <v>0</v>
      </c>
    </row>
    <row r="782" spans="1:14" x14ac:dyDescent="0.25">
      <c r="A782" t="s">
        <v>1</v>
      </c>
      <c r="B782" t="s">
        <v>58</v>
      </c>
      <c r="C782" s="1">
        <v>42390</v>
      </c>
      <c r="D782">
        <v>550.1</v>
      </c>
      <c r="E782">
        <v>507.19999999999993</v>
      </c>
      <c r="F782">
        <v>564</v>
      </c>
      <c r="G782">
        <v>203.90000000000009</v>
      </c>
      <c r="H782">
        <v>177.35000000000002</v>
      </c>
      <c r="I782">
        <v>191.76000000000002</v>
      </c>
      <c r="J782">
        <v>543.42857142857133</v>
      </c>
      <c r="K782">
        <v>11615.599999999999</v>
      </c>
      <c r="L782">
        <v>11411.999999999998</v>
      </c>
      <c r="M782">
        <v>4104.88</v>
      </c>
      <c r="N782">
        <v>3880.079999999999</v>
      </c>
    </row>
    <row r="783" spans="1:14" x14ac:dyDescent="0.25">
      <c r="A783" t="s">
        <v>2</v>
      </c>
      <c r="B783" t="s">
        <v>58</v>
      </c>
      <c r="C783" s="1">
        <v>42390</v>
      </c>
      <c r="D783">
        <f>13.2-0-0</f>
        <v>13.2</v>
      </c>
      <c r="E783">
        <v>13.3</v>
      </c>
      <c r="F783" s="7">
        <v>13.533539356480638</v>
      </c>
      <c r="G783" s="7">
        <v>23.798872286439249</v>
      </c>
      <c r="H783">
        <v>20.7</v>
      </c>
      <c r="I783" s="7">
        <v>22.381911474485481</v>
      </c>
      <c r="J783">
        <v>13.2</v>
      </c>
      <c r="K783">
        <v>279.08</v>
      </c>
      <c r="L783">
        <v>279.3</v>
      </c>
      <c r="M783">
        <v>47.9</v>
      </c>
      <c r="N783">
        <v>45.3</v>
      </c>
    </row>
    <row r="784" spans="1:14" x14ac:dyDescent="0.25">
      <c r="A784" t="s">
        <v>3</v>
      </c>
      <c r="B784" t="s">
        <v>58</v>
      </c>
      <c r="C784" s="1">
        <v>42390</v>
      </c>
      <c r="D784">
        <f>3.2-0-0</f>
        <v>3.2</v>
      </c>
      <c r="E784">
        <v>3.3</v>
      </c>
      <c r="F784" s="7">
        <v>3.2808580258134885</v>
      </c>
      <c r="G784" s="7">
        <v>16.222323089935163</v>
      </c>
      <c r="H784">
        <v>14.11</v>
      </c>
      <c r="I784" s="7">
        <v>15.256462362559908</v>
      </c>
      <c r="J784">
        <v>3.2</v>
      </c>
      <c r="K784">
        <v>67.444999999999993</v>
      </c>
      <c r="L784">
        <v>69.3</v>
      </c>
      <c r="M784">
        <v>23.8</v>
      </c>
      <c r="N784">
        <v>22.5</v>
      </c>
    </row>
    <row r="785" spans="1:14" x14ac:dyDescent="0.25">
      <c r="A785" t="s">
        <v>4</v>
      </c>
      <c r="B785" t="s">
        <v>58</v>
      </c>
      <c r="C785" s="1">
        <v>42390</v>
      </c>
      <c r="D785">
        <f>16.4-0-0</f>
        <v>16.399999999999999</v>
      </c>
      <c r="E785">
        <v>13.5</v>
      </c>
      <c r="F785" s="7">
        <v>16.814397382294125</v>
      </c>
      <c r="G785" s="7">
        <v>12.048897659994367</v>
      </c>
      <c r="H785">
        <v>10.48</v>
      </c>
      <c r="I785" s="7">
        <v>11.331518466309557</v>
      </c>
      <c r="J785">
        <v>17.899999999999999</v>
      </c>
      <c r="K785">
        <v>378.37099999999998</v>
      </c>
      <c r="L785">
        <v>283.5</v>
      </c>
      <c r="M785">
        <v>119.6</v>
      </c>
      <c r="N785">
        <v>113</v>
      </c>
    </row>
    <row r="786" spans="1:14" x14ac:dyDescent="0.25">
      <c r="A786" t="s">
        <v>5</v>
      </c>
      <c r="B786" t="s">
        <v>58</v>
      </c>
      <c r="C786" s="1">
        <v>42390</v>
      </c>
      <c r="D786">
        <f>6.1-0-0.6</f>
        <v>5.5</v>
      </c>
      <c r="E786">
        <v>7.7</v>
      </c>
      <c r="F786" s="7">
        <v>5.6389747318669334</v>
      </c>
      <c r="G786" s="7">
        <v>11.623507189173955</v>
      </c>
      <c r="H786">
        <v>10.11</v>
      </c>
      <c r="I786" s="7">
        <v>10.931455314350154</v>
      </c>
      <c r="J786">
        <v>4.9000000000000004</v>
      </c>
      <c r="K786">
        <v>104.63050000000003</v>
      </c>
      <c r="L786">
        <v>161.70000000000002</v>
      </c>
      <c r="M786">
        <v>12.1</v>
      </c>
      <c r="N786">
        <v>11.4</v>
      </c>
    </row>
    <row r="787" spans="1:14" x14ac:dyDescent="0.25">
      <c r="A787" t="s">
        <v>6</v>
      </c>
      <c r="B787" t="s">
        <v>58</v>
      </c>
      <c r="C787" s="1">
        <v>42390</v>
      </c>
      <c r="D787">
        <f>18-0-1.8</f>
        <v>16.2</v>
      </c>
      <c r="E787">
        <v>20.5</v>
      </c>
      <c r="F787" s="7">
        <v>16.609343755680783</v>
      </c>
      <c r="G787" s="7">
        <v>14.325311530871165</v>
      </c>
      <c r="H787">
        <v>12.46</v>
      </c>
      <c r="I787" s="7">
        <v>13.472396955173387</v>
      </c>
      <c r="J787">
        <v>18.399999999999999</v>
      </c>
      <c r="K787">
        <v>390.27300000000002</v>
      </c>
      <c r="L787">
        <v>430.5</v>
      </c>
      <c r="M787">
        <v>63.6</v>
      </c>
      <c r="N787">
        <v>60.1</v>
      </c>
    </row>
    <row r="788" spans="1:14" x14ac:dyDescent="0.25">
      <c r="A788" t="s">
        <v>7</v>
      </c>
      <c r="B788" t="s">
        <v>58</v>
      </c>
      <c r="C788" s="1">
        <v>42390</v>
      </c>
      <c r="D788">
        <f>8.7-0-0</f>
        <v>8.6999999999999993</v>
      </c>
      <c r="E788">
        <v>11.7</v>
      </c>
      <c r="F788" s="7">
        <v>8.9198327576804193</v>
      </c>
      <c r="G788" s="7">
        <v>12.10638285875388</v>
      </c>
      <c r="H788">
        <v>10.53</v>
      </c>
      <c r="I788" s="7">
        <v>11.385581054412178</v>
      </c>
      <c r="J788">
        <v>10.7</v>
      </c>
      <c r="K788">
        <v>226.39699999999999</v>
      </c>
      <c r="L788">
        <v>245.7</v>
      </c>
      <c r="M788">
        <v>28.2</v>
      </c>
      <c r="N788">
        <v>26.6</v>
      </c>
    </row>
    <row r="789" spans="1:14" x14ac:dyDescent="0.25">
      <c r="A789" t="s">
        <v>8</v>
      </c>
      <c r="B789" t="s">
        <v>58</v>
      </c>
      <c r="C789" s="1">
        <v>42390</v>
      </c>
      <c r="D789">
        <f>13.4-0-0</f>
        <v>13.4</v>
      </c>
      <c r="E789">
        <v>12.7</v>
      </c>
      <c r="F789" s="7">
        <v>13.738592983093984</v>
      </c>
      <c r="G789" s="7">
        <v>9.1976318015224159</v>
      </c>
      <c r="H789">
        <v>8</v>
      </c>
      <c r="I789" s="7">
        <v>8.6500140964195094</v>
      </c>
      <c r="J789">
        <v>11.6</v>
      </c>
      <c r="K789">
        <v>246.20900000000003</v>
      </c>
      <c r="L789">
        <v>266.7</v>
      </c>
      <c r="M789">
        <v>37.799999999999997</v>
      </c>
      <c r="N789">
        <v>35.700000000000003</v>
      </c>
    </row>
    <row r="790" spans="1:14" x14ac:dyDescent="0.25">
      <c r="A790" t="s">
        <v>9</v>
      </c>
      <c r="B790" t="s">
        <v>58</v>
      </c>
      <c r="C790" s="1">
        <v>42390</v>
      </c>
      <c r="D790">
        <f>11.9-0-1.2</f>
        <v>10.700000000000001</v>
      </c>
      <c r="E790">
        <v>14.8</v>
      </c>
      <c r="F790" s="7">
        <v>10.970369023813852</v>
      </c>
      <c r="G790" s="7">
        <v>11.910933182971529</v>
      </c>
      <c r="H790">
        <v>10.36</v>
      </c>
      <c r="I790" s="7">
        <v>11.201768254863264</v>
      </c>
      <c r="J790">
        <v>11.3</v>
      </c>
      <c r="K790">
        <v>239.77550000000002</v>
      </c>
      <c r="L790">
        <v>310.8</v>
      </c>
      <c r="M790">
        <v>32.1</v>
      </c>
      <c r="N790">
        <v>30.3</v>
      </c>
    </row>
    <row r="791" spans="1:14" x14ac:dyDescent="0.25">
      <c r="A791" t="s">
        <v>10</v>
      </c>
      <c r="B791" t="s">
        <v>58</v>
      </c>
      <c r="C791" s="1">
        <v>42390</v>
      </c>
      <c r="D791">
        <f>17.8-0-0</f>
        <v>17.8</v>
      </c>
      <c r="E791">
        <v>17.8</v>
      </c>
      <c r="F791" s="7">
        <v>18.24977276858753</v>
      </c>
      <c r="G791" s="7">
        <v>11.278595996616863</v>
      </c>
      <c r="H791">
        <v>9.81</v>
      </c>
      <c r="I791" s="7">
        <v>10.607079785734424</v>
      </c>
      <c r="J791">
        <v>16.3</v>
      </c>
      <c r="K791">
        <v>346.12099999999998</v>
      </c>
      <c r="L791">
        <v>373.8</v>
      </c>
      <c r="M791">
        <v>59.6</v>
      </c>
      <c r="N791">
        <v>56.4</v>
      </c>
    </row>
    <row r="792" spans="1:14" x14ac:dyDescent="0.25">
      <c r="A792" t="s">
        <v>11</v>
      </c>
      <c r="B792" t="s">
        <v>58</v>
      </c>
      <c r="C792" s="1">
        <v>42390</v>
      </c>
      <c r="D792">
        <f>8.4-0-0.8</f>
        <v>7.6000000000000005</v>
      </c>
      <c r="E792">
        <v>12.4</v>
      </c>
      <c r="F792" s="7">
        <v>7.7920378113070354</v>
      </c>
      <c r="G792" s="7">
        <v>10.795720327036937</v>
      </c>
      <c r="H792">
        <v>9.39</v>
      </c>
      <c r="I792" s="7">
        <v>10.1529540456724</v>
      </c>
      <c r="J792">
        <v>10.4</v>
      </c>
      <c r="K792">
        <v>220.71449999999999</v>
      </c>
      <c r="L792">
        <v>260.40000000000003</v>
      </c>
      <c r="M792">
        <v>42.1</v>
      </c>
      <c r="N792">
        <v>39.799999999999997</v>
      </c>
    </row>
    <row r="793" spans="1:14" x14ac:dyDescent="0.25">
      <c r="A793" t="s">
        <v>12</v>
      </c>
      <c r="B793" t="s">
        <v>58</v>
      </c>
      <c r="C793" s="1">
        <v>42390</v>
      </c>
      <c r="D793">
        <f>36-0-0</f>
        <v>36</v>
      </c>
      <c r="E793">
        <v>31.8</v>
      </c>
      <c r="F793" s="7">
        <v>36.909652790401744</v>
      </c>
      <c r="G793" s="7">
        <v>7.6225373555117031</v>
      </c>
      <c r="H793">
        <v>6.63</v>
      </c>
      <c r="I793" s="7">
        <v>7.1686991824076687</v>
      </c>
      <c r="J793">
        <v>30.9</v>
      </c>
      <c r="K793">
        <v>653.98600000000022</v>
      </c>
      <c r="L793">
        <v>667.80000000000007</v>
      </c>
      <c r="M793">
        <v>250</v>
      </c>
      <c r="N793">
        <v>236.3</v>
      </c>
    </row>
    <row r="794" spans="1:14" x14ac:dyDescent="0.25">
      <c r="A794" t="s">
        <v>13</v>
      </c>
      <c r="B794" t="s">
        <v>58</v>
      </c>
      <c r="C794" s="1">
        <v>42390</v>
      </c>
      <c r="D794">
        <f>10-0-0</f>
        <v>10</v>
      </c>
      <c r="E794">
        <v>10</v>
      </c>
      <c r="F794" s="7">
        <v>10.252681330667151</v>
      </c>
      <c r="G794" s="7">
        <v>8.013436707076405</v>
      </c>
      <c r="H794">
        <v>6.97</v>
      </c>
      <c r="I794" s="7">
        <v>7.5363247815054981</v>
      </c>
      <c r="J794">
        <v>11.6</v>
      </c>
      <c r="K794">
        <v>246</v>
      </c>
      <c r="L794">
        <v>210</v>
      </c>
      <c r="M794">
        <v>35.200000000000003</v>
      </c>
      <c r="N794">
        <v>33.299999999999997</v>
      </c>
    </row>
    <row r="795" spans="1:14" x14ac:dyDescent="0.25">
      <c r="A795" t="s">
        <v>14</v>
      </c>
      <c r="B795" t="s">
        <v>58</v>
      </c>
      <c r="C795" s="1">
        <v>42390</v>
      </c>
      <c r="D795">
        <v>0</v>
      </c>
      <c r="E795">
        <v>7</v>
      </c>
      <c r="F795" s="7">
        <v>0</v>
      </c>
      <c r="G795" s="7">
        <v>4.8402537355511708</v>
      </c>
      <c r="H795">
        <v>4.21</v>
      </c>
      <c r="I795" s="7">
        <v>4.5520699182407665</v>
      </c>
      <c r="J795">
        <v>0</v>
      </c>
      <c r="K795">
        <v>0</v>
      </c>
      <c r="L795">
        <v>147</v>
      </c>
      <c r="M795">
        <v>0</v>
      </c>
      <c r="N795">
        <v>0</v>
      </c>
    </row>
    <row r="796" spans="1:14" x14ac:dyDescent="0.25">
      <c r="A796" t="s">
        <v>15</v>
      </c>
      <c r="B796" t="s">
        <v>58</v>
      </c>
      <c r="C796" s="1">
        <v>42390</v>
      </c>
      <c r="D796">
        <f>11-0-0</f>
        <v>11</v>
      </c>
      <c r="E796">
        <v>9.5</v>
      </c>
      <c r="F796" s="7">
        <v>11.277949463733867</v>
      </c>
      <c r="G796" s="7">
        <v>4.6907922187764326</v>
      </c>
      <c r="H796">
        <v>4.08</v>
      </c>
      <c r="I796" s="7">
        <v>4.4115071891739497</v>
      </c>
      <c r="J796">
        <v>11</v>
      </c>
      <c r="K796">
        <v>233</v>
      </c>
      <c r="L796">
        <v>199.5</v>
      </c>
      <c r="M796">
        <v>40.200000000000003</v>
      </c>
      <c r="N796">
        <v>38</v>
      </c>
    </row>
    <row r="797" spans="1:14" x14ac:dyDescent="0.25">
      <c r="A797" t="s">
        <v>16</v>
      </c>
      <c r="B797" t="s">
        <v>58</v>
      </c>
      <c r="C797" s="1">
        <v>42390</v>
      </c>
      <c r="D797">
        <f>11-0-0</f>
        <v>11</v>
      </c>
      <c r="E797">
        <v>9.9</v>
      </c>
      <c r="F797" s="7">
        <v>11.277949463733867</v>
      </c>
      <c r="G797" s="7">
        <v>7.8064899915421515</v>
      </c>
      <c r="H797">
        <v>6.79</v>
      </c>
      <c r="I797" s="7">
        <v>7.3416994643360578</v>
      </c>
      <c r="J797">
        <v>10.5</v>
      </c>
      <c r="K797">
        <v>223</v>
      </c>
      <c r="L797">
        <v>207.9</v>
      </c>
      <c r="M797">
        <v>72.5</v>
      </c>
      <c r="N797">
        <v>68.599999999999994</v>
      </c>
    </row>
    <row r="798" spans="1:14" x14ac:dyDescent="0.25">
      <c r="A798" t="s">
        <v>17</v>
      </c>
      <c r="B798" t="s">
        <v>58</v>
      </c>
      <c r="C798" s="1">
        <v>42390</v>
      </c>
      <c r="D798">
        <v>0</v>
      </c>
      <c r="E798">
        <v>17</v>
      </c>
      <c r="F798" s="7">
        <v>0</v>
      </c>
      <c r="G798" s="7">
        <v>3.7825260783760939</v>
      </c>
      <c r="H798">
        <v>3.29</v>
      </c>
      <c r="I798" s="7">
        <v>3.5573182971525235</v>
      </c>
      <c r="J798">
        <v>0</v>
      </c>
      <c r="K798">
        <v>0</v>
      </c>
      <c r="L798">
        <v>357</v>
      </c>
      <c r="M798">
        <v>0</v>
      </c>
      <c r="N798">
        <v>0</v>
      </c>
    </row>
    <row r="799" spans="1:14" x14ac:dyDescent="0.25">
      <c r="A799" t="s">
        <v>18</v>
      </c>
      <c r="B799" t="s">
        <v>58</v>
      </c>
      <c r="C799" s="1">
        <v>42390</v>
      </c>
      <c r="D799">
        <f>20-0-0</f>
        <v>20</v>
      </c>
      <c r="E799">
        <v>18</v>
      </c>
      <c r="F799" s="7">
        <v>20.505362661334303</v>
      </c>
      <c r="G799" s="7">
        <v>2.8512658584719488</v>
      </c>
      <c r="H799">
        <v>2.48</v>
      </c>
      <c r="I799" s="7">
        <v>2.6815043698900478</v>
      </c>
      <c r="J799">
        <v>20.100000000000001</v>
      </c>
      <c r="K799">
        <v>425.5</v>
      </c>
      <c r="L799">
        <v>378</v>
      </c>
      <c r="M799">
        <v>195.3</v>
      </c>
      <c r="N799">
        <v>184.6</v>
      </c>
    </row>
    <row r="800" spans="1:14" x14ac:dyDescent="0.25">
      <c r="A800" t="s">
        <v>19</v>
      </c>
      <c r="B800" t="s">
        <v>58</v>
      </c>
      <c r="C800" s="1">
        <v>42390</v>
      </c>
      <c r="D800">
        <f>13.5-0-0</f>
        <v>13.5</v>
      </c>
      <c r="E800">
        <v>14.6</v>
      </c>
      <c r="F800" s="7">
        <v>13.841119796400655</v>
      </c>
      <c r="G800" s="7">
        <v>2.8397688187200463</v>
      </c>
      <c r="H800">
        <v>2.4700000000000002</v>
      </c>
      <c r="I800" s="7">
        <v>2.670691852269524</v>
      </c>
      <c r="J800">
        <v>14.4</v>
      </c>
      <c r="K800">
        <v>305</v>
      </c>
      <c r="L800">
        <v>306.59999999999997</v>
      </c>
      <c r="M800">
        <v>218.5</v>
      </c>
      <c r="N800">
        <v>206.6</v>
      </c>
    </row>
    <row r="801" spans="1:14" x14ac:dyDescent="0.25">
      <c r="A801" t="s">
        <v>20</v>
      </c>
      <c r="B801" t="s">
        <v>58</v>
      </c>
      <c r="C801" s="1">
        <v>42390</v>
      </c>
      <c r="D801">
        <f>40-0-0</f>
        <v>40</v>
      </c>
      <c r="E801">
        <v>30.5</v>
      </c>
      <c r="F801" s="7">
        <v>41.010725322668605</v>
      </c>
      <c r="G801" s="7">
        <v>2.3224020298844104</v>
      </c>
      <c r="H801">
        <v>2.02</v>
      </c>
      <c r="I801" s="7">
        <v>2.1841285593459259</v>
      </c>
      <c r="J801">
        <v>35.4</v>
      </c>
      <c r="K801">
        <v>748.90000000000009</v>
      </c>
      <c r="L801">
        <v>640.5</v>
      </c>
      <c r="M801">
        <v>271.89999999999998</v>
      </c>
      <c r="N801">
        <v>257</v>
      </c>
    </row>
    <row r="802" spans="1:14" x14ac:dyDescent="0.25">
      <c r="A802" t="s">
        <v>21</v>
      </c>
      <c r="B802" t="s">
        <v>58</v>
      </c>
      <c r="C802" s="1">
        <v>42390</v>
      </c>
      <c r="D802">
        <f>30-0-0</f>
        <v>30</v>
      </c>
      <c r="E802">
        <v>26</v>
      </c>
      <c r="F802" s="7">
        <v>30.758043992001454</v>
      </c>
      <c r="G802" s="7">
        <v>3.4721060050747119</v>
      </c>
      <c r="H802">
        <v>3.02</v>
      </c>
      <c r="I802" s="7">
        <v>3.2653803213983648</v>
      </c>
      <c r="J802">
        <v>29.7</v>
      </c>
      <c r="K802">
        <v>628</v>
      </c>
      <c r="L802">
        <v>546</v>
      </c>
      <c r="M802">
        <v>420</v>
      </c>
      <c r="N802">
        <v>397</v>
      </c>
    </row>
    <row r="803" spans="1:14" x14ac:dyDescent="0.25">
      <c r="A803" t="s">
        <v>22</v>
      </c>
      <c r="B803" t="s">
        <v>58</v>
      </c>
      <c r="C803" s="1">
        <v>42390</v>
      </c>
      <c r="D803">
        <f>24-0-0</f>
        <v>24</v>
      </c>
      <c r="E803">
        <v>20.8</v>
      </c>
      <c r="F803" s="7">
        <v>24.606435193601161</v>
      </c>
      <c r="G803" s="7">
        <v>1.6325796447702288</v>
      </c>
      <c r="H803">
        <v>1.42</v>
      </c>
      <c r="I803" s="7">
        <v>1.5353775021144629</v>
      </c>
      <c r="J803">
        <v>23.8</v>
      </c>
      <c r="K803">
        <v>503.5</v>
      </c>
      <c r="L803">
        <v>436.8</v>
      </c>
      <c r="M803">
        <v>317.5</v>
      </c>
      <c r="N803">
        <v>300.10000000000002</v>
      </c>
    </row>
    <row r="804" spans="1:14" x14ac:dyDescent="0.25">
      <c r="A804" t="s">
        <v>23</v>
      </c>
      <c r="B804" t="s">
        <v>58</v>
      </c>
      <c r="C804" s="1">
        <v>42390</v>
      </c>
      <c r="D804">
        <f>0.8-0-0</f>
        <v>0.8</v>
      </c>
      <c r="E804">
        <v>4.7</v>
      </c>
      <c r="F804" s="7">
        <v>0.82021450645337213</v>
      </c>
      <c r="G804" s="7">
        <v>2.7018043416972102</v>
      </c>
      <c r="H804">
        <v>2.35</v>
      </c>
      <c r="I804" s="7">
        <v>2.540941640823231</v>
      </c>
      <c r="J804">
        <v>1</v>
      </c>
      <c r="K804">
        <v>21.819999999999997</v>
      </c>
      <c r="L804">
        <v>98.7</v>
      </c>
      <c r="M804">
        <v>1.3</v>
      </c>
      <c r="N804">
        <v>1.2</v>
      </c>
    </row>
    <row r="805" spans="1:14" x14ac:dyDescent="0.25">
      <c r="A805" t="s">
        <v>24</v>
      </c>
      <c r="B805" t="s">
        <v>58</v>
      </c>
      <c r="C805" s="1">
        <v>42390</v>
      </c>
      <c r="D805">
        <f>6-0-0</f>
        <v>6</v>
      </c>
      <c r="E805">
        <v>15</v>
      </c>
      <c r="F805" s="7">
        <v>6.1516087984002903</v>
      </c>
      <c r="G805" s="7">
        <v>1.9774908373273195</v>
      </c>
      <c r="H805">
        <v>1.72</v>
      </c>
      <c r="I805" s="7">
        <v>1.8597530307301944</v>
      </c>
      <c r="J805">
        <v>12.7</v>
      </c>
      <c r="K805">
        <v>270</v>
      </c>
      <c r="L805">
        <v>315</v>
      </c>
      <c r="M805">
        <v>170.3</v>
      </c>
      <c r="N805">
        <v>161</v>
      </c>
    </row>
    <row r="806" spans="1:14" x14ac:dyDescent="0.25">
      <c r="A806" t="s">
        <v>25</v>
      </c>
      <c r="B806" t="s">
        <v>58</v>
      </c>
      <c r="C806" s="1">
        <v>42390</v>
      </c>
      <c r="D806">
        <f>6.5-0-0</f>
        <v>6.5</v>
      </c>
      <c r="E806">
        <v>6.2</v>
      </c>
      <c r="F806" s="7">
        <v>6.664242864933648</v>
      </c>
      <c r="G806" s="7">
        <v>2.6558161826895978</v>
      </c>
      <c r="H806">
        <v>2.31</v>
      </c>
      <c r="I806" s="7">
        <v>2.4976915703411335</v>
      </c>
      <c r="J806">
        <v>6.7</v>
      </c>
      <c r="K806">
        <v>141</v>
      </c>
      <c r="L806">
        <v>130.20000000000002</v>
      </c>
      <c r="M806">
        <v>13.3</v>
      </c>
      <c r="N806">
        <v>12.6</v>
      </c>
    </row>
    <row r="807" spans="1:14" x14ac:dyDescent="0.25">
      <c r="A807" t="s">
        <v>26</v>
      </c>
      <c r="B807" t="s">
        <v>58</v>
      </c>
      <c r="C807" s="1">
        <v>42390</v>
      </c>
      <c r="D807">
        <f>22-0-0</f>
        <v>22</v>
      </c>
      <c r="E807">
        <v>16.600000000000001</v>
      </c>
      <c r="F807" s="7">
        <v>22.555898927467734</v>
      </c>
      <c r="G807" s="7">
        <v>1.7935382012968712</v>
      </c>
      <c r="H807">
        <v>1.56</v>
      </c>
      <c r="I807" s="7">
        <v>1.6867527488018044</v>
      </c>
      <c r="J807">
        <v>23.2</v>
      </c>
      <c r="K807">
        <v>490.5</v>
      </c>
      <c r="L807">
        <v>348.6</v>
      </c>
      <c r="M807">
        <v>93.6</v>
      </c>
      <c r="N807">
        <v>88.5</v>
      </c>
    </row>
    <row r="808" spans="1:14" x14ac:dyDescent="0.25">
      <c r="A808" t="s">
        <v>27</v>
      </c>
      <c r="B808" t="s">
        <v>58</v>
      </c>
      <c r="C808" s="1">
        <v>42390</v>
      </c>
      <c r="D808">
        <f>19.5-0-0</f>
        <v>19.5</v>
      </c>
      <c r="E808">
        <v>18.2</v>
      </c>
      <c r="F808" s="7">
        <v>19.992728594800944</v>
      </c>
      <c r="G808" s="7">
        <v>1.552100366506908</v>
      </c>
      <c r="H808">
        <v>1.35</v>
      </c>
      <c r="I808" s="7">
        <v>1.4596898787707921</v>
      </c>
      <c r="J808">
        <v>18.100000000000001</v>
      </c>
      <c r="K808">
        <v>383</v>
      </c>
      <c r="L808">
        <v>382.2</v>
      </c>
      <c r="M808">
        <v>236.4</v>
      </c>
      <c r="N808">
        <v>223.4</v>
      </c>
    </row>
    <row r="809" spans="1:14" x14ac:dyDescent="0.25">
      <c r="A809" t="s">
        <v>28</v>
      </c>
      <c r="B809" t="s">
        <v>58</v>
      </c>
      <c r="C809" s="1">
        <v>42390</v>
      </c>
      <c r="D809">
        <f>7-0-0</f>
        <v>7</v>
      </c>
      <c r="E809">
        <v>6.6</v>
      </c>
      <c r="F809" s="7">
        <v>7.1768769314670058</v>
      </c>
      <c r="G809" s="7">
        <v>1.5406033267550048</v>
      </c>
      <c r="H809">
        <v>1.34</v>
      </c>
      <c r="I809" s="7">
        <v>1.4488773611502679</v>
      </c>
      <c r="J809">
        <v>6.6</v>
      </c>
      <c r="K809">
        <v>139</v>
      </c>
      <c r="L809">
        <v>138.6</v>
      </c>
      <c r="M809">
        <v>86.4</v>
      </c>
      <c r="N809">
        <v>81.7</v>
      </c>
    </row>
    <row r="810" spans="1:14" x14ac:dyDescent="0.25">
      <c r="A810" t="s">
        <v>29</v>
      </c>
      <c r="B810" t="s">
        <v>58</v>
      </c>
      <c r="C810" s="1">
        <v>42390</v>
      </c>
      <c r="D810">
        <f>19-0-0</f>
        <v>19</v>
      </c>
      <c r="E810">
        <v>14</v>
      </c>
      <c r="F810" s="7">
        <v>19.480094528267585</v>
      </c>
      <c r="G810" s="7">
        <v>1.4831181279954897</v>
      </c>
      <c r="H810">
        <v>1.29</v>
      </c>
      <c r="I810" s="7">
        <v>1.3948147730476459</v>
      </c>
      <c r="J810">
        <v>18.399999999999999</v>
      </c>
      <c r="K810">
        <v>389</v>
      </c>
      <c r="L810">
        <v>294</v>
      </c>
      <c r="M810">
        <v>52.2</v>
      </c>
      <c r="N810">
        <v>49.3</v>
      </c>
    </row>
    <row r="811" spans="1:14" x14ac:dyDescent="0.25">
      <c r="A811" t="s">
        <v>30</v>
      </c>
      <c r="B811" t="s">
        <v>58</v>
      </c>
      <c r="C811" s="1">
        <v>42390</v>
      </c>
      <c r="D811">
        <f>42-0-0</f>
        <v>42</v>
      </c>
      <c r="E811">
        <v>36.299999999999997</v>
      </c>
      <c r="F811" s="7">
        <v>43.061261588802033</v>
      </c>
      <c r="G811" s="7">
        <v>1.8395263603044834</v>
      </c>
      <c r="H811">
        <v>1.6</v>
      </c>
      <c r="I811" s="7">
        <v>1.7300028192839019</v>
      </c>
      <c r="J811">
        <v>42.4</v>
      </c>
      <c r="K811">
        <v>897</v>
      </c>
      <c r="L811">
        <v>762.3</v>
      </c>
      <c r="M811">
        <v>128.69999999999999</v>
      </c>
      <c r="N811">
        <v>121.7</v>
      </c>
    </row>
    <row r="812" spans="1:14" x14ac:dyDescent="0.25">
      <c r="A812" t="s">
        <v>31</v>
      </c>
      <c r="B812" t="s">
        <v>58</v>
      </c>
      <c r="C812" s="1">
        <v>42390</v>
      </c>
      <c r="D812">
        <f>41-0-0</f>
        <v>41</v>
      </c>
      <c r="E812">
        <v>31.9</v>
      </c>
      <c r="F812" s="7">
        <v>42.035993455735316</v>
      </c>
      <c r="G812" s="7">
        <v>1.5406033267550048</v>
      </c>
      <c r="H812">
        <v>1.34</v>
      </c>
      <c r="I812" s="7">
        <v>1.4488773611502679</v>
      </c>
      <c r="J812">
        <v>40.1</v>
      </c>
      <c r="K812">
        <v>850</v>
      </c>
      <c r="L812">
        <v>669.9</v>
      </c>
      <c r="M812">
        <v>211.3</v>
      </c>
      <c r="N812">
        <v>199.7</v>
      </c>
    </row>
    <row r="813" spans="1:14" x14ac:dyDescent="0.25">
      <c r="A813" t="s">
        <v>32</v>
      </c>
      <c r="B813" t="s">
        <v>58</v>
      </c>
      <c r="C813" s="1">
        <v>42390</v>
      </c>
      <c r="D813">
        <f>7-0-0</f>
        <v>7</v>
      </c>
      <c r="E813">
        <v>7.4</v>
      </c>
      <c r="F813" s="7">
        <v>7.1768769314670058</v>
      </c>
      <c r="G813" s="7">
        <v>0.9542542994079507</v>
      </c>
      <c r="H813">
        <v>0.83</v>
      </c>
      <c r="I813" s="7">
        <v>0.89743896250352395</v>
      </c>
      <c r="J813">
        <v>7</v>
      </c>
      <c r="K813">
        <v>149</v>
      </c>
      <c r="L813">
        <v>155.4</v>
      </c>
      <c r="M813">
        <v>76.900000000000006</v>
      </c>
      <c r="N813">
        <v>72.7</v>
      </c>
    </row>
    <row r="814" spans="1:14" x14ac:dyDescent="0.25">
      <c r="A814" t="s">
        <v>33</v>
      </c>
      <c r="B814" t="s">
        <v>58</v>
      </c>
      <c r="C814" s="1">
        <v>42390</v>
      </c>
      <c r="D814">
        <v>0</v>
      </c>
      <c r="E814">
        <v>15</v>
      </c>
      <c r="F814" s="7">
        <v>0</v>
      </c>
      <c r="G814" s="7">
        <v>1.1152128559345929</v>
      </c>
      <c r="H814">
        <v>0.97</v>
      </c>
      <c r="I814" s="7">
        <v>1.0488142091908654</v>
      </c>
      <c r="J814">
        <v>14.9</v>
      </c>
      <c r="K814">
        <v>0</v>
      </c>
      <c r="L814">
        <v>315</v>
      </c>
      <c r="M814">
        <v>246.3</v>
      </c>
      <c r="N814">
        <v>232.8</v>
      </c>
    </row>
    <row r="815" spans="1:14" x14ac:dyDescent="0.25">
      <c r="A815" t="s">
        <v>34</v>
      </c>
      <c r="B815" t="s">
        <v>58</v>
      </c>
      <c r="C815" s="1">
        <v>42390</v>
      </c>
      <c r="D815">
        <f>4.7-0-0</f>
        <v>4.7</v>
      </c>
      <c r="E815">
        <v>5.5</v>
      </c>
      <c r="F815" s="7">
        <v>4.8187602254135609</v>
      </c>
      <c r="G815" s="7">
        <v>0.64383422610656926</v>
      </c>
      <c r="H815">
        <v>0.56000000000000005</v>
      </c>
      <c r="I815" s="7">
        <v>0.6055009867493657</v>
      </c>
      <c r="J815">
        <v>4.9000000000000004</v>
      </c>
      <c r="K815">
        <v>104.80500000000002</v>
      </c>
      <c r="L815">
        <v>115.5</v>
      </c>
      <c r="M815">
        <v>15</v>
      </c>
      <c r="N815">
        <v>14.2</v>
      </c>
    </row>
    <row r="816" spans="1:14" x14ac:dyDescent="0.25">
      <c r="A816" t="s">
        <v>35</v>
      </c>
      <c r="B816" t="s">
        <v>58</v>
      </c>
      <c r="C816" s="1">
        <v>42390</v>
      </c>
      <c r="D816">
        <f>24-0-0</f>
        <v>24</v>
      </c>
      <c r="E816">
        <v>20.8</v>
      </c>
      <c r="F816" s="7">
        <v>24.606435193601161</v>
      </c>
      <c r="G816" s="7">
        <v>0.63233718635466618</v>
      </c>
      <c r="H816">
        <v>0.55000000000000004</v>
      </c>
      <c r="I816" s="7">
        <v>0.59468846912884132</v>
      </c>
      <c r="J816">
        <v>24.4</v>
      </c>
      <c r="K816">
        <v>516</v>
      </c>
      <c r="L816">
        <v>436.8</v>
      </c>
      <c r="M816">
        <v>320.39999999999998</v>
      </c>
      <c r="N816">
        <v>302.8</v>
      </c>
    </row>
    <row r="817" spans="1:14" x14ac:dyDescent="0.25">
      <c r="A817" t="s">
        <v>36</v>
      </c>
      <c r="B817" t="s">
        <v>58</v>
      </c>
      <c r="C817" s="1">
        <v>42390</v>
      </c>
      <c r="D817">
        <v>0</v>
      </c>
      <c r="E817">
        <v>8</v>
      </c>
      <c r="F817" s="7">
        <v>0</v>
      </c>
      <c r="G817" s="7">
        <v>0.2874259937975755</v>
      </c>
      <c r="H817">
        <v>0.25</v>
      </c>
      <c r="I817" s="7">
        <v>0.27031294051310967</v>
      </c>
      <c r="J817">
        <v>7.9</v>
      </c>
      <c r="K817">
        <v>0</v>
      </c>
      <c r="L817">
        <v>168</v>
      </c>
      <c r="M817">
        <v>0</v>
      </c>
      <c r="N817">
        <v>0</v>
      </c>
    </row>
    <row r="818" spans="1:14" x14ac:dyDescent="0.25">
      <c r="A818" t="s">
        <v>37</v>
      </c>
      <c r="B818" t="s">
        <v>58</v>
      </c>
      <c r="C818" s="1">
        <v>42390</v>
      </c>
      <c r="D818">
        <v>0</v>
      </c>
      <c r="E818">
        <v>0</v>
      </c>
      <c r="F818" s="7">
        <v>0</v>
      </c>
      <c r="G818" s="7">
        <v>0</v>
      </c>
      <c r="H818">
        <v>0</v>
      </c>
      <c r="I818" s="7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x14ac:dyDescent="0.25">
      <c r="A819" t="s">
        <v>38</v>
      </c>
      <c r="B819" t="s">
        <v>58</v>
      </c>
      <c r="C819" s="1">
        <v>42390</v>
      </c>
      <c r="D819">
        <v>0</v>
      </c>
      <c r="E819">
        <v>10</v>
      </c>
      <c r="F819" s="7">
        <v>0</v>
      </c>
      <c r="G819" s="7">
        <v>0</v>
      </c>
      <c r="H819">
        <v>0</v>
      </c>
      <c r="I819" s="7">
        <v>0</v>
      </c>
      <c r="J819">
        <v>9.9</v>
      </c>
      <c r="K819">
        <v>0</v>
      </c>
      <c r="L819">
        <v>210</v>
      </c>
      <c r="M819">
        <v>165</v>
      </c>
      <c r="N819">
        <v>156</v>
      </c>
    </row>
    <row r="820" spans="1:14" x14ac:dyDescent="0.25">
      <c r="A820" t="s">
        <v>59</v>
      </c>
      <c r="B820" t="s">
        <v>58</v>
      </c>
      <c r="C820" s="1">
        <v>42390</v>
      </c>
      <c r="D820">
        <v>0</v>
      </c>
      <c r="E820">
        <v>5</v>
      </c>
      <c r="F820" s="7">
        <v>0</v>
      </c>
      <c r="G820" s="7">
        <v>0</v>
      </c>
      <c r="I820" s="7">
        <v>0</v>
      </c>
      <c r="K820">
        <v>0</v>
      </c>
      <c r="L820">
        <v>105</v>
      </c>
      <c r="M820">
        <v>0</v>
      </c>
      <c r="N820">
        <v>0</v>
      </c>
    </row>
    <row r="821" spans="1:14" x14ac:dyDescent="0.25">
      <c r="A821" t="s">
        <v>1</v>
      </c>
      <c r="B821" t="s">
        <v>58</v>
      </c>
      <c r="C821" s="1">
        <v>42391</v>
      </c>
      <c r="D821">
        <v>541.70000000000005</v>
      </c>
      <c r="E821">
        <v>507.19999999999993</v>
      </c>
      <c r="F821">
        <v>526</v>
      </c>
      <c r="G821">
        <v>159.30000000000018</v>
      </c>
      <c r="H821">
        <v>177.35000000000002</v>
      </c>
      <c r="I821">
        <v>178.84</v>
      </c>
      <c r="J821">
        <v>542.63636363636351</v>
      </c>
      <c r="K821">
        <v>12157.3</v>
      </c>
      <c r="L821">
        <v>11937.999999999996</v>
      </c>
      <c r="M821">
        <v>4264.18</v>
      </c>
      <c r="N821">
        <v>4058.9199999999992</v>
      </c>
    </row>
    <row r="822" spans="1:14" x14ac:dyDescent="0.25">
      <c r="A822" t="s">
        <v>2</v>
      </c>
      <c r="B822" t="s">
        <v>58</v>
      </c>
      <c r="C822" s="1">
        <v>42391</v>
      </c>
      <c r="D822">
        <f>13.4-0-0</f>
        <v>13.4</v>
      </c>
      <c r="E822">
        <v>13.3</v>
      </c>
      <c r="F822" s="7">
        <v>13.011630053535168</v>
      </c>
      <c r="G822" s="7">
        <v>18.593233718635485</v>
      </c>
      <c r="H822">
        <v>20.7</v>
      </c>
      <c r="I822" s="7">
        <v>20.873910346771915</v>
      </c>
      <c r="J822">
        <v>13.2</v>
      </c>
      <c r="K822">
        <v>292.45999999999998</v>
      </c>
      <c r="L822">
        <v>292.60000000000002</v>
      </c>
      <c r="M822">
        <v>49.9</v>
      </c>
      <c r="N822">
        <v>47.5</v>
      </c>
    </row>
    <row r="823" spans="1:14" x14ac:dyDescent="0.25">
      <c r="A823" t="s">
        <v>3</v>
      </c>
      <c r="B823" t="s">
        <v>58</v>
      </c>
      <c r="C823" s="1">
        <v>42391</v>
      </c>
      <c r="D823">
        <f>3-0-0</f>
        <v>3</v>
      </c>
      <c r="E823">
        <v>3.3</v>
      </c>
      <c r="F823" s="7">
        <v>2.9130515045227985</v>
      </c>
      <c r="G823" s="7">
        <v>12.673938539610953</v>
      </c>
      <c r="H823">
        <v>14.11</v>
      </c>
      <c r="I823" s="7">
        <v>14.228544685649844</v>
      </c>
      <c r="J823">
        <v>3.2</v>
      </c>
      <c r="K823">
        <v>70.394999999999996</v>
      </c>
      <c r="L823">
        <v>72.599999999999994</v>
      </c>
      <c r="M823">
        <v>24.7</v>
      </c>
      <c r="N823">
        <v>23.5</v>
      </c>
    </row>
    <row r="824" spans="1:14" x14ac:dyDescent="0.25">
      <c r="A824" t="s">
        <v>4</v>
      </c>
      <c r="B824" t="s">
        <v>58</v>
      </c>
      <c r="C824" s="1">
        <v>42391</v>
      </c>
      <c r="D824">
        <f>16.2-0-0</f>
        <v>16.2</v>
      </c>
      <c r="E824">
        <v>13.5</v>
      </c>
      <c r="F824" s="7">
        <v>15.73047812442311</v>
      </c>
      <c r="G824" s="7">
        <v>9.4133859599661793</v>
      </c>
      <c r="H824">
        <v>10.48</v>
      </c>
      <c r="I824" s="7">
        <v>10.568047363969551</v>
      </c>
      <c r="J824">
        <v>17.8</v>
      </c>
      <c r="K824">
        <v>394.601</v>
      </c>
      <c r="L824">
        <v>297</v>
      </c>
      <c r="M824">
        <v>123.7</v>
      </c>
      <c r="N824">
        <v>117.8</v>
      </c>
    </row>
    <row r="825" spans="1:14" x14ac:dyDescent="0.25">
      <c r="A825" t="s">
        <v>5</v>
      </c>
      <c r="B825" t="s">
        <v>58</v>
      </c>
      <c r="C825" s="1">
        <v>42391</v>
      </c>
      <c r="D825">
        <f>7.5-0-0</f>
        <v>7.5</v>
      </c>
      <c r="E825">
        <v>7.7</v>
      </c>
      <c r="F825" s="7">
        <v>7.282628761306996</v>
      </c>
      <c r="G825" s="7">
        <v>9.0810431350437071</v>
      </c>
      <c r="H825">
        <v>10.11</v>
      </c>
      <c r="I825" s="7">
        <v>10.194938821539328</v>
      </c>
      <c r="J825">
        <v>5.0999999999999996</v>
      </c>
      <c r="K825">
        <v>112.15050000000004</v>
      </c>
      <c r="L825">
        <v>169.4</v>
      </c>
      <c r="M825">
        <v>12.8</v>
      </c>
      <c r="N825">
        <v>12.2</v>
      </c>
    </row>
    <row r="826" spans="1:14" x14ac:dyDescent="0.25">
      <c r="A826" t="s">
        <v>6</v>
      </c>
      <c r="B826" t="s">
        <v>58</v>
      </c>
      <c r="C826" s="1">
        <v>42391</v>
      </c>
      <c r="D826">
        <f>19-0-0</f>
        <v>19</v>
      </c>
      <c r="E826">
        <v>20.5</v>
      </c>
      <c r="F826" s="7">
        <v>18.449326195311055</v>
      </c>
      <c r="G826" s="7">
        <v>11.191869185226965</v>
      </c>
      <c r="H826">
        <v>12.46</v>
      </c>
      <c r="I826" s="7">
        <v>12.564682266704258</v>
      </c>
      <c r="J826">
        <v>18.399999999999999</v>
      </c>
      <c r="K826">
        <v>409.303</v>
      </c>
      <c r="L826">
        <v>451</v>
      </c>
      <c r="M826">
        <v>66.2</v>
      </c>
      <c r="N826">
        <v>63</v>
      </c>
    </row>
    <row r="827" spans="1:14" x14ac:dyDescent="0.25">
      <c r="A827" t="s">
        <v>7</v>
      </c>
      <c r="B827" t="s">
        <v>58</v>
      </c>
      <c r="C827" s="1">
        <v>42391</v>
      </c>
      <c r="D827">
        <f>8.7-0-0</f>
        <v>8.6999999999999993</v>
      </c>
      <c r="E827">
        <v>11.7</v>
      </c>
      <c r="F827" s="7">
        <v>8.4478493631161147</v>
      </c>
      <c r="G827" s="7">
        <v>9.4582971525232686</v>
      </c>
      <c r="H827">
        <v>10.53</v>
      </c>
      <c r="I827" s="7">
        <v>10.618467437270931</v>
      </c>
      <c r="J827">
        <v>10.6</v>
      </c>
      <c r="K827">
        <v>235.11700000000002</v>
      </c>
      <c r="L827">
        <v>257.39999999999998</v>
      </c>
      <c r="M827">
        <v>29</v>
      </c>
      <c r="N827">
        <v>27.6</v>
      </c>
    </row>
    <row r="828" spans="1:14" x14ac:dyDescent="0.25">
      <c r="A828" t="s">
        <v>8</v>
      </c>
      <c r="B828" t="s">
        <v>58</v>
      </c>
      <c r="C828" s="1">
        <v>42391</v>
      </c>
      <c r="D828">
        <f>11.5-0-0</f>
        <v>11.5</v>
      </c>
      <c r="E828">
        <v>12.7</v>
      </c>
      <c r="F828" s="7">
        <v>11.16669743400406</v>
      </c>
      <c r="G828" s="7">
        <v>7.1857908091344873</v>
      </c>
      <c r="H828">
        <v>8</v>
      </c>
      <c r="I828" s="7">
        <v>8.0672117282210305</v>
      </c>
      <c r="J828">
        <v>11.6</v>
      </c>
      <c r="K828">
        <v>257.67900000000003</v>
      </c>
      <c r="L828">
        <v>279.39999999999998</v>
      </c>
      <c r="M828">
        <v>39.200000000000003</v>
      </c>
      <c r="N828">
        <v>37.299999999999997</v>
      </c>
    </row>
    <row r="829" spans="1:14" x14ac:dyDescent="0.25">
      <c r="A829" t="s">
        <v>9</v>
      </c>
      <c r="B829" t="s">
        <v>58</v>
      </c>
      <c r="C829" s="1">
        <v>42391</v>
      </c>
      <c r="D829">
        <f>11.7-0-1.2</f>
        <v>10.5</v>
      </c>
      <c r="E829">
        <v>14.8</v>
      </c>
      <c r="F829" s="7">
        <v>10.195680265829795</v>
      </c>
      <c r="G829" s="7">
        <v>9.3055990978291607</v>
      </c>
      <c r="H829">
        <v>10.36</v>
      </c>
      <c r="I829" s="7">
        <v>10.447039188046235</v>
      </c>
      <c r="J829">
        <v>11.3</v>
      </c>
      <c r="K829">
        <v>251.5205</v>
      </c>
      <c r="L829">
        <v>325.60000000000002</v>
      </c>
      <c r="M829">
        <v>33.4</v>
      </c>
      <c r="N829">
        <v>31.8</v>
      </c>
    </row>
    <row r="830" spans="1:14" x14ac:dyDescent="0.25">
      <c r="A830" t="s">
        <v>10</v>
      </c>
      <c r="B830" t="s">
        <v>58</v>
      </c>
      <c r="C830" s="1">
        <v>42391</v>
      </c>
      <c r="D830">
        <f>15.9-0-0</f>
        <v>15.9</v>
      </c>
      <c r="E830">
        <v>17.8</v>
      </c>
      <c r="F830" s="7">
        <v>15.43917297397083</v>
      </c>
      <c r="G830" s="7">
        <v>8.8115759797011641</v>
      </c>
      <c r="H830">
        <v>9.81</v>
      </c>
      <c r="I830" s="7">
        <v>9.8924183817310407</v>
      </c>
      <c r="J830">
        <v>16.3</v>
      </c>
      <c r="K830">
        <v>361.971</v>
      </c>
      <c r="L830">
        <v>391.6</v>
      </c>
      <c r="M830">
        <v>61.9</v>
      </c>
      <c r="N830">
        <v>58.9</v>
      </c>
    </row>
    <row r="831" spans="1:14" x14ac:dyDescent="0.25">
      <c r="A831" t="s">
        <v>11</v>
      </c>
      <c r="B831" t="s">
        <v>58</v>
      </c>
      <c r="C831" s="1">
        <v>42391</v>
      </c>
      <c r="D831">
        <f>8.4-0-0.8</f>
        <v>7.6000000000000005</v>
      </c>
      <c r="E831">
        <v>12.4</v>
      </c>
      <c r="F831" s="7">
        <v>7.3797304781244231</v>
      </c>
      <c r="G831" s="7">
        <v>8.4343219622216044</v>
      </c>
      <c r="H831">
        <v>9.39</v>
      </c>
      <c r="I831" s="7">
        <v>9.4688897659994353</v>
      </c>
      <c r="J831">
        <v>10.3</v>
      </c>
      <c r="K831">
        <v>229.07099999999997</v>
      </c>
      <c r="L831">
        <v>272.8</v>
      </c>
      <c r="M831">
        <v>43.4</v>
      </c>
      <c r="N831">
        <v>41.3</v>
      </c>
    </row>
    <row r="832" spans="1:14" x14ac:dyDescent="0.25">
      <c r="A832" t="s">
        <v>12</v>
      </c>
      <c r="B832" t="s">
        <v>58</v>
      </c>
      <c r="C832" s="1">
        <v>42391</v>
      </c>
      <c r="D832">
        <f>34.4-0-0</f>
        <v>34.4</v>
      </c>
      <c r="E832">
        <v>31.8</v>
      </c>
      <c r="F832" s="7">
        <v>33.40299058519475</v>
      </c>
      <c r="G832" s="7">
        <v>5.9552241330702067</v>
      </c>
      <c r="H832">
        <v>6.63</v>
      </c>
      <c r="I832" s="7">
        <v>6.6857017197631796</v>
      </c>
      <c r="J832">
        <v>31</v>
      </c>
      <c r="K832">
        <v>688.3660000000001</v>
      </c>
      <c r="L832">
        <v>699.6</v>
      </c>
      <c r="M832">
        <v>261.2</v>
      </c>
      <c r="N832">
        <v>248.7</v>
      </c>
    </row>
    <row r="833" spans="1:14" x14ac:dyDescent="0.25">
      <c r="A833" t="s">
        <v>13</v>
      </c>
      <c r="B833" t="s">
        <v>58</v>
      </c>
      <c r="C833" s="1">
        <v>42391</v>
      </c>
      <c r="D833">
        <f>12-0-0</f>
        <v>12</v>
      </c>
      <c r="E833">
        <v>10</v>
      </c>
      <c r="F833" s="7">
        <v>11.652206018091194</v>
      </c>
      <c r="G833" s="7">
        <v>6.2606202424584216</v>
      </c>
      <c r="H833">
        <v>6.97</v>
      </c>
      <c r="I833" s="7">
        <v>7.0285582182125728</v>
      </c>
      <c r="J833">
        <v>11.6</v>
      </c>
      <c r="K833">
        <v>258</v>
      </c>
      <c r="L833">
        <v>220</v>
      </c>
      <c r="M833">
        <v>36.6</v>
      </c>
      <c r="N833">
        <v>34.9</v>
      </c>
    </row>
    <row r="834" spans="1:14" x14ac:dyDescent="0.25">
      <c r="A834" t="s">
        <v>14</v>
      </c>
      <c r="B834" t="s">
        <v>58</v>
      </c>
      <c r="C834" s="1">
        <v>42391</v>
      </c>
      <c r="D834">
        <v>0</v>
      </c>
      <c r="E834">
        <v>7</v>
      </c>
      <c r="F834" s="7">
        <v>0</v>
      </c>
      <c r="G834" s="7">
        <v>3.781522413307024</v>
      </c>
      <c r="H834">
        <v>4.21</v>
      </c>
      <c r="I834" s="7">
        <v>4.2453701719763171</v>
      </c>
      <c r="J834">
        <v>0</v>
      </c>
      <c r="K834">
        <v>0</v>
      </c>
      <c r="L834">
        <v>154</v>
      </c>
      <c r="M834">
        <v>0</v>
      </c>
      <c r="N834">
        <v>0</v>
      </c>
    </row>
    <row r="835" spans="1:14" x14ac:dyDescent="0.25">
      <c r="A835" t="s">
        <v>15</v>
      </c>
      <c r="B835" t="s">
        <v>58</v>
      </c>
      <c r="C835" s="1">
        <v>42391</v>
      </c>
      <c r="D835">
        <f>11-0-0</f>
        <v>11</v>
      </c>
      <c r="E835">
        <v>9.5</v>
      </c>
      <c r="F835" s="7">
        <v>10.681188849916927</v>
      </c>
      <c r="G835" s="7">
        <v>3.6647533126585885</v>
      </c>
      <c r="H835">
        <v>4.08</v>
      </c>
      <c r="I835" s="7">
        <v>4.1142779813927257</v>
      </c>
      <c r="J835">
        <v>11</v>
      </c>
      <c r="K835">
        <v>244</v>
      </c>
      <c r="L835">
        <v>209</v>
      </c>
      <c r="M835">
        <v>41.7</v>
      </c>
      <c r="N835">
        <v>39.700000000000003</v>
      </c>
    </row>
    <row r="836" spans="1:14" x14ac:dyDescent="0.25">
      <c r="A836" t="s">
        <v>16</v>
      </c>
      <c r="B836" t="s">
        <v>58</v>
      </c>
      <c r="C836" s="1">
        <v>42391</v>
      </c>
      <c r="D836">
        <f>11-0-0</f>
        <v>11</v>
      </c>
      <c r="E836">
        <v>9.9</v>
      </c>
      <c r="F836" s="7">
        <v>10.681188849916927</v>
      </c>
      <c r="G836" s="7">
        <v>6.0989399492528964</v>
      </c>
      <c r="H836">
        <v>6.79</v>
      </c>
      <c r="I836" s="7">
        <v>6.8470459543275997</v>
      </c>
      <c r="J836">
        <v>10.5</v>
      </c>
      <c r="K836">
        <v>234</v>
      </c>
      <c r="L836">
        <v>217.8</v>
      </c>
      <c r="M836">
        <v>75.599999999999994</v>
      </c>
      <c r="N836">
        <v>71.900000000000006</v>
      </c>
    </row>
    <row r="837" spans="1:14" x14ac:dyDescent="0.25">
      <c r="A837" t="s">
        <v>17</v>
      </c>
      <c r="B837" t="s">
        <v>58</v>
      </c>
      <c r="C837" s="1">
        <v>42391</v>
      </c>
      <c r="D837">
        <v>0</v>
      </c>
      <c r="E837">
        <v>17</v>
      </c>
      <c r="F837" s="7">
        <v>0</v>
      </c>
      <c r="G837" s="7">
        <v>2.9551564702565574</v>
      </c>
      <c r="H837">
        <v>3.29</v>
      </c>
      <c r="I837" s="7">
        <v>3.3176408232308989</v>
      </c>
      <c r="J837">
        <v>0</v>
      </c>
      <c r="K837">
        <v>0</v>
      </c>
      <c r="L837">
        <v>374</v>
      </c>
      <c r="M837">
        <v>0</v>
      </c>
      <c r="N837">
        <v>0</v>
      </c>
    </row>
    <row r="838" spans="1:14" x14ac:dyDescent="0.25">
      <c r="A838" t="s">
        <v>18</v>
      </c>
      <c r="B838" t="s">
        <v>58</v>
      </c>
      <c r="C838" s="1">
        <v>42391</v>
      </c>
      <c r="D838">
        <f>20-0-0</f>
        <v>20</v>
      </c>
      <c r="E838">
        <v>18</v>
      </c>
      <c r="F838" s="7">
        <v>19.420343363485323</v>
      </c>
      <c r="G838" s="7">
        <v>2.2275951508316911</v>
      </c>
      <c r="H838">
        <v>2.48</v>
      </c>
      <c r="I838" s="7">
        <v>2.5008356357485195</v>
      </c>
      <c r="J838">
        <v>20.100000000000001</v>
      </c>
      <c r="K838">
        <v>445.5</v>
      </c>
      <c r="L838">
        <v>396</v>
      </c>
      <c r="M838">
        <v>202.9</v>
      </c>
      <c r="N838">
        <v>193.1</v>
      </c>
    </row>
    <row r="839" spans="1:14" x14ac:dyDescent="0.25">
      <c r="A839" t="s">
        <v>19</v>
      </c>
      <c r="B839" t="s">
        <v>58</v>
      </c>
      <c r="C839" s="1">
        <v>42391</v>
      </c>
      <c r="D839">
        <f>13.5-0-0</f>
        <v>13.5</v>
      </c>
      <c r="E839">
        <v>14.6</v>
      </c>
      <c r="F839" s="7">
        <v>13.108731770352593</v>
      </c>
      <c r="G839" s="7">
        <v>2.2186129123202729</v>
      </c>
      <c r="H839">
        <v>2.4700000000000002</v>
      </c>
      <c r="I839" s="7">
        <v>2.4907516210882434</v>
      </c>
      <c r="J839">
        <v>14.3</v>
      </c>
      <c r="K839">
        <v>318.5</v>
      </c>
      <c r="L839">
        <v>321.2</v>
      </c>
      <c r="M839">
        <v>226.5</v>
      </c>
      <c r="N839">
        <v>215.6</v>
      </c>
    </row>
    <row r="840" spans="1:14" x14ac:dyDescent="0.25">
      <c r="A840" t="s">
        <v>20</v>
      </c>
      <c r="B840" t="s">
        <v>58</v>
      </c>
      <c r="C840" s="1">
        <v>42391</v>
      </c>
      <c r="D840">
        <f>37-0-0</f>
        <v>37</v>
      </c>
      <c r="E840">
        <v>30.5</v>
      </c>
      <c r="F840" s="7">
        <v>35.927635222447847</v>
      </c>
      <c r="G840" s="7">
        <v>1.8144121793064578</v>
      </c>
      <c r="H840">
        <v>2.02</v>
      </c>
      <c r="I840" s="7">
        <v>2.0369709613758102</v>
      </c>
      <c r="J840">
        <v>35.4</v>
      </c>
      <c r="K840">
        <v>785.90000000000009</v>
      </c>
      <c r="L840">
        <v>671</v>
      </c>
      <c r="M840">
        <v>283.10000000000002</v>
      </c>
      <c r="N840">
        <v>269.5</v>
      </c>
    </row>
    <row r="841" spans="1:14" x14ac:dyDescent="0.25">
      <c r="A841" t="s">
        <v>21</v>
      </c>
      <c r="B841" t="s">
        <v>58</v>
      </c>
      <c r="C841" s="1">
        <v>42391</v>
      </c>
      <c r="D841">
        <f>31-0-0</f>
        <v>31</v>
      </c>
      <c r="E841">
        <v>26</v>
      </c>
      <c r="F841" s="7">
        <v>30.101532213402251</v>
      </c>
      <c r="G841" s="7">
        <v>2.7126360304482686</v>
      </c>
      <c r="H841">
        <v>3.02</v>
      </c>
      <c r="I841" s="7">
        <v>3.0453724274034393</v>
      </c>
      <c r="J841">
        <v>29.7</v>
      </c>
      <c r="K841">
        <v>659</v>
      </c>
      <c r="L841">
        <v>572</v>
      </c>
      <c r="M841">
        <v>437.5</v>
      </c>
      <c r="N841">
        <v>416.4</v>
      </c>
    </row>
    <row r="842" spans="1:14" x14ac:dyDescent="0.25">
      <c r="A842" t="s">
        <v>22</v>
      </c>
      <c r="B842" t="s">
        <v>58</v>
      </c>
      <c r="C842" s="1">
        <v>42391</v>
      </c>
      <c r="D842">
        <f>24-0-0</f>
        <v>24</v>
      </c>
      <c r="E842">
        <v>20.8</v>
      </c>
      <c r="F842" s="7">
        <v>23.304412036182388</v>
      </c>
      <c r="G842" s="7">
        <v>1.2754778686213715</v>
      </c>
      <c r="H842">
        <v>1.42</v>
      </c>
      <c r="I842" s="7">
        <v>1.4319300817592329</v>
      </c>
      <c r="J842">
        <v>23.8</v>
      </c>
      <c r="K842">
        <v>527.5</v>
      </c>
      <c r="L842">
        <v>457.6</v>
      </c>
      <c r="M842">
        <v>330.1</v>
      </c>
      <c r="N842">
        <v>314.2</v>
      </c>
    </row>
    <row r="843" spans="1:14" x14ac:dyDescent="0.25">
      <c r="A843" t="s">
        <v>23</v>
      </c>
      <c r="B843" t="s">
        <v>58</v>
      </c>
      <c r="C843" s="1">
        <v>42391</v>
      </c>
      <c r="D843">
        <f>0.8-0-0</f>
        <v>0.8</v>
      </c>
      <c r="E843">
        <v>4.7</v>
      </c>
      <c r="F843" s="7">
        <v>0.77681373453941294</v>
      </c>
      <c r="G843" s="7">
        <v>2.1108260501832556</v>
      </c>
      <c r="H843">
        <v>2.35</v>
      </c>
      <c r="I843" s="7">
        <v>2.3697434451649277</v>
      </c>
      <c r="J843">
        <v>1</v>
      </c>
      <c r="K843">
        <v>22.659999999999993</v>
      </c>
      <c r="L843">
        <v>103.4</v>
      </c>
      <c r="M843">
        <v>1.3</v>
      </c>
      <c r="N843">
        <v>1.2</v>
      </c>
    </row>
    <row r="844" spans="1:14" x14ac:dyDescent="0.25">
      <c r="A844" t="s">
        <v>24</v>
      </c>
      <c r="B844" t="s">
        <v>58</v>
      </c>
      <c r="C844" s="1">
        <v>42391</v>
      </c>
      <c r="D844">
        <f>6-0-0</f>
        <v>6</v>
      </c>
      <c r="E844">
        <v>15</v>
      </c>
      <c r="F844" s="7">
        <v>5.826103009045597</v>
      </c>
      <c r="G844" s="7">
        <v>1.5449450239639149</v>
      </c>
      <c r="H844">
        <v>1.72</v>
      </c>
      <c r="I844" s="7">
        <v>1.7344505215675217</v>
      </c>
      <c r="J844">
        <v>12.4</v>
      </c>
      <c r="K844">
        <v>276</v>
      </c>
      <c r="L844">
        <v>330</v>
      </c>
      <c r="M844">
        <v>172.7</v>
      </c>
      <c r="N844">
        <v>164.4</v>
      </c>
    </row>
    <row r="845" spans="1:14" x14ac:dyDescent="0.25">
      <c r="A845" t="s">
        <v>25</v>
      </c>
      <c r="B845" t="s">
        <v>58</v>
      </c>
      <c r="C845" s="1">
        <v>42391</v>
      </c>
      <c r="D845">
        <f>6-0-0</f>
        <v>6</v>
      </c>
      <c r="E845">
        <v>6.2</v>
      </c>
      <c r="F845" s="7">
        <v>5.826103009045597</v>
      </c>
      <c r="G845" s="7">
        <v>2.0748970961375832</v>
      </c>
      <c r="H845">
        <v>2.31</v>
      </c>
      <c r="I845" s="7">
        <v>2.329407386523823</v>
      </c>
      <c r="J845">
        <v>6.6</v>
      </c>
      <c r="K845">
        <v>147</v>
      </c>
      <c r="L845">
        <v>136.4</v>
      </c>
      <c r="M845">
        <v>13.9</v>
      </c>
      <c r="N845">
        <v>13.2</v>
      </c>
    </row>
    <row r="846" spans="1:14" x14ac:dyDescent="0.25">
      <c r="A846" t="s">
        <v>26</v>
      </c>
      <c r="B846" t="s">
        <v>58</v>
      </c>
      <c r="C846" s="1">
        <v>42391</v>
      </c>
      <c r="D846">
        <f>19-0-0</f>
        <v>19</v>
      </c>
      <c r="E846">
        <v>16.600000000000001</v>
      </c>
      <c r="F846" s="7">
        <v>18.449326195311055</v>
      </c>
      <c r="G846" s="7">
        <v>1.401229207781225</v>
      </c>
      <c r="H846">
        <v>1.56</v>
      </c>
      <c r="I846" s="7">
        <v>1.5731062870031012</v>
      </c>
      <c r="J846">
        <v>22.9</v>
      </c>
      <c r="K846">
        <v>509.5</v>
      </c>
      <c r="L846">
        <v>365.20000000000005</v>
      </c>
      <c r="M846">
        <v>96.5</v>
      </c>
      <c r="N846">
        <v>91.9</v>
      </c>
    </row>
    <row r="847" spans="1:14" x14ac:dyDescent="0.25">
      <c r="A847" t="s">
        <v>27</v>
      </c>
      <c r="B847" t="s">
        <v>58</v>
      </c>
      <c r="C847" s="1">
        <v>42391</v>
      </c>
      <c r="D847">
        <f>20-0-0</f>
        <v>20</v>
      </c>
      <c r="E847">
        <v>18.2</v>
      </c>
      <c r="F847" s="7">
        <v>19.420343363485323</v>
      </c>
      <c r="G847" s="7">
        <v>1.2126021990414448</v>
      </c>
      <c r="H847">
        <v>1.35</v>
      </c>
      <c r="I847" s="7">
        <v>1.3613419791372992</v>
      </c>
      <c r="J847">
        <v>18.2</v>
      </c>
      <c r="K847">
        <v>403</v>
      </c>
      <c r="L847">
        <v>400.4</v>
      </c>
      <c r="M847">
        <v>246.8</v>
      </c>
      <c r="N847">
        <v>235</v>
      </c>
    </row>
    <row r="848" spans="1:14" x14ac:dyDescent="0.25">
      <c r="A848" t="s">
        <v>28</v>
      </c>
      <c r="B848" t="s">
        <v>58</v>
      </c>
      <c r="C848" s="1">
        <v>42391</v>
      </c>
      <c r="D848">
        <f>7.5-0-0</f>
        <v>7.5</v>
      </c>
      <c r="E848">
        <v>6.6</v>
      </c>
      <c r="F848" s="7">
        <v>7.282628761306996</v>
      </c>
      <c r="G848" s="7">
        <v>1.2036199605300266</v>
      </c>
      <c r="H848">
        <v>1.34</v>
      </c>
      <c r="I848" s="7">
        <v>1.3512579644770228</v>
      </c>
      <c r="J848">
        <v>6.6</v>
      </c>
      <c r="K848">
        <v>146.5</v>
      </c>
      <c r="L848">
        <v>145.19999999999999</v>
      </c>
      <c r="M848">
        <v>90.4</v>
      </c>
      <c r="N848">
        <v>86</v>
      </c>
    </row>
    <row r="849" spans="1:14" x14ac:dyDescent="0.25">
      <c r="A849" t="s">
        <v>29</v>
      </c>
      <c r="B849" t="s">
        <v>58</v>
      </c>
      <c r="C849" s="1">
        <v>42391</v>
      </c>
      <c r="D849">
        <f>19-0-0</f>
        <v>19</v>
      </c>
      <c r="E849">
        <v>14</v>
      </c>
      <c r="F849" s="7">
        <v>18.449326195311055</v>
      </c>
      <c r="G849" s="7">
        <v>1.158708767972936</v>
      </c>
      <c r="H849">
        <v>1.29</v>
      </c>
      <c r="I849" s="7">
        <v>1.3008378911756413</v>
      </c>
      <c r="J849">
        <v>18.399999999999999</v>
      </c>
      <c r="K849">
        <v>408</v>
      </c>
      <c r="L849">
        <v>308</v>
      </c>
      <c r="M849">
        <v>54.3</v>
      </c>
      <c r="N849">
        <v>51.7</v>
      </c>
    </row>
    <row r="850" spans="1:14" x14ac:dyDescent="0.25">
      <c r="A850" t="s">
        <v>30</v>
      </c>
      <c r="B850" t="s">
        <v>58</v>
      </c>
      <c r="C850" s="1">
        <v>42391</v>
      </c>
      <c r="D850">
        <f>42-0-0</f>
        <v>42</v>
      </c>
      <c r="E850">
        <v>36.299999999999997</v>
      </c>
      <c r="F850" s="7">
        <v>40.78272106331918</v>
      </c>
      <c r="G850" s="7">
        <v>1.4371581618268976</v>
      </c>
      <c r="H850">
        <v>1.6</v>
      </c>
      <c r="I850" s="7">
        <v>1.6134423456442062</v>
      </c>
      <c r="J850">
        <v>42.3</v>
      </c>
      <c r="K850">
        <v>939</v>
      </c>
      <c r="L850">
        <v>798.59999999999991</v>
      </c>
      <c r="M850">
        <v>133.69999999999999</v>
      </c>
      <c r="N850">
        <v>127.3</v>
      </c>
    </row>
    <row r="851" spans="1:14" x14ac:dyDescent="0.25">
      <c r="A851" t="s">
        <v>31</v>
      </c>
      <c r="B851" t="s">
        <v>58</v>
      </c>
      <c r="C851" s="1">
        <v>42391</v>
      </c>
      <c r="D851">
        <f>39-0-0</f>
        <v>39</v>
      </c>
      <c r="E851">
        <v>31.9</v>
      </c>
      <c r="F851" s="7">
        <v>37.869669558796382</v>
      </c>
      <c r="G851" s="7">
        <v>1.2036199605300266</v>
      </c>
      <c r="H851">
        <v>1.34</v>
      </c>
      <c r="I851" s="7">
        <v>1.3512579644770228</v>
      </c>
      <c r="J851">
        <v>40</v>
      </c>
      <c r="K851">
        <v>889</v>
      </c>
      <c r="L851">
        <v>701.8</v>
      </c>
      <c r="M851">
        <v>219.2</v>
      </c>
      <c r="N851">
        <v>208.7</v>
      </c>
    </row>
    <row r="852" spans="1:14" x14ac:dyDescent="0.25">
      <c r="A852" t="s">
        <v>32</v>
      </c>
      <c r="B852" t="s">
        <v>58</v>
      </c>
      <c r="C852" s="1">
        <v>42391</v>
      </c>
      <c r="D852">
        <f>7-0-0</f>
        <v>7</v>
      </c>
      <c r="E852">
        <v>7.4</v>
      </c>
      <c r="F852" s="7">
        <v>6.7971201772198624</v>
      </c>
      <c r="G852" s="7">
        <v>0.745525796447703</v>
      </c>
      <c r="H852">
        <v>0.83</v>
      </c>
      <c r="I852" s="7">
        <v>0.83697321680293191</v>
      </c>
      <c r="J852">
        <v>7</v>
      </c>
      <c r="K852">
        <v>156</v>
      </c>
      <c r="L852">
        <v>162.80000000000001</v>
      </c>
      <c r="M852">
        <v>79.900000000000006</v>
      </c>
      <c r="N852">
        <v>76.099999999999994</v>
      </c>
    </row>
    <row r="853" spans="1:14" x14ac:dyDescent="0.25">
      <c r="A853" t="s">
        <v>33</v>
      </c>
      <c r="B853" t="s">
        <v>58</v>
      </c>
      <c r="C853" s="1">
        <v>42391</v>
      </c>
      <c r="D853">
        <v>0</v>
      </c>
      <c r="E853">
        <v>15</v>
      </c>
      <c r="F853" s="7">
        <v>0</v>
      </c>
      <c r="G853" s="7">
        <v>0.8712771356075566</v>
      </c>
      <c r="H853">
        <v>0.97</v>
      </c>
      <c r="I853" s="7">
        <v>0.97814942204679989</v>
      </c>
      <c r="J853">
        <v>14.9</v>
      </c>
      <c r="K853">
        <v>0</v>
      </c>
      <c r="L853">
        <v>330</v>
      </c>
      <c r="M853">
        <v>256</v>
      </c>
      <c r="N853">
        <v>243.7</v>
      </c>
    </row>
    <row r="854" spans="1:14" x14ac:dyDescent="0.25">
      <c r="A854" t="s">
        <v>34</v>
      </c>
      <c r="B854" t="s">
        <v>58</v>
      </c>
      <c r="C854" s="1">
        <v>42391</v>
      </c>
      <c r="D854">
        <f>4.1-0-0</f>
        <v>4.0999999999999996</v>
      </c>
      <c r="E854">
        <v>5.5</v>
      </c>
      <c r="F854" s="7">
        <v>3.981170389514491</v>
      </c>
      <c r="G854" s="7">
        <v>0.50300535663941415</v>
      </c>
      <c r="H854">
        <v>0.56000000000000005</v>
      </c>
      <c r="I854" s="7">
        <v>0.56470482097547214</v>
      </c>
      <c r="J854">
        <v>4.9000000000000004</v>
      </c>
      <c r="K854">
        <v>108.85500000000003</v>
      </c>
      <c r="L854">
        <v>121</v>
      </c>
      <c r="M854">
        <v>15.6</v>
      </c>
      <c r="N854">
        <v>14.8</v>
      </c>
    </row>
    <row r="855" spans="1:14" x14ac:dyDescent="0.25">
      <c r="A855" t="s">
        <v>35</v>
      </c>
      <c r="B855" t="s">
        <v>58</v>
      </c>
      <c r="C855" s="1">
        <v>42391</v>
      </c>
      <c r="D855">
        <f>24-0-0</f>
        <v>24</v>
      </c>
      <c r="E855">
        <v>20.8</v>
      </c>
      <c r="F855" s="7">
        <v>23.304412036182388</v>
      </c>
      <c r="G855" s="7">
        <v>0.49402311812799604</v>
      </c>
      <c r="H855">
        <v>0.55000000000000004</v>
      </c>
      <c r="I855" s="7">
        <v>0.55462080631519595</v>
      </c>
      <c r="J855">
        <v>24.3</v>
      </c>
      <c r="K855">
        <v>540</v>
      </c>
      <c r="L855">
        <v>457.6</v>
      </c>
      <c r="M855">
        <v>332.8</v>
      </c>
      <c r="N855">
        <v>316.8</v>
      </c>
    </row>
    <row r="856" spans="1:14" x14ac:dyDescent="0.25">
      <c r="A856" t="s">
        <v>36</v>
      </c>
      <c r="B856" t="s">
        <v>58</v>
      </c>
      <c r="C856" s="1">
        <v>42391</v>
      </c>
      <c r="D856">
        <v>0</v>
      </c>
      <c r="E856">
        <v>8</v>
      </c>
      <c r="F856" s="7">
        <v>0</v>
      </c>
      <c r="G856" s="7">
        <v>0.22455596278545273</v>
      </c>
      <c r="H856">
        <v>0.25</v>
      </c>
      <c r="I856" s="7">
        <v>0.2521003665069072</v>
      </c>
      <c r="J856">
        <v>7.9</v>
      </c>
      <c r="K856">
        <v>0</v>
      </c>
      <c r="L856">
        <v>176</v>
      </c>
      <c r="M856">
        <v>0</v>
      </c>
      <c r="N856">
        <v>0</v>
      </c>
    </row>
    <row r="857" spans="1:14" x14ac:dyDescent="0.25">
      <c r="A857" t="s">
        <v>37</v>
      </c>
      <c r="B857" t="s">
        <v>58</v>
      </c>
      <c r="C857" s="1">
        <v>42391</v>
      </c>
      <c r="D857">
        <v>0</v>
      </c>
      <c r="E857">
        <v>0</v>
      </c>
      <c r="F857" s="7">
        <v>0</v>
      </c>
      <c r="G857" s="7">
        <v>0</v>
      </c>
      <c r="H857">
        <v>0</v>
      </c>
      <c r="I857" s="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x14ac:dyDescent="0.25">
      <c r="A858" t="s">
        <v>38</v>
      </c>
      <c r="B858" t="s">
        <v>58</v>
      </c>
      <c r="C858" s="1">
        <v>42391</v>
      </c>
      <c r="D858">
        <v>0</v>
      </c>
      <c r="E858">
        <v>10</v>
      </c>
      <c r="F858" s="7">
        <v>0</v>
      </c>
      <c r="G858" s="7">
        <v>0</v>
      </c>
      <c r="H858">
        <v>0</v>
      </c>
      <c r="I858" s="7">
        <v>0</v>
      </c>
      <c r="J858">
        <v>9.9</v>
      </c>
      <c r="K858">
        <v>0</v>
      </c>
      <c r="L858">
        <v>220</v>
      </c>
      <c r="M858">
        <v>171.6</v>
      </c>
      <c r="N858">
        <v>163.30000000000001</v>
      </c>
    </row>
    <row r="859" spans="1:14" x14ac:dyDescent="0.25">
      <c r="A859" t="s">
        <v>59</v>
      </c>
      <c r="B859" t="s">
        <v>58</v>
      </c>
      <c r="C859" s="1">
        <v>42391</v>
      </c>
      <c r="D859">
        <v>0</v>
      </c>
      <c r="E859">
        <v>5</v>
      </c>
      <c r="F859" s="7">
        <v>0</v>
      </c>
      <c r="G859" s="7">
        <v>0</v>
      </c>
      <c r="I859" s="7">
        <v>0</v>
      </c>
      <c r="K859">
        <v>0</v>
      </c>
      <c r="L859">
        <v>110</v>
      </c>
      <c r="M859">
        <v>0</v>
      </c>
      <c r="N859">
        <v>0</v>
      </c>
    </row>
    <row r="860" spans="1:14" x14ac:dyDescent="0.25">
      <c r="A860" t="s">
        <v>1</v>
      </c>
      <c r="B860" t="s">
        <v>58</v>
      </c>
      <c r="C860" s="1">
        <v>42392</v>
      </c>
      <c r="D860">
        <v>541.4</v>
      </c>
      <c r="E860">
        <v>507.19999999999993</v>
      </c>
      <c r="F860">
        <v>529</v>
      </c>
      <c r="G860">
        <v>160.50000000000045</v>
      </c>
      <c r="H860">
        <v>177.35000000000002</v>
      </c>
      <c r="I860">
        <v>179.86</v>
      </c>
      <c r="J860">
        <v>542.04347826086951</v>
      </c>
      <c r="K860">
        <v>12698.699999999999</v>
      </c>
      <c r="L860">
        <v>12466.999999999996</v>
      </c>
      <c r="M860">
        <v>4424.68</v>
      </c>
      <c r="N860">
        <v>4238.7799999999988</v>
      </c>
    </row>
    <row r="861" spans="1:14" x14ac:dyDescent="0.25">
      <c r="A861" t="s">
        <v>2</v>
      </c>
      <c r="B861" t="s">
        <v>58</v>
      </c>
      <c r="C861" s="1">
        <v>42392</v>
      </c>
      <c r="D861">
        <f>14.5-0-0</f>
        <v>14.5</v>
      </c>
      <c r="E861">
        <v>13.3</v>
      </c>
      <c r="F861" s="7">
        <v>14.167898042113041</v>
      </c>
      <c r="G861" s="7">
        <v>18.73329574288136</v>
      </c>
      <c r="H861">
        <v>20.7</v>
      </c>
      <c r="I861" s="7">
        <v>20.992963067380884</v>
      </c>
      <c r="J861">
        <v>13.2</v>
      </c>
      <c r="K861">
        <v>306.94</v>
      </c>
      <c r="L861">
        <v>305.90000000000003</v>
      </c>
      <c r="M861">
        <v>52</v>
      </c>
      <c r="N861">
        <v>49.8</v>
      </c>
    </row>
    <row r="862" spans="1:14" x14ac:dyDescent="0.25">
      <c r="A862" t="s">
        <v>3</v>
      </c>
      <c r="B862" t="s">
        <v>58</v>
      </c>
      <c r="C862" s="1">
        <v>42392</v>
      </c>
      <c r="D862">
        <f>3.2-0-0</f>
        <v>3.2</v>
      </c>
      <c r="E862">
        <v>3.3</v>
      </c>
      <c r="F862" s="7">
        <v>3.1267085334318439</v>
      </c>
      <c r="G862" s="7">
        <v>12.769410769664539</v>
      </c>
      <c r="H862">
        <v>14.11</v>
      </c>
      <c r="I862" s="7">
        <v>14.309696081195375</v>
      </c>
      <c r="J862">
        <v>3.2</v>
      </c>
      <c r="K862">
        <v>73.545000000000002</v>
      </c>
      <c r="L862">
        <v>75.899999999999991</v>
      </c>
      <c r="M862">
        <v>25.6</v>
      </c>
      <c r="N862">
        <v>24.5</v>
      </c>
    </row>
    <row r="863" spans="1:14" x14ac:dyDescent="0.25">
      <c r="A863" t="s">
        <v>4</v>
      </c>
      <c r="B863" t="s">
        <v>58</v>
      </c>
      <c r="C863" s="1">
        <v>42392</v>
      </c>
      <c r="D863">
        <f>16.2-0-0</f>
        <v>16.2</v>
      </c>
      <c r="E863">
        <v>13.5</v>
      </c>
      <c r="F863" s="7">
        <v>15.828961950498707</v>
      </c>
      <c r="G863" s="7">
        <v>9.4842965886665045</v>
      </c>
      <c r="H863">
        <v>10.48</v>
      </c>
      <c r="I863" s="7">
        <v>10.628321398364816</v>
      </c>
      <c r="J863">
        <v>17.7</v>
      </c>
      <c r="K863">
        <v>410.80099999999993</v>
      </c>
      <c r="L863">
        <v>310.5</v>
      </c>
      <c r="M863">
        <v>128</v>
      </c>
      <c r="N863">
        <v>122.6</v>
      </c>
    </row>
    <row r="864" spans="1:14" x14ac:dyDescent="0.25">
      <c r="A864" t="s">
        <v>5</v>
      </c>
      <c r="B864" t="s">
        <v>58</v>
      </c>
      <c r="C864" s="1">
        <v>42392</v>
      </c>
      <c r="D864">
        <f>6.9-0-0</f>
        <v>6.9</v>
      </c>
      <c r="E864">
        <v>7.7</v>
      </c>
      <c r="F864" s="7">
        <v>6.7419652752124133</v>
      </c>
      <c r="G864" s="7">
        <v>9.1494502396391564</v>
      </c>
      <c r="H864">
        <v>10.11</v>
      </c>
      <c r="I864" s="7">
        <v>10.253084860445446</v>
      </c>
      <c r="J864">
        <v>5.0999999999999996</v>
      </c>
      <c r="K864">
        <v>119.09550000000003</v>
      </c>
      <c r="L864">
        <v>177.1</v>
      </c>
      <c r="M864">
        <v>13.5</v>
      </c>
      <c r="N864">
        <v>12.9</v>
      </c>
    </row>
    <row r="865" spans="1:14" x14ac:dyDescent="0.25">
      <c r="A865" t="s">
        <v>6</v>
      </c>
      <c r="B865" t="s">
        <v>58</v>
      </c>
      <c r="C865" s="1">
        <v>42392</v>
      </c>
      <c r="D865">
        <f>17.9-0-1.8</f>
        <v>16.099999999999998</v>
      </c>
      <c r="E865">
        <v>20.5</v>
      </c>
      <c r="F865" s="7">
        <v>15.731252308828962</v>
      </c>
      <c r="G865" s="7">
        <v>11.27617705102907</v>
      </c>
      <c r="H865">
        <v>12.46</v>
      </c>
      <c r="I865" s="7">
        <v>12.636343952636029</v>
      </c>
      <c r="J865">
        <v>18.399999999999999</v>
      </c>
      <c r="K865">
        <v>427.23099999999999</v>
      </c>
      <c r="L865">
        <v>471.5</v>
      </c>
      <c r="M865">
        <v>68.599999999999994</v>
      </c>
      <c r="N865">
        <v>65.7</v>
      </c>
    </row>
    <row r="866" spans="1:14" x14ac:dyDescent="0.25">
      <c r="A866" t="s">
        <v>7</v>
      </c>
      <c r="B866" t="s">
        <v>58</v>
      </c>
      <c r="C866" s="1">
        <v>42392</v>
      </c>
      <c r="D866">
        <f>10-0-0</f>
        <v>10</v>
      </c>
      <c r="E866">
        <v>11.7</v>
      </c>
      <c r="F866" s="7">
        <v>9.7709641669745118</v>
      </c>
      <c r="G866" s="7">
        <v>9.5295460952918205</v>
      </c>
      <c r="H866">
        <v>10.53</v>
      </c>
      <c r="I866" s="7">
        <v>10.679029038624188</v>
      </c>
      <c r="J866">
        <v>10.6</v>
      </c>
      <c r="K866">
        <v>245.09699999999998</v>
      </c>
      <c r="L866">
        <v>269.09999999999997</v>
      </c>
      <c r="M866">
        <v>30.1</v>
      </c>
      <c r="N866">
        <v>28.8</v>
      </c>
    </row>
    <row r="867" spans="1:14" x14ac:dyDescent="0.25">
      <c r="A867" t="s">
        <v>8</v>
      </c>
      <c r="B867" t="s">
        <v>58</v>
      </c>
      <c r="C867" s="1">
        <v>42392</v>
      </c>
      <c r="D867">
        <f>11.7-0-0</f>
        <v>11.7</v>
      </c>
      <c r="E867">
        <v>12.7</v>
      </c>
      <c r="F867" s="7">
        <v>11.432028075360176</v>
      </c>
      <c r="G867" s="7">
        <v>7.2399210600507669</v>
      </c>
      <c r="H867">
        <v>8</v>
      </c>
      <c r="I867" s="7">
        <v>8.1132224414998593</v>
      </c>
      <c r="J867">
        <v>11.6</v>
      </c>
      <c r="K867">
        <v>269.40899999999999</v>
      </c>
      <c r="L867">
        <v>292.09999999999997</v>
      </c>
      <c r="M867">
        <v>40.700000000000003</v>
      </c>
      <c r="N867">
        <v>39</v>
      </c>
    </row>
    <row r="868" spans="1:14" x14ac:dyDescent="0.25">
      <c r="A868" t="s">
        <v>9</v>
      </c>
      <c r="B868" t="s">
        <v>58</v>
      </c>
      <c r="C868" s="1">
        <v>42392</v>
      </c>
      <c r="D868">
        <f>11.9-0-1.2</f>
        <v>10.700000000000001</v>
      </c>
      <c r="E868">
        <v>14.8</v>
      </c>
      <c r="F868" s="7">
        <v>10.454931658662726</v>
      </c>
      <c r="G868" s="7">
        <v>9.3756977727657418</v>
      </c>
      <c r="H868">
        <v>10.36</v>
      </c>
      <c r="I868" s="7">
        <v>10.506623061742316</v>
      </c>
      <c r="J868">
        <v>11.3</v>
      </c>
      <c r="K868">
        <v>263.39150000000006</v>
      </c>
      <c r="L868">
        <v>340.40000000000003</v>
      </c>
      <c r="M868">
        <v>34.799999999999997</v>
      </c>
      <c r="N868">
        <v>33.4</v>
      </c>
    </row>
    <row r="869" spans="1:14" x14ac:dyDescent="0.25">
      <c r="A869" t="s">
        <v>10</v>
      </c>
      <c r="B869" t="s">
        <v>58</v>
      </c>
      <c r="C869" s="1">
        <v>42392</v>
      </c>
      <c r="D869">
        <f>17.1-0-0</f>
        <v>17.100000000000001</v>
      </c>
      <c r="E869">
        <v>17.8</v>
      </c>
      <c r="F869" s="7">
        <v>16.708348725526417</v>
      </c>
      <c r="G869" s="7">
        <v>8.8779531998872532</v>
      </c>
      <c r="H869">
        <v>9.81</v>
      </c>
      <c r="I869" s="7">
        <v>9.9488390188892026</v>
      </c>
      <c r="J869">
        <v>16.3</v>
      </c>
      <c r="K869">
        <v>379.08600000000001</v>
      </c>
      <c r="L869">
        <v>409.40000000000003</v>
      </c>
      <c r="M869">
        <v>64.5</v>
      </c>
      <c r="N869">
        <v>61.8</v>
      </c>
    </row>
    <row r="870" spans="1:14" x14ac:dyDescent="0.25">
      <c r="A870" t="s">
        <v>11</v>
      </c>
      <c r="B870" t="s">
        <v>58</v>
      </c>
      <c r="C870" s="1">
        <v>42392</v>
      </c>
      <c r="D870">
        <f>7.8-0-0.8</f>
        <v>7</v>
      </c>
      <c r="E870">
        <v>12.4</v>
      </c>
      <c r="F870" s="7">
        <v>6.8396749168821573</v>
      </c>
      <c r="G870" s="7">
        <v>8.4978573442345873</v>
      </c>
      <c r="H870">
        <v>9.39</v>
      </c>
      <c r="I870" s="7">
        <v>9.5228948407104586</v>
      </c>
      <c r="J870">
        <v>10.199999999999999</v>
      </c>
      <c r="K870">
        <v>236.90099999999995</v>
      </c>
      <c r="L870">
        <v>285.2</v>
      </c>
      <c r="M870">
        <v>44.6</v>
      </c>
      <c r="N870">
        <v>42.7</v>
      </c>
    </row>
    <row r="871" spans="1:14" x14ac:dyDescent="0.25">
      <c r="A871" t="s">
        <v>12</v>
      </c>
      <c r="B871" t="s">
        <v>58</v>
      </c>
      <c r="C871" s="1">
        <v>42392</v>
      </c>
      <c r="D871">
        <f>29.2-0-2.9</f>
        <v>26.3</v>
      </c>
      <c r="E871">
        <v>31.8</v>
      </c>
      <c r="F871" s="7">
        <v>25.697635759142965</v>
      </c>
      <c r="G871" s="7">
        <v>6.0000845785170727</v>
      </c>
      <c r="H871">
        <v>6.63</v>
      </c>
      <c r="I871" s="7">
        <v>6.7238330983930075</v>
      </c>
      <c r="J871">
        <v>30.9</v>
      </c>
      <c r="K871">
        <v>717.5575</v>
      </c>
      <c r="L871">
        <v>731.4</v>
      </c>
      <c r="M871">
        <v>270.5</v>
      </c>
      <c r="N871">
        <v>259.2</v>
      </c>
    </row>
    <row r="872" spans="1:14" x14ac:dyDescent="0.25">
      <c r="A872" t="s">
        <v>13</v>
      </c>
      <c r="B872" t="s">
        <v>58</v>
      </c>
      <c r="C872" s="1">
        <v>42392</v>
      </c>
      <c r="D872">
        <f>12-0-0</f>
        <v>12</v>
      </c>
      <c r="E872">
        <v>10</v>
      </c>
      <c r="F872" s="7">
        <v>11.725157000369412</v>
      </c>
      <c r="G872" s="7">
        <v>6.3077812235692301</v>
      </c>
      <c r="H872">
        <v>6.97</v>
      </c>
      <c r="I872" s="7">
        <v>7.068645052156751</v>
      </c>
      <c r="J872">
        <v>11.6</v>
      </c>
      <c r="K872">
        <v>270</v>
      </c>
      <c r="L872">
        <v>230</v>
      </c>
      <c r="M872">
        <v>38.1</v>
      </c>
      <c r="N872">
        <v>36.5</v>
      </c>
    </row>
    <row r="873" spans="1:14" x14ac:dyDescent="0.25">
      <c r="A873" t="s">
        <v>14</v>
      </c>
      <c r="B873" t="s">
        <v>58</v>
      </c>
      <c r="C873" s="1">
        <v>42392</v>
      </c>
      <c r="D873">
        <v>0</v>
      </c>
      <c r="E873">
        <v>7</v>
      </c>
      <c r="F873" s="7">
        <v>0</v>
      </c>
      <c r="G873" s="7">
        <v>3.8100084578517155</v>
      </c>
      <c r="H873">
        <v>4.21</v>
      </c>
      <c r="I873" s="7">
        <v>4.2695833098392999</v>
      </c>
      <c r="J873">
        <v>0</v>
      </c>
      <c r="K873">
        <v>0</v>
      </c>
      <c r="L873">
        <v>161</v>
      </c>
      <c r="M873">
        <v>0</v>
      </c>
      <c r="N873">
        <v>0</v>
      </c>
    </row>
    <row r="874" spans="1:14" x14ac:dyDescent="0.25">
      <c r="A874" t="s">
        <v>15</v>
      </c>
      <c r="B874" t="s">
        <v>58</v>
      </c>
      <c r="C874" s="1">
        <v>42392</v>
      </c>
      <c r="D874">
        <f>11-0-0</f>
        <v>11</v>
      </c>
      <c r="E874">
        <v>9.5</v>
      </c>
      <c r="F874" s="7">
        <v>10.748060583671961</v>
      </c>
      <c r="G874" s="7">
        <v>3.692359740625891</v>
      </c>
      <c r="H874">
        <v>4.08</v>
      </c>
      <c r="I874" s="7">
        <v>4.1377434451649284</v>
      </c>
      <c r="J874">
        <v>11</v>
      </c>
      <c r="K874">
        <v>255</v>
      </c>
      <c r="L874">
        <v>218.5</v>
      </c>
      <c r="M874">
        <v>43.3</v>
      </c>
      <c r="N874">
        <v>41.5</v>
      </c>
    </row>
    <row r="875" spans="1:14" x14ac:dyDescent="0.25">
      <c r="A875" t="s">
        <v>16</v>
      </c>
      <c r="B875" t="s">
        <v>58</v>
      </c>
      <c r="C875" s="1">
        <v>42392</v>
      </c>
      <c r="D875">
        <f>11-0-0</f>
        <v>11</v>
      </c>
      <c r="E875">
        <v>9.9</v>
      </c>
      <c r="F875" s="7">
        <v>10.748060583671961</v>
      </c>
      <c r="G875" s="7">
        <v>6.1448829997180878</v>
      </c>
      <c r="H875">
        <v>6.79</v>
      </c>
      <c r="I875" s="7">
        <v>6.886097547223005</v>
      </c>
      <c r="J875">
        <v>10.6</v>
      </c>
      <c r="K875">
        <v>245</v>
      </c>
      <c r="L875">
        <v>227.70000000000002</v>
      </c>
      <c r="M875">
        <v>78.599999999999994</v>
      </c>
      <c r="N875">
        <v>75.3</v>
      </c>
    </row>
    <row r="876" spans="1:14" x14ac:dyDescent="0.25">
      <c r="A876" t="s">
        <v>17</v>
      </c>
      <c r="B876" t="s">
        <v>58</v>
      </c>
      <c r="C876" s="1">
        <v>42392</v>
      </c>
      <c r="D876">
        <v>0</v>
      </c>
      <c r="E876">
        <v>17</v>
      </c>
      <c r="F876" s="7">
        <v>0</v>
      </c>
      <c r="G876" s="7">
        <v>2.9774175359458783</v>
      </c>
      <c r="H876">
        <v>3.29</v>
      </c>
      <c r="I876" s="7">
        <v>3.3365627290668169</v>
      </c>
      <c r="J876">
        <v>0</v>
      </c>
      <c r="K876">
        <v>0</v>
      </c>
      <c r="L876">
        <v>391</v>
      </c>
      <c r="M876">
        <v>0</v>
      </c>
      <c r="N876">
        <v>0</v>
      </c>
    </row>
    <row r="877" spans="1:14" x14ac:dyDescent="0.25">
      <c r="A877" t="s">
        <v>18</v>
      </c>
      <c r="B877" t="s">
        <v>58</v>
      </c>
      <c r="C877" s="1">
        <v>42392</v>
      </c>
      <c r="D877">
        <f>20-0-0</f>
        <v>20</v>
      </c>
      <c r="E877">
        <v>18</v>
      </c>
      <c r="F877" s="7">
        <v>19.541928333949024</v>
      </c>
      <c r="G877" s="7">
        <v>2.2443755286157376</v>
      </c>
      <c r="H877">
        <v>2.48</v>
      </c>
      <c r="I877" s="7">
        <v>2.5150989568649562</v>
      </c>
      <c r="J877">
        <v>20.100000000000001</v>
      </c>
      <c r="K877">
        <v>465.5</v>
      </c>
      <c r="L877">
        <v>414</v>
      </c>
      <c r="M877">
        <v>210.7</v>
      </c>
      <c r="N877">
        <v>201.8</v>
      </c>
    </row>
    <row r="878" spans="1:14" x14ac:dyDescent="0.25">
      <c r="A878" t="s">
        <v>19</v>
      </c>
      <c r="B878" t="s">
        <v>58</v>
      </c>
      <c r="C878" s="1">
        <v>42392</v>
      </c>
      <c r="D878">
        <f>14-0-0</f>
        <v>14</v>
      </c>
      <c r="E878">
        <v>14.6</v>
      </c>
      <c r="F878" s="7">
        <v>13.679349833764315</v>
      </c>
      <c r="G878" s="7">
        <v>2.2353256272906745</v>
      </c>
      <c r="H878">
        <v>2.4700000000000002</v>
      </c>
      <c r="I878" s="7">
        <v>2.5049574288130816</v>
      </c>
      <c r="J878">
        <v>14.3</v>
      </c>
      <c r="K878">
        <v>332.5</v>
      </c>
      <c r="L878">
        <v>335.8</v>
      </c>
      <c r="M878">
        <v>235</v>
      </c>
      <c r="N878">
        <v>225.1</v>
      </c>
    </row>
    <row r="879" spans="1:14" x14ac:dyDescent="0.25">
      <c r="A879" t="s">
        <v>20</v>
      </c>
      <c r="B879" t="s">
        <v>58</v>
      </c>
      <c r="C879" s="1">
        <v>42392</v>
      </c>
      <c r="D879">
        <f>39.5-0-0</f>
        <v>39.5</v>
      </c>
      <c r="E879">
        <v>30.5</v>
      </c>
      <c r="F879" s="7">
        <v>38.595308459549315</v>
      </c>
      <c r="G879" s="7">
        <v>1.8280800676628188</v>
      </c>
      <c r="H879">
        <v>2.02</v>
      </c>
      <c r="I879" s="7">
        <v>2.0485886664787141</v>
      </c>
      <c r="J879">
        <v>35.6</v>
      </c>
      <c r="K879">
        <v>825.40000000000009</v>
      </c>
      <c r="L879">
        <v>701.5</v>
      </c>
      <c r="M879">
        <v>295.60000000000002</v>
      </c>
      <c r="N879">
        <v>283.10000000000002</v>
      </c>
    </row>
    <row r="880" spans="1:14" x14ac:dyDescent="0.25">
      <c r="A880" t="s">
        <v>21</v>
      </c>
      <c r="B880" t="s">
        <v>58</v>
      </c>
      <c r="C880" s="1">
        <v>42392</v>
      </c>
      <c r="D880">
        <f>31-0-0</f>
        <v>31</v>
      </c>
      <c r="E880">
        <v>26</v>
      </c>
      <c r="F880" s="7">
        <v>30.289988917620985</v>
      </c>
      <c r="G880" s="7">
        <v>2.7330702001691645</v>
      </c>
      <c r="H880">
        <v>3.02</v>
      </c>
      <c r="I880" s="7">
        <v>3.0627414716661967</v>
      </c>
      <c r="J880">
        <v>29.7</v>
      </c>
      <c r="K880">
        <v>690</v>
      </c>
      <c r="L880">
        <v>598</v>
      </c>
      <c r="M880">
        <v>455.1</v>
      </c>
      <c r="N880">
        <v>436</v>
      </c>
    </row>
    <row r="881" spans="1:14" x14ac:dyDescent="0.25">
      <c r="A881" t="s">
        <v>22</v>
      </c>
      <c r="B881" t="s">
        <v>58</v>
      </c>
      <c r="C881" s="1">
        <v>42392</v>
      </c>
      <c r="D881">
        <f>24-0-0</f>
        <v>24</v>
      </c>
      <c r="E881">
        <v>20.8</v>
      </c>
      <c r="F881" s="7">
        <v>23.450314000738825</v>
      </c>
      <c r="G881" s="7">
        <v>1.2850859881590109</v>
      </c>
      <c r="H881">
        <v>1.42</v>
      </c>
      <c r="I881" s="7">
        <v>1.4400969833662249</v>
      </c>
      <c r="J881">
        <v>23.8</v>
      </c>
      <c r="K881">
        <v>551.5</v>
      </c>
      <c r="L881">
        <v>478.40000000000003</v>
      </c>
      <c r="M881">
        <v>343</v>
      </c>
      <c r="N881">
        <v>328.6</v>
      </c>
    </row>
    <row r="882" spans="1:14" x14ac:dyDescent="0.25">
      <c r="A882" t="s">
        <v>23</v>
      </c>
      <c r="B882" t="s">
        <v>58</v>
      </c>
      <c r="C882" s="1">
        <v>42392</v>
      </c>
      <c r="D882">
        <f>0.4-0-0</f>
        <v>0.4</v>
      </c>
      <c r="E882">
        <v>4.7</v>
      </c>
      <c r="F882" s="7">
        <v>0.39083856667898048</v>
      </c>
      <c r="G882" s="7">
        <v>2.1267268113899127</v>
      </c>
      <c r="H882">
        <v>2.35</v>
      </c>
      <c r="I882" s="7">
        <v>2.3832590921905834</v>
      </c>
      <c r="J882">
        <v>1</v>
      </c>
      <c r="K882">
        <v>23.089999999999993</v>
      </c>
      <c r="L882">
        <v>108.10000000000001</v>
      </c>
      <c r="M882">
        <v>1.3</v>
      </c>
      <c r="N882">
        <v>1.2</v>
      </c>
    </row>
    <row r="883" spans="1:14" x14ac:dyDescent="0.25">
      <c r="A883" t="s">
        <v>24</v>
      </c>
      <c r="B883" t="s">
        <v>58</v>
      </c>
      <c r="C883" s="1">
        <v>42392</v>
      </c>
      <c r="D883">
        <f>6-0-0</f>
        <v>6</v>
      </c>
      <c r="E883">
        <v>15</v>
      </c>
      <c r="F883" s="7">
        <v>5.8625785001847062</v>
      </c>
      <c r="G883" s="7">
        <v>1.556583027910915</v>
      </c>
      <c r="H883">
        <v>1.72</v>
      </c>
      <c r="I883" s="7">
        <v>1.7443428249224697</v>
      </c>
      <c r="J883">
        <v>12.1</v>
      </c>
      <c r="K883">
        <v>282</v>
      </c>
      <c r="L883">
        <v>345</v>
      </c>
      <c r="M883">
        <v>175.4</v>
      </c>
      <c r="N883">
        <v>168.1</v>
      </c>
    </row>
    <row r="884" spans="1:14" x14ac:dyDescent="0.25">
      <c r="A884" t="s">
        <v>25</v>
      </c>
      <c r="B884" t="s">
        <v>58</v>
      </c>
      <c r="C884" s="1">
        <v>42392</v>
      </c>
      <c r="D884">
        <f>6-0-0</f>
        <v>6</v>
      </c>
      <c r="E884">
        <v>6.2</v>
      </c>
      <c r="F884" s="7">
        <v>5.8625785001847062</v>
      </c>
      <c r="G884" s="7">
        <v>2.0905272060896589</v>
      </c>
      <c r="H884">
        <v>2.31</v>
      </c>
      <c r="I884" s="7">
        <v>2.342692979983084</v>
      </c>
      <c r="J884">
        <v>6.6</v>
      </c>
      <c r="K884">
        <v>153</v>
      </c>
      <c r="L884">
        <v>142.6</v>
      </c>
      <c r="M884">
        <v>14.3</v>
      </c>
      <c r="N884">
        <v>13.7</v>
      </c>
    </row>
    <row r="885" spans="1:14" x14ac:dyDescent="0.25">
      <c r="A885" t="s">
        <v>26</v>
      </c>
      <c r="B885" t="s">
        <v>58</v>
      </c>
      <c r="C885" s="1">
        <v>42392</v>
      </c>
      <c r="D885">
        <f>22-0-0</f>
        <v>22</v>
      </c>
      <c r="E885">
        <v>16.600000000000001</v>
      </c>
      <c r="F885" s="7">
        <v>21.496121167343922</v>
      </c>
      <c r="G885" s="7">
        <v>1.4117846067098996</v>
      </c>
      <c r="H885">
        <v>1.56</v>
      </c>
      <c r="I885" s="7">
        <v>1.5820783760924726</v>
      </c>
      <c r="J885">
        <v>22.9</v>
      </c>
      <c r="K885">
        <v>531.5</v>
      </c>
      <c r="L885">
        <v>381.8</v>
      </c>
      <c r="M885">
        <v>100</v>
      </c>
      <c r="N885">
        <v>95.8</v>
      </c>
    </row>
    <row r="886" spans="1:14" x14ac:dyDescent="0.25">
      <c r="A886" t="s">
        <v>27</v>
      </c>
      <c r="B886" t="s">
        <v>58</v>
      </c>
      <c r="C886" s="1">
        <v>42392</v>
      </c>
      <c r="D886">
        <f>17-0-0</f>
        <v>17</v>
      </c>
      <c r="E886">
        <v>18.2</v>
      </c>
      <c r="F886" s="7">
        <v>16.610639083856668</v>
      </c>
      <c r="G886" s="7">
        <v>1.2217366788835671</v>
      </c>
      <c r="H886">
        <v>1.35</v>
      </c>
      <c r="I886" s="7">
        <v>1.3691062870031012</v>
      </c>
      <c r="J886">
        <v>18.100000000000001</v>
      </c>
      <c r="K886">
        <v>420</v>
      </c>
      <c r="L886">
        <v>418.59999999999997</v>
      </c>
      <c r="M886">
        <v>255.6</v>
      </c>
      <c r="N886">
        <v>244.9</v>
      </c>
    </row>
    <row r="887" spans="1:14" x14ac:dyDescent="0.25">
      <c r="A887" t="s">
        <v>28</v>
      </c>
      <c r="B887" t="s">
        <v>58</v>
      </c>
      <c r="C887" s="1">
        <v>42392</v>
      </c>
      <c r="D887">
        <f>8-0-0</f>
        <v>8</v>
      </c>
      <c r="E887">
        <v>6.6</v>
      </c>
      <c r="F887" s="7">
        <v>7.8167713335796085</v>
      </c>
      <c r="G887" s="7">
        <v>1.2126867775585035</v>
      </c>
      <c r="H887">
        <v>1.34</v>
      </c>
      <c r="I887" s="7">
        <v>1.3589647589512264</v>
      </c>
      <c r="J887">
        <v>6.7</v>
      </c>
      <c r="K887">
        <v>154.5</v>
      </c>
      <c r="L887">
        <v>151.79999999999998</v>
      </c>
      <c r="M887">
        <v>94.8</v>
      </c>
      <c r="N887">
        <v>90.8</v>
      </c>
    </row>
    <row r="888" spans="1:14" x14ac:dyDescent="0.25">
      <c r="A888" t="s">
        <v>29</v>
      </c>
      <c r="B888" t="s">
        <v>58</v>
      </c>
      <c r="C888" s="1">
        <v>42392</v>
      </c>
      <c r="D888">
        <f>19-0-0</f>
        <v>19</v>
      </c>
      <c r="E888">
        <v>14.4</v>
      </c>
      <c r="F888" s="7">
        <v>18.564831917251571</v>
      </c>
      <c r="G888" s="7">
        <v>1.1674372709331862</v>
      </c>
      <c r="H888">
        <v>1.29</v>
      </c>
      <c r="I888" s="7">
        <v>1.3082571186918521</v>
      </c>
      <c r="J888">
        <v>18.399999999999999</v>
      </c>
      <c r="K888">
        <v>427</v>
      </c>
      <c r="L888">
        <v>331.2</v>
      </c>
      <c r="M888">
        <v>56.5</v>
      </c>
      <c r="N888">
        <v>54.1</v>
      </c>
    </row>
    <row r="889" spans="1:14" x14ac:dyDescent="0.25">
      <c r="A889" t="s">
        <v>30</v>
      </c>
      <c r="B889" t="s">
        <v>58</v>
      </c>
      <c r="C889" s="1">
        <v>42392</v>
      </c>
      <c r="D889">
        <f>42-0-0</f>
        <v>42</v>
      </c>
      <c r="E889">
        <v>36.299999999999997</v>
      </c>
      <c r="F889" s="7">
        <v>41.038049501292946</v>
      </c>
      <c r="G889" s="7">
        <v>1.4479842120101534</v>
      </c>
      <c r="H889">
        <v>1.6</v>
      </c>
      <c r="I889" s="7">
        <v>1.6226444882999718</v>
      </c>
      <c r="J889">
        <v>42.3</v>
      </c>
      <c r="K889">
        <v>981</v>
      </c>
      <c r="L889">
        <v>834.9</v>
      </c>
      <c r="M889">
        <v>138.69999999999999</v>
      </c>
      <c r="N889">
        <v>132.9</v>
      </c>
    </row>
    <row r="890" spans="1:14" x14ac:dyDescent="0.25">
      <c r="A890" t="s">
        <v>31</v>
      </c>
      <c r="B890" t="s">
        <v>58</v>
      </c>
      <c r="C890" s="1">
        <v>42392</v>
      </c>
      <c r="D890">
        <f>39-0-0</f>
        <v>39</v>
      </c>
      <c r="E890">
        <v>31.9</v>
      </c>
      <c r="F890" s="7">
        <v>38.106760251200591</v>
      </c>
      <c r="G890" s="7">
        <v>1.2126867775585035</v>
      </c>
      <c r="H890">
        <v>1.34</v>
      </c>
      <c r="I890" s="7">
        <v>1.3589647589512264</v>
      </c>
      <c r="J890">
        <v>40</v>
      </c>
      <c r="K890">
        <v>928</v>
      </c>
      <c r="L890">
        <v>733.69999999999993</v>
      </c>
      <c r="M890">
        <v>227.4</v>
      </c>
      <c r="N890">
        <v>217.8</v>
      </c>
    </row>
    <row r="891" spans="1:14" x14ac:dyDescent="0.25">
      <c r="A891" t="s">
        <v>32</v>
      </c>
      <c r="B891" t="s">
        <v>58</v>
      </c>
      <c r="C891" s="1">
        <v>42392</v>
      </c>
      <c r="D891">
        <f>7-0-0</f>
        <v>7</v>
      </c>
      <c r="E891">
        <v>7.4</v>
      </c>
      <c r="F891" s="7">
        <v>6.8396749168821573</v>
      </c>
      <c r="G891" s="7">
        <v>0.75114180998026703</v>
      </c>
      <c r="H891">
        <v>0.83</v>
      </c>
      <c r="I891" s="7">
        <v>0.84174682830561032</v>
      </c>
      <c r="J891">
        <v>7</v>
      </c>
      <c r="K891">
        <v>163</v>
      </c>
      <c r="L891">
        <v>170.20000000000002</v>
      </c>
      <c r="M891">
        <v>83</v>
      </c>
      <c r="N891">
        <v>79.5</v>
      </c>
    </row>
    <row r="892" spans="1:14" x14ac:dyDescent="0.25">
      <c r="A892" t="s">
        <v>33</v>
      </c>
      <c r="B892" t="s">
        <v>58</v>
      </c>
      <c r="C892" s="1">
        <v>42392</v>
      </c>
      <c r="D892">
        <v>0</v>
      </c>
      <c r="E892">
        <v>15</v>
      </c>
      <c r="F892" s="7">
        <v>0</v>
      </c>
      <c r="G892" s="7">
        <v>0.8778404285311554</v>
      </c>
      <c r="H892">
        <v>0.97</v>
      </c>
      <c r="I892" s="7">
        <v>0.98372822103185786</v>
      </c>
      <c r="J892">
        <v>14.9</v>
      </c>
      <c r="K892">
        <v>0</v>
      </c>
      <c r="L892">
        <v>345</v>
      </c>
      <c r="M892">
        <v>266</v>
      </c>
      <c r="N892">
        <v>254.8</v>
      </c>
    </row>
    <row r="893" spans="1:14" x14ac:dyDescent="0.25">
      <c r="A893" t="s">
        <v>34</v>
      </c>
      <c r="B893" t="s">
        <v>58</v>
      </c>
      <c r="C893" s="1">
        <v>42392</v>
      </c>
      <c r="D893">
        <f>4.1-0-0</f>
        <v>4.0999999999999996</v>
      </c>
      <c r="E893">
        <v>5.5</v>
      </c>
      <c r="F893" s="7">
        <v>4.0060953084595488</v>
      </c>
      <c r="G893" s="7">
        <v>0.50679447420355372</v>
      </c>
      <c r="H893">
        <v>0.56000000000000005</v>
      </c>
      <c r="I893" s="7">
        <v>0.56792557090499018</v>
      </c>
      <c r="J893">
        <v>4.9000000000000004</v>
      </c>
      <c r="K893">
        <v>112.90500000000003</v>
      </c>
      <c r="L893">
        <v>126.5</v>
      </c>
      <c r="M893">
        <v>16</v>
      </c>
      <c r="N893">
        <v>15.3</v>
      </c>
    </row>
    <row r="894" spans="1:14" x14ac:dyDescent="0.25">
      <c r="A894" t="s">
        <v>35</v>
      </c>
      <c r="B894" t="s">
        <v>58</v>
      </c>
      <c r="C894" s="1">
        <v>42392</v>
      </c>
      <c r="D894">
        <f>24-0-0</f>
        <v>24</v>
      </c>
      <c r="E894">
        <v>20.8</v>
      </c>
      <c r="F894" s="7">
        <v>23.450314000738825</v>
      </c>
      <c r="G894" s="7">
        <v>0.49774457287849028</v>
      </c>
      <c r="H894">
        <v>0.55000000000000004</v>
      </c>
      <c r="I894" s="7">
        <v>0.55778404285311534</v>
      </c>
      <c r="J894">
        <v>24.3</v>
      </c>
      <c r="K894">
        <v>564</v>
      </c>
      <c r="L894">
        <v>478.40000000000003</v>
      </c>
      <c r="M894">
        <v>345.4</v>
      </c>
      <c r="N894">
        <v>330.9</v>
      </c>
    </row>
    <row r="895" spans="1:14" x14ac:dyDescent="0.25">
      <c r="A895" t="s">
        <v>36</v>
      </c>
      <c r="B895" t="s">
        <v>58</v>
      </c>
      <c r="C895" s="1">
        <v>42392</v>
      </c>
      <c r="D895">
        <v>0</v>
      </c>
      <c r="E895">
        <v>8</v>
      </c>
      <c r="F895" s="7">
        <v>0</v>
      </c>
      <c r="G895" s="7">
        <v>0.22624753312658646</v>
      </c>
      <c r="H895">
        <v>0.25</v>
      </c>
      <c r="I895" s="7">
        <v>0.2535382012968706</v>
      </c>
      <c r="J895">
        <v>7.9</v>
      </c>
      <c r="K895">
        <v>0</v>
      </c>
      <c r="L895">
        <v>184</v>
      </c>
      <c r="M895">
        <v>0</v>
      </c>
      <c r="N895">
        <v>0</v>
      </c>
    </row>
    <row r="896" spans="1:14" x14ac:dyDescent="0.25">
      <c r="A896" t="s">
        <v>37</v>
      </c>
      <c r="B896" t="s">
        <v>58</v>
      </c>
      <c r="C896" s="1">
        <v>42392</v>
      </c>
      <c r="D896">
        <v>0</v>
      </c>
      <c r="E896">
        <v>0</v>
      </c>
      <c r="F896" s="7">
        <v>0</v>
      </c>
      <c r="G896" s="7">
        <v>0</v>
      </c>
      <c r="H896">
        <v>0</v>
      </c>
      <c r="I896" s="7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25">
      <c r="A897" t="s">
        <v>38</v>
      </c>
      <c r="B897" t="s">
        <v>58</v>
      </c>
      <c r="C897" s="1">
        <v>42392</v>
      </c>
      <c r="D897">
        <v>0</v>
      </c>
      <c r="E897">
        <v>10</v>
      </c>
      <c r="F897" s="7">
        <v>0</v>
      </c>
      <c r="G897" s="7">
        <v>0</v>
      </c>
      <c r="H897">
        <v>0</v>
      </c>
      <c r="I897" s="7">
        <v>0</v>
      </c>
      <c r="J897">
        <v>9.9</v>
      </c>
      <c r="K897">
        <v>0</v>
      </c>
      <c r="L897">
        <v>230</v>
      </c>
      <c r="M897">
        <v>178.2</v>
      </c>
      <c r="N897">
        <v>170.7</v>
      </c>
    </row>
    <row r="898" spans="1:14" x14ac:dyDescent="0.25">
      <c r="A898" t="s">
        <v>59</v>
      </c>
      <c r="B898" t="s">
        <v>58</v>
      </c>
      <c r="C898" s="1">
        <v>42392</v>
      </c>
      <c r="D898">
        <v>0</v>
      </c>
      <c r="E898">
        <v>5</v>
      </c>
      <c r="F898" s="7">
        <v>0</v>
      </c>
      <c r="G898" s="7">
        <v>0</v>
      </c>
      <c r="I898" s="7">
        <v>0</v>
      </c>
      <c r="K898">
        <v>0</v>
      </c>
      <c r="L898">
        <v>115</v>
      </c>
      <c r="M898">
        <v>0</v>
      </c>
      <c r="N898">
        <v>0</v>
      </c>
    </row>
    <row r="899" spans="1:14" x14ac:dyDescent="0.25">
      <c r="A899" t="s">
        <v>1</v>
      </c>
      <c r="B899" t="s">
        <v>58</v>
      </c>
      <c r="C899" s="1">
        <v>42393</v>
      </c>
      <c r="D899">
        <v>557.4</v>
      </c>
      <c r="E899">
        <v>507.19999999999993</v>
      </c>
      <c r="F899">
        <v>526</v>
      </c>
      <c r="G899">
        <v>155.30000000000018</v>
      </c>
      <c r="H899">
        <v>177.35000000000002</v>
      </c>
      <c r="I899">
        <v>178.84</v>
      </c>
      <c r="J899">
        <v>541.37499999999989</v>
      </c>
      <c r="K899">
        <v>13256.099999999999</v>
      </c>
      <c r="L899">
        <v>12992.999999999996</v>
      </c>
      <c r="M899">
        <v>4579.9800000000005</v>
      </c>
      <c r="N899">
        <v>4417.62</v>
      </c>
    </row>
    <row r="900" spans="1:14" x14ac:dyDescent="0.25">
      <c r="A900" t="s">
        <v>2</v>
      </c>
      <c r="B900" t="s">
        <v>58</v>
      </c>
      <c r="C900" s="1">
        <v>42393</v>
      </c>
      <c r="D900">
        <f>14.3-0-0</f>
        <v>14.3</v>
      </c>
      <c r="E900">
        <v>13.3</v>
      </c>
      <c r="F900" s="7">
        <v>13.494438464298529</v>
      </c>
      <c r="G900" s="7">
        <v>18.126360304482681</v>
      </c>
      <c r="H900">
        <v>20.7</v>
      </c>
      <c r="I900" s="7">
        <v>20.873910346771915</v>
      </c>
      <c r="J900">
        <v>13.2</v>
      </c>
      <c r="K900">
        <v>321.24500000000006</v>
      </c>
      <c r="L900">
        <v>319.20000000000005</v>
      </c>
      <c r="M900">
        <v>54</v>
      </c>
      <c r="N900">
        <v>52</v>
      </c>
    </row>
    <row r="901" spans="1:14" x14ac:dyDescent="0.25">
      <c r="A901" t="s">
        <v>3</v>
      </c>
      <c r="B901" t="s">
        <v>58</v>
      </c>
      <c r="C901" s="1">
        <v>42393</v>
      </c>
      <c r="D901">
        <f>3.2-0-0</f>
        <v>3.2</v>
      </c>
      <c r="E901">
        <v>3.3</v>
      </c>
      <c r="F901" s="7">
        <v>3.0197344815213492</v>
      </c>
      <c r="G901" s="7">
        <v>12.355697772765732</v>
      </c>
      <c r="H901">
        <v>14.11</v>
      </c>
      <c r="I901" s="7">
        <v>14.228544685649844</v>
      </c>
      <c r="J901">
        <v>3.2</v>
      </c>
      <c r="K901">
        <v>76.695000000000007</v>
      </c>
      <c r="L901">
        <v>79.199999999999989</v>
      </c>
      <c r="M901">
        <v>26.5</v>
      </c>
      <c r="N901">
        <v>25.6</v>
      </c>
    </row>
    <row r="902" spans="1:14" x14ac:dyDescent="0.25">
      <c r="A902" t="s">
        <v>4</v>
      </c>
      <c r="B902" t="s">
        <v>58</v>
      </c>
      <c r="C902" s="1">
        <v>42393</v>
      </c>
      <c r="D902">
        <f>16.4-0-0</f>
        <v>16.399999999999999</v>
      </c>
      <c r="E902">
        <v>13.5</v>
      </c>
      <c r="F902" s="7">
        <v>15.476139217796915</v>
      </c>
      <c r="G902" s="7">
        <v>9.1770171976318107</v>
      </c>
      <c r="H902">
        <v>10.48</v>
      </c>
      <c r="I902" s="7">
        <v>10.568047363969551</v>
      </c>
      <c r="J902">
        <v>17.600000000000001</v>
      </c>
      <c r="K902">
        <v>427.21600000000001</v>
      </c>
      <c r="L902">
        <v>324</v>
      </c>
      <c r="M902">
        <v>132</v>
      </c>
      <c r="N902">
        <v>127.3</v>
      </c>
    </row>
    <row r="903" spans="1:14" x14ac:dyDescent="0.25">
      <c r="A903" t="s">
        <v>5</v>
      </c>
      <c r="B903" t="s">
        <v>58</v>
      </c>
      <c r="C903" s="1">
        <v>42393</v>
      </c>
      <c r="D903">
        <f>5.7-0-0.6</f>
        <v>5.1000000000000005</v>
      </c>
      <c r="E903">
        <v>7.7</v>
      </c>
      <c r="F903" s="7">
        <v>4.8127018299246513</v>
      </c>
      <c r="G903" s="7">
        <v>8.8530194530589306</v>
      </c>
      <c r="H903">
        <v>10.11</v>
      </c>
      <c r="I903" s="7">
        <v>10.194938821539328</v>
      </c>
      <c r="J903">
        <v>5.0999999999999996</v>
      </c>
      <c r="K903">
        <v>124.82850000000003</v>
      </c>
      <c r="L903">
        <v>184.8</v>
      </c>
      <c r="M903">
        <v>14.1</v>
      </c>
      <c r="N903">
        <v>13.6</v>
      </c>
    </row>
    <row r="904" spans="1:14" x14ac:dyDescent="0.25">
      <c r="A904" t="s">
        <v>6</v>
      </c>
      <c r="B904" t="s">
        <v>58</v>
      </c>
      <c r="C904" s="1">
        <v>42393</v>
      </c>
      <c r="D904">
        <f>17.8-0-1.8</f>
        <v>16</v>
      </c>
      <c r="E904">
        <v>20.5</v>
      </c>
      <c r="F904" s="7">
        <v>15.098672407606745</v>
      </c>
      <c r="G904" s="7">
        <v>10.910842965886678</v>
      </c>
      <c r="H904">
        <v>12.46</v>
      </c>
      <c r="I904" s="7">
        <v>12.564682266704258</v>
      </c>
      <c r="J904">
        <v>18.3</v>
      </c>
      <c r="K904">
        <v>445.02850000000001</v>
      </c>
      <c r="L904">
        <v>492</v>
      </c>
      <c r="M904">
        <v>70.900000000000006</v>
      </c>
      <c r="N904">
        <v>68.3</v>
      </c>
    </row>
    <row r="905" spans="1:14" x14ac:dyDescent="0.25">
      <c r="A905" t="s">
        <v>7</v>
      </c>
      <c r="B905" t="s">
        <v>58</v>
      </c>
      <c r="C905" s="1">
        <v>42393</v>
      </c>
      <c r="D905">
        <f>11.8-0-0</f>
        <v>11.8</v>
      </c>
      <c r="E905">
        <v>11.7</v>
      </c>
      <c r="F905" s="7">
        <v>11.135270900609976</v>
      </c>
      <c r="G905" s="7">
        <v>9.2208006766281461</v>
      </c>
      <c r="H905">
        <v>10.53</v>
      </c>
      <c r="I905" s="7">
        <v>10.618467437270931</v>
      </c>
      <c r="J905">
        <v>10.6</v>
      </c>
      <c r="K905">
        <v>256.87700000000001</v>
      </c>
      <c r="L905">
        <v>280.79999999999995</v>
      </c>
      <c r="M905">
        <v>31.2</v>
      </c>
      <c r="N905">
        <v>30.1</v>
      </c>
    </row>
    <row r="906" spans="1:14" x14ac:dyDescent="0.25">
      <c r="A906" t="s">
        <v>8</v>
      </c>
      <c r="B906" t="s">
        <v>58</v>
      </c>
      <c r="C906" s="1">
        <v>42393</v>
      </c>
      <c r="D906">
        <f>13.1-0-0</f>
        <v>13.1</v>
      </c>
      <c r="E906">
        <v>12.7</v>
      </c>
      <c r="F906" s="7">
        <v>12.362038033728023</v>
      </c>
      <c r="G906" s="7">
        <v>7.0053566394135967</v>
      </c>
      <c r="H906">
        <v>8</v>
      </c>
      <c r="I906" s="7">
        <v>8.0672117282210305</v>
      </c>
      <c r="J906">
        <v>11.6</v>
      </c>
      <c r="K906">
        <v>282.49399999999997</v>
      </c>
      <c r="L906">
        <v>304.79999999999995</v>
      </c>
      <c r="M906">
        <v>42.4</v>
      </c>
      <c r="N906">
        <v>40.9</v>
      </c>
    </row>
    <row r="907" spans="1:14" x14ac:dyDescent="0.25">
      <c r="A907" t="s">
        <v>9</v>
      </c>
      <c r="B907" t="s">
        <v>58</v>
      </c>
      <c r="C907" s="1">
        <v>42393</v>
      </c>
      <c r="D907">
        <f>13.3-0-1.3</f>
        <v>12</v>
      </c>
      <c r="E907">
        <v>14.8</v>
      </c>
      <c r="F907" s="7">
        <v>11.32400430570506</v>
      </c>
      <c r="G907" s="7">
        <v>9.0719368480406057</v>
      </c>
      <c r="H907">
        <v>10.36</v>
      </c>
      <c r="I907" s="7">
        <v>10.447039188046235</v>
      </c>
      <c r="J907">
        <v>11.4</v>
      </c>
      <c r="K907">
        <v>276.72050000000002</v>
      </c>
      <c r="L907">
        <v>355.20000000000005</v>
      </c>
      <c r="M907">
        <v>36.299999999999997</v>
      </c>
      <c r="N907">
        <v>35</v>
      </c>
    </row>
    <row r="908" spans="1:14" x14ac:dyDescent="0.25">
      <c r="A908" t="s">
        <v>10</v>
      </c>
      <c r="B908" t="s">
        <v>58</v>
      </c>
      <c r="C908" s="1">
        <v>42393</v>
      </c>
      <c r="D908">
        <f>18.4-0-0</f>
        <v>18.399999999999999</v>
      </c>
      <c r="E908">
        <v>17.8</v>
      </c>
      <c r="F908" s="7">
        <v>17.363473268747757</v>
      </c>
      <c r="G908" s="7">
        <v>8.5903185790809218</v>
      </c>
      <c r="H908">
        <v>9.81</v>
      </c>
      <c r="I908" s="7">
        <v>9.8924183817310407</v>
      </c>
      <c r="J908">
        <v>16.399999999999999</v>
      </c>
      <c r="K908">
        <v>397.46600000000001</v>
      </c>
      <c r="L908">
        <v>427.20000000000005</v>
      </c>
      <c r="M908">
        <v>67</v>
      </c>
      <c r="N908">
        <v>64.599999999999994</v>
      </c>
    </row>
    <row r="909" spans="1:14" x14ac:dyDescent="0.25">
      <c r="A909" t="s">
        <v>11</v>
      </c>
      <c r="B909" t="s">
        <v>58</v>
      </c>
      <c r="C909" s="1">
        <v>42393</v>
      </c>
      <c r="D909">
        <f>8.3-0-0.8</f>
        <v>7.5000000000000009</v>
      </c>
      <c r="E909">
        <v>12.4</v>
      </c>
      <c r="F909" s="7">
        <v>7.0775026910656633</v>
      </c>
      <c r="G909" s="7">
        <v>8.2225373555117098</v>
      </c>
      <c r="H909">
        <v>9.39</v>
      </c>
      <c r="I909" s="7">
        <v>9.4688897659994353</v>
      </c>
      <c r="J909">
        <v>10.1</v>
      </c>
      <c r="K909">
        <v>245.18999999999994</v>
      </c>
      <c r="L909">
        <v>297.60000000000002</v>
      </c>
      <c r="M909">
        <v>45.8</v>
      </c>
      <c r="N909">
        <v>44.2</v>
      </c>
    </row>
    <row r="910" spans="1:14" x14ac:dyDescent="0.25">
      <c r="A910" t="s">
        <v>12</v>
      </c>
      <c r="B910" t="s">
        <v>58</v>
      </c>
      <c r="C910" s="1">
        <v>42393</v>
      </c>
      <c r="D910">
        <f>30.5-0-0</f>
        <v>30.5</v>
      </c>
      <c r="E910">
        <v>31.8</v>
      </c>
      <c r="F910" s="7">
        <v>28.78184427700036</v>
      </c>
      <c r="G910" s="7">
        <v>5.8056893149140185</v>
      </c>
      <c r="H910">
        <v>6.63</v>
      </c>
      <c r="I910" s="7">
        <v>6.6857017197631796</v>
      </c>
      <c r="J910">
        <v>30.8</v>
      </c>
      <c r="K910">
        <v>748.04750000000001</v>
      </c>
      <c r="L910">
        <v>763.2</v>
      </c>
      <c r="M910">
        <v>279.89999999999998</v>
      </c>
      <c r="N910">
        <v>270</v>
      </c>
    </row>
    <row r="911" spans="1:14" x14ac:dyDescent="0.25">
      <c r="A911" t="s">
        <v>13</v>
      </c>
      <c r="B911" t="s">
        <v>58</v>
      </c>
      <c r="C911" s="1">
        <v>42393</v>
      </c>
      <c r="D911">
        <f>12-0-0</f>
        <v>12</v>
      </c>
      <c r="E911">
        <v>10</v>
      </c>
      <c r="F911" s="7">
        <v>11.32400430570506</v>
      </c>
      <c r="G911" s="7">
        <v>6.1034169720890956</v>
      </c>
      <c r="H911">
        <v>6.97</v>
      </c>
      <c r="I911" s="7">
        <v>7.0285582182125728</v>
      </c>
      <c r="J911">
        <v>11.6</v>
      </c>
      <c r="K911">
        <v>282</v>
      </c>
      <c r="L911">
        <v>240</v>
      </c>
      <c r="M911">
        <v>39.4</v>
      </c>
      <c r="N911">
        <v>38</v>
      </c>
    </row>
    <row r="912" spans="1:14" x14ac:dyDescent="0.25">
      <c r="A912" t="s">
        <v>14</v>
      </c>
      <c r="B912" t="s">
        <v>58</v>
      </c>
      <c r="C912" s="1">
        <v>42393</v>
      </c>
      <c r="D912">
        <v>0</v>
      </c>
      <c r="E912">
        <v>7</v>
      </c>
      <c r="F912" s="7">
        <v>0</v>
      </c>
      <c r="G912" s="7">
        <v>3.6865689314914052</v>
      </c>
      <c r="H912">
        <v>4.21</v>
      </c>
      <c r="I912" s="7">
        <v>4.2453701719763171</v>
      </c>
      <c r="J912">
        <v>0</v>
      </c>
      <c r="K912">
        <v>0</v>
      </c>
      <c r="L912">
        <v>168</v>
      </c>
      <c r="M912">
        <v>0</v>
      </c>
      <c r="N912">
        <v>0</v>
      </c>
    </row>
    <row r="913" spans="1:14" x14ac:dyDescent="0.25">
      <c r="A913" t="s">
        <v>15</v>
      </c>
      <c r="B913" t="s">
        <v>58</v>
      </c>
      <c r="C913" s="1">
        <v>42393</v>
      </c>
      <c r="D913">
        <f>11-0-0</f>
        <v>11</v>
      </c>
      <c r="E913">
        <v>9.5</v>
      </c>
      <c r="F913" s="7">
        <v>10.380337280229638</v>
      </c>
      <c r="G913" s="7">
        <v>3.5727318861009341</v>
      </c>
      <c r="H913">
        <v>4.08</v>
      </c>
      <c r="I913" s="7">
        <v>4.1142779813927257</v>
      </c>
      <c r="J913">
        <v>11</v>
      </c>
      <c r="K913">
        <v>266</v>
      </c>
      <c r="L913">
        <v>228</v>
      </c>
      <c r="M913">
        <v>44.9</v>
      </c>
      <c r="N913">
        <v>43.3</v>
      </c>
    </row>
    <row r="914" spans="1:14" x14ac:dyDescent="0.25">
      <c r="A914" t="s">
        <v>16</v>
      </c>
      <c r="B914" t="s">
        <v>58</v>
      </c>
      <c r="C914" s="1">
        <v>42393</v>
      </c>
      <c r="D914">
        <f>11-0-0</f>
        <v>11</v>
      </c>
      <c r="E914">
        <v>9.9</v>
      </c>
      <c r="F914" s="7">
        <v>10.380337280229638</v>
      </c>
      <c r="G914" s="7">
        <v>5.94579644770229</v>
      </c>
      <c r="H914">
        <v>6.79</v>
      </c>
      <c r="I914" s="7">
        <v>6.8470459543275997</v>
      </c>
      <c r="J914">
        <v>10.6</v>
      </c>
      <c r="K914">
        <v>256</v>
      </c>
      <c r="L914">
        <v>237.60000000000002</v>
      </c>
      <c r="M914">
        <v>81.5</v>
      </c>
      <c r="N914">
        <v>78.599999999999994</v>
      </c>
    </row>
    <row r="915" spans="1:14" x14ac:dyDescent="0.25">
      <c r="A915" t="s">
        <v>17</v>
      </c>
      <c r="B915" t="s">
        <v>58</v>
      </c>
      <c r="C915" s="1">
        <v>42393</v>
      </c>
      <c r="D915">
        <v>0</v>
      </c>
      <c r="E915">
        <v>17</v>
      </c>
      <c r="F915" s="7">
        <v>0</v>
      </c>
      <c r="G915" s="7">
        <v>2.8809529179588416</v>
      </c>
      <c r="H915">
        <v>3.29</v>
      </c>
      <c r="I915" s="7">
        <v>3.3176408232308989</v>
      </c>
      <c r="J915">
        <v>0</v>
      </c>
      <c r="K915">
        <v>0</v>
      </c>
      <c r="L915">
        <v>408</v>
      </c>
      <c r="M915">
        <v>0</v>
      </c>
      <c r="N915">
        <v>0</v>
      </c>
    </row>
    <row r="916" spans="1:14" x14ac:dyDescent="0.25">
      <c r="A916" t="s">
        <v>18</v>
      </c>
      <c r="B916" t="s">
        <v>58</v>
      </c>
      <c r="C916" s="1">
        <v>42393</v>
      </c>
      <c r="D916">
        <f>20.5-0-0</f>
        <v>20.5</v>
      </c>
      <c r="E916">
        <v>18</v>
      </c>
      <c r="F916" s="7">
        <v>19.345174022246145</v>
      </c>
      <c r="G916" s="7">
        <v>2.1716605582182149</v>
      </c>
      <c r="H916">
        <v>2.48</v>
      </c>
      <c r="I916" s="7">
        <v>2.5008356357485195</v>
      </c>
      <c r="J916">
        <v>20</v>
      </c>
      <c r="K916">
        <v>486</v>
      </c>
      <c r="L916">
        <v>432</v>
      </c>
      <c r="M916">
        <v>218.2</v>
      </c>
      <c r="N916">
        <v>210.5</v>
      </c>
    </row>
    <row r="917" spans="1:14" x14ac:dyDescent="0.25">
      <c r="A917" t="s">
        <v>19</v>
      </c>
      <c r="B917" t="s">
        <v>58</v>
      </c>
      <c r="C917" s="1">
        <v>42393</v>
      </c>
      <c r="D917">
        <f>14-0-0</f>
        <v>14</v>
      </c>
      <c r="E917">
        <v>14.6</v>
      </c>
      <c r="F917" s="7">
        <v>13.211338356655903</v>
      </c>
      <c r="G917" s="7">
        <v>2.1629038624189478</v>
      </c>
      <c r="H917">
        <v>2.4700000000000002</v>
      </c>
      <c r="I917" s="7">
        <v>2.4907516210882434</v>
      </c>
      <c r="J917">
        <v>14.3</v>
      </c>
      <c r="K917">
        <v>346.5</v>
      </c>
      <c r="L917">
        <v>350.4</v>
      </c>
      <c r="M917">
        <v>242.9</v>
      </c>
      <c r="N917">
        <v>234.3</v>
      </c>
    </row>
    <row r="918" spans="1:14" x14ac:dyDescent="0.25">
      <c r="A918" t="s">
        <v>20</v>
      </c>
      <c r="B918" t="s">
        <v>58</v>
      </c>
      <c r="C918" s="1">
        <v>42393</v>
      </c>
      <c r="D918">
        <f>42-0-0</f>
        <v>42</v>
      </c>
      <c r="E918">
        <v>30.5</v>
      </c>
      <c r="F918" s="7">
        <v>39.63401506996771</v>
      </c>
      <c r="G918" s="7">
        <v>1.7688525514519331</v>
      </c>
      <c r="H918">
        <v>2.02</v>
      </c>
      <c r="I918" s="7">
        <v>2.0369709613758102</v>
      </c>
      <c r="J918">
        <v>35.799999999999997</v>
      </c>
      <c r="K918">
        <v>867.40000000000009</v>
      </c>
      <c r="L918">
        <v>732</v>
      </c>
      <c r="M918">
        <v>308.2</v>
      </c>
      <c r="N918">
        <v>297.2</v>
      </c>
    </row>
    <row r="919" spans="1:14" x14ac:dyDescent="0.25">
      <c r="A919" t="s">
        <v>21</v>
      </c>
      <c r="B919" t="s">
        <v>58</v>
      </c>
      <c r="C919" s="1">
        <v>42393</v>
      </c>
      <c r="D919">
        <f>31-0-0</f>
        <v>31</v>
      </c>
      <c r="E919">
        <v>26</v>
      </c>
      <c r="F919" s="7">
        <v>29.25367778973807</v>
      </c>
      <c r="G919" s="7">
        <v>2.6445221313786327</v>
      </c>
      <c r="H919">
        <v>3.02</v>
      </c>
      <c r="I919" s="7">
        <v>3.0453724274034393</v>
      </c>
      <c r="J919">
        <v>29.7</v>
      </c>
      <c r="K919">
        <v>721</v>
      </c>
      <c r="L919">
        <v>624</v>
      </c>
      <c r="M919">
        <v>471.8</v>
      </c>
      <c r="N919">
        <v>455.1</v>
      </c>
    </row>
    <row r="920" spans="1:14" x14ac:dyDescent="0.25">
      <c r="A920" t="s">
        <v>22</v>
      </c>
      <c r="B920" t="s">
        <v>58</v>
      </c>
      <c r="C920" s="1">
        <v>42393</v>
      </c>
      <c r="D920">
        <f>24-0-0</f>
        <v>24</v>
      </c>
      <c r="E920">
        <v>20.8</v>
      </c>
      <c r="F920" s="7">
        <v>22.64800861141012</v>
      </c>
      <c r="G920" s="7">
        <v>1.2434508034959133</v>
      </c>
      <c r="H920">
        <v>1.42</v>
      </c>
      <c r="I920" s="7">
        <v>1.4319300817592329</v>
      </c>
      <c r="J920">
        <v>23.7</v>
      </c>
      <c r="K920">
        <v>575.5</v>
      </c>
      <c r="L920">
        <v>499.20000000000005</v>
      </c>
      <c r="M920">
        <v>355.1</v>
      </c>
      <c r="N920">
        <v>342.5</v>
      </c>
    </row>
    <row r="921" spans="1:14" x14ac:dyDescent="0.25">
      <c r="A921" t="s">
        <v>23</v>
      </c>
      <c r="B921" t="s">
        <v>58</v>
      </c>
      <c r="C921" s="1">
        <v>42393</v>
      </c>
      <c r="D921">
        <f>2.1-0-0</f>
        <v>2.1</v>
      </c>
      <c r="E921">
        <v>4.7</v>
      </c>
      <c r="F921" s="7">
        <v>1.9817007534983857</v>
      </c>
      <c r="G921" s="7">
        <v>2.0578235128277438</v>
      </c>
      <c r="H921">
        <v>2.35</v>
      </c>
      <c r="I921" s="7">
        <v>2.3697434451649277</v>
      </c>
      <c r="J921">
        <v>1</v>
      </c>
      <c r="K921">
        <v>25.189999999999994</v>
      </c>
      <c r="L921">
        <v>112.80000000000001</v>
      </c>
      <c r="M921">
        <v>1.4</v>
      </c>
      <c r="N921">
        <v>1.3</v>
      </c>
    </row>
    <row r="922" spans="1:14" x14ac:dyDescent="0.25">
      <c r="A922" t="s">
        <v>24</v>
      </c>
      <c r="B922" t="s">
        <v>58</v>
      </c>
      <c r="C922" s="1">
        <v>42393</v>
      </c>
      <c r="D922">
        <f>6-0-0</f>
        <v>6</v>
      </c>
      <c r="E922">
        <v>15</v>
      </c>
      <c r="F922" s="7">
        <v>5.6620021528525299</v>
      </c>
      <c r="G922" s="7">
        <v>1.5061516774739232</v>
      </c>
      <c r="H922">
        <v>1.72</v>
      </c>
      <c r="I922" s="7">
        <v>1.7344505215675217</v>
      </c>
      <c r="J922">
        <v>11.9</v>
      </c>
      <c r="K922">
        <v>288</v>
      </c>
      <c r="L922">
        <v>360</v>
      </c>
      <c r="M922">
        <v>177.7</v>
      </c>
      <c r="N922">
        <v>171.4</v>
      </c>
    </row>
    <row r="923" spans="1:14" x14ac:dyDescent="0.25">
      <c r="A923" t="s">
        <v>25</v>
      </c>
      <c r="B923" t="s">
        <v>58</v>
      </c>
      <c r="C923" s="1">
        <v>42393</v>
      </c>
      <c r="D923">
        <f>6-0-0</f>
        <v>6</v>
      </c>
      <c r="E923">
        <v>6.2</v>
      </c>
      <c r="F923" s="7">
        <v>5.6620021528525299</v>
      </c>
      <c r="G923" s="7">
        <v>2.0227967296306759</v>
      </c>
      <c r="H923">
        <v>2.31</v>
      </c>
      <c r="I923" s="7">
        <v>2.329407386523823</v>
      </c>
      <c r="J923">
        <v>6.6</v>
      </c>
      <c r="K923">
        <v>159</v>
      </c>
      <c r="L923">
        <v>148.80000000000001</v>
      </c>
      <c r="M923">
        <v>14.7</v>
      </c>
      <c r="N923">
        <v>14.2</v>
      </c>
    </row>
    <row r="924" spans="1:14" x14ac:dyDescent="0.25">
      <c r="A924" t="s">
        <v>26</v>
      </c>
      <c r="B924" t="s">
        <v>58</v>
      </c>
      <c r="C924" s="1">
        <v>42393</v>
      </c>
      <c r="D924">
        <f>25-0-0</f>
        <v>25</v>
      </c>
      <c r="E924">
        <v>16.600000000000001</v>
      </c>
      <c r="F924" s="7">
        <v>23.59167563688554</v>
      </c>
      <c r="G924" s="7">
        <v>1.3660445446856513</v>
      </c>
      <c r="H924">
        <v>1.56</v>
      </c>
      <c r="I924" s="7">
        <v>1.5731062870031012</v>
      </c>
      <c r="J924">
        <v>22.9</v>
      </c>
      <c r="K924">
        <v>556.5</v>
      </c>
      <c r="L924">
        <v>398.40000000000003</v>
      </c>
      <c r="M924">
        <v>103.9</v>
      </c>
      <c r="N924">
        <v>100.3</v>
      </c>
    </row>
    <row r="925" spans="1:14" x14ac:dyDescent="0.25">
      <c r="A925" t="s">
        <v>27</v>
      </c>
      <c r="B925" t="s">
        <v>58</v>
      </c>
      <c r="C925" s="1">
        <v>42393</v>
      </c>
      <c r="D925">
        <f>19-0-0</f>
        <v>19</v>
      </c>
      <c r="E925">
        <v>18.2</v>
      </c>
      <c r="F925" s="7">
        <v>17.92967348403301</v>
      </c>
      <c r="G925" s="7">
        <v>1.1821539329010444</v>
      </c>
      <c r="H925">
        <v>1.35</v>
      </c>
      <c r="I925" s="7">
        <v>1.3613419791372992</v>
      </c>
      <c r="J925">
        <v>18.100000000000001</v>
      </c>
      <c r="K925">
        <v>439</v>
      </c>
      <c r="L925">
        <v>436.79999999999995</v>
      </c>
      <c r="M925">
        <v>265.10000000000002</v>
      </c>
      <c r="N925">
        <v>255.7</v>
      </c>
    </row>
    <row r="926" spans="1:14" x14ac:dyDescent="0.25">
      <c r="A926" t="s">
        <v>28</v>
      </c>
      <c r="B926" t="s">
        <v>58</v>
      </c>
      <c r="C926" s="1">
        <v>42393</v>
      </c>
      <c r="D926">
        <f>7-0-0</f>
        <v>7</v>
      </c>
      <c r="E926">
        <v>6.6</v>
      </c>
      <c r="F926" s="7">
        <v>6.6056691783279513</v>
      </c>
      <c r="G926" s="7">
        <v>1.1733972371017776</v>
      </c>
      <c r="H926">
        <v>1.34</v>
      </c>
      <c r="I926" s="7">
        <v>1.3512579644770228</v>
      </c>
      <c r="J926">
        <v>6.7</v>
      </c>
      <c r="K926">
        <v>161.5</v>
      </c>
      <c r="L926">
        <v>158.39999999999998</v>
      </c>
      <c r="M926">
        <v>98.2</v>
      </c>
      <c r="N926">
        <v>94.7</v>
      </c>
    </row>
    <row r="927" spans="1:14" x14ac:dyDescent="0.25">
      <c r="A927" t="s">
        <v>29</v>
      </c>
      <c r="B927" t="s">
        <v>58</v>
      </c>
      <c r="C927" s="1">
        <v>42393</v>
      </c>
      <c r="D927">
        <f>19-0-0</f>
        <v>19</v>
      </c>
      <c r="E927">
        <v>14.4</v>
      </c>
      <c r="F927" s="7">
        <v>17.92967348403301</v>
      </c>
      <c r="G927" s="7">
        <v>1.1296137581054424</v>
      </c>
      <c r="H927">
        <v>1.29</v>
      </c>
      <c r="I927" s="7">
        <v>1.3008378911756413</v>
      </c>
      <c r="J927">
        <v>18.399999999999999</v>
      </c>
      <c r="K927">
        <v>446</v>
      </c>
      <c r="L927">
        <v>345.6</v>
      </c>
      <c r="M927">
        <v>58.5</v>
      </c>
      <c r="N927">
        <v>56.5</v>
      </c>
    </row>
    <row r="928" spans="1:14" x14ac:dyDescent="0.25">
      <c r="A928" t="s">
        <v>30</v>
      </c>
      <c r="B928" t="s">
        <v>58</v>
      </c>
      <c r="C928" s="1">
        <v>42393</v>
      </c>
      <c r="D928">
        <f>42-0-0</f>
        <v>42</v>
      </c>
      <c r="E928">
        <v>36.299999999999997</v>
      </c>
      <c r="F928" s="7">
        <v>39.63401506996771</v>
      </c>
      <c r="G928" s="7">
        <v>1.4010713278827194</v>
      </c>
      <c r="H928">
        <v>1.6</v>
      </c>
      <c r="I928" s="7">
        <v>1.6134423456442062</v>
      </c>
      <c r="J928">
        <v>42.2</v>
      </c>
      <c r="K928">
        <v>1023</v>
      </c>
      <c r="L928">
        <v>871.19999999999993</v>
      </c>
      <c r="M928">
        <v>143.6</v>
      </c>
      <c r="N928">
        <v>138.5</v>
      </c>
    </row>
    <row r="929" spans="1:14" x14ac:dyDescent="0.25">
      <c r="A929" t="s">
        <v>31</v>
      </c>
      <c r="B929" t="s">
        <v>58</v>
      </c>
      <c r="C929" s="1">
        <v>42393</v>
      </c>
      <c r="D929">
        <f>39.5-0-0</f>
        <v>39.5</v>
      </c>
      <c r="E929">
        <v>31.9</v>
      </c>
      <c r="F929" s="7">
        <v>37.274847506279151</v>
      </c>
      <c r="G929" s="7">
        <v>1.1733972371017776</v>
      </c>
      <c r="H929">
        <v>1.34</v>
      </c>
      <c r="I929" s="7">
        <v>1.3512579644770228</v>
      </c>
      <c r="J929">
        <v>39.9</v>
      </c>
      <c r="K929">
        <v>967.5</v>
      </c>
      <c r="L929">
        <v>765.59999999999991</v>
      </c>
      <c r="M929">
        <v>235.2</v>
      </c>
      <c r="N929">
        <v>226.9</v>
      </c>
    </row>
    <row r="930" spans="1:14" x14ac:dyDescent="0.25">
      <c r="A930" t="s">
        <v>32</v>
      </c>
      <c r="B930" t="s">
        <v>58</v>
      </c>
      <c r="C930" s="1">
        <v>42393</v>
      </c>
      <c r="D930">
        <f>7-0-0</f>
        <v>7</v>
      </c>
      <c r="E930">
        <v>7.4</v>
      </c>
      <c r="F930" s="7">
        <v>6.6056691783279513</v>
      </c>
      <c r="G930" s="7">
        <v>0.72680575133916059</v>
      </c>
      <c r="H930">
        <v>0.83</v>
      </c>
      <c r="I930" s="7">
        <v>0.83697321680293191</v>
      </c>
      <c r="J930">
        <v>7</v>
      </c>
      <c r="K930">
        <v>170</v>
      </c>
      <c r="L930">
        <v>177.60000000000002</v>
      </c>
      <c r="M930">
        <v>85.9</v>
      </c>
      <c r="N930">
        <v>82.8</v>
      </c>
    </row>
    <row r="931" spans="1:14" x14ac:dyDescent="0.25">
      <c r="A931" t="s">
        <v>33</v>
      </c>
      <c r="B931" t="s">
        <v>58</v>
      </c>
      <c r="C931" s="1">
        <v>42393</v>
      </c>
      <c r="D931">
        <v>0</v>
      </c>
      <c r="E931">
        <v>15</v>
      </c>
      <c r="F931" s="7">
        <v>0</v>
      </c>
      <c r="G931" s="7">
        <v>0.84939949252889846</v>
      </c>
      <c r="H931">
        <v>0.97</v>
      </c>
      <c r="I931" s="7">
        <v>0.97814942204679989</v>
      </c>
      <c r="J931">
        <v>14.8</v>
      </c>
      <c r="K931">
        <v>0</v>
      </c>
      <c r="L931">
        <v>360</v>
      </c>
      <c r="M931">
        <v>275.39999999999998</v>
      </c>
      <c r="N931">
        <v>265.60000000000002</v>
      </c>
    </row>
    <row r="932" spans="1:14" x14ac:dyDescent="0.25">
      <c r="A932" t="s">
        <v>34</v>
      </c>
      <c r="B932" t="s">
        <v>58</v>
      </c>
      <c r="C932" s="1">
        <v>42393</v>
      </c>
      <c r="D932">
        <f>4.4-0-0</f>
        <v>4.4000000000000004</v>
      </c>
      <c r="E932">
        <v>5.5</v>
      </c>
      <c r="F932" s="7">
        <v>4.1521349120918556</v>
      </c>
      <c r="G932" s="7">
        <v>0.49037496475895181</v>
      </c>
      <c r="H932">
        <v>0.56000000000000005</v>
      </c>
      <c r="I932" s="7">
        <v>0.56470482097547214</v>
      </c>
      <c r="J932">
        <v>4.8</v>
      </c>
      <c r="K932">
        <v>117.32500000000002</v>
      </c>
      <c r="L932">
        <v>132</v>
      </c>
      <c r="M932">
        <v>16.5</v>
      </c>
      <c r="N932">
        <v>15.9</v>
      </c>
    </row>
    <row r="933" spans="1:14" x14ac:dyDescent="0.25">
      <c r="A933" t="s">
        <v>35</v>
      </c>
      <c r="B933" t="s">
        <v>58</v>
      </c>
      <c r="C933" s="1">
        <v>42393</v>
      </c>
      <c r="D933">
        <f>24-0-0</f>
        <v>24</v>
      </c>
      <c r="E933">
        <v>20.8</v>
      </c>
      <c r="F933" s="7">
        <v>22.64800861141012</v>
      </c>
      <c r="G933" s="7">
        <v>0.48161826895968479</v>
      </c>
      <c r="H933">
        <v>0.55000000000000004</v>
      </c>
      <c r="I933" s="7">
        <v>0.55462080631519595</v>
      </c>
      <c r="J933">
        <v>24.2</v>
      </c>
      <c r="K933">
        <v>588</v>
      </c>
      <c r="L933">
        <v>499.20000000000005</v>
      </c>
      <c r="M933">
        <v>357.2</v>
      </c>
      <c r="N933">
        <v>344.6</v>
      </c>
    </row>
    <row r="934" spans="1:14" x14ac:dyDescent="0.25">
      <c r="A934" t="s">
        <v>36</v>
      </c>
      <c r="B934" t="s">
        <v>58</v>
      </c>
      <c r="C934" s="1">
        <v>42393</v>
      </c>
      <c r="D934">
        <v>0</v>
      </c>
      <c r="E934">
        <v>8</v>
      </c>
      <c r="F934" s="7">
        <v>0</v>
      </c>
      <c r="G934" s="7">
        <v>0.2189173949816749</v>
      </c>
      <c r="H934">
        <v>0.25</v>
      </c>
      <c r="I934" s="7">
        <v>0.2521003665069072</v>
      </c>
      <c r="J934">
        <v>7.9</v>
      </c>
      <c r="K934">
        <v>0</v>
      </c>
      <c r="L934">
        <v>192</v>
      </c>
      <c r="M934">
        <v>0</v>
      </c>
      <c r="N934">
        <v>0</v>
      </c>
    </row>
    <row r="935" spans="1:14" x14ac:dyDescent="0.25">
      <c r="A935" t="s">
        <v>37</v>
      </c>
      <c r="B935" t="s">
        <v>58</v>
      </c>
      <c r="C935" s="1">
        <v>42393</v>
      </c>
      <c r="D935">
        <v>0</v>
      </c>
      <c r="E935">
        <v>0</v>
      </c>
      <c r="F935" s="7">
        <v>0</v>
      </c>
      <c r="G935" s="7">
        <v>0</v>
      </c>
      <c r="H935">
        <v>0</v>
      </c>
      <c r="I935" s="7">
        <v>0</v>
      </c>
      <c r="J935">
        <v>0</v>
      </c>
      <c r="K935">
        <v>0</v>
      </c>
      <c r="L935">
        <v>0</v>
      </c>
      <c r="M935">
        <v>0</v>
      </c>
      <c r="N935">
        <v>0</v>
      </c>
    </row>
    <row r="936" spans="1:14" x14ac:dyDescent="0.25">
      <c r="A936" t="s">
        <v>38</v>
      </c>
      <c r="B936" t="s">
        <v>58</v>
      </c>
      <c r="C936" s="1">
        <v>42393</v>
      </c>
      <c r="D936">
        <v>0</v>
      </c>
      <c r="E936">
        <v>10</v>
      </c>
      <c r="F936" s="7">
        <v>0</v>
      </c>
      <c r="G936" s="7">
        <v>0</v>
      </c>
      <c r="H936">
        <v>0</v>
      </c>
      <c r="I936" s="7">
        <v>0</v>
      </c>
      <c r="J936">
        <v>9.9</v>
      </c>
      <c r="K936">
        <v>0</v>
      </c>
      <c r="L936">
        <v>240</v>
      </c>
      <c r="M936">
        <v>184.5</v>
      </c>
      <c r="N936">
        <v>178</v>
      </c>
    </row>
    <row r="937" spans="1:14" x14ac:dyDescent="0.25">
      <c r="A937" t="s">
        <v>59</v>
      </c>
      <c r="B937" t="s">
        <v>58</v>
      </c>
      <c r="C937" s="1">
        <v>42393</v>
      </c>
      <c r="D937">
        <v>0</v>
      </c>
      <c r="E937">
        <v>5</v>
      </c>
      <c r="F937" s="7">
        <v>0</v>
      </c>
      <c r="G937" s="7">
        <v>0</v>
      </c>
      <c r="I937" s="7">
        <v>0</v>
      </c>
      <c r="K937">
        <v>0</v>
      </c>
      <c r="L937">
        <v>120</v>
      </c>
      <c r="M937">
        <v>0</v>
      </c>
      <c r="N937">
        <v>0</v>
      </c>
    </row>
    <row r="938" spans="1:14" x14ac:dyDescent="0.25">
      <c r="A938" t="s">
        <v>1</v>
      </c>
      <c r="B938" t="s">
        <v>58</v>
      </c>
      <c r="C938" s="1">
        <v>42394</v>
      </c>
      <c r="D938">
        <v>552</v>
      </c>
      <c r="E938">
        <v>507.19999999999993</v>
      </c>
      <c r="F938">
        <v>547</v>
      </c>
      <c r="G938">
        <v>166.69999999999982</v>
      </c>
      <c r="H938">
        <v>177.35000000000002</v>
      </c>
      <c r="I938">
        <v>185.98000000000002</v>
      </c>
      <c r="J938">
        <v>541.59999999999991</v>
      </c>
      <c r="K938">
        <v>13808.099999999999</v>
      </c>
      <c r="L938">
        <v>13539.999999999996</v>
      </c>
      <c r="M938">
        <v>4746.68</v>
      </c>
      <c r="N938">
        <v>4603.6000000000004</v>
      </c>
    </row>
    <row r="939" spans="1:14" x14ac:dyDescent="0.25">
      <c r="A939" t="s">
        <v>2</v>
      </c>
      <c r="B939" t="s">
        <v>58</v>
      </c>
      <c r="C939" s="1">
        <v>42394</v>
      </c>
      <c r="D939">
        <f>14.1-0-0</f>
        <v>14.1</v>
      </c>
      <c r="E939">
        <v>13.3</v>
      </c>
      <c r="F939" s="7">
        <v>13.972282608695652</v>
      </c>
      <c r="G939" s="7">
        <v>19.456949534818129</v>
      </c>
      <c r="H939">
        <v>20.7</v>
      </c>
      <c r="I939" s="7">
        <v>21.707279391034675</v>
      </c>
      <c r="J939">
        <v>13.3</v>
      </c>
      <c r="K939">
        <v>335.37500000000006</v>
      </c>
      <c r="L939">
        <v>332.5</v>
      </c>
      <c r="M939">
        <v>56.1</v>
      </c>
      <c r="N939">
        <v>54.4</v>
      </c>
    </row>
    <row r="940" spans="1:14" x14ac:dyDescent="0.25">
      <c r="A940" t="s">
        <v>3</v>
      </c>
      <c r="B940" t="s">
        <v>58</v>
      </c>
      <c r="C940" s="1">
        <v>42394</v>
      </c>
      <c r="D940">
        <f>3.2-0-0</f>
        <v>3.2</v>
      </c>
      <c r="E940">
        <v>3.3</v>
      </c>
      <c r="F940" s="7">
        <v>3.1710144927536232</v>
      </c>
      <c r="G940" s="7">
        <v>13.262683958274582</v>
      </c>
      <c r="H940">
        <v>14.11</v>
      </c>
      <c r="I940" s="7">
        <v>14.796604454468563</v>
      </c>
      <c r="J940">
        <v>3.2</v>
      </c>
      <c r="K940">
        <v>79.855000000000004</v>
      </c>
      <c r="L940">
        <v>82.5</v>
      </c>
      <c r="M940">
        <v>27.4</v>
      </c>
      <c r="N940">
        <v>26.6</v>
      </c>
    </row>
    <row r="941" spans="1:14" x14ac:dyDescent="0.25">
      <c r="A941" t="s">
        <v>4</v>
      </c>
      <c r="B941" t="s">
        <v>58</v>
      </c>
      <c r="C941" s="1">
        <v>42394</v>
      </c>
      <c r="D941">
        <f>16.6-0-0</f>
        <v>16.600000000000001</v>
      </c>
      <c r="E941">
        <v>13.5</v>
      </c>
      <c r="F941" s="7">
        <v>16.449637681159423</v>
      </c>
      <c r="G941" s="7">
        <v>9.8506681702847363</v>
      </c>
      <c r="H941">
        <v>10.48</v>
      </c>
      <c r="I941" s="7">
        <v>10.989965604736398</v>
      </c>
      <c r="J941">
        <v>17.600000000000001</v>
      </c>
      <c r="K941">
        <v>443.846</v>
      </c>
      <c r="L941">
        <v>337.5</v>
      </c>
      <c r="M941">
        <v>136.5</v>
      </c>
      <c r="N941">
        <v>132.30000000000001</v>
      </c>
    </row>
    <row r="942" spans="1:14" x14ac:dyDescent="0.25">
      <c r="A942" t="s">
        <v>5</v>
      </c>
      <c r="B942" t="s">
        <v>58</v>
      </c>
      <c r="C942" s="1">
        <v>42394</v>
      </c>
      <c r="D942">
        <f>5.9-1.2-0.6</f>
        <v>4.1000000000000005</v>
      </c>
      <c r="E942">
        <v>7.7</v>
      </c>
      <c r="F942" s="7">
        <v>4.0628623188405806</v>
      </c>
      <c r="G942" s="7">
        <v>9.5028869467155221</v>
      </c>
      <c r="H942">
        <v>10.11</v>
      </c>
      <c r="I942" s="7">
        <v>10.601961093882153</v>
      </c>
      <c r="J942">
        <v>5.2</v>
      </c>
      <c r="K942">
        <v>130.75050000000005</v>
      </c>
      <c r="L942">
        <v>192.5</v>
      </c>
      <c r="M942">
        <v>14.6</v>
      </c>
      <c r="N942">
        <v>14.2</v>
      </c>
    </row>
    <row r="943" spans="1:14" x14ac:dyDescent="0.25">
      <c r="A943" t="s">
        <v>6</v>
      </c>
      <c r="B943" t="s">
        <v>58</v>
      </c>
      <c r="C943" s="1">
        <v>42394</v>
      </c>
      <c r="D943">
        <f>19.6-0-0</f>
        <v>19.600000000000001</v>
      </c>
      <c r="E943">
        <v>20.5</v>
      </c>
      <c r="F943" s="7">
        <v>19.422463768115943</v>
      </c>
      <c r="G943" s="7">
        <v>11.711767691006472</v>
      </c>
      <c r="H943">
        <v>12.46</v>
      </c>
      <c r="I943" s="7">
        <v>13.066314068226671</v>
      </c>
      <c r="J943">
        <v>18.399999999999999</v>
      </c>
      <c r="K943">
        <v>464.6585</v>
      </c>
      <c r="L943">
        <v>512.5</v>
      </c>
      <c r="M943">
        <v>73.599999999999994</v>
      </c>
      <c r="N943">
        <v>71.400000000000006</v>
      </c>
    </row>
    <row r="944" spans="1:14" x14ac:dyDescent="0.25">
      <c r="A944" t="s">
        <v>7</v>
      </c>
      <c r="B944" t="s">
        <v>58</v>
      </c>
      <c r="C944" s="1">
        <v>42394</v>
      </c>
      <c r="D944">
        <f>6.8-0-0</f>
        <v>6.8</v>
      </c>
      <c r="E944">
        <v>11.7</v>
      </c>
      <c r="F944" s="7">
        <v>6.738405797101449</v>
      </c>
      <c r="G944" s="7">
        <v>9.8976656329292236</v>
      </c>
      <c r="H944">
        <v>10.53</v>
      </c>
      <c r="I944" s="7">
        <v>11.042398646743726</v>
      </c>
      <c r="J944">
        <v>10.4</v>
      </c>
      <c r="K944">
        <v>263.66699999999997</v>
      </c>
      <c r="L944">
        <v>292.5</v>
      </c>
      <c r="M944">
        <v>31.9</v>
      </c>
      <c r="N944">
        <v>30.9</v>
      </c>
    </row>
    <row r="945" spans="1:14" x14ac:dyDescent="0.25">
      <c r="A945" t="s">
        <v>8</v>
      </c>
      <c r="B945" t="s">
        <v>58</v>
      </c>
      <c r="C945" s="1">
        <v>42394</v>
      </c>
      <c r="D945">
        <f>14.4-0-0</f>
        <v>14.4</v>
      </c>
      <c r="E945">
        <v>12.7</v>
      </c>
      <c r="F945" s="7">
        <v>14.269565217391305</v>
      </c>
      <c r="G945" s="7">
        <v>7.5195940231181186</v>
      </c>
      <c r="H945">
        <v>8</v>
      </c>
      <c r="I945" s="7">
        <v>8.3892867211728213</v>
      </c>
      <c r="J945">
        <v>11.8</v>
      </c>
      <c r="K945">
        <v>296.93399999999997</v>
      </c>
      <c r="L945">
        <v>317.5</v>
      </c>
      <c r="M945">
        <v>44.2</v>
      </c>
      <c r="N945">
        <v>42.9</v>
      </c>
    </row>
    <row r="946" spans="1:14" x14ac:dyDescent="0.25">
      <c r="A946" t="s">
        <v>9</v>
      </c>
      <c r="B946" t="s">
        <v>58</v>
      </c>
      <c r="C946" s="1">
        <v>42394</v>
      </c>
      <c r="D946">
        <f>14.8-0-1.5</f>
        <v>13.3</v>
      </c>
      <c r="E946">
        <v>14.8</v>
      </c>
      <c r="F946" s="7">
        <v>13.179528985507247</v>
      </c>
      <c r="G946" s="7">
        <v>9.7378742599379642</v>
      </c>
      <c r="H946">
        <v>10.36</v>
      </c>
      <c r="I946" s="7">
        <v>10.864126303918804</v>
      </c>
      <c r="J946">
        <v>11.5</v>
      </c>
      <c r="K946">
        <v>291.50749999999999</v>
      </c>
      <c r="L946">
        <v>370</v>
      </c>
      <c r="M946">
        <v>38</v>
      </c>
      <c r="N946">
        <v>36.9</v>
      </c>
    </row>
    <row r="947" spans="1:14" x14ac:dyDescent="0.25">
      <c r="A947" t="s">
        <v>10</v>
      </c>
      <c r="B947" t="s">
        <v>58</v>
      </c>
      <c r="C947" s="1">
        <v>42394</v>
      </c>
      <c r="D947">
        <f>17.4-0-0</f>
        <v>17.399999999999999</v>
      </c>
      <c r="E947">
        <v>17.8</v>
      </c>
      <c r="F947" s="7">
        <v>17.242391304347827</v>
      </c>
      <c r="G947" s="7">
        <v>9.2209021708485945</v>
      </c>
      <c r="H947">
        <v>9.81</v>
      </c>
      <c r="I947" s="7">
        <v>10.287362841838172</v>
      </c>
      <c r="J947">
        <v>16.399999999999999</v>
      </c>
      <c r="K947">
        <v>414.82599999999991</v>
      </c>
      <c r="L947">
        <v>445</v>
      </c>
      <c r="M947">
        <v>69.599999999999994</v>
      </c>
      <c r="N947">
        <v>67.5</v>
      </c>
    </row>
    <row r="948" spans="1:14" x14ac:dyDescent="0.25">
      <c r="A948" t="s">
        <v>11</v>
      </c>
      <c r="B948" t="s">
        <v>58</v>
      </c>
      <c r="C948" s="1">
        <v>42394</v>
      </c>
      <c r="D948">
        <f>4.6-0-0.5</f>
        <v>4.0999999999999996</v>
      </c>
      <c r="E948">
        <v>12.4</v>
      </c>
      <c r="F948" s="7">
        <v>4.0628623188405797</v>
      </c>
      <c r="G948" s="7">
        <v>8.8261234846348913</v>
      </c>
      <c r="H948">
        <v>9.39</v>
      </c>
      <c r="I948" s="7">
        <v>9.8469252889765997</v>
      </c>
      <c r="J948">
        <v>9.9</v>
      </c>
      <c r="K948">
        <v>249.83399999999995</v>
      </c>
      <c r="L948">
        <v>310</v>
      </c>
      <c r="M948">
        <v>46.5</v>
      </c>
      <c r="N948">
        <v>45.1</v>
      </c>
    </row>
    <row r="949" spans="1:14" x14ac:dyDescent="0.25">
      <c r="A949" t="s">
        <v>12</v>
      </c>
      <c r="B949" t="s">
        <v>58</v>
      </c>
      <c r="C949" s="1">
        <v>42394</v>
      </c>
      <c r="D949">
        <f>35.4-0-0</f>
        <v>35.4</v>
      </c>
      <c r="E949">
        <v>31.8</v>
      </c>
      <c r="F949" s="7">
        <v>35.079347826086952</v>
      </c>
      <c r="G949" s="7">
        <v>6.2318635466591417</v>
      </c>
      <c r="H949">
        <v>6.63</v>
      </c>
      <c r="I949" s="7">
        <v>6.9526213701719763</v>
      </c>
      <c r="J949">
        <v>31</v>
      </c>
      <c r="K949">
        <v>783.46750000000009</v>
      </c>
      <c r="L949">
        <v>795</v>
      </c>
      <c r="M949">
        <v>291.7</v>
      </c>
      <c r="N949">
        <v>282.89999999999998</v>
      </c>
    </row>
    <row r="950" spans="1:14" x14ac:dyDescent="0.25">
      <c r="A950" t="s">
        <v>13</v>
      </c>
      <c r="B950" t="s">
        <v>58</v>
      </c>
      <c r="C950" s="1">
        <v>42394</v>
      </c>
      <c r="D950">
        <f>12-0-0</f>
        <v>12</v>
      </c>
      <c r="E950">
        <v>10</v>
      </c>
      <c r="F950" s="7">
        <v>11.891304347826088</v>
      </c>
      <c r="G950" s="7">
        <v>6.5514462926416615</v>
      </c>
      <c r="H950">
        <v>6.97</v>
      </c>
      <c r="I950" s="7">
        <v>7.3091660558218203</v>
      </c>
      <c r="J950">
        <v>11.6</v>
      </c>
      <c r="K950">
        <v>294</v>
      </c>
      <c r="L950">
        <v>250</v>
      </c>
      <c r="M950">
        <v>40.9</v>
      </c>
      <c r="N950">
        <v>39.700000000000003</v>
      </c>
    </row>
    <row r="951" spans="1:14" x14ac:dyDescent="0.25">
      <c r="A951" t="s">
        <v>14</v>
      </c>
      <c r="B951" t="s">
        <v>58</v>
      </c>
      <c r="C951" s="1">
        <v>42394</v>
      </c>
      <c r="D951">
        <v>0</v>
      </c>
      <c r="E951">
        <v>7</v>
      </c>
      <c r="F951" s="7">
        <v>0</v>
      </c>
      <c r="G951" s="7">
        <v>3.9571863546659101</v>
      </c>
      <c r="H951">
        <v>4.21</v>
      </c>
      <c r="I951" s="7">
        <v>4.414862137017197</v>
      </c>
      <c r="J951">
        <v>0</v>
      </c>
      <c r="K951">
        <v>0</v>
      </c>
      <c r="L951">
        <v>175</v>
      </c>
      <c r="M951">
        <v>0</v>
      </c>
      <c r="N951">
        <v>0</v>
      </c>
    </row>
    <row r="952" spans="1:14" x14ac:dyDescent="0.25">
      <c r="A952" t="s">
        <v>15</v>
      </c>
      <c r="B952" t="s">
        <v>58</v>
      </c>
      <c r="C952" s="1">
        <v>42394</v>
      </c>
      <c r="D952">
        <f>11-0-0</f>
        <v>11</v>
      </c>
      <c r="E952">
        <v>9.5</v>
      </c>
      <c r="F952" s="7">
        <v>10.90036231884058</v>
      </c>
      <c r="G952" s="7">
        <v>3.8349929517902406</v>
      </c>
      <c r="H952">
        <v>4.08</v>
      </c>
      <c r="I952" s="7">
        <v>4.2785362277981394</v>
      </c>
      <c r="J952">
        <v>11</v>
      </c>
      <c r="K952">
        <v>277</v>
      </c>
      <c r="L952">
        <v>237.5</v>
      </c>
      <c r="M952">
        <v>46.5</v>
      </c>
      <c r="N952">
        <v>45.1</v>
      </c>
    </row>
    <row r="953" spans="1:14" x14ac:dyDescent="0.25">
      <c r="A953" t="s">
        <v>16</v>
      </c>
      <c r="B953" t="s">
        <v>58</v>
      </c>
      <c r="C953" s="1">
        <v>42394</v>
      </c>
      <c r="D953">
        <f>10-0-0</f>
        <v>10</v>
      </c>
      <c r="E953">
        <v>9.9</v>
      </c>
      <c r="F953" s="7">
        <v>9.9094202898550723</v>
      </c>
      <c r="G953" s="7">
        <v>6.3822554271215024</v>
      </c>
      <c r="H953">
        <v>6.79</v>
      </c>
      <c r="I953" s="7">
        <v>7.120407104595432</v>
      </c>
      <c r="J953">
        <v>10.5</v>
      </c>
      <c r="K953">
        <v>266</v>
      </c>
      <c r="L953">
        <v>247.5</v>
      </c>
      <c r="M953">
        <v>84.2</v>
      </c>
      <c r="N953">
        <v>81.7</v>
      </c>
    </row>
    <row r="954" spans="1:14" x14ac:dyDescent="0.25">
      <c r="A954" t="s">
        <v>17</v>
      </c>
      <c r="B954" t="s">
        <v>58</v>
      </c>
      <c r="C954" s="1">
        <v>42394</v>
      </c>
      <c r="D954">
        <v>0</v>
      </c>
      <c r="E954">
        <v>17</v>
      </c>
      <c r="F954" s="7">
        <v>0</v>
      </c>
      <c r="G954" s="7">
        <v>3.0924330420073263</v>
      </c>
      <c r="H954">
        <v>3.29</v>
      </c>
      <c r="I954" s="7">
        <v>3.4500941640823233</v>
      </c>
      <c r="J954">
        <v>0</v>
      </c>
      <c r="K954">
        <v>0</v>
      </c>
      <c r="L954">
        <v>425</v>
      </c>
      <c r="M954">
        <v>0</v>
      </c>
      <c r="N954">
        <v>0</v>
      </c>
    </row>
    <row r="955" spans="1:14" x14ac:dyDescent="0.25">
      <c r="A955" t="s">
        <v>18</v>
      </c>
      <c r="B955" t="s">
        <v>58</v>
      </c>
      <c r="C955" s="1">
        <v>42394</v>
      </c>
      <c r="D955">
        <f>20.5-0-0</f>
        <v>20.5</v>
      </c>
      <c r="E955">
        <v>18</v>
      </c>
      <c r="F955" s="7">
        <v>20.314311594202898</v>
      </c>
      <c r="G955" s="7">
        <v>2.3310741471666168</v>
      </c>
      <c r="H955">
        <v>2.48</v>
      </c>
      <c r="I955" s="7">
        <v>2.6006788835635746</v>
      </c>
      <c r="J955">
        <v>20</v>
      </c>
      <c r="K955">
        <v>506.5</v>
      </c>
      <c r="L955">
        <v>450</v>
      </c>
      <c r="M955">
        <v>226.3</v>
      </c>
      <c r="N955">
        <v>219.5</v>
      </c>
    </row>
    <row r="956" spans="1:14" x14ac:dyDescent="0.25">
      <c r="A956" t="s">
        <v>19</v>
      </c>
      <c r="B956" t="s">
        <v>58</v>
      </c>
      <c r="C956" s="1">
        <v>42394</v>
      </c>
      <c r="D956">
        <f>14-0-0</f>
        <v>14</v>
      </c>
      <c r="E956">
        <v>14.6</v>
      </c>
      <c r="F956" s="7">
        <v>13.873188405797102</v>
      </c>
      <c r="G956" s="7">
        <v>2.3216746546377194</v>
      </c>
      <c r="H956">
        <v>2.4700000000000002</v>
      </c>
      <c r="I956" s="7">
        <v>2.5901922751621091</v>
      </c>
      <c r="J956">
        <v>14.3</v>
      </c>
      <c r="K956">
        <v>360.5</v>
      </c>
      <c r="L956">
        <v>365</v>
      </c>
      <c r="M956">
        <v>251.5</v>
      </c>
      <c r="N956">
        <v>243.9</v>
      </c>
    </row>
    <row r="957" spans="1:14" x14ac:dyDescent="0.25">
      <c r="A957" t="s">
        <v>20</v>
      </c>
      <c r="B957" t="s">
        <v>58</v>
      </c>
      <c r="C957" s="1">
        <v>42394</v>
      </c>
      <c r="D957">
        <f>42-0-0</f>
        <v>42</v>
      </c>
      <c r="E957">
        <v>30.5</v>
      </c>
      <c r="F957" s="7">
        <v>41.619565217391305</v>
      </c>
      <c r="G957" s="7">
        <v>1.8986974908373251</v>
      </c>
      <c r="H957">
        <v>2.02</v>
      </c>
      <c r="I957" s="7">
        <v>2.1182948970961375</v>
      </c>
      <c r="J957">
        <v>36</v>
      </c>
      <c r="K957">
        <v>909.40000000000009</v>
      </c>
      <c r="L957">
        <v>762.5</v>
      </c>
      <c r="M957">
        <v>321.5</v>
      </c>
      <c r="N957">
        <v>311.8</v>
      </c>
    </row>
    <row r="958" spans="1:14" x14ac:dyDescent="0.25">
      <c r="A958" t="s">
        <v>21</v>
      </c>
      <c r="B958" t="s">
        <v>58</v>
      </c>
      <c r="C958" s="1">
        <v>42394</v>
      </c>
      <c r="D958">
        <f>30.5-0-0</f>
        <v>30.5</v>
      </c>
      <c r="E958">
        <v>26</v>
      </c>
      <c r="F958" s="7">
        <v>30.223731884057973</v>
      </c>
      <c r="G958" s="7">
        <v>2.8386467437270899</v>
      </c>
      <c r="H958">
        <v>3.02</v>
      </c>
      <c r="I958" s="7">
        <v>3.1669557372427404</v>
      </c>
      <c r="J958">
        <v>29.7</v>
      </c>
      <c r="K958">
        <v>751.5</v>
      </c>
      <c r="L958">
        <v>650</v>
      </c>
      <c r="M958">
        <v>489.4</v>
      </c>
      <c r="N958">
        <v>474.7</v>
      </c>
    </row>
    <row r="959" spans="1:14" x14ac:dyDescent="0.25">
      <c r="A959" t="s">
        <v>22</v>
      </c>
      <c r="B959" t="s">
        <v>58</v>
      </c>
      <c r="C959" s="1">
        <v>42394</v>
      </c>
      <c r="D959">
        <f>24-0-0</f>
        <v>24</v>
      </c>
      <c r="E959">
        <v>20.8</v>
      </c>
      <c r="F959" s="7">
        <v>23.782608695652176</v>
      </c>
      <c r="G959" s="7">
        <v>1.3347279391034661</v>
      </c>
      <c r="H959">
        <v>1.42</v>
      </c>
      <c r="I959" s="7">
        <v>1.4890983930081758</v>
      </c>
      <c r="J959">
        <v>23.7</v>
      </c>
      <c r="K959">
        <v>599.5</v>
      </c>
      <c r="L959">
        <v>520</v>
      </c>
      <c r="M959">
        <v>368</v>
      </c>
      <c r="N959">
        <v>356.9</v>
      </c>
    </row>
    <row r="960" spans="1:14" x14ac:dyDescent="0.25">
      <c r="A960" t="s">
        <v>23</v>
      </c>
      <c r="B960" t="s">
        <v>58</v>
      </c>
      <c r="C960" s="1">
        <v>42394</v>
      </c>
      <c r="D960">
        <f>2.1-0-0</f>
        <v>2.1</v>
      </c>
      <c r="E960">
        <v>4.7</v>
      </c>
      <c r="F960" s="7">
        <v>2.0809782608695655</v>
      </c>
      <c r="G960" s="7">
        <v>2.2088807442909477</v>
      </c>
      <c r="H960">
        <v>2.35</v>
      </c>
      <c r="I960" s="7">
        <v>2.4643529743445165</v>
      </c>
      <c r="J960">
        <v>1.1000000000000001</v>
      </c>
      <c r="K960">
        <v>27.289999999999996</v>
      </c>
      <c r="L960">
        <v>117.5</v>
      </c>
      <c r="M960">
        <v>1.6</v>
      </c>
      <c r="N960">
        <v>1.5</v>
      </c>
    </row>
    <row r="961" spans="1:14" x14ac:dyDescent="0.25">
      <c r="A961" t="s">
        <v>24</v>
      </c>
      <c r="B961" t="s">
        <v>58</v>
      </c>
      <c r="C961" s="1">
        <v>42394</v>
      </c>
      <c r="D961">
        <f>7.5-0-0</f>
        <v>7.5</v>
      </c>
      <c r="E961">
        <v>12.2</v>
      </c>
      <c r="F961" s="7">
        <v>7.4320652173913047</v>
      </c>
      <c r="G961" s="7">
        <v>1.6167127149703957</v>
      </c>
      <c r="H961">
        <v>1.72</v>
      </c>
      <c r="I961" s="7">
        <v>1.8036966450521565</v>
      </c>
      <c r="J961">
        <v>11.7</v>
      </c>
      <c r="K961">
        <v>295.5</v>
      </c>
      <c r="L961">
        <v>305</v>
      </c>
      <c r="M961">
        <v>181.5</v>
      </c>
      <c r="N961">
        <v>176.1</v>
      </c>
    </row>
    <row r="962" spans="1:14" x14ac:dyDescent="0.25">
      <c r="A962" t="s">
        <v>25</v>
      </c>
      <c r="B962" t="s">
        <v>58</v>
      </c>
      <c r="C962" s="1">
        <v>42394</v>
      </c>
      <c r="D962">
        <f>6-0-0</f>
        <v>6</v>
      </c>
      <c r="E962">
        <v>6.2</v>
      </c>
      <c r="F962" s="7">
        <v>5.9456521739130439</v>
      </c>
      <c r="G962" s="7">
        <v>2.1712827741753569</v>
      </c>
      <c r="H962">
        <v>2.31</v>
      </c>
      <c r="I962" s="7">
        <v>2.4224065407386521</v>
      </c>
      <c r="J962">
        <v>6.5</v>
      </c>
      <c r="K962">
        <v>165</v>
      </c>
      <c r="L962">
        <v>155</v>
      </c>
      <c r="M962">
        <v>15.3</v>
      </c>
      <c r="N962">
        <v>14.8</v>
      </c>
    </row>
    <row r="963" spans="1:14" x14ac:dyDescent="0.25">
      <c r="A963" t="s">
        <v>26</v>
      </c>
      <c r="B963" t="s">
        <v>58</v>
      </c>
      <c r="C963" s="1">
        <v>42394</v>
      </c>
      <c r="D963">
        <f>24-0-0</f>
        <v>24</v>
      </c>
      <c r="E963">
        <v>16.600000000000001</v>
      </c>
      <c r="F963" s="7">
        <v>23.782608695652176</v>
      </c>
      <c r="G963" s="7">
        <v>1.4663208345080332</v>
      </c>
      <c r="H963">
        <v>1.56</v>
      </c>
      <c r="I963" s="7">
        <v>1.6359109106287002</v>
      </c>
      <c r="J963">
        <v>23</v>
      </c>
      <c r="K963">
        <v>580.5</v>
      </c>
      <c r="L963">
        <v>415.00000000000006</v>
      </c>
      <c r="M963">
        <v>107.9</v>
      </c>
      <c r="N963">
        <v>104.6</v>
      </c>
    </row>
    <row r="964" spans="1:14" x14ac:dyDescent="0.25">
      <c r="A964" t="s">
        <v>27</v>
      </c>
      <c r="B964" t="s">
        <v>58</v>
      </c>
      <c r="C964" s="1">
        <v>42394</v>
      </c>
      <c r="D964">
        <f>19-0-0</f>
        <v>19</v>
      </c>
      <c r="E964">
        <v>18.2</v>
      </c>
      <c r="F964" s="7">
        <v>18.827898550724637</v>
      </c>
      <c r="G964" s="7">
        <v>1.2689314914011827</v>
      </c>
      <c r="H964">
        <v>1.35</v>
      </c>
      <c r="I964" s="7">
        <v>1.4156921341979138</v>
      </c>
      <c r="J964">
        <v>18.100000000000001</v>
      </c>
      <c r="K964">
        <v>458</v>
      </c>
      <c r="L964">
        <v>455</v>
      </c>
      <c r="M964">
        <v>275.2</v>
      </c>
      <c r="N964">
        <v>266.89999999999998</v>
      </c>
    </row>
    <row r="965" spans="1:14" x14ac:dyDescent="0.25">
      <c r="A965" t="s">
        <v>28</v>
      </c>
      <c r="B965" t="s">
        <v>58</v>
      </c>
      <c r="C965" s="1">
        <v>42394</v>
      </c>
      <c r="D965">
        <f>6-0-0</f>
        <v>6</v>
      </c>
      <c r="E965">
        <v>6.6</v>
      </c>
      <c r="F965" s="7">
        <v>5.9456521739130439</v>
      </c>
      <c r="G965" s="7">
        <v>1.2595319988722848</v>
      </c>
      <c r="H965">
        <v>1.34</v>
      </c>
      <c r="I965" s="7">
        <v>1.4052055257964478</v>
      </c>
      <c r="J965">
        <v>6.6</v>
      </c>
      <c r="K965">
        <v>167.5</v>
      </c>
      <c r="L965">
        <v>165</v>
      </c>
      <c r="M965">
        <v>101.4</v>
      </c>
      <c r="N965">
        <v>98.3</v>
      </c>
    </row>
    <row r="966" spans="1:14" x14ac:dyDescent="0.25">
      <c r="A966" t="s">
        <v>29</v>
      </c>
      <c r="B966" t="s">
        <v>58</v>
      </c>
      <c r="C966" s="1">
        <v>42394</v>
      </c>
      <c r="D966">
        <f>19-0-0</f>
        <v>19</v>
      </c>
      <c r="E966">
        <v>14.4</v>
      </c>
      <c r="F966" s="7">
        <v>18.827898550724637</v>
      </c>
      <c r="G966" s="7">
        <v>1.2125345362277968</v>
      </c>
      <c r="H966">
        <v>1.29</v>
      </c>
      <c r="I966" s="7">
        <v>1.3527724837891175</v>
      </c>
      <c r="J966">
        <v>18.399999999999999</v>
      </c>
      <c r="K966">
        <v>465</v>
      </c>
      <c r="L966">
        <v>360</v>
      </c>
      <c r="M966">
        <v>60.8</v>
      </c>
      <c r="N966">
        <v>58.9</v>
      </c>
    </row>
    <row r="967" spans="1:14" x14ac:dyDescent="0.25">
      <c r="A967" t="s">
        <v>30</v>
      </c>
      <c r="B967" t="s">
        <v>58</v>
      </c>
      <c r="C967" s="1">
        <v>42394</v>
      </c>
      <c r="D967">
        <f>40-0-0</f>
        <v>40</v>
      </c>
      <c r="E967">
        <v>36.299999999999997</v>
      </c>
      <c r="F967" s="7">
        <v>39.637681159420289</v>
      </c>
      <c r="G967" s="7">
        <v>1.503918804623624</v>
      </c>
      <c r="H967">
        <v>1.6</v>
      </c>
      <c r="I967" s="7">
        <v>1.6778573442345643</v>
      </c>
      <c r="J967">
        <v>42.1</v>
      </c>
      <c r="K967">
        <v>1063</v>
      </c>
      <c r="L967">
        <v>907.49999999999989</v>
      </c>
      <c r="M967">
        <v>148.5</v>
      </c>
      <c r="N967">
        <v>144</v>
      </c>
    </row>
    <row r="968" spans="1:14" x14ac:dyDescent="0.25">
      <c r="A968" t="s">
        <v>31</v>
      </c>
      <c r="B968" t="s">
        <v>58</v>
      </c>
      <c r="C968" s="1">
        <v>42394</v>
      </c>
      <c r="D968">
        <f>40-0-0</f>
        <v>40</v>
      </c>
      <c r="E968">
        <v>31.9</v>
      </c>
      <c r="F968" s="7">
        <v>39.637681159420289</v>
      </c>
      <c r="G968" s="7">
        <v>1.2595319988722848</v>
      </c>
      <c r="H968">
        <v>1.34</v>
      </c>
      <c r="I968" s="7">
        <v>1.4052055257964478</v>
      </c>
      <c r="J968">
        <v>39.9</v>
      </c>
      <c r="K968">
        <v>1007.5</v>
      </c>
      <c r="L968">
        <v>797.5</v>
      </c>
      <c r="M968">
        <v>243.8</v>
      </c>
      <c r="N968">
        <v>236.5</v>
      </c>
    </row>
    <row r="969" spans="1:14" x14ac:dyDescent="0.25">
      <c r="A969" t="s">
        <v>32</v>
      </c>
      <c r="B969" t="s">
        <v>58</v>
      </c>
      <c r="C969" s="1">
        <v>42394</v>
      </c>
      <c r="D969">
        <f>7-0-0</f>
        <v>7</v>
      </c>
      <c r="E969">
        <v>7.4</v>
      </c>
      <c r="F969" s="7">
        <v>6.9365942028985508</v>
      </c>
      <c r="G969" s="7">
        <v>0.78015787989850482</v>
      </c>
      <c r="H969">
        <v>0.83</v>
      </c>
      <c r="I969" s="7">
        <v>0.87038849732168022</v>
      </c>
      <c r="J969">
        <v>7</v>
      </c>
      <c r="K969">
        <v>177</v>
      </c>
      <c r="L969">
        <v>185</v>
      </c>
      <c r="M969">
        <v>88.9</v>
      </c>
      <c r="N969">
        <v>86.2</v>
      </c>
    </row>
    <row r="970" spans="1:14" x14ac:dyDescent="0.25">
      <c r="A970" t="s">
        <v>33</v>
      </c>
      <c r="B970" t="s">
        <v>58</v>
      </c>
      <c r="C970" s="1">
        <v>42394</v>
      </c>
      <c r="D970">
        <v>0</v>
      </c>
      <c r="E970">
        <v>15</v>
      </c>
      <c r="F970" s="7">
        <v>0</v>
      </c>
      <c r="G970" s="7">
        <v>0.9117507753030718</v>
      </c>
      <c r="H970">
        <v>0.97</v>
      </c>
      <c r="I970" s="7">
        <v>1.0172010149422046</v>
      </c>
      <c r="J970">
        <v>14.8</v>
      </c>
      <c r="K970">
        <v>0</v>
      </c>
      <c r="L970">
        <v>375</v>
      </c>
      <c r="M970">
        <v>285.5</v>
      </c>
      <c r="N970">
        <v>276.89999999999998</v>
      </c>
    </row>
    <row r="971" spans="1:14" x14ac:dyDescent="0.25">
      <c r="A971" t="s">
        <v>34</v>
      </c>
      <c r="B971" t="s">
        <v>58</v>
      </c>
      <c r="C971" s="1">
        <v>42394</v>
      </c>
      <c r="D971">
        <f>2.9-0-0</f>
        <v>2.9</v>
      </c>
      <c r="E971">
        <v>5.5</v>
      </c>
      <c r="F971" s="7">
        <v>2.8737318840579711</v>
      </c>
      <c r="G971" s="7">
        <v>0.52637158161826836</v>
      </c>
      <c r="H971">
        <v>0.56000000000000005</v>
      </c>
      <c r="I971" s="7">
        <v>0.58725007048209765</v>
      </c>
      <c r="J971">
        <v>4.8</v>
      </c>
      <c r="K971">
        <v>120.18500000000002</v>
      </c>
      <c r="L971">
        <v>137.5</v>
      </c>
      <c r="M971">
        <v>16.8</v>
      </c>
      <c r="N971">
        <v>16.3</v>
      </c>
    </row>
    <row r="972" spans="1:14" x14ac:dyDescent="0.25">
      <c r="A972" t="s">
        <v>35</v>
      </c>
      <c r="B972" t="s">
        <v>58</v>
      </c>
      <c r="C972" s="1">
        <v>42394</v>
      </c>
      <c r="D972">
        <f>23.5-0-0</f>
        <v>23.5</v>
      </c>
      <c r="E972">
        <v>20.8</v>
      </c>
      <c r="F972" s="7">
        <v>23.287137681159422</v>
      </c>
      <c r="G972" s="7">
        <v>0.51697208908937065</v>
      </c>
      <c r="H972">
        <v>0.55000000000000004</v>
      </c>
      <c r="I972" s="7">
        <v>0.57676346208063156</v>
      </c>
      <c r="J972">
        <v>24.2</v>
      </c>
      <c r="K972">
        <v>611.5</v>
      </c>
      <c r="L972">
        <v>520</v>
      </c>
      <c r="M972">
        <v>369.7</v>
      </c>
      <c r="N972">
        <v>358.6</v>
      </c>
    </row>
    <row r="973" spans="1:14" x14ac:dyDescent="0.25">
      <c r="A973" t="s">
        <v>36</v>
      </c>
      <c r="B973" t="s">
        <v>58</v>
      </c>
      <c r="C973" s="1">
        <v>42394</v>
      </c>
      <c r="D973">
        <v>0</v>
      </c>
      <c r="E973">
        <v>8</v>
      </c>
      <c r="F973" s="7">
        <v>0</v>
      </c>
      <c r="G973" s="7">
        <v>0.23498731322244121</v>
      </c>
      <c r="H973">
        <v>0.25</v>
      </c>
      <c r="I973" s="7">
        <v>0.26216521003665066</v>
      </c>
      <c r="J973">
        <v>7.9</v>
      </c>
      <c r="K973">
        <v>0</v>
      </c>
      <c r="L973">
        <v>200</v>
      </c>
      <c r="M973">
        <v>0</v>
      </c>
      <c r="N973">
        <v>0</v>
      </c>
    </row>
    <row r="974" spans="1:14" x14ac:dyDescent="0.25">
      <c r="A974" t="s">
        <v>37</v>
      </c>
      <c r="B974" t="s">
        <v>58</v>
      </c>
      <c r="C974" s="1">
        <v>42394</v>
      </c>
      <c r="D974">
        <v>0</v>
      </c>
      <c r="E974">
        <v>0</v>
      </c>
      <c r="F974" s="7">
        <v>0</v>
      </c>
      <c r="G974" s="7">
        <v>0</v>
      </c>
      <c r="H974">
        <v>0</v>
      </c>
      <c r="I974" s="7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 x14ac:dyDescent="0.25">
      <c r="A975" t="s">
        <v>38</v>
      </c>
      <c r="B975" t="s">
        <v>58</v>
      </c>
      <c r="C975" s="1">
        <v>42394</v>
      </c>
      <c r="D975">
        <v>0</v>
      </c>
      <c r="E975">
        <v>10</v>
      </c>
      <c r="F975" s="7">
        <v>0</v>
      </c>
      <c r="G975" s="7">
        <v>0</v>
      </c>
      <c r="H975">
        <v>0</v>
      </c>
      <c r="I975" s="7">
        <v>0</v>
      </c>
      <c r="J975">
        <v>9.9</v>
      </c>
      <c r="K975">
        <v>0</v>
      </c>
      <c r="L975">
        <v>250</v>
      </c>
      <c r="M975">
        <v>191.3</v>
      </c>
      <c r="N975">
        <v>185.5</v>
      </c>
    </row>
    <row r="976" spans="1:14" x14ac:dyDescent="0.25">
      <c r="A976" t="s">
        <v>59</v>
      </c>
      <c r="B976" t="s">
        <v>58</v>
      </c>
      <c r="C976" s="1">
        <v>42394</v>
      </c>
      <c r="D976">
        <v>0</v>
      </c>
      <c r="E976">
        <v>5</v>
      </c>
      <c r="F976" s="7">
        <v>0</v>
      </c>
      <c r="G976" s="7">
        <v>0</v>
      </c>
      <c r="I976" s="7">
        <v>0</v>
      </c>
      <c r="K976">
        <v>0</v>
      </c>
      <c r="L976">
        <v>125</v>
      </c>
      <c r="M976">
        <v>0</v>
      </c>
      <c r="N976">
        <v>0</v>
      </c>
    </row>
    <row r="977" spans="1:14" x14ac:dyDescent="0.25">
      <c r="A977" t="s">
        <v>1</v>
      </c>
      <c r="B977" t="s">
        <v>58</v>
      </c>
      <c r="C977" s="1">
        <v>42395</v>
      </c>
      <c r="D977">
        <v>502.70000000000005</v>
      </c>
      <c r="E977">
        <v>507.19999999999993</v>
      </c>
      <c r="F977">
        <v>532</v>
      </c>
      <c r="G977">
        <v>208.80000000000291</v>
      </c>
      <c r="H977">
        <v>177.35000000000002</v>
      </c>
      <c r="I977">
        <v>180.88000000000002</v>
      </c>
      <c r="J977">
        <v>541.23076923076917</v>
      </c>
      <c r="K977">
        <v>14310.799999999997</v>
      </c>
      <c r="L977">
        <v>14071.999999999996</v>
      </c>
      <c r="M977">
        <v>4955.4800000000023</v>
      </c>
      <c r="N977">
        <v>4784.4800000000005</v>
      </c>
    </row>
    <row r="978" spans="1:14" x14ac:dyDescent="0.25">
      <c r="A978" t="s">
        <v>2</v>
      </c>
      <c r="B978" t="s">
        <v>58</v>
      </c>
      <c r="C978" s="1">
        <v>42395</v>
      </c>
      <c r="D978">
        <f>1.1-0-0</f>
        <v>1.1000000000000001</v>
      </c>
      <c r="E978">
        <v>13.3</v>
      </c>
      <c r="F978" s="7">
        <v>1.1641137855579868</v>
      </c>
      <c r="G978" s="7">
        <v>24.370792218776764</v>
      </c>
      <c r="H978">
        <v>20.7</v>
      </c>
      <c r="I978" s="7">
        <v>21.112015787989851</v>
      </c>
      <c r="J978">
        <v>12.8</v>
      </c>
      <c r="K978">
        <v>336.49500000000006</v>
      </c>
      <c r="L978">
        <v>345.8</v>
      </c>
      <c r="M978">
        <v>56.6</v>
      </c>
      <c r="N978">
        <v>54.7</v>
      </c>
    </row>
    <row r="979" spans="1:14" x14ac:dyDescent="0.25">
      <c r="A979" t="s">
        <v>3</v>
      </c>
      <c r="B979" t="s">
        <v>58</v>
      </c>
      <c r="C979" s="1">
        <v>42395</v>
      </c>
      <c r="D979">
        <f>1.2-0-0</f>
        <v>1.2</v>
      </c>
      <c r="E979">
        <v>3.3</v>
      </c>
      <c r="F979" s="7">
        <v>1.2699423115178037</v>
      </c>
      <c r="G979" s="7">
        <v>16.612168029320781</v>
      </c>
      <c r="H979">
        <v>14.11</v>
      </c>
      <c r="I979" s="7">
        <v>14.390847476740907</v>
      </c>
      <c r="J979">
        <v>3.1</v>
      </c>
      <c r="K979">
        <v>81.055000000000007</v>
      </c>
      <c r="L979">
        <v>85.8</v>
      </c>
      <c r="M979">
        <v>28</v>
      </c>
      <c r="N979">
        <v>27</v>
      </c>
    </row>
    <row r="980" spans="1:14" x14ac:dyDescent="0.25">
      <c r="A980" t="s">
        <v>4</v>
      </c>
      <c r="B980" t="s">
        <v>58</v>
      </c>
      <c r="C980" s="1">
        <v>42395</v>
      </c>
      <c r="D980">
        <f>16.6-0-0</f>
        <v>16.600000000000001</v>
      </c>
      <c r="E980">
        <v>13.5</v>
      </c>
      <c r="F980" s="7">
        <v>17.567535309329621</v>
      </c>
      <c r="G980" s="7">
        <v>12.338449393854132</v>
      </c>
      <c r="H980">
        <v>10.48</v>
      </c>
      <c r="I980" s="7">
        <v>10.68859543276008</v>
      </c>
      <c r="J980">
        <v>17.600000000000001</v>
      </c>
      <c r="K980">
        <v>460.46600000000001</v>
      </c>
      <c r="L980">
        <v>351</v>
      </c>
      <c r="M980">
        <v>142.5</v>
      </c>
      <c r="N980">
        <v>137.6</v>
      </c>
    </row>
    <row r="981" spans="1:14" x14ac:dyDescent="0.25">
      <c r="A981" t="s">
        <v>5</v>
      </c>
      <c r="B981" t="s">
        <v>58</v>
      </c>
      <c r="C981" s="1">
        <v>42395</v>
      </c>
      <c r="D981">
        <f>0-0-0</f>
        <v>0</v>
      </c>
      <c r="E981">
        <v>7.7</v>
      </c>
      <c r="F981" s="7">
        <v>0</v>
      </c>
      <c r="G981" s="7">
        <v>11.902836199605465</v>
      </c>
      <c r="H981">
        <v>10.11</v>
      </c>
      <c r="I981" s="7">
        <v>10.311230899351564</v>
      </c>
      <c r="J981">
        <v>5</v>
      </c>
      <c r="K981">
        <v>130.75050000000005</v>
      </c>
      <c r="L981">
        <v>200.20000000000002</v>
      </c>
      <c r="M981">
        <v>14.7</v>
      </c>
      <c r="N981">
        <v>14.2</v>
      </c>
    </row>
    <row r="982" spans="1:14" x14ac:dyDescent="0.25">
      <c r="A982" t="s">
        <v>6</v>
      </c>
      <c r="B982" t="s">
        <v>58</v>
      </c>
      <c r="C982" s="1">
        <v>42395</v>
      </c>
      <c r="D982">
        <f>24.6-0-0</f>
        <v>24.6</v>
      </c>
      <c r="E982">
        <v>20.5</v>
      </c>
      <c r="F982" s="7">
        <v>26.033817386114979</v>
      </c>
      <c r="G982" s="7">
        <v>14.669568649563216</v>
      </c>
      <c r="H982">
        <v>12.46</v>
      </c>
      <c r="I982" s="7">
        <v>12.708005638567805</v>
      </c>
      <c r="J982">
        <v>18.7</v>
      </c>
      <c r="K982">
        <v>489.25849999999991</v>
      </c>
      <c r="L982">
        <v>533</v>
      </c>
      <c r="M982">
        <v>78</v>
      </c>
      <c r="N982">
        <v>75.400000000000006</v>
      </c>
    </row>
    <row r="983" spans="1:14" x14ac:dyDescent="0.25">
      <c r="A983" t="s">
        <v>7</v>
      </c>
      <c r="B983" t="s">
        <v>58</v>
      </c>
      <c r="C983" s="1">
        <v>42395</v>
      </c>
      <c r="D983">
        <f>1.6-0-0.2</f>
        <v>1.4000000000000001</v>
      </c>
      <c r="E983">
        <v>11.7</v>
      </c>
      <c r="F983" s="7">
        <v>1.4815993634374378</v>
      </c>
      <c r="G983" s="7">
        <v>12.397316041725572</v>
      </c>
      <c r="H983">
        <v>10.53</v>
      </c>
      <c r="I983" s="7">
        <v>10.739590639977445</v>
      </c>
      <c r="J983">
        <v>10.1</v>
      </c>
      <c r="K983">
        <v>265.28699999999998</v>
      </c>
      <c r="L983">
        <v>304.2</v>
      </c>
      <c r="M983">
        <v>32.299999999999997</v>
      </c>
      <c r="N983">
        <v>31.2</v>
      </c>
    </row>
    <row r="984" spans="1:14" x14ac:dyDescent="0.25">
      <c r="A984" t="s">
        <v>8</v>
      </c>
      <c r="B984" t="s">
        <v>58</v>
      </c>
      <c r="C984" s="1">
        <v>42395</v>
      </c>
      <c r="D984">
        <f>14.8-0-0</f>
        <v>14.8</v>
      </c>
      <c r="E984">
        <v>12.7</v>
      </c>
      <c r="F984" s="7">
        <v>15.662621842052914</v>
      </c>
      <c r="G984" s="7">
        <v>9.418663659430635</v>
      </c>
      <c r="H984">
        <v>8</v>
      </c>
      <c r="I984" s="7">
        <v>8.1592331547786863</v>
      </c>
      <c r="J984">
        <v>11.9</v>
      </c>
      <c r="K984">
        <v>311.73400000000004</v>
      </c>
      <c r="L984">
        <v>330.2</v>
      </c>
      <c r="M984">
        <v>46.8</v>
      </c>
      <c r="N984">
        <v>45.2</v>
      </c>
    </row>
    <row r="985" spans="1:14" x14ac:dyDescent="0.25">
      <c r="A985" t="s">
        <v>9</v>
      </c>
      <c r="B985" t="s">
        <v>58</v>
      </c>
      <c r="C985" s="1">
        <v>42395</v>
      </c>
      <c r="D985">
        <f>1.1-0-0</f>
        <v>1.1000000000000001</v>
      </c>
      <c r="E985">
        <v>14.8</v>
      </c>
      <c r="F985" s="7">
        <v>1.1641137855579868</v>
      </c>
      <c r="G985" s="7">
        <v>12.197169438962671</v>
      </c>
      <c r="H985">
        <v>10.36</v>
      </c>
      <c r="I985" s="7">
        <v>10.566206935438398</v>
      </c>
      <c r="J985">
        <v>11.2</v>
      </c>
      <c r="K985">
        <v>292.6275</v>
      </c>
      <c r="L985">
        <v>384.8</v>
      </c>
      <c r="M985">
        <v>38.4</v>
      </c>
      <c r="N985">
        <v>37.1</v>
      </c>
    </row>
    <row r="986" spans="1:14" x14ac:dyDescent="0.25">
      <c r="A986" t="s">
        <v>10</v>
      </c>
      <c r="B986" t="s">
        <v>58</v>
      </c>
      <c r="C986" s="1">
        <v>42395</v>
      </c>
      <c r="D986">
        <f>17.5-0-0</f>
        <v>17.5</v>
      </c>
      <c r="E986">
        <v>17.8</v>
      </c>
      <c r="F986" s="7">
        <v>18.519992042967971</v>
      </c>
      <c r="G986" s="7">
        <v>11.549636312376816</v>
      </c>
      <c r="H986">
        <v>9.81</v>
      </c>
      <c r="I986" s="7">
        <v>10.005259656047365</v>
      </c>
      <c r="J986">
        <v>16.5</v>
      </c>
      <c r="K986">
        <v>432.36099999999988</v>
      </c>
      <c r="L986">
        <v>462.8</v>
      </c>
      <c r="M986">
        <v>73</v>
      </c>
      <c r="N986">
        <v>70.5</v>
      </c>
    </row>
    <row r="987" spans="1:14" x14ac:dyDescent="0.25">
      <c r="A987" t="s">
        <v>11</v>
      </c>
      <c r="B987" t="s">
        <v>58</v>
      </c>
      <c r="C987" s="1">
        <v>42395</v>
      </c>
      <c r="D987">
        <f>1-0-0.1</f>
        <v>0.9</v>
      </c>
      <c r="E987">
        <v>12.4</v>
      </c>
      <c r="F987" s="7">
        <v>0.95245673363835281</v>
      </c>
      <c r="G987" s="7">
        <v>11.055156470256708</v>
      </c>
      <c r="H987">
        <v>9.39</v>
      </c>
      <c r="I987" s="7">
        <v>9.5768999154214836</v>
      </c>
      <c r="J987">
        <v>9.6</v>
      </c>
      <c r="K987">
        <v>250.83299999999997</v>
      </c>
      <c r="L987">
        <v>322.40000000000003</v>
      </c>
      <c r="M987">
        <v>46.9</v>
      </c>
      <c r="N987">
        <v>45.3</v>
      </c>
    </row>
    <row r="988" spans="1:14" x14ac:dyDescent="0.25">
      <c r="A988" t="s">
        <v>12</v>
      </c>
      <c r="B988" t="s">
        <v>58</v>
      </c>
      <c r="C988" s="1">
        <v>42395</v>
      </c>
      <c r="D988">
        <f>28.8-0-2.9</f>
        <v>25.900000000000002</v>
      </c>
      <c r="E988">
        <v>31.8</v>
      </c>
      <c r="F988" s="7">
        <v>27.4095882235926</v>
      </c>
      <c r="G988" s="7">
        <v>7.8057175077531387</v>
      </c>
      <c r="H988">
        <v>6.63</v>
      </c>
      <c r="I988" s="7">
        <v>6.7619644770228353</v>
      </c>
      <c r="J988">
        <v>31</v>
      </c>
      <c r="K988">
        <v>812.23599999999999</v>
      </c>
      <c r="L988">
        <v>826.80000000000007</v>
      </c>
      <c r="M988">
        <v>304.2</v>
      </c>
      <c r="N988">
        <v>293.7</v>
      </c>
    </row>
    <row r="989" spans="1:14" x14ac:dyDescent="0.25">
      <c r="A989" t="s">
        <v>13</v>
      </c>
      <c r="B989" t="s">
        <v>58</v>
      </c>
      <c r="C989" s="1">
        <v>42395</v>
      </c>
      <c r="D989">
        <f>12-0-0</f>
        <v>12</v>
      </c>
      <c r="E989">
        <v>10</v>
      </c>
      <c r="F989" s="7">
        <v>12.699423115178037</v>
      </c>
      <c r="G989" s="7">
        <v>8.2060107132789408</v>
      </c>
      <c r="H989">
        <v>6.97</v>
      </c>
      <c r="I989" s="7">
        <v>7.1087318861009292</v>
      </c>
      <c r="J989">
        <v>11.7</v>
      </c>
      <c r="K989">
        <v>306</v>
      </c>
      <c r="L989">
        <v>260</v>
      </c>
      <c r="M989">
        <v>42.8</v>
      </c>
      <c r="N989">
        <v>41.4</v>
      </c>
    </row>
    <row r="990" spans="1:14" x14ac:dyDescent="0.25">
      <c r="A990" t="s">
        <v>14</v>
      </c>
      <c r="B990" t="s">
        <v>58</v>
      </c>
      <c r="C990" s="1">
        <v>42395</v>
      </c>
      <c r="D990">
        <v>0</v>
      </c>
      <c r="E990">
        <v>7</v>
      </c>
      <c r="F990" s="7">
        <v>0</v>
      </c>
      <c r="G990" s="7">
        <v>4.9565717507753719</v>
      </c>
      <c r="H990">
        <v>4.21</v>
      </c>
      <c r="I990" s="7">
        <v>4.2937964477022836</v>
      </c>
      <c r="J990">
        <v>0</v>
      </c>
      <c r="K990">
        <v>0</v>
      </c>
      <c r="L990">
        <v>182</v>
      </c>
      <c r="M990">
        <v>0</v>
      </c>
      <c r="N990">
        <v>0</v>
      </c>
    </row>
    <row r="991" spans="1:14" x14ac:dyDescent="0.25">
      <c r="A991" t="s">
        <v>15</v>
      </c>
      <c r="B991" t="s">
        <v>58</v>
      </c>
      <c r="C991" s="1">
        <v>42395</v>
      </c>
      <c r="D991">
        <f>11.5-0-0</f>
        <v>11.5</v>
      </c>
      <c r="E991">
        <v>9.9</v>
      </c>
      <c r="F991" s="7">
        <v>12.170280485378953</v>
      </c>
      <c r="G991" s="7">
        <v>4.8035184663096242</v>
      </c>
      <c r="H991">
        <v>4.08</v>
      </c>
      <c r="I991" s="7">
        <v>4.1612089089371302</v>
      </c>
      <c r="J991">
        <v>11</v>
      </c>
      <c r="K991">
        <v>288.5</v>
      </c>
      <c r="L991">
        <v>257.40000000000003</v>
      </c>
      <c r="M991">
        <v>48.7</v>
      </c>
      <c r="N991">
        <v>47</v>
      </c>
    </row>
    <row r="992" spans="1:14" x14ac:dyDescent="0.25">
      <c r="A992" t="s">
        <v>16</v>
      </c>
      <c r="B992" t="s">
        <v>58</v>
      </c>
      <c r="C992" s="1">
        <v>42395</v>
      </c>
      <c r="D992">
        <f>11-0-0</f>
        <v>11</v>
      </c>
      <c r="E992">
        <v>9.9</v>
      </c>
      <c r="F992" s="7">
        <v>11.641137855579867</v>
      </c>
      <c r="G992" s="7">
        <v>7.9940907809417512</v>
      </c>
      <c r="H992">
        <v>6.79</v>
      </c>
      <c r="I992" s="7">
        <v>6.9251491401184095</v>
      </c>
      <c r="J992">
        <v>10.6</v>
      </c>
      <c r="K992">
        <v>277</v>
      </c>
      <c r="L992">
        <v>257.40000000000003</v>
      </c>
      <c r="M992">
        <v>88.3</v>
      </c>
      <c r="N992">
        <v>85.2</v>
      </c>
    </row>
    <row r="993" spans="1:14" x14ac:dyDescent="0.25">
      <c r="A993" t="s">
        <v>17</v>
      </c>
      <c r="B993" t="s">
        <v>58</v>
      </c>
      <c r="C993" s="1">
        <v>42395</v>
      </c>
      <c r="D993">
        <v>0</v>
      </c>
      <c r="E993">
        <v>17</v>
      </c>
      <c r="F993" s="7">
        <v>0</v>
      </c>
      <c r="G993" s="7">
        <v>3.8734254299408484</v>
      </c>
      <c r="H993">
        <v>3.29</v>
      </c>
      <c r="I993" s="7">
        <v>3.355484634902735</v>
      </c>
      <c r="J993">
        <v>0</v>
      </c>
      <c r="K993">
        <v>0</v>
      </c>
      <c r="L993">
        <v>442</v>
      </c>
      <c r="M993">
        <v>0</v>
      </c>
      <c r="N993">
        <v>0</v>
      </c>
    </row>
    <row r="994" spans="1:14" x14ac:dyDescent="0.25">
      <c r="A994" t="s">
        <v>18</v>
      </c>
      <c r="B994" t="s">
        <v>58</v>
      </c>
      <c r="C994" s="1">
        <v>42395</v>
      </c>
      <c r="D994">
        <f>21-0-0</f>
        <v>21</v>
      </c>
      <c r="E994">
        <v>18</v>
      </c>
      <c r="F994" s="7">
        <v>22.223990451561566</v>
      </c>
      <c r="G994" s="7">
        <v>2.9197857344234968</v>
      </c>
      <c r="H994">
        <v>2.48</v>
      </c>
      <c r="I994" s="7">
        <v>2.5293622779813929</v>
      </c>
      <c r="J994">
        <v>20.100000000000001</v>
      </c>
      <c r="K994">
        <v>527.5</v>
      </c>
      <c r="L994">
        <v>468</v>
      </c>
      <c r="M994">
        <v>237.2</v>
      </c>
      <c r="N994">
        <v>229</v>
      </c>
    </row>
    <row r="995" spans="1:14" x14ac:dyDescent="0.25">
      <c r="A995" t="s">
        <v>19</v>
      </c>
      <c r="B995" t="s">
        <v>58</v>
      </c>
      <c r="C995" s="1">
        <v>42395</v>
      </c>
      <c r="D995">
        <f>14-0-0</f>
        <v>14</v>
      </c>
      <c r="E995">
        <v>14.6</v>
      </c>
      <c r="F995" s="7">
        <v>14.815993634374378</v>
      </c>
      <c r="G995" s="7">
        <v>2.9080124048492091</v>
      </c>
      <c r="H995">
        <v>2.4700000000000002</v>
      </c>
      <c r="I995" s="7">
        <v>2.5191632365379197</v>
      </c>
      <c r="J995">
        <v>14.3</v>
      </c>
      <c r="K995">
        <v>374.5</v>
      </c>
      <c r="L995">
        <v>379.59999999999997</v>
      </c>
      <c r="M995">
        <v>262.89999999999998</v>
      </c>
      <c r="N995">
        <v>253.8</v>
      </c>
    </row>
    <row r="996" spans="1:14" x14ac:dyDescent="0.25">
      <c r="A996" t="s">
        <v>20</v>
      </c>
      <c r="B996" t="s">
        <v>58</v>
      </c>
      <c r="C996" s="1">
        <v>42395</v>
      </c>
      <c r="D996">
        <f>37-0-0</f>
        <v>37</v>
      </c>
      <c r="E996">
        <v>30.5</v>
      </c>
      <c r="F996" s="7">
        <v>39.156554605132285</v>
      </c>
      <c r="G996" s="7">
        <v>2.378212574006235</v>
      </c>
      <c r="H996">
        <v>2.02</v>
      </c>
      <c r="I996" s="7">
        <v>2.0602063715816183</v>
      </c>
      <c r="J996">
        <v>36.1</v>
      </c>
      <c r="K996">
        <v>946.40000000000009</v>
      </c>
      <c r="L996">
        <v>793</v>
      </c>
      <c r="M996">
        <v>336.6</v>
      </c>
      <c r="N996">
        <v>325</v>
      </c>
    </row>
    <row r="997" spans="1:14" x14ac:dyDescent="0.25">
      <c r="A997" t="s">
        <v>21</v>
      </c>
      <c r="B997" t="s">
        <v>58</v>
      </c>
      <c r="C997" s="1">
        <v>42395</v>
      </c>
      <c r="D997">
        <f>30-0-0</f>
        <v>30</v>
      </c>
      <c r="E997">
        <v>26</v>
      </c>
      <c r="F997" s="7">
        <v>31.748557787945092</v>
      </c>
      <c r="G997" s="7">
        <v>3.5555455314350644</v>
      </c>
      <c r="H997">
        <v>3.02</v>
      </c>
      <c r="I997" s="7">
        <v>3.0801105159289537</v>
      </c>
      <c r="J997">
        <v>29.8</v>
      </c>
      <c r="K997">
        <v>781.5</v>
      </c>
      <c r="L997">
        <v>676</v>
      </c>
      <c r="M997">
        <v>512</v>
      </c>
      <c r="N997">
        <v>494.4</v>
      </c>
    </row>
    <row r="998" spans="1:14" x14ac:dyDescent="0.25">
      <c r="A998" t="s">
        <v>22</v>
      </c>
      <c r="B998" t="s">
        <v>58</v>
      </c>
      <c r="C998" s="1">
        <v>42395</v>
      </c>
      <c r="D998">
        <f>24-0-0</f>
        <v>24</v>
      </c>
      <c r="E998">
        <v>20.8</v>
      </c>
      <c r="F998" s="7">
        <v>25.398846230356074</v>
      </c>
      <c r="G998" s="7">
        <v>1.6718127995489376</v>
      </c>
      <c r="H998">
        <v>1.42</v>
      </c>
      <c r="I998" s="7">
        <v>1.4482638849732166</v>
      </c>
      <c r="J998">
        <v>23.8</v>
      </c>
      <c r="K998">
        <v>623.5</v>
      </c>
      <c r="L998">
        <v>540.80000000000007</v>
      </c>
      <c r="M998">
        <v>385.1</v>
      </c>
      <c r="N998">
        <v>371.8</v>
      </c>
    </row>
    <row r="999" spans="1:14" x14ac:dyDescent="0.25">
      <c r="A999" t="s">
        <v>23</v>
      </c>
      <c r="B999" t="s">
        <v>58</v>
      </c>
      <c r="C999" s="1">
        <v>42395</v>
      </c>
      <c r="D999">
        <f>2.1-0-0</f>
        <v>2.1</v>
      </c>
      <c r="E999">
        <v>4.7</v>
      </c>
      <c r="F999" s="7">
        <v>2.2223990451561568</v>
      </c>
      <c r="G999" s="7">
        <v>2.766732449957749</v>
      </c>
      <c r="H999">
        <v>2.35</v>
      </c>
      <c r="I999" s="7">
        <v>2.3967747392162395</v>
      </c>
      <c r="J999">
        <v>1.1000000000000001</v>
      </c>
      <c r="K999">
        <v>29.389999999999997</v>
      </c>
      <c r="L999">
        <v>122.2</v>
      </c>
      <c r="M999">
        <v>1.7</v>
      </c>
      <c r="N999">
        <v>1.6</v>
      </c>
    </row>
    <row r="1000" spans="1:14" x14ac:dyDescent="0.25">
      <c r="A1000" t="s">
        <v>24</v>
      </c>
      <c r="B1000" t="s">
        <v>58</v>
      </c>
      <c r="C1000" s="1">
        <v>42395</v>
      </c>
      <c r="D1000">
        <f>7.5-0-0</f>
        <v>7.5</v>
      </c>
      <c r="E1000">
        <v>12.2</v>
      </c>
      <c r="F1000" s="7">
        <v>7.9371394469862731</v>
      </c>
      <c r="G1000" s="7">
        <v>2.0250126867775866</v>
      </c>
      <c r="H1000">
        <v>1.72</v>
      </c>
      <c r="I1000" s="7">
        <v>1.7542351282774173</v>
      </c>
      <c r="J1000">
        <v>11.6</v>
      </c>
      <c r="K1000">
        <v>303</v>
      </c>
      <c r="L1000">
        <v>317.2</v>
      </c>
      <c r="M1000">
        <v>187.2</v>
      </c>
      <c r="N1000">
        <v>180.8</v>
      </c>
    </row>
    <row r="1001" spans="1:14" x14ac:dyDescent="0.25">
      <c r="A1001" t="s">
        <v>25</v>
      </c>
      <c r="B1001" t="s">
        <v>58</v>
      </c>
      <c r="C1001" s="1">
        <v>42395</v>
      </c>
      <c r="D1001">
        <f>6-0-0</f>
        <v>6</v>
      </c>
      <c r="E1001">
        <v>6.2</v>
      </c>
      <c r="F1001" s="7">
        <v>6.3497115575890186</v>
      </c>
      <c r="G1001" s="7">
        <v>2.7196391316605957</v>
      </c>
      <c r="H1001">
        <v>2.31</v>
      </c>
      <c r="I1001" s="7">
        <v>2.355978573442346</v>
      </c>
      <c r="J1001">
        <v>6.5</v>
      </c>
      <c r="K1001">
        <v>171</v>
      </c>
      <c r="L1001">
        <v>161.20000000000002</v>
      </c>
      <c r="M1001">
        <v>15.9</v>
      </c>
      <c r="N1001">
        <v>15.3</v>
      </c>
    </row>
    <row r="1002" spans="1:14" x14ac:dyDescent="0.25">
      <c r="A1002" t="s">
        <v>26</v>
      </c>
      <c r="B1002" t="s">
        <v>58</v>
      </c>
      <c r="C1002" s="1">
        <v>42395</v>
      </c>
      <c r="D1002">
        <f>23-0-0</f>
        <v>23</v>
      </c>
      <c r="E1002">
        <v>16.600000000000001</v>
      </c>
      <c r="F1002" s="7">
        <v>24.340560970757906</v>
      </c>
      <c r="G1002" s="7">
        <v>1.8366394135889739</v>
      </c>
      <c r="H1002">
        <v>1.56</v>
      </c>
      <c r="I1002" s="7">
        <v>1.591050465181844</v>
      </c>
      <c r="J1002">
        <v>23</v>
      </c>
      <c r="K1002">
        <v>603.5</v>
      </c>
      <c r="L1002">
        <v>431.6</v>
      </c>
      <c r="M1002">
        <v>112.8</v>
      </c>
      <c r="N1002">
        <v>108.9</v>
      </c>
    </row>
    <row r="1003" spans="1:14" x14ac:dyDescent="0.25">
      <c r="A1003" t="s">
        <v>27</v>
      </c>
      <c r="B1003" t="s">
        <v>58</v>
      </c>
      <c r="C1003" s="1">
        <v>42395</v>
      </c>
      <c r="D1003">
        <f>19-0-0</f>
        <v>19</v>
      </c>
      <c r="E1003">
        <v>18.2</v>
      </c>
      <c r="F1003" s="7">
        <v>20.107419932365225</v>
      </c>
      <c r="G1003" s="7">
        <v>1.5893994925289199</v>
      </c>
      <c r="H1003">
        <v>1.35</v>
      </c>
      <c r="I1003" s="7">
        <v>1.3768705948689033</v>
      </c>
      <c r="J1003">
        <v>18.2</v>
      </c>
      <c r="K1003">
        <v>477</v>
      </c>
      <c r="L1003">
        <v>473.2</v>
      </c>
      <c r="M1003">
        <v>288.39999999999998</v>
      </c>
      <c r="N1003">
        <v>278.39999999999998</v>
      </c>
    </row>
    <row r="1004" spans="1:14" x14ac:dyDescent="0.25">
      <c r="A1004" t="s">
        <v>28</v>
      </c>
      <c r="B1004" t="s">
        <v>58</v>
      </c>
      <c r="C1004" s="1">
        <v>42395</v>
      </c>
      <c r="D1004">
        <f>6-0-0</f>
        <v>6</v>
      </c>
      <c r="E1004">
        <v>6.6</v>
      </c>
      <c r="F1004" s="7">
        <v>6.3497115575890186</v>
      </c>
      <c r="G1004" s="7">
        <v>1.5776261629546313</v>
      </c>
      <c r="H1004">
        <v>1.34</v>
      </c>
      <c r="I1004" s="7">
        <v>1.3666715534254301</v>
      </c>
      <c r="J1004">
        <v>6.6</v>
      </c>
      <c r="K1004">
        <v>173.5</v>
      </c>
      <c r="L1004">
        <v>171.6</v>
      </c>
      <c r="M1004">
        <v>105.6</v>
      </c>
      <c r="N1004">
        <v>102</v>
      </c>
    </row>
    <row r="1005" spans="1:14" x14ac:dyDescent="0.25">
      <c r="A1005" t="s">
        <v>29</v>
      </c>
      <c r="B1005" t="s">
        <v>58</v>
      </c>
      <c r="C1005" s="1">
        <v>42395</v>
      </c>
      <c r="D1005">
        <f>19-0-0</f>
        <v>19</v>
      </c>
      <c r="E1005">
        <v>14.4</v>
      </c>
      <c r="F1005" s="7">
        <v>20.107419932365225</v>
      </c>
      <c r="G1005" s="7">
        <v>1.5187595150831901</v>
      </c>
      <c r="H1005">
        <v>1.29</v>
      </c>
      <c r="I1005" s="7">
        <v>1.3156763462080632</v>
      </c>
      <c r="J1005">
        <v>18.5</v>
      </c>
      <c r="K1005">
        <v>484</v>
      </c>
      <c r="L1005">
        <v>374.40000000000003</v>
      </c>
      <c r="M1005">
        <v>63.6</v>
      </c>
      <c r="N1005">
        <v>61.4</v>
      </c>
    </row>
    <row r="1006" spans="1:14" x14ac:dyDescent="0.25">
      <c r="A1006" t="s">
        <v>30</v>
      </c>
      <c r="B1006" t="s">
        <v>58</v>
      </c>
      <c r="C1006" s="1">
        <v>42395</v>
      </c>
      <c r="D1006">
        <f>42-0-0</f>
        <v>42</v>
      </c>
      <c r="E1006">
        <v>36.299999999999997</v>
      </c>
      <c r="F1006" s="7">
        <v>44.447980903123131</v>
      </c>
      <c r="G1006" s="7">
        <v>1.8837327318861272</v>
      </c>
      <c r="H1006">
        <v>1.6</v>
      </c>
      <c r="I1006" s="7">
        <v>1.6318466309557373</v>
      </c>
      <c r="J1006">
        <v>42.2</v>
      </c>
      <c r="K1006">
        <v>1105</v>
      </c>
      <c r="L1006">
        <v>943.8</v>
      </c>
      <c r="M1006">
        <v>155.30000000000001</v>
      </c>
      <c r="N1006">
        <v>149.9</v>
      </c>
    </row>
    <row r="1007" spans="1:14" x14ac:dyDescent="0.25">
      <c r="A1007" t="s">
        <v>31</v>
      </c>
      <c r="B1007" t="s">
        <v>58</v>
      </c>
      <c r="C1007" s="1">
        <v>42395</v>
      </c>
      <c r="D1007">
        <f>40-0-0</f>
        <v>40</v>
      </c>
      <c r="E1007">
        <v>31.9</v>
      </c>
      <c r="F1007" s="7">
        <v>42.331410383926794</v>
      </c>
      <c r="G1007" s="7">
        <v>1.5776261629546313</v>
      </c>
      <c r="H1007">
        <v>1.34</v>
      </c>
      <c r="I1007" s="7">
        <v>1.3666715534254301</v>
      </c>
      <c r="J1007">
        <v>40</v>
      </c>
      <c r="K1007">
        <v>1047.5</v>
      </c>
      <c r="L1007">
        <v>829.4</v>
      </c>
      <c r="M1007">
        <v>255</v>
      </c>
      <c r="N1007">
        <v>246.2</v>
      </c>
    </row>
    <row r="1008" spans="1:14" x14ac:dyDescent="0.25">
      <c r="A1008" t="s">
        <v>32</v>
      </c>
      <c r="B1008" t="s">
        <v>58</v>
      </c>
      <c r="C1008" s="1">
        <v>42395</v>
      </c>
      <c r="D1008">
        <f>7-0-0</f>
        <v>7</v>
      </c>
      <c r="E1008">
        <v>7.4</v>
      </c>
      <c r="F1008" s="7">
        <v>7.4079968171871888</v>
      </c>
      <c r="G1008" s="7">
        <v>0.9771863546659284</v>
      </c>
      <c r="H1008">
        <v>0.83</v>
      </c>
      <c r="I1008" s="7">
        <v>0.84652043980828862</v>
      </c>
      <c r="J1008">
        <v>7</v>
      </c>
      <c r="K1008">
        <v>184</v>
      </c>
      <c r="L1008">
        <v>192.4</v>
      </c>
      <c r="M1008">
        <v>93</v>
      </c>
      <c r="N1008">
        <v>89.8</v>
      </c>
    </row>
    <row r="1009" spans="1:14" x14ac:dyDescent="0.25">
      <c r="A1009" t="s">
        <v>33</v>
      </c>
      <c r="B1009" t="s">
        <v>58</v>
      </c>
      <c r="C1009" s="1">
        <v>42395</v>
      </c>
      <c r="D1009">
        <v>0</v>
      </c>
      <c r="E1009">
        <v>15</v>
      </c>
      <c r="F1009" s="7">
        <v>0</v>
      </c>
      <c r="G1009" s="7">
        <v>1.1420129687059644</v>
      </c>
      <c r="H1009">
        <v>0.97</v>
      </c>
      <c r="I1009" s="7">
        <v>0.98930702001691573</v>
      </c>
      <c r="J1009">
        <v>14.9</v>
      </c>
      <c r="K1009">
        <v>0</v>
      </c>
      <c r="L1009">
        <v>390</v>
      </c>
      <c r="M1009">
        <v>298.60000000000002</v>
      </c>
      <c r="N1009">
        <v>288.3</v>
      </c>
    </row>
    <row r="1010" spans="1:14" x14ac:dyDescent="0.25">
      <c r="A1010" t="s">
        <v>34</v>
      </c>
      <c r="B1010" t="s">
        <v>58</v>
      </c>
      <c r="C1010" s="1">
        <v>42395</v>
      </c>
      <c r="D1010">
        <f>1.3-0-0</f>
        <v>1.3</v>
      </c>
      <c r="E1010">
        <v>5.5</v>
      </c>
      <c r="F1010" s="7">
        <v>1.3757708374776207</v>
      </c>
      <c r="G1010" s="7">
        <v>0.65930645616014449</v>
      </c>
      <c r="H1010">
        <v>0.56000000000000005</v>
      </c>
      <c r="I1010" s="7">
        <v>0.57114632083450811</v>
      </c>
      <c r="J1010">
        <v>4.5999999999999996</v>
      </c>
      <c r="K1010">
        <v>121.48500000000003</v>
      </c>
      <c r="L1010">
        <v>143</v>
      </c>
      <c r="M1010">
        <v>17.100000000000001</v>
      </c>
      <c r="N1010">
        <v>16.5</v>
      </c>
    </row>
    <row r="1011" spans="1:14" x14ac:dyDescent="0.25">
      <c r="A1011" t="s">
        <v>35</v>
      </c>
      <c r="B1011" t="s">
        <v>58</v>
      </c>
      <c r="C1011" s="1">
        <v>42395</v>
      </c>
      <c r="D1011">
        <f>23-0-0</f>
        <v>23</v>
      </c>
      <c r="E1011">
        <v>20.8</v>
      </c>
      <c r="F1011" s="7">
        <v>24.340560970757906</v>
      </c>
      <c r="G1011" s="7">
        <v>0.64753312658585616</v>
      </c>
      <c r="H1011">
        <v>0.55000000000000004</v>
      </c>
      <c r="I1011" s="7">
        <v>0.56094727939103473</v>
      </c>
      <c r="J1011">
        <v>24.2</v>
      </c>
      <c r="K1011">
        <v>634.5</v>
      </c>
      <c r="L1011">
        <v>540.80000000000007</v>
      </c>
      <c r="M1011">
        <v>385.9</v>
      </c>
      <c r="N1011">
        <v>372.6</v>
      </c>
    </row>
    <row r="1012" spans="1:14" x14ac:dyDescent="0.25">
      <c r="A1012" t="s">
        <v>36</v>
      </c>
      <c r="B1012" t="s">
        <v>58</v>
      </c>
      <c r="C1012" s="1">
        <v>42395</v>
      </c>
      <c r="D1012">
        <v>0</v>
      </c>
      <c r="E1012">
        <v>8</v>
      </c>
      <c r="F1012" s="7">
        <v>0</v>
      </c>
      <c r="G1012" s="7">
        <v>0.29433323935720734</v>
      </c>
      <c r="H1012">
        <v>0.25</v>
      </c>
      <c r="I1012" s="7">
        <v>0.25497603608683395</v>
      </c>
      <c r="J1012">
        <v>7.9</v>
      </c>
      <c r="K1012">
        <v>0</v>
      </c>
      <c r="L1012">
        <v>208</v>
      </c>
      <c r="M1012">
        <v>0</v>
      </c>
      <c r="N1012">
        <v>0</v>
      </c>
    </row>
    <row r="1013" spans="1:14" x14ac:dyDescent="0.25">
      <c r="A1013" t="s">
        <v>37</v>
      </c>
      <c r="B1013" t="s">
        <v>58</v>
      </c>
      <c r="C1013" s="1">
        <v>42395</v>
      </c>
      <c r="D1013">
        <v>0</v>
      </c>
      <c r="E1013">
        <v>0</v>
      </c>
      <c r="F1013" s="7">
        <v>0</v>
      </c>
      <c r="G1013" s="7">
        <v>0</v>
      </c>
      <c r="H1013">
        <v>0</v>
      </c>
      <c r="I1013" s="7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25">
      <c r="A1014" t="s">
        <v>38</v>
      </c>
      <c r="B1014" t="s">
        <v>58</v>
      </c>
      <c r="C1014" s="1">
        <v>42395</v>
      </c>
      <c r="D1014">
        <v>0</v>
      </c>
      <c r="E1014">
        <v>10</v>
      </c>
      <c r="F1014" s="7">
        <v>0</v>
      </c>
      <c r="G1014" s="7">
        <v>0</v>
      </c>
      <c r="H1014">
        <v>0</v>
      </c>
      <c r="I1014" s="7">
        <v>0</v>
      </c>
      <c r="J1014">
        <v>9.9</v>
      </c>
      <c r="K1014">
        <v>0</v>
      </c>
      <c r="L1014">
        <v>260</v>
      </c>
      <c r="M1014">
        <v>200.1</v>
      </c>
      <c r="N1014">
        <v>193.2</v>
      </c>
    </row>
    <row r="1015" spans="1:14" x14ac:dyDescent="0.25">
      <c r="A1015" t="s">
        <v>59</v>
      </c>
      <c r="B1015" t="s">
        <v>58</v>
      </c>
      <c r="C1015" s="1">
        <v>42395</v>
      </c>
      <c r="D1015">
        <v>0</v>
      </c>
      <c r="E1015">
        <v>5</v>
      </c>
      <c r="F1015" s="7">
        <v>0</v>
      </c>
      <c r="G1015" s="7">
        <v>0</v>
      </c>
      <c r="I1015" s="7">
        <v>0</v>
      </c>
      <c r="K1015">
        <v>0</v>
      </c>
      <c r="L1015">
        <v>130</v>
      </c>
      <c r="M1015">
        <v>0</v>
      </c>
      <c r="N1015">
        <v>0</v>
      </c>
    </row>
    <row r="1016" spans="1:14" x14ac:dyDescent="0.25">
      <c r="A1016" t="s">
        <v>1</v>
      </c>
      <c r="B1016" t="s">
        <v>58</v>
      </c>
      <c r="C1016" s="1">
        <v>42396</v>
      </c>
      <c r="D1016">
        <v>540.20000000000005</v>
      </c>
      <c r="E1016">
        <v>507.19999999999993</v>
      </c>
      <c r="F1016">
        <v>571</v>
      </c>
      <c r="G1016">
        <v>284.09999999999854</v>
      </c>
      <c r="H1016">
        <v>177.35000000000002</v>
      </c>
      <c r="I1016">
        <v>194.14000000000001</v>
      </c>
      <c r="J1016">
        <v>542.33333333333326</v>
      </c>
      <c r="K1016">
        <v>14850.999999999998</v>
      </c>
      <c r="L1016">
        <v>14642.999999999996</v>
      </c>
      <c r="M1016">
        <v>5239.5800000000017</v>
      </c>
      <c r="N1016">
        <v>4978.6200000000008</v>
      </c>
    </row>
    <row r="1017" spans="1:14" x14ac:dyDescent="0.25">
      <c r="A1017" t="s">
        <v>2</v>
      </c>
      <c r="B1017" t="s">
        <v>58</v>
      </c>
      <c r="C1017" s="1">
        <v>42396</v>
      </c>
      <c r="D1017">
        <f>13.2-0-0</f>
        <v>13.2</v>
      </c>
      <c r="E1017">
        <v>13.3</v>
      </c>
      <c r="F1017" s="7">
        <v>13.952610144390965</v>
      </c>
      <c r="G1017" s="7">
        <v>33.159684240202814</v>
      </c>
      <c r="H1017">
        <v>20.7</v>
      </c>
      <c r="I1017" s="7">
        <v>22.659701155906397</v>
      </c>
      <c r="J1017">
        <v>12.9</v>
      </c>
      <c r="K1017">
        <v>349.72500000000002</v>
      </c>
      <c r="L1017">
        <v>359.1</v>
      </c>
      <c r="M1017">
        <v>59.9</v>
      </c>
      <c r="N1017">
        <v>57</v>
      </c>
    </row>
    <row r="1018" spans="1:14" x14ac:dyDescent="0.25">
      <c r="A1018" t="s">
        <v>3</v>
      </c>
      <c r="B1018" t="s">
        <v>58</v>
      </c>
      <c r="C1018" s="1">
        <v>42396</v>
      </c>
      <c r="D1018">
        <f>2.7-0-0</f>
        <v>2.7</v>
      </c>
      <c r="E1018">
        <v>3.3</v>
      </c>
      <c r="F1018" s="7">
        <v>2.8539429840799704</v>
      </c>
      <c r="G1018" s="7">
        <v>22.603050465181724</v>
      </c>
      <c r="H1018">
        <v>14.11</v>
      </c>
      <c r="I1018" s="7">
        <v>15.445815618832814</v>
      </c>
      <c r="J1018">
        <v>3.1</v>
      </c>
      <c r="K1018">
        <v>83.795000000000002</v>
      </c>
      <c r="L1018">
        <v>89.1</v>
      </c>
      <c r="M1018">
        <v>29.5</v>
      </c>
      <c r="N1018">
        <v>28</v>
      </c>
    </row>
    <row r="1019" spans="1:14" x14ac:dyDescent="0.25">
      <c r="A1019" t="s">
        <v>4</v>
      </c>
      <c r="B1019" t="s">
        <v>58</v>
      </c>
      <c r="C1019" s="1">
        <v>42396</v>
      </c>
      <c r="D1019">
        <f>16.5-0-0</f>
        <v>16.5</v>
      </c>
      <c r="E1019">
        <v>13.5</v>
      </c>
      <c r="F1019" s="7">
        <v>17.440762680488707</v>
      </c>
      <c r="G1019" s="7">
        <v>16.788091344798335</v>
      </c>
      <c r="H1019">
        <v>10.48</v>
      </c>
      <c r="I1019" s="7">
        <v>11.472157879898505</v>
      </c>
      <c r="J1019">
        <v>17.600000000000001</v>
      </c>
      <c r="K1019">
        <v>476.98599999999999</v>
      </c>
      <c r="L1019">
        <v>364.5</v>
      </c>
      <c r="M1019">
        <v>150.4</v>
      </c>
      <c r="N1019">
        <v>142.9</v>
      </c>
    </row>
    <row r="1020" spans="1:14" x14ac:dyDescent="0.25">
      <c r="A1020" t="s">
        <v>5</v>
      </c>
      <c r="B1020" t="s">
        <v>58</v>
      </c>
      <c r="C1020" s="1">
        <v>42396</v>
      </c>
      <c r="D1020">
        <f>1.1-1-0</f>
        <v>0.10000000000000009</v>
      </c>
      <c r="E1020">
        <v>7.7</v>
      </c>
      <c r="F1020" s="7">
        <v>0.10570159200296195</v>
      </c>
      <c r="G1020" s="7">
        <v>16.195382012968622</v>
      </c>
      <c r="H1020">
        <v>10.11</v>
      </c>
      <c r="I1020" s="7">
        <v>11.067129405131094</v>
      </c>
      <c r="J1020">
        <v>4.9000000000000004</v>
      </c>
      <c r="K1020">
        <v>131.87100000000004</v>
      </c>
      <c r="L1020">
        <v>207.9</v>
      </c>
      <c r="M1020">
        <v>15.1</v>
      </c>
      <c r="N1020">
        <v>14.4</v>
      </c>
    </row>
    <row r="1021" spans="1:14" x14ac:dyDescent="0.25">
      <c r="A1021" t="s">
        <v>6</v>
      </c>
      <c r="B1021" t="s">
        <v>58</v>
      </c>
      <c r="C1021" s="1">
        <v>42396</v>
      </c>
      <c r="D1021">
        <f>22.3-0-0</f>
        <v>22.3</v>
      </c>
      <c r="E1021">
        <v>20.5</v>
      </c>
      <c r="F1021" s="7">
        <v>23.571455016660497</v>
      </c>
      <c r="G1021" s="7">
        <v>19.959887228643822</v>
      </c>
      <c r="H1021">
        <v>12.46</v>
      </c>
      <c r="I1021" s="7">
        <v>13.639607555680858</v>
      </c>
      <c r="J1021">
        <v>18.899999999999999</v>
      </c>
      <c r="K1021">
        <v>511.57849999999996</v>
      </c>
      <c r="L1021">
        <v>553.5</v>
      </c>
      <c r="M1021">
        <v>83.1</v>
      </c>
      <c r="N1021">
        <v>79</v>
      </c>
    </row>
    <row r="1022" spans="1:14" x14ac:dyDescent="0.25">
      <c r="A1022" t="s">
        <v>7</v>
      </c>
      <c r="B1022" t="s">
        <v>58</v>
      </c>
      <c r="C1022" s="1">
        <v>42396</v>
      </c>
      <c r="D1022">
        <f>9.5-0-0</f>
        <v>9.5</v>
      </c>
      <c r="E1022">
        <v>11.7</v>
      </c>
      <c r="F1022" s="7">
        <v>10.041651240281377</v>
      </c>
      <c r="G1022" s="7">
        <v>16.868187200450997</v>
      </c>
      <c r="H1022">
        <v>10.53</v>
      </c>
      <c r="I1022" s="7">
        <v>11.526891457569777</v>
      </c>
      <c r="J1022">
        <v>10.1</v>
      </c>
      <c r="K1022">
        <v>274.74700000000001</v>
      </c>
      <c r="L1022">
        <v>315.89999999999998</v>
      </c>
      <c r="M1022">
        <v>34.1</v>
      </c>
      <c r="N1022">
        <v>32.4</v>
      </c>
    </row>
    <row r="1023" spans="1:14" x14ac:dyDescent="0.25">
      <c r="A1023" t="s">
        <v>8</v>
      </c>
      <c r="B1023" t="s">
        <v>58</v>
      </c>
      <c r="C1023" s="1">
        <v>42396</v>
      </c>
      <c r="D1023">
        <f>13.4-0-0</f>
        <v>13.4</v>
      </c>
      <c r="E1023">
        <v>12.7</v>
      </c>
      <c r="F1023" s="7">
        <v>14.164013328396889</v>
      </c>
      <c r="G1023" s="7">
        <v>12.815336904426209</v>
      </c>
      <c r="H1023">
        <v>8</v>
      </c>
      <c r="I1023" s="7">
        <v>8.757372427403439</v>
      </c>
      <c r="J1023">
        <v>12</v>
      </c>
      <c r="K1023">
        <v>325.17399999999998</v>
      </c>
      <c r="L1023">
        <v>342.9</v>
      </c>
      <c r="M1023">
        <v>49.7</v>
      </c>
      <c r="N1023">
        <v>47.2</v>
      </c>
    </row>
    <row r="1024" spans="1:14" x14ac:dyDescent="0.25">
      <c r="A1024" t="s">
        <v>9</v>
      </c>
      <c r="B1024" t="s">
        <v>58</v>
      </c>
      <c r="C1024" s="1">
        <v>42396</v>
      </c>
      <c r="D1024">
        <f>14-0-0</f>
        <v>14</v>
      </c>
      <c r="E1024">
        <v>14.8</v>
      </c>
      <c r="F1024" s="7">
        <v>14.798222880414659</v>
      </c>
      <c r="G1024" s="7">
        <v>16.595861291231941</v>
      </c>
      <c r="H1024">
        <v>10.36</v>
      </c>
      <c r="I1024" s="7">
        <v>11.340797293487453</v>
      </c>
      <c r="J1024">
        <v>11.3</v>
      </c>
      <c r="K1024">
        <v>306.59750000000003</v>
      </c>
      <c r="L1024">
        <v>399.6</v>
      </c>
      <c r="M1024">
        <v>41</v>
      </c>
      <c r="N1024">
        <v>38.9</v>
      </c>
    </row>
    <row r="1025" spans="1:14" x14ac:dyDescent="0.25">
      <c r="A1025" t="s">
        <v>10</v>
      </c>
      <c r="B1025" t="s">
        <v>58</v>
      </c>
      <c r="C1025" s="1">
        <v>42396</v>
      </c>
      <c r="D1025">
        <f>17.7-0-0</f>
        <v>17.7</v>
      </c>
      <c r="E1025">
        <v>17.8</v>
      </c>
      <c r="F1025" s="7">
        <v>18.709181784524247</v>
      </c>
      <c r="G1025" s="7">
        <v>15.71480687905264</v>
      </c>
      <c r="H1025">
        <v>9.81</v>
      </c>
      <c r="I1025" s="7">
        <v>10.738727939103468</v>
      </c>
      <c r="J1025">
        <v>16.600000000000001</v>
      </c>
      <c r="K1025">
        <v>450.07099999999991</v>
      </c>
      <c r="L1025">
        <v>480.6</v>
      </c>
      <c r="M1025">
        <v>77.400000000000006</v>
      </c>
      <c r="N1025">
        <v>73.5</v>
      </c>
    </row>
    <row r="1026" spans="1:14" x14ac:dyDescent="0.25">
      <c r="A1026" t="s">
        <v>11</v>
      </c>
      <c r="B1026" t="s">
        <v>58</v>
      </c>
      <c r="C1026" s="1">
        <v>42396</v>
      </c>
      <c r="D1026">
        <f>10.6-0-1.1</f>
        <v>9.5</v>
      </c>
      <c r="E1026">
        <v>12.4</v>
      </c>
      <c r="F1026" s="7">
        <v>10.041651240281377</v>
      </c>
      <c r="G1026" s="7">
        <v>15.042001691570263</v>
      </c>
      <c r="H1026">
        <v>9.39</v>
      </c>
      <c r="I1026" s="7">
        <v>10.278965886664787</v>
      </c>
      <c r="J1026">
        <v>9.6</v>
      </c>
      <c r="K1026">
        <v>261.46199999999993</v>
      </c>
      <c r="L1026">
        <v>334.8</v>
      </c>
      <c r="M1026">
        <v>49.8</v>
      </c>
      <c r="N1026">
        <v>47.3</v>
      </c>
    </row>
    <row r="1027" spans="1:14" x14ac:dyDescent="0.25">
      <c r="A1027" t="s">
        <v>12</v>
      </c>
      <c r="B1027" t="s">
        <v>58</v>
      </c>
      <c r="C1027" s="1">
        <v>42396</v>
      </c>
      <c r="D1027">
        <f>25.7-0-2.6</f>
        <v>23.099999999999998</v>
      </c>
      <c r="E1027">
        <v>31.8</v>
      </c>
      <c r="F1027" s="7">
        <v>24.417067752684186</v>
      </c>
      <c r="G1027" s="7">
        <v>10.62071045954322</v>
      </c>
      <c r="H1027">
        <v>6.63</v>
      </c>
      <c r="I1027" s="7">
        <v>7.2576723992106</v>
      </c>
      <c r="J1027">
        <v>30.9</v>
      </c>
      <c r="K1027">
        <v>837.8950000000001</v>
      </c>
      <c r="L1027">
        <v>858.6</v>
      </c>
      <c r="M1027">
        <v>319.8</v>
      </c>
      <c r="N1027">
        <v>303.89999999999998</v>
      </c>
    </row>
    <row r="1028" spans="1:14" x14ac:dyDescent="0.25">
      <c r="A1028" t="s">
        <v>13</v>
      </c>
      <c r="B1028" t="s">
        <v>58</v>
      </c>
      <c r="C1028" s="1">
        <v>42396</v>
      </c>
      <c r="D1028">
        <f>11-0-0</f>
        <v>11</v>
      </c>
      <c r="E1028">
        <v>10</v>
      </c>
      <c r="F1028" s="7">
        <v>11.627175120325804</v>
      </c>
      <c r="G1028" s="7">
        <v>11.165362277981334</v>
      </c>
      <c r="H1028">
        <v>6.97</v>
      </c>
      <c r="I1028" s="7">
        <v>7.6298607273752461</v>
      </c>
      <c r="J1028">
        <v>11.7</v>
      </c>
      <c r="K1028">
        <v>317</v>
      </c>
      <c r="L1028">
        <v>270</v>
      </c>
      <c r="M1028">
        <v>45.2</v>
      </c>
      <c r="N1028">
        <v>43</v>
      </c>
    </row>
    <row r="1029" spans="1:14" x14ac:dyDescent="0.25">
      <c r="A1029" t="s">
        <v>14</v>
      </c>
      <c r="B1029" t="s">
        <v>58</v>
      </c>
      <c r="C1029" s="1">
        <v>42396</v>
      </c>
      <c r="D1029">
        <v>0</v>
      </c>
      <c r="E1029">
        <v>7</v>
      </c>
      <c r="F1029" s="7">
        <v>0</v>
      </c>
      <c r="G1029" s="7">
        <v>6.7440710459542919</v>
      </c>
      <c r="H1029">
        <v>4.21</v>
      </c>
      <c r="I1029" s="7">
        <v>4.6085672399210598</v>
      </c>
      <c r="J1029">
        <v>0</v>
      </c>
      <c r="K1029">
        <v>0</v>
      </c>
      <c r="L1029">
        <v>189</v>
      </c>
      <c r="M1029">
        <v>0</v>
      </c>
      <c r="N1029">
        <v>0</v>
      </c>
    </row>
    <row r="1030" spans="1:14" x14ac:dyDescent="0.25">
      <c r="A1030" t="s">
        <v>15</v>
      </c>
      <c r="B1030" t="s">
        <v>58</v>
      </c>
      <c r="C1030" s="1">
        <v>42396</v>
      </c>
      <c r="D1030">
        <f>11.5-0-0</f>
        <v>11.5</v>
      </c>
      <c r="E1030">
        <v>9.9</v>
      </c>
      <c r="F1030" s="7">
        <v>12.155683080340614</v>
      </c>
      <c r="G1030" s="7">
        <v>6.5358218212573664</v>
      </c>
      <c r="H1030">
        <v>4.08</v>
      </c>
      <c r="I1030" s="7">
        <v>4.4662599379757539</v>
      </c>
      <c r="J1030">
        <v>11.1</v>
      </c>
      <c r="K1030">
        <v>300</v>
      </c>
      <c r="L1030">
        <v>267.3</v>
      </c>
      <c r="M1030">
        <v>51.6</v>
      </c>
      <c r="N1030">
        <v>49.1</v>
      </c>
    </row>
    <row r="1031" spans="1:14" x14ac:dyDescent="0.25">
      <c r="A1031" t="s">
        <v>16</v>
      </c>
      <c r="B1031" t="s">
        <v>58</v>
      </c>
      <c r="C1031" s="1">
        <v>42396</v>
      </c>
      <c r="D1031">
        <f>10-0-0</f>
        <v>10</v>
      </c>
      <c r="E1031">
        <v>9.9</v>
      </c>
      <c r="F1031" s="7">
        <v>10.570159200296185</v>
      </c>
      <c r="G1031" s="7">
        <v>10.877017197631744</v>
      </c>
      <c r="H1031">
        <v>6.79</v>
      </c>
      <c r="I1031" s="7">
        <v>7.4328198477586689</v>
      </c>
      <c r="J1031">
        <v>10.6</v>
      </c>
      <c r="K1031">
        <v>287</v>
      </c>
      <c r="L1031">
        <v>267.3</v>
      </c>
      <c r="M1031">
        <v>93.2</v>
      </c>
      <c r="N1031">
        <v>88.5</v>
      </c>
    </row>
    <row r="1032" spans="1:14" x14ac:dyDescent="0.25">
      <c r="A1032" t="s">
        <v>17</v>
      </c>
      <c r="B1032" t="s">
        <v>58</v>
      </c>
      <c r="C1032" s="1">
        <v>42396</v>
      </c>
      <c r="D1032">
        <v>0</v>
      </c>
      <c r="E1032">
        <v>17</v>
      </c>
      <c r="F1032" s="7">
        <v>0</v>
      </c>
      <c r="G1032" s="7">
        <v>5.2703073019452784</v>
      </c>
      <c r="H1032">
        <v>3.29</v>
      </c>
      <c r="I1032" s="7">
        <v>3.6014694107696648</v>
      </c>
      <c r="J1032">
        <v>0</v>
      </c>
      <c r="K1032">
        <v>0</v>
      </c>
      <c r="L1032">
        <v>459</v>
      </c>
      <c r="M1032">
        <v>0</v>
      </c>
      <c r="N1032">
        <v>0</v>
      </c>
    </row>
    <row r="1033" spans="1:14" x14ac:dyDescent="0.25">
      <c r="A1033" t="s">
        <v>18</v>
      </c>
      <c r="B1033" t="s">
        <v>58</v>
      </c>
      <c r="C1033" s="1">
        <v>42396</v>
      </c>
      <c r="D1033">
        <f>20.5-0-0</f>
        <v>20.5</v>
      </c>
      <c r="E1033">
        <v>18</v>
      </c>
      <c r="F1033" s="7">
        <v>21.668826360607181</v>
      </c>
      <c r="G1033" s="7">
        <v>3.9727544403721242</v>
      </c>
      <c r="H1033">
        <v>2.48</v>
      </c>
      <c r="I1033" s="7">
        <v>2.7147854524950663</v>
      </c>
      <c r="J1033">
        <v>20.2</v>
      </c>
      <c r="K1033">
        <v>548</v>
      </c>
      <c r="L1033">
        <v>486</v>
      </c>
      <c r="M1033">
        <v>251</v>
      </c>
      <c r="N1033">
        <v>238.5</v>
      </c>
    </row>
    <row r="1034" spans="1:14" x14ac:dyDescent="0.25">
      <c r="A1034" t="s">
        <v>19</v>
      </c>
      <c r="B1034" t="s">
        <v>58</v>
      </c>
      <c r="C1034" s="1">
        <v>42396</v>
      </c>
      <c r="D1034">
        <f>14-0-0</f>
        <v>14</v>
      </c>
      <c r="E1034">
        <v>14.6</v>
      </c>
      <c r="F1034" s="7">
        <v>14.798222880414659</v>
      </c>
      <c r="G1034" s="7">
        <v>3.9567352692415922</v>
      </c>
      <c r="H1034">
        <v>2.4700000000000002</v>
      </c>
      <c r="I1034" s="7">
        <v>2.7038387369608121</v>
      </c>
      <c r="J1034">
        <v>14.3</v>
      </c>
      <c r="K1034">
        <v>388.5</v>
      </c>
      <c r="L1034">
        <v>394.2</v>
      </c>
      <c r="M1034">
        <v>277.89999999999998</v>
      </c>
      <c r="N1034">
        <v>264</v>
      </c>
    </row>
    <row r="1035" spans="1:14" x14ac:dyDescent="0.25">
      <c r="A1035" t="s">
        <v>20</v>
      </c>
      <c r="B1035" t="s">
        <v>58</v>
      </c>
      <c r="C1035" s="1">
        <v>42396</v>
      </c>
      <c r="D1035">
        <f>37-0-0</f>
        <v>37</v>
      </c>
      <c r="E1035">
        <v>30.5</v>
      </c>
      <c r="F1035" s="7">
        <v>39.109589041095887</v>
      </c>
      <c r="G1035" s="7">
        <v>3.2358725683676179</v>
      </c>
      <c r="H1035">
        <v>2.02</v>
      </c>
      <c r="I1035" s="7">
        <v>2.2112365379193686</v>
      </c>
      <c r="J1035">
        <v>36.200000000000003</v>
      </c>
      <c r="K1035">
        <v>983.40000000000009</v>
      </c>
      <c r="L1035">
        <v>823.5</v>
      </c>
      <c r="M1035">
        <v>356.4</v>
      </c>
      <c r="N1035">
        <v>338.7</v>
      </c>
    </row>
    <row r="1036" spans="1:14" x14ac:dyDescent="0.25">
      <c r="A1036" t="s">
        <v>21</v>
      </c>
      <c r="B1036" t="s">
        <v>58</v>
      </c>
      <c r="C1036" s="1">
        <v>42396</v>
      </c>
      <c r="D1036">
        <f>29.5-0-0</f>
        <v>29.5</v>
      </c>
      <c r="E1036">
        <v>26</v>
      </c>
      <c r="F1036" s="7">
        <v>31.181969640873749</v>
      </c>
      <c r="G1036" s="7">
        <v>4.8377896814208938</v>
      </c>
      <c r="H1036">
        <v>3.02</v>
      </c>
      <c r="I1036" s="7">
        <v>3.3059080913447985</v>
      </c>
      <c r="J1036">
        <v>29.9</v>
      </c>
      <c r="K1036">
        <v>811</v>
      </c>
      <c r="L1036">
        <v>702</v>
      </c>
      <c r="M1036">
        <v>541.4</v>
      </c>
      <c r="N1036">
        <v>514.5</v>
      </c>
    </row>
    <row r="1037" spans="1:14" x14ac:dyDescent="0.25">
      <c r="A1037" t="s">
        <v>22</v>
      </c>
      <c r="B1037" t="s">
        <v>58</v>
      </c>
      <c r="C1037" s="1">
        <v>42396</v>
      </c>
      <c r="D1037">
        <f>26.5-0-0</f>
        <v>26.5</v>
      </c>
      <c r="E1037">
        <v>20.8</v>
      </c>
      <c r="F1037" s="7">
        <v>28.010921880784892</v>
      </c>
      <c r="G1037" s="7">
        <v>2.2747223005356521</v>
      </c>
      <c r="H1037">
        <v>1.42</v>
      </c>
      <c r="I1037" s="7">
        <v>1.5544336058641104</v>
      </c>
      <c r="J1037">
        <v>24</v>
      </c>
      <c r="K1037">
        <v>650</v>
      </c>
      <c r="L1037">
        <v>561.6</v>
      </c>
      <c r="M1037">
        <v>409.1</v>
      </c>
      <c r="N1037">
        <v>388.7</v>
      </c>
    </row>
    <row r="1038" spans="1:14" x14ac:dyDescent="0.25">
      <c r="A1038" t="s">
        <v>23</v>
      </c>
      <c r="B1038" t="s">
        <v>58</v>
      </c>
      <c r="C1038" s="1">
        <v>42396</v>
      </c>
      <c r="D1038">
        <f>2.1-0-0</f>
        <v>2.1</v>
      </c>
      <c r="E1038">
        <v>4.7</v>
      </c>
      <c r="F1038" s="7">
        <v>2.2197334320621991</v>
      </c>
      <c r="G1038" s="7">
        <v>3.7645052156751988</v>
      </c>
      <c r="H1038">
        <v>2.35</v>
      </c>
      <c r="I1038" s="7">
        <v>2.5724781505497605</v>
      </c>
      <c r="J1038">
        <v>1.2</v>
      </c>
      <c r="K1038">
        <v>31.490000000000006</v>
      </c>
      <c r="L1038">
        <v>126.9</v>
      </c>
      <c r="M1038">
        <v>1.8</v>
      </c>
      <c r="N1038">
        <v>1.7</v>
      </c>
    </row>
    <row r="1039" spans="1:14" x14ac:dyDescent="0.25">
      <c r="A1039" t="s">
        <v>24</v>
      </c>
      <c r="B1039" t="s">
        <v>58</v>
      </c>
      <c r="C1039" s="1">
        <v>42396</v>
      </c>
      <c r="D1039">
        <f>9-0-0</f>
        <v>9</v>
      </c>
      <c r="E1039">
        <v>12.2</v>
      </c>
      <c r="F1039" s="7">
        <v>9.5131432802665667</v>
      </c>
      <c r="G1039" s="7">
        <v>2.7552974344516348</v>
      </c>
      <c r="H1039">
        <v>1.72</v>
      </c>
      <c r="I1039" s="7">
        <v>1.8828350718917395</v>
      </c>
      <c r="J1039">
        <v>11.5</v>
      </c>
      <c r="K1039">
        <v>312</v>
      </c>
      <c r="L1039">
        <v>329.4</v>
      </c>
      <c r="M1039">
        <v>196.4</v>
      </c>
      <c r="N1039">
        <v>186.6</v>
      </c>
    </row>
    <row r="1040" spans="1:14" x14ac:dyDescent="0.25">
      <c r="A1040" t="s">
        <v>25</v>
      </c>
      <c r="B1040" t="s">
        <v>58</v>
      </c>
      <c r="C1040" s="1">
        <v>42396</v>
      </c>
      <c r="D1040">
        <f>6-0-0</f>
        <v>6</v>
      </c>
      <c r="E1040">
        <v>6.2</v>
      </c>
      <c r="F1040" s="7">
        <v>6.3420955201777112</v>
      </c>
      <c r="G1040" s="7">
        <v>3.7004285311530678</v>
      </c>
      <c r="H1040">
        <v>2.31</v>
      </c>
      <c r="I1040" s="7">
        <v>2.5286912884127428</v>
      </c>
      <c r="J1040">
        <v>6.5</v>
      </c>
      <c r="K1040">
        <v>177</v>
      </c>
      <c r="L1040">
        <v>167.4</v>
      </c>
      <c r="M1040">
        <v>16.7</v>
      </c>
      <c r="N1040">
        <v>15.9</v>
      </c>
    </row>
    <row r="1041" spans="1:14" x14ac:dyDescent="0.25">
      <c r="A1041" t="s">
        <v>26</v>
      </c>
      <c r="B1041" t="s">
        <v>58</v>
      </c>
      <c r="C1041" s="1">
        <v>42396</v>
      </c>
      <c r="D1041">
        <f>22.5-0-0</f>
        <v>22.5</v>
      </c>
      <c r="E1041">
        <v>16.600000000000001</v>
      </c>
      <c r="F1041" s="7">
        <v>23.782858200666418</v>
      </c>
      <c r="G1041" s="7">
        <v>2.4989906963631108</v>
      </c>
      <c r="H1041">
        <v>1.56</v>
      </c>
      <c r="I1041" s="7">
        <v>1.7076876233436706</v>
      </c>
      <c r="J1041">
        <v>23.1</v>
      </c>
      <c r="K1041">
        <v>626</v>
      </c>
      <c r="L1041">
        <v>448.20000000000005</v>
      </c>
      <c r="M1041">
        <v>119.2</v>
      </c>
      <c r="N1041">
        <v>113.3</v>
      </c>
    </row>
    <row r="1042" spans="1:14" x14ac:dyDescent="0.25">
      <c r="A1042" t="s">
        <v>27</v>
      </c>
      <c r="B1042" t="s">
        <v>58</v>
      </c>
      <c r="C1042" s="1">
        <v>42396</v>
      </c>
      <c r="D1042">
        <f>19-0-0</f>
        <v>19</v>
      </c>
      <c r="E1042">
        <v>18.2</v>
      </c>
      <c r="F1042" s="7">
        <v>20.083302480562754</v>
      </c>
      <c r="G1042" s="7">
        <v>2.1625881026219225</v>
      </c>
      <c r="H1042">
        <v>1.35</v>
      </c>
      <c r="I1042" s="7">
        <v>1.4778065971243306</v>
      </c>
      <c r="J1042">
        <v>18.3</v>
      </c>
      <c r="K1042">
        <v>496</v>
      </c>
      <c r="L1042">
        <v>491.4</v>
      </c>
      <c r="M1042">
        <v>305.5</v>
      </c>
      <c r="N1042">
        <v>290.3</v>
      </c>
    </row>
    <row r="1043" spans="1:14" x14ac:dyDescent="0.25">
      <c r="A1043" t="s">
        <v>28</v>
      </c>
      <c r="B1043" t="s">
        <v>58</v>
      </c>
      <c r="C1043" s="1">
        <v>42396</v>
      </c>
      <c r="D1043">
        <f>6-0-0</f>
        <v>6</v>
      </c>
      <c r="E1043">
        <v>6.6</v>
      </c>
      <c r="F1043" s="7">
        <v>6.3420955201777112</v>
      </c>
      <c r="G1043" s="7">
        <v>2.1465689314913901</v>
      </c>
      <c r="H1043">
        <v>1.34</v>
      </c>
      <c r="I1043" s="7">
        <v>1.466859881590076</v>
      </c>
      <c r="J1043">
        <v>6.6</v>
      </c>
      <c r="K1043">
        <v>179.5</v>
      </c>
      <c r="L1043">
        <v>178.2</v>
      </c>
      <c r="M1043">
        <v>111.4</v>
      </c>
      <c r="N1043">
        <v>105.8</v>
      </c>
    </row>
    <row r="1044" spans="1:14" x14ac:dyDescent="0.25">
      <c r="A1044" t="s">
        <v>29</v>
      </c>
      <c r="B1044" t="s">
        <v>58</v>
      </c>
      <c r="C1044" s="1">
        <v>42396</v>
      </c>
      <c r="D1044">
        <f>16.5-0-0</f>
        <v>16.5</v>
      </c>
      <c r="E1044">
        <v>14.4</v>
      </c>
      <c r="F1044" s="7">
        <v>17.440762680488707</v>
      </c>
      <c r="G1044" s="7">
        <v>2.0664730758387262</v>
      </c>
      <c r="H1044">
        <v>1.29</v>
      </c>
      <c r="I1044" s="7">
        <v>1.4121263039188046</v>
      </c>
      <c r="J1044">
        <v>18.399999999999999</v>
      </c>
      <c r="K1044">
        <v>500.5</v>
      </c>
      <c r="L1044">
        <v>388.8</v>
      </c>
      <c r="M1044">
        <v>67.099999999999994</v>
      </c>
      <c r="N1044">
        <v>63.7</v>
      </c>
    </row>
    <row r="1045" spans="1:14" x14ac:dyDescent="0.25">
      <c r="A1045" t="s">
        <v>30</v>
      </c>
      <c r="B1045" t="s">
        <v>58</v>
      </c>
      <c r="C1045" s="1">
        <v>42396</v>
      </c>
      <c r="D1045">
        <f>42-0-0</f>
        <v>42</v>
      </c>
      <c r="E1045">
        <v>36.299999999999997</v>
      </c>
      <c r="F1045" s="7">
        <v>44.394668641243982</v>
      </c>
      <c r="G1045" s="7">
        <v>2.5630673808852418</v>
      </c>
      <c r="H1045">
        <v>1.6</v>
      </c>
      <c r="I1045" s="7">
        <v>1.7514744854806878</v>
      </c>
      <c r="J1045">
        <v>42.3</v>
      </c>
      <c r="K1045">
        <v>1147</v>
      </c>
      <c r="L1045">
        <v>980.09999999999991</v>
      </c>
      <c r="M1045">
        <v>164.3</v>
      </c>
      <c r="N1045">
        <v>156.1</v>
      </c>
    </row>
    <row r="1046" spans="1:14" x14ac:dyDescent="0.25">
      <c r="A1046" t="s">
        <v>31</v>
      </c>
      <c r="B1046" t="s">
        <v>58</v>
      </c>
      <c r="C1046" s="1">
        <v>42396</v>
      </c>
      <c r="D1046">
        <f>40-0-0</f>
        <v>40</v>
      </c>
      <c r="E1046">
        <v>31.9</v>
      </c>
      <c r="F1046" s="7">
        <v>42.280636801184741</v>
      </c>
      <c r="G1046" s="7">
        <v>2.1465689314913901</v>
      </c>
      <c r="H1046">
        <v>1.34</v>
      </c>
      <c r="I1046" s="7">
        <v>1.466859881590076</v>
      </c>
      <c r="J1046">
        <v>40.1</v>
      </c>
      <c r="K1046">
        <v>1087.5</v>
      </c>
      <c r="L1046">
        <v>861.3</v>
      </c>
      <c r="M1046">
        <v>269.8</v>
      </c>
      <c r="N1046">
        <v>256.3</v>
      </c>
    </row>
    <row r="1047" spans="1:14" x14ac:dyDescent="0.25">
      <c r="A1047" t="s">
        <v>32</v>
      </c>
      <c r="B1047" t="s">
        <v>58</v>
      </c>
      <c r="C1047" s="1">
        <v>42396</v>
      </c>
      <c r="D1047">
        <f>7-0-0</f>
        <v>7</v>
      </c>
      <c r="E1047">
        <v>7.4</v>
      </c>
      <c r="F1047" s="7">
        <v>7.3991114402073297</v>
      </c>
      <c r="G1047" s="7">
        <v>1.329591203834219</v>
      </c>
      <c r="H1047">
        <v>0.83</v>
      </c>
      <c r="I1047" s="7">
        <v>0.90857738934310672</v>
      </c>
      <c r="J1047">
        <v>7</v>
      </c>
      <c r="K1047">
        <v>191</v>
      </c>
      <c r="L1047">
        <v>199.8</v>
      </c>
      <c r="M1047">
        <v>98.4</v>
      </c>
      <c r="N1047">
        <v>93.5</v>
      </c>
    </row>
    <row r="1048" spans="1:14" x14ac:dyDescent="0.25">
      <c r="A1048" t="s">
        <v>33</v>
      </c>
      <c r="B1048" t="s">
        <v>58</v>
      </c>
      <c r="C1048" s="1">
        <v>42396</v>
      </c>
      <c r="D1048">
        <v>0</v>
      </c>
      <c r="E1048">
        <v>15</v>
      </c>
      <c r="F1048" s="7">
        <v>0</v>
      </c>
      <c r="G1048" s="7">
        <v>1.5538595996616777</v>
      </c>
      <c r="H1048">
        <v>0.97</v>
      </c>
      <c r="I1048" s="7">
        <v>1.0618314068226669</v>
      </c>
      <c r="J1048">
        <v>14.9</v>
      </c>
      <c r="K1048">
        <v>0</v>
      </c>
      <c r="L1048">
        <v>405</v>
      </c>
      <c r="M1048">
        <v>316</v>
      </c>
      <c r="N1048">
        <v>300.2</v>
      </c>
    </row>
    <row r="1049" spans="1:14" x14ac:dyDescent="0.25">
      <c r="A1049" t="s">
        <v>34</v>
      </c>
      <c r="B1049" t="s">
        <v>58</v>
      </c>
      <c r="C1049" s="1">
        <v>42396</v>
      </c>
      <c r="D1049">
        <f>2-0-0</f>
        <v>2</v>
      </c>
      <c r="E1049">
        <v>5.5</v>
      </c>
      <c r="F1049" s="7">
        <v>2.1140318400592371</v>
      </c>
      <c r="G1049" s="7">
        <v>0.89707358330983467</v>
      </c>
      <c r="H1049">
        <v>0.56000000000000005</v>
      </c>
      <c r="I1049" s="7">
        <v>0.61301606991824076</v>
      </c>
      <c r="J1049">
        <v>4.5999999999999996</v>
      </c>
      <c r="K1049">
        <v>123.48500000000003</v>
      </c>
      <c r="L1049">
        <v>148.5</v>
      </c>
      <c r="M1049">
        <v>17.7</v>
      </c>
      <c r="N1049">
        <v>16.8</v>
      </c>
    </row>
    <row r="1050" spans="1:14" x14ac:dyDescent="0.25">
      <c r="A1050" t="s">
        <v>35</v>
      </c>
      <c r="B1050" t="s">
        <v>58</v>
      </c>
      <c r="C1050" s="1">
        <v>42396</v>
      </c>
      <c r="D1050">
        <f>23.5-0-0</f>
        <v>23.5</v>
      </c>
      <c r="E1050">
        <v>20.8</v>
      </c>
      <c r="F1050" s="7">
        <v>24.839874120696038</v>
      </c>
      <c r="G1050" s="7">
        <v>0.8810544121793018</v>
      </c>
      <c r="H1050">
        <v>0.55000000000000004</v>
      </c>
      <c r="I1050" s="7">
        <v>0.60206935438398645</v>
      </c>
      <c r="J1050">
        <v>24.3</v>
      </c>
      <c r="K1050">
        <v>658</v>
      </c>
      <c r="L1050">
        <v>561.6</v>
      </c>
      <c r="M1050">
        <v>407.8</v>
      </c>
      <c r="N1050">
        <v>387.5</v>
      </c>
    </row>
    <row r="1051" spans="1:14" x14ac:dyDescent="0.25">
      <c r="A1051" t="s">
        <v>36</v>
      </c>
      <c r="B1051" t="s">
        <v>58</v>
      </c>
      <c r="C1051" s="1">
        <v>42396</v>
      </c>
      <c r="D1051">
        <v>0</v>
      </c>
      <c r="E1051">
        <v>8</v>
      </c>
      <c r="F1051" s="7">
        <v>0</v>
      </c>
      <c r="G1051" s="7">
        <v>0.40047927826331903</v>
      </c>
      <c r="H1051">
        <v>0.25</v>
      </c>
      <c r="I1051" s="7">
        <v>0.27366788835635747</v>
      </c>
      <c r="J1051">
        <v>8</v>
      </c>
      <c r="K1051">
        <v>0</v>
      </c>
      <c r="L1051">
        <v>216</v>
      </c>
      <c r="M1051">
        <v>0</v>
      </c>
      <c r="N1051">
        <v>0</v>
      </c>
    </row>
    <row r="1052" spans="1:14" x14ac:dyDescent="0.25">
      <c r="A1052" t="s">
        <v>37</v>
      </c>
      <c r="B1052" t="s">
        <v>58</v>
      </c>
      <c r="C1052" s="1">
        <v>42396</v>
      </c>
      <c r="D1052">
        <v>0</v>
      </c>
      <c r="E1052">
        <v>0</v>
      </c>
      <c r="F1052" s="7">
        <v>0</v>
      </c>
      <c r="G1052" s="7">
        <v>0</v>
      </c>
      <c r="H1052">
        <v>0</v>
      </c>
      <c r="I1052" s="7">
        <v>0</v>
      </c>
      <c r="J1052">
        <v>0</v>
      </c>
      <c r="K1052">
        <v>0</v>
      </c>
      <c r="L1052">
        <v>0</v>
      </c>
      <c r="M1052">
        <v>0</v>
      </c>
      <c r="N1052">
        <v>0</v>
      </c>
    </row>
    <row r="1053" spans="1:14" x14ac:dyDescent="0.25">
      <c r="A1053" t="s">
        <v>38</v>
      </c>
      <c r="B1053" t="s">
        <v>58</v>
      </c>
      <c r="C1053" s="1">
        <v>42396</v>
      </c>
      <c r="D1053">
        <v>0</v>
      </c>
      <c r="E1053">
        <v>10</v>
      </c>
      <c r="F1053" s="7">
        <v>0</v>
      </c>
      <c r="G1053" s="7">
        <v>0</v>
      </c>
      <c r="H1053">
        <v>0</v>
      </c>
      <c r="I1053" s="7">
        <v>0</v>
      </c>
      <c r="J1053">
        <v>10</v>
      </c>
      <c r="K1053">
        <v>0</v>
      </c>
      <c r="L1053">
        <v>270</v>
      </c>
      <c r="M1053">
        <v>211.7</v>
      </c>
      <c r="N1053">
        <v>201.2</v>
      </c>
    </row>
    <row r="1054" spans="1:14" x14ac:dyDescent="0.25">
      <c r="A1054" t="s">
        <v>59</v>
      </c>
      <c r="B1054" t="s">
        <v>58</v>
      </c>
      <c r="C1054" s="1">
        <v>42396</v>
      </c>
      <c r="D1054">
        <v>0</v>
      </c>
      <c r="E1054">
        <v>5</v>
      </c>
      <c r="F1054" s="7">
        <v>0</v>
      </c>
      <c r="G1054" s="7">
        <v>0</v>
      </c>
      <c r="I1054" s="7">
        <v>0</v>
      </c>
      <c r="K1054">
        <v>0</v>
      </c>
      <c r="L1054">
        <v>135</v>
      </c>
      <c r="M1054">
        <v>0</v>
      </c>
      <c r="N1054">
        <v>0</v>
      </c>
    </row>
    <row r="1055" spans="1:14" x14ac:dyDescent="0.25">
      <c r="A1055" t="s">
        <v>1</v>
      </c>
      <c r="B1055" t="s">
        <v>58</v>
      </c>
      <c r="C1055" s="1">
        <v>42397</v>
      </c>
      <c r="D1055">
        <v>552.70000000000005</v>
      </c>
      <c r="E1055">
        <v>507.19999999999993</v>
      </c>
      <c r="F1055">
        <v>531</v>
      </c>
      <c r="G1055">
        <v>101.47999999999854</v>
      </c>
      <c r="H1055">
        <v>177.35000000000002</v>
      </c>
      <c r="I1055">
        <v>180.54000000000002</v>
      </c>
      <c r="J1055">
        <v>541.92857142857133</v>
      </c>
      <c r="K1055">
        <v>15403.699999999999</v>
      </c>
      <c r="L1055">
        <v>15173.999999999996</v>
      </c>
      <c r="M1055">
        <v>5341.0599999999995</v>
      </c>
      <c r="N1055">
        <v>5159.1600000000008</v>
      </c>
    </row>
    <row r="1056" spans="1:14" x14ac:dyDescent="0.25">
      <c r="A1056" t="s">
        <v>2</v>
      </c>
      <c r="B1056" t="s">
        <v>58</v>
      </c>
      <c r="C1056" s="1">
        <v>42397</v>
      </c>
      <c r="D1056">
        <f>12.7-0-0</f>
        <v>12.7</v>
      </c>
      <c r="E1056">
        <v>13.3</v>
      </c>
      <c r="F1056" s="7">
        <v>12.20137506784874</v>
      </c>
      <c r="G1056" s="7">
        <v>11.844578517056494</v>
      </c>
      <c r="H1056">
        <v>20.7</v>
      </c>
      <c r="I1056" s="7">
        <v>21.07233154778686</v>
      </c>
      <c r="J1056">
        <v>12.9</v>
      </c>
      <c r="K1056">
        <v>362.44499999999999</v>
      </c>
      <c r="L1056">
        <v>372.40000000000003</v>
      </c>
      <c r="M1056">
        <v>61.1</v>
      </c>
      <c r="N1056">
        <v>59</v>
      </c>
    </row>
    <row r="1057" spans="1:14" x14ac:dyDescent="0.25">
      <c r="A1057" t="s">
        <v>3</v>
      </c>
      <c r="B1057" t="s">
        <v>58</v>
      </c>
      <c r="C1057" s="1">
        <v>42397</v>
      </c>
      <c r="D1057">
        <f>3.2-0-0</f>
        <v>3.2</v>
      </c>
      <c r="E1057">
        <v>3.3</v>
      </c>
      <c r="F1057" s="7">
        <v>3.0743622218201554</v>
      </c>
      <c r="G1057" s="7">
        <v>8.0737682548631469</v>
      </c>
      <c r="H1057">
        <v>14.11</v>
      </c>
      <c r="I1057" s="7">
        <v>14.363797011559063</v>
      </c>
      <c r="J1057">
        <v>3.1</v>
      </c>
      <c r="K1057">
        <v>86.984999999999999</v>
      </c>
      <c r="L1057">
        <v>92.399999999999991</v>
      </c>
      <c r="M1057">
        <v>30.1</v>
      </c>
      <c r="N1057">
        <v>29.1</v>
      </c>
    </row>
    <row r="1058" spans="1:14" x14ac:dyDescent="0.25">
      <c r="A1058" t="s">
        <v>4</v>
      </c>
      <c r="B1058" t="s">
        <v>58</v>
      </c>
      <c r="C1058" s="1">
        <v>42397</v>
      </c>
      <c r="D1058">
        <f>16.5-0-0</f>
        <v>16.5</v>
      </c>
      <c r="E1058">
        <v>13.5</v>
      </c>
      <c r="F1058" s="7">
        <v>15.852180206260176</v>
      </c>
      <c r="G1058" s="7">
        <v>5.9966755004228052</v>
      </c>
      <c r="H1058">
        <v>10.48</v>
      </c>
      <c r="I1058" s="7">
        <v>10.668504087961658</v>
      </c>
      <c r="J1058">
        <v>17.5</v>
      </c>
      <c r="K1058">
        <v>493.50599999999997</v>
      </c>
      <c r="L1058">
        <v>378</v>
      </c>
      <c r="M1058">
        <v>153</v>
      </c>
      <c r="N1058">
        <v>147.80000000000001</v>
      </c>
    </row>
    <row r="1059" spans="1:14" x14ac:dyDescent="0.25">
      <c r="A1059" t="s">
        <v>5</v>
      </c>
      <c r="B1059" t="s">
        <v>58</v>
      </c>
      <c r="C1059" s="1">
        <v>42397</v>
      </c>
      <c r="D1059">
        <f>10.1-0-1</f>
        <v>9.1</v>
      </c>
      <c r="E1059">
        <v>7.7</v>
      </c>
      <c r="F1059" s="7">
        <v>8.7427175683010656</v>
      </c>
      <c r="G1059" s="7">
        <v>5.7849608119536802</v>
      </c>
      <c r="H1059">
        <v>10.11</v>
      </c>
      <c r="I1059" s="7">
        <v>10.291848886382859</v>
      </c>
      <c r="J1059">
        <v>5</v>
      </c>
      <c r="K1059">
        <v>141.95550000000003</v>
      </c>
      <c r="L1059">
        <v>215.6</v>
      </c>
      <c r="M1059">
        <v>16</v>
      </c>
      <c r="N1059">
        <v>15.5</v>
      </c>
    </row>
    <row r="1060" spans="1:14" x14ac:dyDescent="0.25">
      <c r="A1060" t="s">
        <v>6</v>
      </c>
      <c r="B1060" t="s">
        <v>58</v>
      </c>
      <c r="C1060" s="1">
        <v>42397</v>
      </c>
      <c r="D1060">
        <f>20.4-0-2</f>
        <v>18.399999999999999</v>
      </c>
      <c r="E1060">
        <v>20.5</v>
      </c>
      <c r="F1060" s="7">
        <v>17.677582775465893</v>
      </c>
      <c r="G1060" s="7">
        <v>7.1296351846629928</v>
      </c>
      <c r="H1060">
        <v>12.46</v>
      </c>
      <c r="I1060" s="7">
        <v>12.684118409923881</v>
      </c>
      <c r="J1060">
        <v>18.899999999999999</v>
      </c>
      <c r="K1060">
        <v>531.96799999999996</v>
      </c>
      <c r="L1060">
        <v>574</v>
      </c>
      <c r="M1060">
        <v>85</v>
      </c>
      <c r="N1060">
        <v>82.1</v>
      </c>
    </row>
    <row r="1061" spans="1:14" x14ac:dyDescent="0.25">
      <c r="A1061" t="s">
        <v>7</v>
      </c>
      <c r="B1061" t="s">
        <v>58</v>
      </c>
      <c r="C1061" s="1">
        <v>42397</v>
      </c>
      <c r="D1061">
        <f>6.4-0-0</f>
        <v>6.4</v>
      </c>
      <c r="E1061">
        <v>11.7</v>
      </c>
      <c r="F1061" s="7">
        <v>6.1487244436403108</v>
      </c>
      <c r="G1061" s="7">
        <v>6.0252855934591736</v>
      </c>
      <c r="H1061">
        <v>10.53</v>
      </c>
      <c r="I1061" s="7">
        <v>10.71940343952636</v>
      </c>
      <c r="J1061">
        <v>10</v>
      </c>
      <c r="K1061">
        <v>281.137</v>
      </c>
      <c r="L1061">
        <v>327.59999999999997</v>
      </c>
      <c r="M1061">
        <v>34.299999999999997</v>
      </c>
      <c r="N1061">
        <v>33.200000000000003</v>
      </c>
    </row>
    <row r="1062" spans="1:14" x14ac:dyDescent="0.25">
      <c r="A1062" t="s">
        <v>8</v>
      </c>
      <c r="B1062" t="s">
        <v>58</v>
      </c>
      <c r="C1062" s="1">
        <v>42397</v>
      </c>
      <c r="D1062">
        <f>13.5-0-0</f>
        <v>13.5</v>
      </c>
      <c r="E1062">
        <v>12.7</v>
      </c>
      <c r="F1062" s="7">
        <v>12.96996562330378</v>
      </c>
      <c r="G1062" s="7">
        <v>4.5776148858189352</v>
      </c>
      <c r="H1062">
        <v>8</v>
      </c>
      <c r="I1062" s="7">
        <v>8.1438962503524106</v>
      </c>
      <c r="J1062">
        <v>12</v>
      </c>
      <c r="K1062">
        <v>338.62900000000002</v>
      </c>
      <c r="L1062">
        <v>355.59999999999997</v>
      </c>
      <c r="M1062">
        <v>50.9</v>
      </c>
      <c r="N1062">
        <v>49.1</v>
      </c>
    </row>
    <row r="1063" spans="1:14" x14ac:dyDescent="0.25">
      <c r="A1063" t="s">
        <v>9</v>
      </c>
      <c r="B1063" t="s">
        <v>58</v>
      </c>
      <c r="C1063" s="1">
        <v>42397</v>
      </c>
      <c r="D1063">
        <f>13.9-0-0</f>
        <v>13.9</v>
      </c>
      <c r="E1063">
        <v>14.8</v>
      </c>
      <c r="F1063" s="7">
        <v>13.354260901031301</v>
      </c>
      <c r="G1063" s="7">
        <v>5.9280112771355213</v>
      </c>
      <c r="H1063">
        <v>10.36</v>
      </c>
      <c r="I1063" s="7">
        <v>10.546345644206371</v>
      </c>
      <c r="J1063">
        <v>11.4</v>
      </c>
      <c r="K1063">
        <v>320.50749999999994</v>
      </c>
      <c r="L1063">
        <v>414.40000000000003</v>
      </c>
      <c r="M1063">
        <v>42.2</v>
      </c>
      <c r="N1063">
        <v>40.700000000000003</v>
      </c>
    </row>
    <row r="1064" spans="1:14" x14ac:dyDescent="0.25">
      <c r="A1064" t="s">
        <v>10</v>
      </c>
      <c r="B1064" t="s">
        <v>58</v>
      </c>
      <c r="C1064" s="1">
        <v>42397</v>
      </c>
      <c r="D1064">
        <f>22.9-0-0</f>
        <v>22.9</v>
      </c>
      <c r="E1064">
        <v>17.8</v>
      </c>
      <c r="F1064" s="7">
        <v>22.000904649900487</v>
      </c>
      <c r="G1064" s="7">
        <v>5.6133002537354697</v>
      </c>
      <c r="H1064">
        <v>9.81</v>
      </c>
      <c r="I1064" s="7">
        <v>9.9864527769946445</v>
      </c>
      <c r="J1064">
        <v>16.8</v>
      </c>
      <c r="K1064">
        <v>472.95099999999991</v>
      </c>
      <c r="L1064">
        <v>498.40000000000003</v>
      </c>
      <c r="M1064">
        <v>79.900000000000006</v>
      </c>
      <c r="N1064">
        <v>77.2</v>
      </c>
    </row>
    <row r="1065" spans="1:14" x14ac:dyDescent="0.25">
      <c r="A1065" t="s">
        <v>11</v>
      </c>
      <c r="B1065" t="s">
        <v>58</v>
      </c>
      <c r="C1065" s="1">
        <v>42397</v>
      </c>
      <c r="D1065">
        <f>13.6-0-1.4</f>
        <v>12.2</v>
      </c>
      <c r="E1065">
        <v>12.4</v>
      </c>
      <c r="F1065" s="7">
        <v>11.721005970689342</v>
      </c>
      <c r="G1065" s="7">
        <v>5.3729754722299763</v>
      </c>
      <c r="H1065">
        <v>9.39</v>
      </c>
      <c r="I1065" s="7">
        <v>9.5588982238511431</v>
      </c>
      <c r="J1065">
        <v>9.8000000000000007</v>
      </c>
      <c r="K1065">
        <v>275.04299999999995</v>
      </c>
      <c r="L1065">
        <v>347.2</v>
      </c>
      <c r="M1065">
        <v>51.6</v>
      </c>
      <c r="N1065">
        <v>49.8</v>
      </c>
    </row>
    <row r="1066" spans="1:14" x14ac:dyDescent="0.25">
      <c r="A1066" t="s">
        <v>12</v>
      </c>
      <c r="B1066" t="s">
        <v>58</v>
      </c>
      <c r="C1066" s="1">
        <v>42397</v>
      </c>
      <c r="D1066">
        <f>31.8-0-0</f>
        <v>31.8</v>
      </c>
      <c r="E1066">
        <v>31.8</v>
      </c>
      <c r="F1066" s="7">
        <v>30.551474579337793</v>
      </c>
      <c r="G1066" s="7">
        <v>3.7936983366224433</v>
      </c>
      <c r="H1066">
        <v>6.63</v>
      </c>
      <c r="I1066" s="7">
        <v>6.7492540174795606</v>
      </c>
      <c r="J1066">
        <v>30.9</v>
      </c>
      <c r="K1066">
        <v>869.69500000000028</v>
      </c>
      <c r="L1066">
        <v>890.4</v>
      </c>
      <c r="M1066">
        <v>326.2</v>
      </c>
      <c r="N1066">
        <v>315.10000000000002</v>
      </c>
    </row>
    <row r="1067" spans="1:14" x14ac:dyDescent="0.25">
      <c r="A1067" t="s">
        <v>13</v>
      </c>
      <c r="B1067" t="s">
        <v>58</v>
      </c>
      <c r="C1067" s="1">
        <v>42397</v>
      </c>
      <c r="D1067">
        <f>11-0-0</f>
        <v>11</v>
      </c>
      <c r="E1067">
        <v>10</v>
      </c>
      <c r="F1067" s="7">
        <v>10.568120137506783</v>
      </c>
      <c r="G1067" s="7">
        <v>3.9882469692697473</v>
      </c>
      <c r="H1067">
        <v>6.97</v>
      </c>
      <c r="I1067" s="7">
        <v>7.0953696081195368</v>
      </c>
      <c r="J1067">
        <v>11.6</v>
      </c>
      <c r="K1067">
        <v>328</v>
      </c>
      <c r="L1067">
        <v>280</v>
      </c>
      <c r="M1067">
        <v>46</v>
      </c>
      <c r="N1067">
        <v>44.5</v>
      </c>
    </row>
    <row r="1068" spans="1:14" x14ac:dyDescent="0.25">
      <c r="A1068" t="s">
        <v>14</v>
      </c>
      <c r="B1068" t="s">
        <v>58</v>
      </c>
      <c r="C1068" s="1">
        <v>42397</v>
      </c>
      <c r="D1068">
        <v>0</v>
      </c>
      <c r="E1068">
        <v>7</v>
      </c>
      <c r="F1068" s="7">
        <v>0</v>
      </c>
      <c r="G1068" s="7">
        <v>2.4089698336622147</v>
      </c>
      <c r="H1068">
        <v>4.21</v>
      </c>
      <c r="I1068" s="7">
        <v>4.285725401747956</v>
      </c>
      <c r="J1068">
        <v>0</v>
      </c>
      <c r="K1068">
        <v>0</v>
      </c>
      <c r="L1068">
        <v>196</v>
      </c>
      <c r="M1068">
        <v>0</v>
      </c>
      <c r="N1068">
        <v>0</v>
      </c>
    </row>
    <row r="1069" spans="1:14" x14ac:dyDescent="0.25">
      <c r="A1069" t="s">
        <v>15</v>
      </c>
      <c r="B1069" t="s">
        <v>58</v>
      </c>
      <c r="C1069" s="1">
        <v>42397</v>
      </c>
      <c r="D1069">
        <f>12-0-0</f>
        <v>12</v>
      </c>
      <c r="E1069">
        <v>9.9</v>
      </c>
      <c r="F1069" s="7">
        <v>11.528858331825582</v>
      </c>
      <c r="G1069" s="7">
        <v>2.3345835917676574</v>
      </c>
      <c r="H1069">
        <v>4.08</v>
      </c>
      <c r="I1069" s="7">
        <v>4.1533870876797296</v>
      </c>
      <c r="J1069">
        <v>11.1</v>
      </c>
      <c r="K1069">
        <v>312</v>
      </c>
      <c r="L1069">
        <v>277.2</v>
      </c>
      <c r="M1069">
        <v>52.7</v>
      </c>
      <c r="N1069">
        <v>50.9</v>
      </c>
    </row>
    <row r="1070" spans="1:14" x14ac:dyDescent="0.25">
      <c r="A1070" t="s">
        <v>16</v>
      </c>
      <c r="B1070" t="s">
        <v>58</v>
      </c>
      <c r="C1070" s="1">
        <v>42397</v>
      </c>
      <c r="D1070">
        <f>11-0-0</f>
        <v>11</v>
      </c>
      <c r="E1070">
        <v>9.9</v>
      </c>
      <c r="F1070" s="7">
        <v>10.568120137506783</v>
      </c>
      <c r="G1070" s="7">
        <v>3.8852506343388211</v>
      </c>
      <c r="H1070">
        <v>6.79</v>
      </c>
      <c r="I1070" s="7">
        <v>6.9121319424866074</v>
      </c>
      <c r="J1070">
        <v>10.6</v>
      </c>
      <c r="K1070">
        <v>298</v>
      </c>
      <c r="L1070">
        <v>277.2</v>
      </c>
      <c r="M1070">
        <v>95.1</v>
      </c>
      <c r="N1070">
        <v>91.9</v>
      </c>
    </row>
    <row r="1071" spans="1:14" x14ac:dyDescent="0.25">
      <c r="A1071" t="s">
        <v>17</v>
      </c>
      <c r="B1071" t="s">
        <v>58</v>
      </c>
      <c r="C1071" s="1">
        <v>42397</v>
      </c>
      <c r="D1071">
        <v>0</v>
      </c>
      <c r="E1071">
        <v>17</v>
      </c>
      <c r="F1071" s="7">
        <v>0</v>
      </c>
      <c r="G1071" s="7">
        <v>1.8825441217930372</v>
      </c>
      <c r="H1071">
        <v>3.29</v>
      </c>
      <c r="I1071" s="7">
        <v>3.3491773329574288</v>
      </c>
      <c r="J1071">
        <v>0</v>
      </c>
      <c r="K1071">
        <v>0</v>
      </c>
      <c r="L1071">
        <v>476</v>
      </c>
      <c r="M1071">
        <v>0</v>
      </c>
      <c r="N1071">
        <v>0</v>
      </c>
    </row>
    <row r="1072" spans="1:14" x14ac:dyDescent="0.25">
      <c r="A1072" t="s">
        <v>18</v>
      </c>
      <c r="B1072" t="s">
        <v>58</v>
      </c>
      <c r="C1072" s="1">
        <v>42397</v>
      </c>
      <c r="D1072">
        <f>20-0-0</f>
        <v>20</v>
      </c>
      <c r="E1072">
        <v>18</v>
      </c>
      <c r="F1072" s="7">
        <v>19.21476388637597</v>
      </c>
      <c r="G1072" s="7">
        <v>1.41906061460387</v>
      </c>
      <c r="H1072">
        <v>2.48</v>
      </c>
      <c r="I1072" s="7">
        <v>2.5246078376092473</v>
      </c>
      <c r="J1072">
        <v>20.2</v>
      </c>
      <c r="K1072">
        <v>568</v>
      </c>
      <c r="L1072">
        <v>504</v>
      </c>
      <c r="M1072">
        <v>255.7</v>
      </c>
      <c r="N1072">
        <v>247</v>
      </c>
    </row>
    <row r="1073" spans="1:14" x14ac:dyDescent="0.25">
      <c r="A1073" t="s">
        <v>19</v>
      </c>
      <c r="B1073" t="s">
        <v>58</v>
      </c>
      <c r="C1073" s="1">
        <v>42397</v>
      </c>
      <c r="D1073">
        <f>14-0-0</f>
        <v>14</v>
      </c>
      <c r="E1073">
        <v>14.6</v>
      </c>
      <c r="F1073" s="7">
        <v>13.45033472046318</v>
      </c>
      <c r="G1073" s="7">
        <v>1.4133385959965965</v>
      </c>
      <c r="H1073">
        <v>2.4700000000000002</v>
      </c>
      <c r="I1073" s="7">
        <v>2.514427967296307</v>
      </c>
      <c r="J1073">
        <v>14.3</v>
      </c>
      <c r="K1073">
        <v>402.5</v>
      </c>
      <c r="L1073">
        <v>408.8</v>
      </c>
      <c r="M1073">
        <v>282.89999999999998</v>
      </c>
      <c r="N1073">
        <v>273.3</v>
      </c>
    </row>
    <row r="1074" spans="1:14" x14ac:dyDescent="0.25">
      <c r="A1074" t="s">
        <v>20</v>
      </c>
      <c r="B1074" t="s">
        <v>58</v>
      </c>
      <c r="C1074" s="1">
        <v>42397</v>
      </c>
      <c r="D1074">
        <f>35.5-0-0</f>
        <v>35.5</v>
      </c>
      <c r="E1074">
        <v>30.5</v>
      </c>
      <c r="F1074" s="7">
        <v>34.106205898317349</v>
      </c>
      <c r="G1074" s="7">
        <v>1.1558477586692812</v>
      </c>
      <c r="H1074">
        <v>2.02</v>
      </c>
      <c r="I1074" s="7">
        <v>2.0563338032139837</v>
      </c>
      <c r="J1074">
        <v>36.200000000000003</v>
      </c>
      <c r="K1074">
        <v>1018.9000000000001</v>
      </c>
      <c r="L1074">
        <v>854</v>
      </c>
      <c r="M1074">
        <v>363</v>
      </c>
      <c r="N1074">
        <v>350.6</v>
      </c>
    </row>
    <row r="1075" spans="1:14" x14ac:dyDescent="0.25">
      <c r="A1075" t="s">
        <v>21</v>
      </c>
      <c r="B1075" t="s">
        <v>58</v>
      </c>
      <c r="C1075" s="1">
        <v>42397</v>
      </c>
      <c r="D1075">
        <f>29-0-0</f>
        <v>29</v>
      </c>
      <c r="E1075">
        <v>26</v>
      </c>
      <c r="F1075" s="7">
        <v>27.861407635245158</v>
      </c>
      <c r="G1075" s="7">
        <v>1.7280496193966481</v>
      </c>
      <c r="H1075">
        <v>3.02</v>
      </c>
      <c r="I1075" s="7">
        <v>3.0743208345080348</v>
      </c>
      <c r="J1075">
        <v>29.8</v>
      </c>
      <c r="K1075">
        <v>840</v>
      </c>
      <c r="L1075">
        <v>728</v>
      </c>
      <c r="M1075">
        <v>551.20000000000005</v>
      </c>
      <c r="N1075">
        <v>532.4</v>
      </c>
    </row>
    <row r="1076" spans="1:14" x14ac:dyDescent="0.25">
      <c r="A1076" t="s">
        <v>22</v>
      </c>
      <c r="B1076" t="s">
        <v>58</v>
      </c>
      <c r="C1076" s="1">
        <v>42397</v>
      </c>
      <c r="D1076">
        <f>29-0-0</f>
        <v>29</v>
      </c>
      <c r="E1076">
        <v>20.8</v>
      </c>
      <c r="F1076" s="7">
        <v>27.861407635245158</v>
      </c>
      <c r="G1076" s="7">
        <v>0.81252664223286097</v>
      </c>
      <c r="H1076">
        <v>1.42</v>
      </c>
      <c r="I1076" s="7">
        <v>1.4455415844375528</v>
      </c>
      <c r="J1076">
        <v>24.1</v>
      </c>
      <c r="K1076">
        <v>679</v>
      </c>
      <c r="L1076">
        <v>582.4</v>
      </c>
      <c r="M1076">
        <v>420</v>
      </c>
      <c r="N1076">
        <v>405.7</v>
      </c>
    </row>
    <row r="1077" spans="1:14" x14ac:dyDescent="0.25">
      <c r="A1077" t="s">
        <v>23</v>
      </c>
      <c r="B1077" t="s">
        <v>58</v>
      </c>
      <c r="C1077" s="1">
        <v>42397</v>
      </c>
      <c r="D1077">
        <f>1.3-0-0</f>
        <v>1.3</v>
      </c>
      <c r="E1077">
        <v>4.7</v>
      </c>
      <c r="F1077" s="7">
        <v>1.2489596526144382</v>
      </c>
      <c r="G1077" s="7">
        <v>1.3446743727093122</v>
      </c>
      <c r="H1077">
        <v>2.35</v>
      </c>
      <c r="I1077" s="7">
        <v>2.3922695235410205</v>
      </c>
      <c r="J1077">
        <v>1.2</v>
      </c>
      <c r="K1077">
        <v>32.81</v>
      </c>
      <c r="L1077">
        <v>131.6</v>
      </c>
      <c r="M1077">
        <v>1.8</v>
      </c>
      <c r="N1077">
        <v>1.7</v>
      </c>
    </row>
    <row r="1078" spans="1:14" x14ac:dyDescent="0.25">
      <c r="A1078" t="s">
        <v>24</v>
      </c>
      <c r="B1078" t="s">
        <v>58</v>
      </c>
      <c r="C1078" s="1">
        <v>42397</v>
      </c>
      <c r="D1078">
        <f>9-0-0</f>
        <v>9</v>
      </c>
      <c r="E1078">
        <v>12.2</v>
      </c>
      <c r="F1078" s="7">
        <v>8.6466437488691863</v>
      </c>
      <c r="G1078" s="7">
        <v>0.98418720045107111</v>
      </c>
      <c r="H1078">
        <v>1.72</v>
      </c>
      <c r="I1078" s="7">
        <v>1.7509376938257684</v>
      </c>
      <c r="J1078">
        <v>11.4</v>
      </c>
      <c r="K1078">
        <v>321</v>
      </c>
      <c r="L1078">
        <v>341.59999999999997</v>
      </c>
      <c r="M1078">
        <v>198.6</v>
      </c>
      <c r="N1078">
        <v>191.8</v>
      </c>
    </row>
    <row r="1079" spans="1:14" x14ac:dyDescent="0.25">
      <c r="A1079" t="s">
        <v>25</v>
      </c>
      <c r="B1079" t="s">
        <v>58</v>
      </c>
      <c r="C1079" s="1">
        <v>42397</v>
      </c>
      <c r="D1079">
        <f>6-0-0</f>
        <v>6</v>
      </c>
      <c r="E1079">
        <v>6.2</v>
      </c>
      <c r="F1079" s="7">
        <v>5.7644291659127909</v>
      </c>
      <c r="G1079" s="7">
        <v>1.3217862982802175</v>
      </c>
      <c r="H1079">
        <v>2.31</v>
      </c>
      <c r="I1079" s="7">
        <v>2.3515500422892583</v>
      </c>
      <c r="J1079">
        <v>6.5</v>
      </c>
      <c r="K1079">
        <v>183</v>
      </c>
      <c r="L1079">
        <v>173.6</v>
      </c>
      <c r="M1079">
        <v>17.100000000000001</v>
      </c>
      <c r="N1079">
        <v>16.5</v>
      </c>
    </row>
    <row r="1080" spans="1:14" x14ac:dyDescent="0.25">
      <c r="A1080" t="s">
        <v>26</v>
      </c>
      <c r="B1080" t="s">
        <v>58</v>
      </c>
      <c r="C1080" s="1">
        <v>42397</v>
      </c>
      <c r="D1080">
        <f>22.5-0-0</f>
        <v>22.5</v>
      </c>
      <c r="E1080">
        <v>16.600000000000001</v>
      </c>
      <c r="F1080" s="7">
        <v>21.616609372172967</v>
      </c>
      <c r="G1080" s="7">
        <v>0.89263490273469237</v>
      </c>
      <c r="H1080">
        <v>1.56</v>
      </c>
      <c r="I1080" s="7">
        <v>1.5880597688187201</v>
      </c>
      <c r="J1080">
        <v>23</v>
      </c>
      <c r="K1080">
        <v>648.5</v>
      </c>
      <c r="L1080">
        <v>464.80000000000007</v>
      </c>
      <c r="M1080">
        <v>121.5</v>
      </c>
      <c r="N1080">
        <v>117.3</v>
      </c>
    </row>
    <row r="1081" spans="1:14" x14ac:dyDescent="0.25">
      <c r="A1081" t="s">
        <v>27</v>
      </c>
      <c r="B1081" t="s">
        <v>58</v>
      </c>
      <c r="C1081" s="1">
        <v>42397</v>
      </c>
      <c r="D1081">
        <f>19-0-0</f>
        <v>19</v>
      </c>
      <c r="E1081">
        <v>18.2</v>
      </c>
      <c r="F1081" s="7">
        <v>18.254025692057173</v>
      </c>
      <c r="G1081" s="7">
        <v>0.77247251198194533</v>
      </c>
      <c r="H1081">
        <v>1.35</v>
      </c>
      <c r="I1081" s="7">
        <v>1.3742824922469694</v>
      </c>
      <c r="J1081">
        <v>18.3</v>
      </c>
      <c r="K1081">
        <v>515</v>
      </c>
      <c r="L1081">
        <v>509.59999999999997</v>
      </c>
      <c r="M1081">
        <v>311.8</v>
      </c>
      <c r="N1081">
        <v>301.2</v>
      </c>
    </row>
    <row r="1082" spans="1:14" x14ac:dyDescent="0.25">
      <c r="A1082" t="s">
        <v>28</v>
      </c>
      <c r="B1082" t="s">
        <v>58</v>
      </c>
      <c r="C1082" s="1">
        <v>42397</v>
      </c>
      <c r="D1082">
        <f>6.5-0-0</f>
        <v>6.5</v>
      </c>
      <c r="E1082">
        <v>6.6</v>
      </c>
      <c r="F1082" s="7">
        <v>6.244798263072191</v>
      </c>
      <c r="G1082" s="7">
        <v>0.76675049337467172</v>
      </c>
      <c r="H1082">
        <v>1.34</v>
      </c>
      <c r="I1082" s="7">
        <v>1.3641026219340289</v>
      </c>
      <c r="J1082">
        <v>6.6</v>
      </c>
      <c r="K1082">
        <v>186</v>
      </c>
      <c r="L1082">
        <v>184.79999999999998</v>
      </c>
      <c r="M1082">
        <v>113.4</v>
      </c>
      <c r="N1082">
        <v>109.6</v>
      </c>
    </row>
    <row r="1083" spans="1:14" x14ac:dyDescent="0.25">
      <c r="A1083" t="s">
        <v>29</v>
      </c>
      <c r="B1083" t="s">
        <v>58</v>
      </c>
      <c r="C1083" s="1">
        <v>42397</v>
      </c>
      <c r="D1083">
        <f>14-0-0</f>
        <v>14</v>
      </c>
      <c r="E1083">
        <v>14.4</v>
      </c>
      <c r="F1083" s="7">
        <v>13.45033472046318</v>
      </c>
      <c r="G1083" s="7">
        <v>0.73814040033830342</v>
      </c>
      <c r="H1083">
        <v>1.29</v>
      </c>
      <c r="I1083" s="7">
        <v>1.3132032703693262</v>
      </c>
      <c r="J1083">
        <v>18.3</v>
      </c>
      <c r="K1083">
        <v>514.5</v>
      </c>
      <c r="L1083">
        <v>403.2</v>
      </c>
      <c r="M1083">
        <v>67.7</v>
      </c>
      <c r="N1083">
        <v>65.400000000000006</v>
      </c>
    </row>
    <row r="1084" spans="1:14" x14ac:dyDescent="0.25">
      <c r="A1084" t="s">
        <v>30</v>
      </c>
      <c r="B1084" t="s">
        <v>58</v>
      </c>
      <c r="C1084" s="1">
        <v>42397</v>
      </c>
      <c r="D1084">
        <f>42-0-0</f>
        <v>42</v>
      </c>
      <c r="E1084">
        <v>36.299999999999997</v>
      </c>
      <c r="F1084" s="7">
        <v>40.35100416138954</v>
      </c>
      <c r="G1084" s="7">
        <v>0.91552297716378706</v>
      </c>
      <c r="H1084">
        <v>1.6</v>
      </c>
      <c r="I1084" s="7">
        <v>1.6287792500704821</v>
      </c>
      <c r="J1084">
        <v>42.2</v>
      </c>
      <c r="K1084">
        <v>1189</v>
      </c>
      <c r="L1084">
        <v>1016.3999999999999</v>
      </c>
      <c r="M1084">
        <v>167.3</v>
      </c>
      <c r="N1084">
        <v>161.6</v>
      </c>
    </row>
    <row r="1085" spans="1:14" x14ac:dyDescent="0.25">
      <c r="A1085" t="s">
        <v>31</v>
      </c>
      <c r="B1085" t="s">
        <v>58</v>
      </c>
      <c r="C1085" s="1">
        <v>42397</v>
      </c>
      <c r="D1085">
        <f>34.5-0-0</f>
        <v>34.5</v>
      </c>
      <c r="E1085">
        <v>31.9</v>
      </c>
      <c r="F1085" s="7">
        <v>33.145467703998548</v>
      </c>
      <c r="G1085" s="7">
        <v>0.76675049337467172</v>
      </c>
      <c r="H1085">
        <v>1.34</v>
      </c>
      <c r="I1085" s="7">
        <v>1.3641026219340289</v>
      </c>
      <c r="J1085">
        <v>39.799999999999997</v>
      </c>
      <c r="K1085">
        <v>1122</v>
      </c>
      <c r="L1085">
        <v>893.19999999999993</v>
      </c>
      <c r="M1085">
        <v>273.5</v>
      </c>
      <c r="N1085">
        <v>264.2</v>
      </c>
    </row>
    <row r="1086" spans="1:14" x14ac:dyDescent="0.25">
      <c r="A1086" t="s">
        <v>32</v>
      </c>
      <c r="B1086" t="s">
        <v>58</v>
      </c>
      <c r="C1086" s="1">
        <v>42397</v>
      </c>
      <c r="D1086">
        <f>7-0-0</f>
        <v>7</v>
      </c>
      <c r="E1086">
        <v>7.4</v>
      </c>
      <c r="F1086" s="7">
        <v>6.7251673602315902</v>
      </c>
      <c r="G1086" s="7">
        <v>0.47492754440371454</v>
      </c>
      <c r="H1086">
        <v>0.83</v>
      </c>
      <c r="I1086" s="7">
        <v>0.84492923597406255</v>
      </c>
      <c r="J1086">
        <v>7</v>
      </c>
      <c r="K1086">
        <v>198</v>
      </c>
      <c r="L1086">
        <v>207.20000000000002</v>
      </c>
      <c r="M1086">
        <v>100.2</v>
      </c>
      <c r="N1086">
        <v>96.8</v>
      </c>
    </row>
    <row r="1087" spans="1:14" x14ac:dyDescent="0.25">
      <c r="A1087" t="s">
        <v>33</v>
      </c>
      <c r="B1087" t="s">
        <v>58</v>
      </c>
      <c r="C1087" s="1">
        <v>42397</v>
      </c>
      <c r="D1087">
        <v>0</v>
      </c>
      <c r="E1087">
        <v>15</v>
      </c>
      <c r="F1087" s="7">
        <v>0</v>
      </c>
      <c r="G1087" s="7">
        <v>0.55503580490554594</v>
      </c>
      <c r="H1087">
        <v>0.97</v>
      </c>
      <c r="I1087" s="7">
        <v>0.9874474203552297</v>
      </c>
      <c r="J1087">
        <v>14.9</v>
      </c>
      <c r="K1087">
        <v>0</v>
      </c>
      <c r="L1087">
        <v>420</v>
      </c>
      <c r="M1087">
        <v>322.10000000000002</v>
      </c>
      <c r="N1087">
        <v>311.10000000000002</v>
      </c>
    </row>
    <row r="1088" spans="1:14" x14ac:dyDescent="0.25">
      <c r="A1088" t="s">
        <v>34</v>
      </c>
      <c r="B1088" t="s">
        <v>58</v>
      </c>
      <c r="C1088" s="1">
        <v>42397</v>
      </c>
      <c r="D1088">
        <f>2.4-0-0</f>
        <v>2.4</v>
      </c>
      <c r="E1088">
        <v>5.5</v>
      </c>
      <c r="F1088" s="7">
        <v>2.3057716663651164</v>
      </c>
      <c r="G1088" s="7">
        <v>0.32043304200732553</v>
      </c>
      <c r="H1088">
        <v>0.56000000000000005</v>
      </c>
      <c r="I1088" s="7">
        <v>0.5700727375246688</v>
      </c>
      <c r="J1088">
        <v>4.5</v>
      </c>
      <c r="K1088">
        <v>125.88000000000002</v>
      </c>
      <c r="L1088">
        <v>154</v>
      </c>
      <c r="M1088">
        <v>17.8</v>
      </c>
      <c r="N1088">
        <v>17.2</v>
      </c>
    </row>
    <row r="1089" spans="1:14" x14ac:dyDescent="0.25">
      <c r="A1089" t="s">
        <v>35</v>
      </c>
      <c r="B1089" t="s">
        <v>58</v>
      </c>
      <c r="C1089" s="1">
        <v>42397</v>
      </c>
      <c r="D1089">
        <f>24-0-0</f>
        <v>24</v>
      </c>
      <c r="E1089">
        <v>20.8</v>
      </c>
      <c r="F1089" s="7">
        <v>23.057716663651163</v>
      </c>
      <c r="G1089" s="7">
        <v>0.31471102340005186</v>
      </c>
      <c r="H1089">
        <v>0.55000000000000004</v>
      </c>
      <c r="I1089" s="7">
        <v>0.55989286721172826</v>
      </c>
      <c r="J1089">
        <v>24.2</v>
      </c>
      <c r="K1089">
        <v>682</v>
      </c>
      <c r="L1089">
        <v>582.4</v>
      </c>
      <c r="M1089">
        <v>415.5</v>
      </c>
      <c r="N1089">
        <v>401.3</v>
      </c>
    </row>
    <row r="1090" spans="1:14" x14ac:dyDescent="0.25">
      <c r="A1090" t="s">
        <v>36</v>
      </c>
      <c r="B1090" t="s">
        <v>58</v>
      </c>
      <c r="C1090" s="1">
        <v>42397</v>
      </c>
      <c r="D1090">
        <v>0</v>
      </c>
      <c r="E1090">
        <v>8</v>
      </c>
      <c r="F1090" s="7">
        <v>0</v>
      </c>
      <c r="G1090" s="7">
        <v>0.14305046518184172</v>
      </c>
      <c r="H1090">
        <v>0.25</v>
      </c>
      <c r="I1090" s="7">
        <v>0.25449675782351283</v>
      </c>
      <c r="J1090">
        <v>8</v>
      </c>
      <c r="K1090">
        <v>0</v>
      </c>
      <c r="L1090">
        <v>224</v>
      </c>
      <c r="M1090">
        <v>0</v>
      </c>
      <c r="N1090">
        <v>0</v>
      </c>
    </row>
    <row r="1091" spans="1:14" x14ac:dyDescent="0.25">
      <c r="A1091" t="s">
        <v>37</v>
      </c>
      <c r="B1091" t="s">
        <v>58</v>
      </c>
      <c r="C1091" s="1">
        <v>42397</v>
      </c>
      <c r="D1091">
        <v>0</v>
      </c>
      <c r="E1091">
        <v>0</v>
      </c>
      <c r="F1091" s="7">
        <v>0</v>
      </c>
      <c r="G1091" s="7">
        <v>0</v>
      </c>
      <c r="H1091">
        <v>0</v>
      </c>
      <c r="I1091" s="7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 x14ac:dyDescent="0.25">
      <c r="A1092" t="s">
        <v>38</v>
      </c>
      <c r="B1092" t="s">
        <v>58</v>
      </c>
      <c r="C1092" s="1">
        <v>42397</v>
      </c>
      <c r="D1092">
        <v>0</v>
      </c>
      <c r="E1092">
        <v>10</v>
      </c>
      <c r="F1092" s="7">
        <v>0</v>
      </c>
      <c r="G1092" s="7">
        <v>0</v>
      </c>
      <c r="H1092">
        <v>0</v>
      </c>
      <c r="I1092" s="7">
        <v>0</v>
      </c>
      <c r="J1092">
        <v>9.9</v>
      </c>
      <c r="K1092">
        <v>0</v>
      </c>
      <c r="L1092">
        <v>280</v>
      </c>
      <c r="M1092">
        <v>215.9</v>
      </c>
      <c r="N1092">
        <v>208.5</v>
      </c>
    </row>
    <row r="1093" spans="1:14" x14ac:dyDescent="0.25">
      <c r="A1093" t="s">
        <v>59</v>
      </c>
      <c r="B1093" t="s">
        <v>58</v>
      </c>
      <c r="C1093" s="1">
        <v>42397</v>
      </c>
      <c r="D1093">
        <v>0</v>
      </c>
      <c r="E1093">
        <v>5</v>
      </c>
      <c r="F1093" s="7">
        <v>0</v>
      </c>
      <c r="G1093" s="7">
        <v>0</v>
      </c>
      <c r="I1093" s="7">
        <v>0</v>
      </c>
      <c r="K1093">
        <v>0</v>
      </c>
      <c r="L1093">
        <v>140</v>
      </c>
      <c r="M1093">
        <v>0</v>
      </c>
      <c r="N1093">
        <v>0</v>
      </c>
    </row>
    <row r="1094" spans="1:14" x14ac:dyDescent="0.25">
      <c r="A1094" t="s">
        <v>1</v>
      </c>
      <c r="B1094" t="s">
        <v>58</v>
      </c>
      <c r="C1094" s="1">
        <v>42398</v>
      </c>
      <c r="D1094">
        <v>538.20000000000005</v>
      </c>
      <c r="E1094">
        <v>507.19999999999993</v>
      </c>
      <c r="F1094">
        <v>535</v>
      </c>
      <c r="G1094">
        <v>58.14</v>
      </c>
      <c r="H1094">
        <v>177.35000000000002</v>
      </c>
      <c r="I1094">
        <v>181.9</v>
      </c>
      <c r="J1094">
        <v>541.68965517241372</v>
      </c>
      <c r="K1094">
        <v>15941.9</v>
      </c>
      <c r="L1094">
        <v>15708.999999999996</v>
      </c>
      <c r="M1094">
        <v>5399.2000000000007</v>
      </c>
      <c r="N1094">
        <v>5341.06</v>
      </c>
    </row>
    <row r="1095" spans="1:14" x14ac:dyDescent="0.25">
      <c r="A1095" t="s">
        <v>2</v>
      </c>
      <c r="B1095" t="s">
        <v>58</v>
      </c>
      <c r="C1095" s="1">
        <v>42398</v>
      </c>
      <c r="D1095">
        <f>12.7-0-0</f>
        <v>12.7</v>
      </c>
      <c r="E1095">
        <v>13.3</v>
      </c>
      <c r="F1095" s="7">
        <v>12.624489037532515</v>
      </c>
      <c r="G1095" s="7">
        <v>6.7860050747110225</v>
      </c>
      <c r="H1095">
        <v>20.7</v>
      </c>
      <c r="I1095" s="7">
        <v>21.231068508598813</v>
      </c>
      <c r="J1095">
        <v>12.9</v>
      </c>
      <c r="K1095">
        <v>375.16499999999996</v>
      </c>
      <c r="L1095">
        <v>385.70000000000005</v>
      </c>
      <c r="M1095">
        <v>61.7</v>
      </c>
      <c r="N1095">
        <v>61</v>
      </c>
    </row>
    <row r="1096" spans="1:14" x14ac:dyDescent="0.25">
      <c r="A1096" t="s">
        <v>3</v>
      </c>
      <c r="B1096" t="s">
        <v>58</v>
      </c>
      <c r="C1096" s="1">
        <v>42398</v>
      </c>
      <c r="D1096">
        <f>3-0-0</f>
        <v>3</v>
      </c>
      <c r="E1096">
        <v>3.3</v>
      </c>
      <c r="F1096" s="7">
        <v>2.9821627647714601</v>
      </c>
      <c r="G1096" s="7">
        <v>4.6256295460952916</v>
      </c>
      <c r="H1096">
        <v>14.11</v>
      </c>
      <c r="I1096" s="7">
        <v>14.471998872286436</v>
      </c>
      <c r="J1096">
        <v>3.1</v>
      </c>
      <c r="K1096">
        <v>90.014999999999986</v>
      </c>
      <c r="L1096">
        <v>95.699999999999989</v>
      </c>
      <c r="M1096">
        <v>30.4</v>
      </c>
      <c r="N1096">
        <v>30.1</v>
      </c>
    </row>
    <row r="1097" spans="1:14" x14ac:dyDescent="0.25">
      <c r="A1097" t="s">
        <v>4</v>
      </c>
      <c r="B1097" t="s">
        <v>58</v>
      </c>
      <c r="C1097" s="1">
        <v>42398</v>
      </c>
      <c r="D1097">
        <f>16.5-0-0</f>
        <v>16.5</v>
      </c>
      <c r="E1097">
        <v>13.5</v>
      </c>
      <c r="F1097" s="7">
        <v>16.401895206243029</v>
      </c>
      <c r="G1097" s="7">
        <v>3.4356199605300253</v>
      </c>
      <c r="H1097">
        <v>10.48</v>
      </c>
      <c r="I1097" s="7">
        <v>10.748869467155341</v>
      </c>
      <c r="J1097">
        <v>17.5</v>
      </c>
      <c r="K1097">
        <v>510.02599999999995</v>
      </c>
      <c r="L1097">
        <v>391.5</v>
      </c>
      <c r="M1097">
        <v>154.19999999999999</v>
      </c>
      <c r="N1097">
        <v>152.6</v>
      </c>
    </row>
    <row r="1098" spans="1:14" x14ac:dyDescent="0.25">
      <c r="A1098" t="s">
        <v>5</v>
      </c>
      <c r="B1098" t="s">
        <v>58</v>
      </c>
      <c r="C1098" s="1">
        <v>42398</v>
      </c>
      <c r="D1098">
        <f>14-0-0</f>
        <v>14</v>
      </c>
      <c r="E1098">
        <v>7.7</v>
      </c>
      <c r="F1098" s="7">
        <v>13.916759568933481</v>
      </c>
      <c r="G1098" s="7">
        <v>3.3143242176487164</v>
      </c>
      <c r="H1098">
        <v>10.11</v>
      </c>
      <c r="I1098" s="7">
        <v>10.369376938257682</v>
      </c>
      <c r="J1098">
        <v>5.3</v>
      </c>
      <c r="K1098">
        <v>155.90550000000002</v>
      </c>
      <c r="L1098">
        <v>223.3</v>
      </c>
      <c r="M1098">
        <v>17.2</v>
      </c>
      <c r="N1098">
        <v>17</v>
      </c>
    </row>
    <row r="1099" spans="1:14" x14ac:dyDescent="0.25">
      <c r="A1099" t="s">
        <v>6</v>
      </c>
      <c r="B1099" t="s">
        <v>58</v>
      </c>
      <c r="C1099" s="1">
        <v>42398</v>
      </c>
      <c r="D1099">
        <f>23-0-0</f>
        <v>23</v>
      </c>
      <c r="E1099">
        <v>20.5</v>
      </c>
      <c r="F1099" s="7">
        <v>22.86324786324786</v>
      </c>
      <c r="G1099" s="7">
        <v>4.0847160981110795</v>
      </c>
      <c r="H1099">
        <v>12.46</v>
      </c>
      <c r="I1099" s="7">
        <v>12.779667324499576</v>
      </c>
      <c r="J1099">
        <v>19</v>
      </c>
      <c r="K1099">
        <v>554.95799999999974</v>
      </c>
      <c r="L1099">
        <v>594.5</v>
      </c>
      <c r="M1099">
        <v>86.5</v>
      </c>
      <c r="N1099">
        <v>85.6</v>
      </c>
    </row>
    <row r="1100" spans="1:14" x14ac:dyDescent="0.25">
      <c r="A1100" t="s">
        <v>7</v>
      </c>
      <c r="B1100" t="s">
        <v>58</v>
      </c>
      <c r="C1100" s="1">
        <v>42398</v>
      </c>
      <c r="D1100">
        <f>6.4-0-0</f>
        <v>6.4</v>
      </c>
      <c r="E1100">
        <v>11.7</v>
      </c>
      <c r="F1100" s="7">
        <v>6.3619472315124481</v>
      </c>
      <c r="G1100" s="7">
        <v>3.4520112771356071</v>
      </c>
      <c r="H1100">
        <v>10.53</v>
      </c>
      <c r="I1100" s="7">
        <v>10.8001522413307</v>
      </c>
      <c r="J1100">
        <v>9.9</v>
      </c>
      <c r="K1100">
        <v>287.52699999999999</v>
      </c>
      <c r="L1100">
        <v>339.29999999999995</v>
      </c>
      <c r="M1100">
        <v>34.200000000000003</v>
      </c>
      <c r="N1100">
        <v>33.799999999999997</v>
      </c>
    </row>
    <row r="1101" spans="1:14" x14ac:dyDescent="0.25">
      <c r="A1101" t="s">
        <v>8</v>
      </c>
      <c r="B1101" t="s">
        <v>58</v>
      </c>
      <c r="C1101" s="1">
        <v>42398</v>
      </c>
      <c r="D1101">
        <f>13.5-0-0</f>
        <v>13.5</v>
      </c>
      <c r="E1101">
        <v>12.7</v>
      </c>
      <c r="F1101" s="7">
        <v>13.41973244147157</v>
      </c>
      <c r="G1101" s="7">
        <v>2.6226106568931487</v>
      </c>
      <c r="H1101">
        <v>8</v>
      </c>
      <c r="I1101" s="7">
        <v>8.2052438680575133</v>
      </c>
      <c r="J1101">
        <v>12.1</v>
      </c>
      <c r="K1101">
        <v>352.09899999999999</v>
      </c>
      <c r="L1101">
        <v>368.29999999999995</v>
      </c>
      <c r="M1101">
        <v>51.7</v>
      </c>
      <c r="N1101">
        <v>51.1</v>
      </c>
    </row>
    <row r="1102" spans="1:14" x14ac:dyDescent="0.25">
      <c r="A1102" t="s">
        <v>9</v>
      </c>
      <c r="B1102" t="s">
        <v>58</v>
      </c>
      <c r="C1102" s="1">
        <v>42398</v>
      </c>
      <c r="D1102">
        <f>13.9-0-0</f>
        <v>13.9</v>
      </c>
      <c r="E1102">
        <v>14.8</v>
      </c>
      <c r="F1102" s="7">
        <v>13.817354143441099</v>
      </c>
      <c r="G1102" s="7">
        <v>3.3962808006766272</v>
      </c>
      <c r="H1102">
        <v>10.36</v>
      </c>
      <c r="I1102" s="7">
        <v>10.625790809134479</v>
      </c>
      <c r="J1102">
        <v>11.5</v>
      </c>
      <c r="K1102">
        <v>334.3574999999999</v>
      </c>
      <c r="L1102">
        <v>429.20000000000005</v>
      </c>
      <c r="M1102">
        <v>42.9</v>
      </c>
      <c r="N1102">
        <v>42.4</v>
      </c>
    </row>
    <row r="1103" spans="1:14" x14ac:dyDescent="0.25">
      <c r="A1103" t="s">
        <v>10</v>
      </c>
      <c r="B1103" t="s">
        <v>58</v>
      </c>
      <c r="C1103" s="1">
        <v>42398</v>
      </c>
      <c r="D1103">
        <f>16.6-0-0</f>
        <v>16.600000000000001</v>
      </c>
      <c r="E1103">
        <v>17.8</v>
      </c>
      <c r="F1103" s="7">
        <v>16.501300631735411</v>
      </c>
      <c r="G1103" s="7">
        <v>3.2159763180152243</v>
      </c>
      <c r="H1103">
        <v>9.81</v>
      </c>
      <c r="I1103" s="7">
        <v>10.061680293205525</v>
      </c>
      <c r="J1103">
        <v>16.8</v>
      </c>
      <c r="K1103">
        <v>489.50099999999998</v>
      </c>
      <c r="L1103">
        <v>516.20000000000005</v>
      </c>
      <c r="M1103">
        <v>80.8</v>
      </c>
      <c r="N1103">
        <v>79.900000000000006</v>
      </c>
    </row>
    <row r="1104" spans="1:14" x14ac:dyDescent="0.25">
      <c r="A1104" t="s">
        <v>11</v>
      </c>
      <c r="B1104" t="s">
        <v>58</v>
      </c>
      <c r="C1104" s="1">
        <v>42398</v>
      </c>
      <c r="D1104">
        <f>10.8-0-1.1</f>
        <v>9.7000000000000011</v>
      </c>
      <c r="E1104">
        <v>12.4</v>
      </c>
      <c r="F1104" s="7">
        <v>9.642326272761057</v>
      </c>
      <c r="G1104" s="7">
        <v>3.0782892585283337</v>
      </c>
      <c r="H1104">
        <v>9.39</v>
      </c>
      <c r="I1104" s="7">
        <v>9.6309049901325068</v>
      </c>
      <c r="J1104">
        <v>9.8000000000000007</v>
      </c>
      <c r="K1104">
        <v>285.83399999999995</v>
      </c>
      <c r="L1104">
        <v>359.6</v>
      </c>
      <c r="M1104">
        <v>52.3</v>
      </c>
      <c r="N1104">
        <v>51.7</v>
      </c>
    </row>
    <row r="1105" spans="1:14" x14ac:dyDescent="0.25">
      <c r="A1105" t="s">
        <v>12</v>
      </c>
      <c r="B1105" t="s">
        <v>58</v>
      </c>
      <c r="C1105" s="1">
        <v>42398</v>
      </c>
      <c r="D1105">
        <f>23.2-0-2.3</f>
        <v>20.9</v>
      </c>
      <c r="E1105">
        <v>31.8</v>
      </c>
      <c r="F1105" s="7">
        <v>20.77573392790784</v>
      </c>
      <c r="G1105" s="7">
        <v>2.1734885819001972</v>
      </c>
      <c r="H1105">
        <v>6.63</v>
      </c>
      <c r="I1105" s="7">
        <v>6.8000958556526641</v>
      </c>
      <c r="J1105">
        <v>30.6</v>
      </c>
      <c r="K1105">
        <v>892.90600000000006</v>
      </c>
      <c r="L1105">
        <v>922.2</v>
      </c>
      <c r="M1105">
        <v>326.89999999999998</v>
      </c>
      <c r="N1105">
        <v>323.39999999999998</v>
      </c>
    </row>
    <row r="1106" spans="1:14" x14ac:dyDescent="0.25">
      <c r="A1106" t="s">
        <v>13</v>
      </c>
      <c r="B1106" t="s">
        <v>58</v>
      </c>
      <c r="C1106" s="1">
        <v>42398</v>
      </c>
      <c r="D1106">
        <f>12-0-0</f>
        <v>12</v>
      </c>
      <c r="E1106">
        <v>10</v>
      </c>
      <c r="F1106" s="7">
        <v>11.928651059085841</v>
      </c>
      <c r="G1106" s="7">
        <v>2.2849495348181557</v>
      </c>
      <c r="H1106">
        <v>6.97</v>
      </c>
      <c r="I1106" s="7">
        <v>7.1488187200451083</v>
      </c>
      <c r="J1106">
        <v>11.7</v>
      </c>
      <c r="K1106">
        <v>340</v>
      </c>
      <c r="L1106">
        <v>290</v>
      </c>
      <c r="M1106">
        <v>46.6</v>
      </c>
      <c r="N1106">
        <v>46.1</v>
      </c>
    </row>
    <row r="1107" spans="1:14" x14ac:dyDescent="0.25">
      <c r="A1107" t="s">
        <v>14</v>
      </c>
      <c r="B1107" t="s">
        <v>58</v>
      </c>
      <c r="C1107" s="1">
        <v>42398</v>
      </c>
      <c r="D1107">
        <v>0</v>
      </c>
      <c r="E1107">
        <v>7</v>
      </c>
      <c r="F1107" s="7">
        <v>0</v>
      </c>
      <c r="G1107" s="7">
        <v>1.3801488581900194</v>
      </c>
      <c r="H1107">
        <v>4.21</v>
      </c>
      <c r="I1107" s="7">
        <v>4.3180095855652656</v>
      </c>
      <c r="J1107">
        <v>0</v>
      </c>
      <c r="K1107">
        <v>0</v>
      </c>
      <c r="L1107">
        <v>203</v>
      </c>
      <c r="M1107">
        <v>0</v>
      </c>
      <c r="N1107">
        <v>0</v>
      </c>
    </row>
    <row r="1108" spans="1:14" x14ac:dyDescent="0.25">
      <c r="A1108" t="s">
        <v>15</v>
      </c>
      <c r="B1108" t="s">
        <v>58</v>
      </c>
      <c r="C1108" s="1">
        <v>42398</v>
      </c>
      <c r="D1108">
        <f>12-0-0</f>
        <v>12</v>
      </c>
      <c r="E1108">
        <v>9.9</v>
      </c>
      <c r="F1108" s="7">
        <v>11.928651059085841</v>
      </c>
      <c r="G1108" s="7">
        <v>1.3375314350155061</v>
      </c>
      <c r="H1108">
        <v>4.08</v>
      </c>
      <c r="I1108" s="7">
        <v>4.1846743727093312</v>
      </c>
      <c r="J1108">
        <v>11.1</v>
      </c>
      <c r="K1108">
        <v>324</v>
      </c>
      <c r="L1108">
        <v>287.10000000000002</v>
      </c>
      <c r="M1108">
        <v>53.5</v>
      </c>
      <c r="N1108">
        <v>52.9</v>
      </c>
    </row>
    <row r="1109" spans="1:14" x14ac:dyDescent="0.25">
      <c r="A1109" t="s">
        <v>16</v>
      </c>
      <c r="B1109" t="s">
        <v>58</v>
      </c>
      <c r="C1109" s="1">
        <v>42398</v>
      </c>
      <c r="D1109">
        <f>11-0-0</f>
        <v>11</v>
      </c>
      <c r="E1109">
        <v>9.9</v>
      </c>
      <c r="F1109" s="7">
        <v>10.934596804162021</v>
      </c>
      <c r="G1109" s="7">
        <v>2.2259407950380599</v>
      </c>
      <c r="H1109">
        <v>6.79</v>
      </c>
      <c r="I1109" s="7">
        <v>6.964200733013814</v>
      </c>
      <c r="J1109">
        <v>10.6</v>
      </c>
      <c r="K1109">
        <v>309</v>
      </c>
      <c r="L1109">
        <v>287.10000000000002</v>
      </c>
      <c r="M1109">
        <v>96.3</v>
      </c>
      <c r="N1109">
        <v>95.3</v>
      </c>
    </row>
    <row r="1110" spans="1:14" x14ac:dyDescent="0.25">
      <c r="A1110" t="s">
        <v>17</v>
      </c>
      <c r="B1110" t="s">
        <v>58</v>
      </c>
      <c r="C1110" s="1">
        <v>42398</v>
      </c>
      <c r="D1110">
        <v>0</v>
      </c>
      <c r="E1110">
        <v>17</v>
      </c>
      <c r="F1110" s="7">
        <v>0</v>
      </c>
      <c r="G1110" s="7">
        <v>1.0785486326473075</v>
      </c>
      <c r="H1110">
        <v>3.29</v>
      </c>
      <c r="I1110" s="7">
        <v>3.3744065407386521</v>
      </c>
      <c r="J1110">
        <v>0</v>
      </c>
      <c r="K1110">
        <v>0</v>
      </c>
      <c r="L1110">
        <v>493</v>
      </c>
      <c r="M1110">
        <v>0</v>
      </c>
      <c r="N1110">
        <v>0</v>
      </c>
    </row>
    <row r="1111" spans="1:14" x14ac:dyDescent="0.25">
      <c r="A1111" t="s">
        <v>18</v>
      </c>
      <c r="B1111" t="s">
        <v>58</v>
      </c>
      <c r="C1111" s="1">
        <v>42398</v>
      </c>
      <c r="D1111">
        <f>19-0-0</f>
        <v>19</v>
      </c>
      <c r="E1111">
        <v>18</v>
      </c>
      <c r="F1111" s="7">
        <v>18.88703084355258</v>
      </c>
      <c r="G1111" s="7">
        <v>0.81300930363687607</v>
      </c>
      <c r="H1111">
        <v>2.48</v>
      </c>
      <c r="I1111" s="7">
        <v>2.5436255990978291</v>
      </c>
      <c r="J1111">
        <v>20.100000000000001</v>
      </c>
      <c r="K1111">
        <v>587</v>
      </c>
      <c r="L1111">
        <v>522</v>
      </c>
      <c r="M1111">
        <v>258</v>
      </c>
      <c r="N1111">
        <v>255.2</v>
      </c>
    </row>
    <row r="1112" spans="1:14" x14ac:dyDescent="0.25">
      <c r="A1112" t="s">
        <v>19</v>
      </c>
      <c r="B1112" t="s">
        <v>58</v>
      </c>
      <c r="C1112" s="1">
        <v>42398</v>
      </c>
      <c r="D1112">
        <f>13.5-0-0</f>
        <v>13.5</v>
      </c>
      <c r="E1112">
        <v>14.6</v>
      </c>
      <c r="F1112" s="7">
        <v>13.41973244147157</v>
      </c>
      <c r="G1112" s="7">
        <v>0.80973104031575982</v>
      </c>
      <c r="H1112">
        <v>2.4700000000000002</v>
      </c>
      <c r="I1112" s="7">
        <v>2.5333690442627574</v>
      </c>
      <c r="J1112">
        <v>14.3</v>
      </c>
      <c r="K1112">
        <v>416</v>
      </c>
      <c r="L1112">
        <v>423.4</v>
      </c>
      <c r="M1112">
        <v>285.5</v>
      </c>
      <c r="N1112">
        <v>282.39999999999998</v>
      </c>
    </row>
    <row r="1113" spans="1:14" x14ac:dyDescent="0.25">
      <c r="A1113" t="s">
        <v>20</v>
      </c>
      <c r="B1113" t="s">
        <v>58</v>
      </c>
      <c r="C1113" s="1">
        <v>42398</v>
      </c>
      <c r="D1113">
        <f>34-0-0</f>
        <v>34</v>
      </c>
      <c r="E1113">
        <v>30.5</v>
      </c>
      <c r="F1113" s="7">
        <v>33.797844667409883</v>
      </c>
      <c r="G1113" s="7">
        <v>0.6622091908655201</v>
      </c>
      <c r="H1113">
        <v>2.02</v>
      </c>
      <c r="I1113" s="7">
        <v>2.0718240766845217</v>
      </c>
      <c r="J1113">
        <v>36.1</v>
      </c>
      <c r="K1113">
        <v>1052.9000000000001</v>
      </c>
      <c r="L1113">
        <v>884.5</v>
      </c>
      <c r="M1113">
        <v>366.1</v>
      </c>
      <c r="N1113">
        <v>362.1</v>
      </c>
    </row>
    <row r="1114" spans="1:14" x14ac:dyDescent="0.25">
      <c r="A1114" t="s">
        <v>21</v>
      </c>
      <c r="B1114" t="s">
        <v>58</v>
      </c>
      <c r="C1114" s="1">
        <v>42398</v>
      </c>
      <c r="D1114">
        <f>27.5-0-0</f>
        <v>27.5</v>
      </c>
      <c r="E1114">
        <v>26</v>
      </c>
      <c r="F1114" s="7">
        <v>27.336492010405053</v>
      </c>
      <c r="G1114" s="7">
        <v>0.99003552297716357</v>
      </c>
      <c r="H1114">
        <v>3.02</v>
      </c>
      <c r="I1114" s="7">
        <v>3.0974795601917107</v>
      </c>
      <c r="J1114">
        <v>29.7</v>
      </c>
      <c r="K1114">
        <v>867.5</v>
      </c>
      <c r="L1114">
        <v>754</v>
      </c>
      <c r="M1114">
        <v>555.6</v>
      </c>
      <c r="N1114">
        <v>549.70000000000005</v>
      </c>
    </row>
    <row r="1115" spans="1:14" x14ac:dyDescent="0.25">
      <c r="A1115" t="s">
        <v>22</v>
      </c>
      <c r="B1115" t="s">
        <v>58</v>
      </c>
      <c r="C1115" s="1">
        <v>42398</v>
      </c>
      <c r="D1115">
        <f>25.5-0-0</f>
        <v>25.5</v>
      </c>
      <c r="E1115">
        <v>20.8</v>
      </c>
      <c r="F1115" s="7">
        <v>25.348383500557411</v>
      </c>
      <c r="G1115" s="7">
        <v>0.46551339159853389</v>
      </c>
      <c r="H1115">
        <v>1.42</v>
      </c>
      <c r="I1115" s="7">
        <v>1.4564307865802084</v>
      </c>
      <c r="J1115">
        <v>24.2</v>
      </c>
      <c r="K1115">
        <v>704.5</v>
      </c>
      <c r="L1115">
        <v>603.20000000000005</v>
      </c>
      <c r="M1115">
        <v>425.4</v>
      </c>
      <c r="N1115">
        <v>420.8</v>
      </c>
    </row>
    <row r="1116" spans="1:14" x14ac:dyDescent="0.25">
      <c r="A1116" t="s">
        <v>23</v>
      </c>
      <c r="B1116" t="s">
        <v>58</v>
      </c>
      <c r="C1116" s="1">
        <v>42398</v>
      </c>
      <c r="D1116">
        <f>1.3-0-0</f>
        <v>1.3</v>
      </c>
      <c r="E1116">
        <v>4.7</v>
      </c>
      <c r="F1116" s="7">
        <v>1.2922705314009661</v>
      </c>
      <c r="G1116" s="7">
        <v>0.77039188046236262</v>
      </c>
      <c r="H1116">
        <v>2.35</v>
      </c>
      <c r="I1116" s="7">
        <v>2.4102903862418943</v>
      </c>
      <c r="J1116">
        <v>1.2</v>
      </c>
      <c r="K1116">
        <v>34.130000000000003</v>
      </c>
      <c r="L1116">
        <v>136.30000000000001</v>
      </c>
      <c r="M1116">
        <v>1.8</v>
      </c>
      <c r="N1116">
        <v>1.8</v>
      </c>
    </row>
    <row r="1117" spans="1:14" x14ac:dyDescent="0.25">
      <c r="A1117" t="s">
        <v>24</v>
      </c>
      <c r="B1117" t="s">
        <v>58</v>
      </c>
      <c r="C1117" s="1">
        <v>42398</v>
      </c>
      <c r="D1117">
        <f>25.5-0-0</f>
        <v>25.5</v>
      </c>
      <c r="E1117">
        <v>12.2</v>
      </c>
      <c r="F1117" s="7">
        <v>25.348383500557411</v>
      </c>
      <c r="G1117" s="7">
        <v>0.563861291232027</v>
      </c>
      <c r="H1117">
        <v>1.72</v>
      </c>
      <c r="I1117" s="7">
        <v>1.7641274316323652</v>
      </c>
      <c r="J1117">
        <v>11.9</v>
      </c>
      <c r="K1117">
        <v>346.5</v>
      </c>
      <c r="L1117">
        <v>353.79999999999995</v>
      </c>
      <c r="M1117">
        <v>209.3</v>
      </c>
      <c r="N1117">
        <v>207</v>
      </c>
    </row>
    <row r="1118" spans="1:14" x14ac:dyDescent="0.25">
      <c r="A1118" t="s">
        <v>25</v>
      </c>
      <c r="B1118" t="s">
        <v>58</v>
      </c>
      <c r="C1118" s="1">
        <v>42398</v>
      </c>
      <c r="D1118">
        <f>6-0-0</f>
        <v>6</v>
      </c>
      <c r="E1118">
        <v>6.2</v>
      </c>
      <c r="F1118" s="7">
        <v>5.9643255295429203</v>
      </c>
      <c r="G1118" s="7">
        <v>0.75727882717789674</v>
      </c>
      <c r="H1118">
        <v>2.31</v>
      </c>
      <c r="I1118" s="7">
        <v>2.369264166901607</v>
      </c>
      <c r="J1118">
        <v>6.5</v>
      </c>
      <c r="K1118">
        <v>189</v>
      </c>
      <c r="L1118">
        <v>179.8</v>
      </c>
      <c r="M1118">
        <v>17.2</v>
      </c>
      <c r="N1118">
        <v>17</v>
      </c>
    </row>
    <row r="1119" spans="1:14" x14ac:dyDescent="0.25">
      <c r="A1119" t="s">
        <v>26</v>
      </c>
      <c r="B1119" t="s">
        <v>58</v>
      </c>
      <c r="C1119" s="1">
        <v>42398</v>
      </c>
      <c r="D1119">
        <f>22-0-0</f>
        <v>22</v>
      </c>
      <c r="E1119">
        <v>16.600000000000001</v>
      </c>
      <c r="F1119" s="7">
        <v>21.869193608324043</v>
      </c>
      <c r="G1119" s="7">
        <v>0.51140907809416403</v>
      </c>
      <c r="H1119">
        <v>1.56</v>
      </c>
      <c r="I1119" s="7">
        <v>1.600022554271215</v>
      </c>
      <c r="J1119">
        <v>23</v>
      </c>
      <c r="K1119">
        <v>670.5</v>
      </c>
      <c r="L1119">
        <v>481.40000000000003</v>
      </c>
      <c r="M1119">
        <v>122.6</v>
      </c>
      <c r="N1119">
        <v>121.2</v>
      </c>
    </row>
    <row r="1120" spans="1:14" x14ac:dyDescent="0.25">
      <c r="A1120" t="s">
        <v>27</v>
      </c>
      <c r="B1120" t="s">
        <v>58</v>
      </c>
      <c r="C1120" s="1">
        <v>42398</v>
      </c>
      <c r="D1120">
        <f>19-0-0</f>
        <v>19</v>
      </c>
      <c r="E1120">
        <v>18.2</v>
      </c>
      <c r="F1120" s="7">
        <v>18.88703084355258</v>
      </c>
      <c r="G1120" s="7">
        <v>0.44256554835071887</v>
      </c>
      <c r="H1120">
        <v>1.35</v>
      </c>
      <c r="I1120" s="7">
        <v>1.3846349027347054</v>
      </c>
      <c r="J1120">
        <v>18.3</v>
      </c>
      <c r="K1120">
        <v>534</v>
      </c>
      <c r="L1120">
        <v>527.79999999999995</v>
      </c>
      <c r="M1120">
        <v>315.60000000000002</v>
      </c>
      <c r="N1120">
        <v>312.2</v>
      </c>
    </row>
    <row r="1121" spans="1:14" x14ac:dyDescent="0.25">
      <c r="A1121" t="s">
        <v>28</v>
      </c>
      <c r="B1121" t="s">
        <v>58</v>
      </c>
      <c r="C1121" s="1">
        <v>42398</v>
      </c>
      <c r="D1121">
        <f>7-0-0</f>
        <v>7</v>
      </c>
      <c r="E1121">
        <v>6.6</v>
      </c>
      <c r="F1121" s="7">
        <v>6.9583797844667403</v>
      </c>
      <c r="G1121" s="7">
        <v>0.43928728502960246</v>
      </c>
      <c r="H1121">
        <v>1.34</v>
      </c>
      <c r="I1121" s="7">
        <v>1.3743783478996334</v>
      </c>
      <c r="J1121">
        <v>6.6</v>
      </c>
      <c r="K1121">
        <v>193</v>
      </c>
      <c r="L1121">
        <v>191.39999999999998</v>
      </c>
      <c r="M1121">
        <v>114.9</v>
      </c>
      <c r="N1121">
        <v>113.7</v>
      </c>
    </row>
    <row r="1122" spans="1:14" x14ac:dyDescent="0.25">
      <c r="A1122" t="s">
        <v>29</v>
      </c>
      <c r="B1122" t="s">
        <v>58</v>
      </c>
      <c r="C1122" s="1">
        <v>42398</v>
      </c>
      <c r="D1122">
        <f>14-0-0</f>
        <v>14</v>
      </c>
      <c r="E1122">
        <v>14.4</v>
      </c>
      <c r="F1122" s="7">
        <v>13.916759568933481</v>
      </c>
      <c r="G1122" s="7">
        <v>0.42289596842402027</v>
      </c>
      <c r="H1122">
        <v>1.29</v>
      </c>
      <c r="I1122" s="7">
        <v>1.323095573724274</v>
      </c>
      <c r="J1122">
        <v>18.100000000000001</v>
      </c>
      <c r="K1122">
        <v>528.5</v>
      </c>
      <c r="L1122">
        <v>417.6</v>
      </c>
      <c r="M1122">
        <v>67.900000000000006</v>
      </c>
      <c r="N1122">
        <v>67.2</v>
      </c>
    </row>
    <row r="1123" spans="1:14" x14ac:dyDescent="0.25">
      <c r="A1123" t="s">
        <v>30</v>
      </c>
      <c r="B1123" t="s">
        <v>58</v>
      </c>
      <c r="C1123" s="1">
        <v>42398</v>
      </c>
      <c r="D1123">
        <f>36-0-0</f>
        <v>36</v>
      </c>
      <c r="E1123">
        <v>36.299999999999997</v>
      </c>
      <c r="F1123" s="7">
        <v>35.785953177257525</v>
      </c>
      <c r="G1123" s="7">
        <v>0.5245221313786298</v>
      </c>
      <c r="H1123">
        <v>1.6</v>
      </c>
      <c r="I1123" s="7">
        <v>1.6410487736115025</v>
      </c>
      <c r="J1123">
        <v>42</v>
      </c>
      <c r="K1123">
        <v>1225</v>
      </c>
      <c r="L1123">
        <v>1052.6999999999998</v>
      </c>
      <c r="M1123">
        <v>168.3</v>
      </c>
      <c r="N1123">
        <v>166.5</v>
      </c>
    </row>
    <row r="1124" spans="1:14" x14ac:dyDescent="0.25">
      <c r="A1124" t="s">
        <v>31</v>
      </c>
      <c r="B1124" t="s">
        <v>58</v>
      </c>
      <c r="C1124" s="1">
        <v>42398</v>
      </c>
      <c r="D1124">
        <f>29-0-0</f>
        <v>29</v>
      </c>
      <c r="E1124">
        <v>31.9</v>
      </c>
      <c r="F1124" s="7">
        <v>28.827573392790782</v>
      </c>
      <c r="G1124" s="7">
        <v>0.43928728502960246</v>
      </c>
      <c r="H1124">
        <v>1.34</v>
      </c>
      <c r="I1124" s="7">
        <v>1.3743783478996334</v>
      </c>
      <c r="J1124">
        <v>39.5</v>
      </c>
      <c r="K1124">
        <v>1151</v>
      </c>
      <c r="L1124">
        <v>925.09999999999991</v>
      </c>
      <c r="M1124">
        <v>273.89999999999998</v>
      </c>
      <c r="N1124">
        <v>271</v>
      </c>
    </row>
    <row r="1125" spans="1:14" x14ac:dyDescent="0.25">
      <c r="A1125" t="s">
        <v>32</v>
      </c>
      <c r="B1125" t="s">
        <v>58</v>
      </c>
      <c r="C1125" s="1">
        <v>42398</v>
      </c>
      <c r="D1125">
        <f>7-0-0</f>
        <v>7</v>
      </c>
      <c r="E1125">
        <v>7.4</v>
      </c>
      <c r="F1125" s="7">
        <v>6.9583797844667403</v>
      </c>
      <c r="G1125" s="7">
        <v>0.2720958556526642</v>
      </c>
      <c r="H1125">
        <v>0.83</v>
      </c>
      <c r="I1125" s="7">
        <v>0.85129405131096691</v>
      </c>
      <c r="J1125">
        <v>7</v>
      </c>
      <c r="K1125">
        <v>205</v>
      </c>
      <c r="L1125">
        <v>214.60000000000002</v>
      </c>
      <c r="M1125">
        <v>101.3</v>
      </c>
      <c r="N1125">
        <v>100.2</v>
      </c>
    </row>
    <row r="1126" spans="1:14" x14ac:dyDescent="0.25">
      <c r="A1126" t="s">
        <v>33</v>
      </c>
      <c r="B1126" t="s">
        <v>58</v>
      </c>
      <c r="C1126" s="1">
        <v>42398</v>
      </c>
      <c r="D1126">
        <v>0</v>
      </c>
      <c r="E1126">
        <v>15</v>
      </c>
      <c r="F1126" s="7">
        <v>0</v>
      </c>
      <c r="G1126" s="7">
        <v>0.31799154214829428</v>
      </c>
      <c r="H1126">
        <v>0.97</v>
      </c>
      <c r="I1126" s="7">
        <v>0.99488581900197348</v>
      </c>
      <c r="J1126">
        <v>14.9</v>
      </c>
      <c r="K1126">
        <v>0</v>
      </c>
      <c r="L1126">
        <v>435</v>
      </c>
      <c r="M1126">
        <v>325.60000000000002</v>
      </c>
      <c r="N1126">
        <v>322.10000000000002</v>
      </c>
    </row>
    <row r="1127" spans="1:14" x14ac:dyDescent="0.25">
      <c r="A1127" t="s">
        <v>34</v>
      </c>
      <c r="B1127" t="s">
        <v>58</v>
      </c>
      <c r="C1127" s="1">
        <v>42398</v>
      </c>
      <c r="D1127">
        <f>2.8-0-0</f>
        <v>2.8</v>
      </c>
      <c r="E1127">
        <v>5.5</v>
      </c>
      <c r="F1127" s="7">
        <v>2.7833519137866962</v>
      </c>
      <c r="G1127" s="7">
        <v>0.18358274598252045</v>
      </c>
      <c r="H1127">
        <v>0.56000000000000005</v>
      </c>
      <c r="I1127" s="7">
        <v>0.57436707076402593</v>
      </c>
      <c r="J1127">
        <v>4.4000000000000004</v>
      </c>
      <c r="K1127">
        <v>128.67000000000002</v>
      </c>
      <c r="L1127">
        <v>159.5</v>
      </c>
      <c r="M1127">
        <v>17.7</v>
      </c>
      <c r="N1127">
        <v>17.5</v>
      </c>
    </row>
    <row r="1128" spans="1:14" x14ac:dyDescent="0.25">
      <c r="A1128" t="s">
        <v>35</v>
      </c>
      <c r="B1128" t="s">
        <v>58</v>
      </c>
      <c r="C1128" s="1">
        <v>42398</v>
      </c>
      <c r="D1128">
        <f>22.5-0-0</f>
        <v>22.5</v>
      </c>
      <c r="E1128">
        <v>20.8</v>
      </c>
      <c r="F1128" s="7">
        <v>22.366220735785951</v>
      </c>
      <c r="G1128" s="7">
        <v>0.180304482661404</v>
      </c>
      <c r="H1128">
        <v>0.55000000000000004</v>
      </c>
      <c r="I1128" s="7">
        <v>0.56411051592895411</v>
      </c>
      <c r="J1128">
        <v>24.2</v>
      </c>
      <c r="K1128">
        <v>704.5</v>
      </c>
      <c r="L1128">
        <v>603.20000000000005</v>
      </c>
      <c r="M1128">
        <v>419</v>
      </c>
      <c r="N1128">
        <v>414.5</v>
      </c>
    </row>
    <row r="1129" spans="1:14" x14ac:dyDescent="0.25">
      <c r="A1129" t="s">
        <v>36</v>
      </c>
      <c r="B1129" t="s">
        <v>58</v>
      </c>
      <c r="C1129" s="1">
        <v>42398</v>
      </c>
      <c r="D1129">
        <v>0</v>
      </c>
      <c r="E1129">
        <v>8</v>
      </c>
      <c r="F1129" s="7">
        <v>0</v>
      </c>
      <c r="G1129" s="7">
        <v>8.1956583027910895E-2</v>
      </c>
      <c r="H1129">
        <v>0.25</v>
      </c>
      <c r="I1129" s="7">
        <v>0.25641387087679729</v>
      </c>
      <c r="J1129">
        <v>8</v>
      </c>
      <c r="K1129">
        <v>0</v>
      </c>
      <c r="L1129">
        <v>232</v>
      </c>
      <c r="M1129">
        <v>0</v>
      </c>
      <c r="N1129">
        <v>0</v>
      </c>
    </row>
    <row r="1130" spans="1:14" x14ac:dyDescent="0.25">
      <c r="A1130" t="s">
        <v>37</v>
      </c>
      <c r="B1130" t="s">
        <v>58</v>
      </c>
      <c r="C1130" s="1">
        <v>42398</v>
      </c>
      <c r="D1130">
        <v>0</v>
      </c>
      <c r="E1130">
        <v>0</v>
      </c>
      <c r="F1130" s="7">
        <v>0</v>
      </c>
      <c r="G1130" s="7">
        <v>0</v>
      </c>
      <c r="H1130">
        <v>0</v>
      </c>
      <c r="I1130" s="7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 x14ac:dyDescent="0.25">
      <c r="A1131" t="s">
        <v>38</v>
      </c>
      <c r="B1131" t="s">
        <v>58</v>
      </c>
      <c r="C1131" s="1">
        <v>42398</v>
      </c>
      <c r="D1131">
        <v>0</v>
      </c>
      <c r="E1131">
        <v>10</v>
      </c>
      <c r="F1131" s="7">
        <v>0</v>
      </c>
      <c r="G1131" s="7">
        <v>0</v>
      </c>
      <c r="H1131">
        <v>0</v>
      </c>
      <c r="I1131" s="7">
        <v>0</v>
      </c>
      <c r="J1131">
        <v>9.9</v>
      </c>
      <c r="K1131">
        <v>0</v>
      </c>
      <c r="L1131">
        <v>290</v>
      </c>
      <c r="M1131">
        <v>218.2</v>
      </c>
      <c r="N1131">
        <v>215.8</v>
      </c>
    </row>
    <row r="1132" spans="1:14" x14ac:dyDescent="0.25">
      <c r="A1132" t="s">
        <v>59</v>
      </c>
      <c r="B1132" t="s">
        <v>58</v>
      </c>
      <c r="C1132" s="1">
        <v>42398</v>
      </c>
      <c r="D1132">
        <v>0</v>
      </c>
      <c r="E1132">
        <v>5</v>
      </c>
      <c r="F1132" s="7">
        <v>0</v>
      </c>
      <c r="G1132" s="7">
        <v>0</v>
      </c>
      <c r="I1132" s="7">
        <v>0</v>
      </c>
      <c r="K1132">
        <v>0</v>
      </c>
      <c r="L1132">
        <v>145</v>
      </c>
      <c r="M1132">
        <v>0</v>
      </c>
      <c r="N1132">
        <v>0</v>
      </c>
    </row>
    <row r="1133" spans="1:14" x14ac:dyDescent="0.25">
      <c r="A1133" t="s">
        <v>1</v>
      </c>
      <c r="B1133" t="s">
        <v>58</v>
      </c>
      <c r="C1133" s="1">
        <v>42399</v>
      </c>
      <c r="D1133">
        <v>522.09999999999991</v>
      </c>
      <c r="E1133">
        <v>507.19999999999993</v>
      </c>
      <c r="F1133">
        <v>497</v>
      </c>
      <c r="G1133">
        <v>34.200000000000003</v>
      </c>
      <c r="H1133">
        <v>177.35000000000002</v>
      </c>
      <c r="I1133">
        <v>168.98000000000002</v>
      </c>
      <c r="J1133">
        <v>540.19999999999993</v>
      </c>
      <c r="K1133">
        <v>16464</v>
      </c>
      <c r="L1133">
        <v>16205.999999999996</v>
      </c>
      <c r="M1133">
        <v>5433.4</v>
      </c>
      <c r="N1133">
        <v>5510.0400000000009</v>
      </c>
    </row>
    <row r="1134" spans="1:14" x14ac:dyDescent="0.25">
      <c r="A1134" t="s">
        <v>2</v>
      </c>
      <c r="B1134" t="s">
        <v>58</v>
      </c>
      <c r="C1134" s="1">
        <v>42399</v>
      </c>
      <c r="D1134">
        <f>10-0-0</f>
        <v>10</v>
      </c>
      <c r="E1134">
        <v>14.5</v>
      </c>
      <c r="F1134" s="7">
        <v>9.5192491859796995</v>
      </c>
      <c r="G1134" s="7">
        <v>3.9917676910064843</v>
      </c>
      <c r="H1134">
        <v>20.7</v>
      </c>
      <c r="I1134" s="7">
        <v>19.723067380885254</v>
      </c>
      <c r="J1134">
        <v>12.8</v>
      </c>
      <c r="K1134">
        <v>385.2</v>
      </c>
      <c r="L1134">
        <v>435</v>
      </c>
      <c r="M1134">
        <v>61.7</v>
      </c>
      <c r="N1134">
        <v>62.5</v>
      </c>
    </row>
    <row r="1135" spans="1:14" x14ac:dyDescent="0.25">
      <c r="A1135" t="s">
        <v>3</v>
      </c>
      <c r="B1135" t="s">
        <v>58</v>
      </c>
      <c r="C1135" s="1">
        <v>42399</v>
      </c>
      <c r="D1135">
        <f>3-0-0</f>
        <v>3</v>
      </c>
      <c r="E1135">
        <v>3.3</v>
      </c>
      <c r="F1135" s="7">
        <v>2.8557747557939095</v>
      </c>
      <c r="G1135" s="7">
        <v>2.7209585565266421</v>
      </c>
      <c r="H1135">
        <v>14.11</v>
      </c>
      <c r="I1135" s="7">
        <v>13.444081195376373</v>
      </c>
      <c r="J1135">
        <v>3.1</v>
      </c>
      <c r="K1135">
        <v>93.044999999999987</v>
      </c>
      <c r="L1135">
        <v>99</v>
      </c>
      <c r="M1135">
        <v>30.6</v>
      </c>
      <c r="N1135">
        <v>31.1</v>
      </c>
    </row>
    <row r="1136" spans="1:14" x14ac:dyDescent="0.25">
      <c r="A1136" t="s">
        <v>4</v>
      </c>
      <c r="B1136" t="s">
        <v>58</v>
      </c>
      <c r="C1136" s="1">
        <v>42399</v>
      </c>
      <c r="D1136">
        <f>16.5-0-0</f>
        <v>16.5</v>
      </c>
      <c r="E1136">
        <v>13.5</v>
      </c>
      <c r="F1136" s="7">
        <v>15.706761156866504</v>
      </c>
      <c r="G1136" s="7">
        <v>2.0209529179588386</v>
      </c>
      <c r="H1136">
        <v>10.48</v>
      </c>
      <c r="I1136" s="7">
        <v>9.985398364815337</v>
      </c>
      <c r="J1136">
        <v>17.399999999999999</v>
      </c>
      <c r="K1136">
        <v>526.54599999999994</v>
      </c>
      <c r="L1136">
        <v>405</v>
      </c>
      <c r="M1136">
        <v>155.1</v>
      </c>
      <c r="N1136">
        <v>157.30000000000001</v>
      </c>
    </row>
    <row r="1137" spans="1:14" x14ac:dyDescent="0.25">
      <c r="A1137" t="s">
        <v>5</v>
      </c>
      <c r="B1137" t="s">
        <v>58</v>
      </c>
      <c r="C1137" s="1">
        <v>42399</v>
      </c>
      <c r="D1137">
        <f>12.6-0-1.3</f>
        <v>11.299999999999999</v>
      </c>
      <c r="E1137">
        <v>7.7</v>
      </c>
      <c r="F1137" s="7">
        <v>10.75675158015706</v>
      </c>
      <c r="G1137" s="7">
        <v>1.9496024809698334</v>
      </c>
      <c r="H1137">
        <v>10.11</v>
      </c>
      <c r="I1137" s="7">
        <v>9.6328604454468572</v>
      </c>
      <c r="J1137">
        <v>5.6</v>
      </c>
      <c r="K1137">
        <v>168.4605</v>
      </c>
      <c r="L1137">
        <v>231</v>
      </c>
      <c r="M1137">
        <v>18.100000000000001</v>
      </c>
      <c r="N1137">
        <v>18.399999999999999</v>
      </c>
    </row>
    <row r="1138" spans="1:14" x14ac:dyDescent="0.25">
      <c r="A1138" t="s">
        <v>6</v>
      </c>
      <c r="B1138" t="s">
        <v>58</v>
      </c>
      <c r="C1138" s="1">
        <v>42399</v>
      </c>
      <c r="D1138">
        <f>16.4-0-1.6</f>
        <v>14.799999999999999</v>
      </c>
      <c r="E1138">
        <v>20.5</v>
      </c>
      <c r="F1138" s="7">
        <v>14.088488795249953</v>
      </c>
      <c r="G1138" s="7">
        <v>2.4027741753594589</v>
      </c>
      <c r="H1138">
        <v>12.46</v>
      </c>
      <c r="I1138" s="7">
        <v>11.87195263603045</v>
      </c>
      <c r="J1138">
        <v>18.899999999999999</v>
      </c>
      <c r="K1138">
        <v>571.3739999999998</v>
      </c>
      <c r="L1138">
        <v>615</v>
      </c>
      <c r="M1138">
        <v>86.7</v>
      </c>
      <c r="N1138">
        <v>88</v>
      </c>
    </row>
    <row r="1139" spans="1:14" x14ac:dyDescent="0.25">
      <c r="A1139" t="s">
        <v>7</v>
      </c>
      <c r="B1139" t="s">
        <v>58</v>
      </c>
      <c r="C1139" s="1">
        <v>42399</v>
      </c>
      <c r="D1139">
        <f>5.4-0-0.5</f>
        <v>4.9000000000000004</v>
      </c>
      <c r="E1139">
        <v>11.7</v>
      </c>
      <c r="F1139" s="7">
        <v>4.6644321011300525</v>
      </c>
      <c r="G1139" s="7">
        <v>2.0305948689032984</v>
      </c>
      <c r="H1139">
        <v>10.53</v>
      </c>
      <c r="I1139" s="7">
        <v>10.033038624189455</v>
      </c>
      <c r="J1139">
        <v>9.6999999999999993</v>
      </c>
      <c r="K1139">
        <v>292.97200000000004</v>
      </c>
      <c r="L1139">
        <v>351</v>
      </c>
      <c r="M1139">
        <v>33.9</v>
      </c>
      <c r="N1139">
        <v>34.4</v>
      </c>
    </row>
    <row r="1140" spans="1:14" x14ac:dyDescent="0.25">
      <c r="A1140" t="s">
        <v>8</v>
      </c>
      <c r="B1140" t="s">
        <v>58</v>
      </c>
      <c r="C1140" s="1">
        <v>42399</v>
      </c>
      <c r="D1140">
        <f>24.1-0-0</f>
        <v>24.1</v>
      </c>
      <c r="E1140">
        <v>12.7</v>
      </c>
      <c r="F1140" s="7">
        <v>22.941390538211078</v>
      </c>
      <c r="G1140" s="7">
        <v>1.542712151113617</v>
      </c>
      <c r="H1140">
        <v>8</v>
      </c>
      <c r="I1140" s="7">
        <v>7.6224414998590353</v>
      </c>
      <c r="J1140">
        <v>12.5</v>
      </c>
      <c r="K1140">
        <v>376.23900000000003</v>
      </c>
      <c r="L1140">
        <v>381</v>
      </c>
      <c r="M1140">
        <v>53.7</v>
      </c>
      <c r="N1140">
        <v>54.5</v>
      </c>
    </row>
    <row r="1141" spans="1:14" x14ac:dyDescent="0.25">
      <c r="A1141" t="s">
        <v>9</v>
      </c>
      <c r="B1141" t="s">
        <v>58</v>
      </c>
      <c r="C1141" s="1">
        <v>42399</v>
      </c>
      <c r="D1141">
        <f>9.9-0-0</f>
        <v>9.9</v>
      </c>
      <c r="E1141">
        <v>14.8</v>
      </c>
      <c r="F1141" s="7">
        <v>9.4240566941199031</v>
      </c>
      <c r="G1141" s="7">
        <v>1.997812235692134</v>
      </c>
      <c r="H1141">
        <v>10.36</v>
      </c>
      <c r="I1141" s="7">
        <v>9.8710617423174511</v>
      </c>
      <c r="J1141">
        <v>11.4</v>
      </c>
      <c r="K1141">
        <v>344.28749999999991</v>
      </c>
      <c r="L1141">
        <v>444</v>
      </c>
      <c r="M1141">
        <v>43.1</v>
      </c>
      <c r="N1141">
        <v>43.7</v>
      </c>
    </row>
    <row r="1142" spans="1:14" x14ac:dyDescent="0.25">
      <c r="A1142" t="s">
        <v>10</v>
      </c>
      <c r="B1142" t="s">
        <v>58</v>
      </c>
      <c r="C1142" s="1">
        <v>42399</v>
      </c>
      <c r="D1142">
        <f>16.6-0-0</f>
        <v>16.600000000000001</v>
      </c>
      <c r="E1142">
        <v>17.8</v>
      </c>
      <c r="F1142" s="7">
        <v>15.801953648726302</v>
      </c>
      <c r="G1142" s="7">
        <v>1.8917507753030731</v>
      </c>
      <c r="H1142">
        <v>9.81</v>
      </c>
      <c r="I1142" s="7">
        <v>9.3470188892021433</v>
      </c>
      <c r="J1142">
        <v>16.8</v>
      </c>
      <c r="K1142">
        <v>506.05099999999993</v>
      </c>
      <c r="L1142">
        <v>534</v>
      </c>
      <c r="M1142">
        <v>81.400000000000006</v>
      </c>
      <c r="N1142">
        <v>82.5</v>
      </c>
    </row>
    <row r="1143" spans="1:14" x14ac:dyDescent="0.25">
      <c r="A1143" t="s">
        <v>11</v>
      </c>
      <c r="B1143" t="s">
        <v>58</v>
      </c>
      <c r="C1143" s="1">
        <v>42399</v>
      </c>
      <c r="D1143">
        <f>8-0-0.8</f>
        <v>7.2</v>
      </c>
      <c r="E1143">
        <v>12.4</v>
      </c>
      <c r="F1143" s="7">
        <v>6.8538594139053837</v>
      </c>
      <c r="G1143" s="7">
        <v>1.810758387369608</v>
      </c>
      <c r="H1143">
        <v>9.39</v>
      </c>
      <c r="I1143" s="7">
        <v>8.9468407104595435</v>
      </c>
      <c r="J1143">
        <v>9.6999999999999993</v>
      </c>
      <c r="K1143">
        <v>293.83499999999998</v>
      </c>
      <c r="L1143">
        <v>372</v>
      </c>
      <c r="M1143">
        <v>52.3</v>
      </c>
      <c r="N1143">
        <v>53.1</v>
      </c>
    </row>
    <row r="1144" spans="1:14" x14ac:dyDescent="0.25">
      <c r="A1144" t="s">
        <v>12</v>
      </c>
      <c r="B1144" t="s">
        <v>58</v>
      </c>
      <c r="C1144" s="1">
        <v>42399</v>
      </c>
      <c r="D1144">
        <f>23.2-0-2.3</f>
        <v>20.9</v>
      </c>
      <c r="E1144">
        <v>31.8</v>
      </c>
      <c r="F1144" s="7">
        <v>19.895230798697568</v>
      </c>
      <c r="G1144" s="7">
        <v>1.2785226952354101</v>
      </c>
      <c r="H1144">
        <v>6.63</v>
      </c>
      <c r="I1144" s="7">
        <v>6.3170983930081759</v>
      </c>
      <c r="J1144">
        <v>30.3</v>
      </c>
      <c r="K1144">
        <v>916.1170000000003</v>
      </c>
      <c r="L1144">
        <v>954</v>
      </c>
      <c r="M1144">
        <v>326.7</v>
      </c>
      <c r="N1144">
        <v>331.3</v>
      </c>
    </row>
    <row r="1145" spans="1:14" x14ac:dyDescent="0.25">
      <c r="A1145" t="s">
        <v>13</v>
      </c>
      <c r="B1145" t="s">
        <v>58</v>
      </c>
      <c r="C1145" s="1">
        <v>42399</v>
      </c>
      <c r="D1145">
        <f>12-0-0</f>
        <v>12</v>
      </c>
      <c r="E1145">
        <v>10</v>
      </c>
      <c r="F1145" s="7">
        <v>11.423099023175638</v>
      </c>
      <c r="G1145" s="7">
        <v>1.3440879616577388</v>
      </c>
      <c r="H1145">
        <v>6.97</v>
      </c>
      <c r="I1145" s="7">
        <v>6.6410521567521847</v>
      </c>
      <c r="J1145">
        <v>11.7</v>
      </c>
      <c r="K1145">
        <v>352</v>
      </c>
      <c r="L1145">
        <v>300</v>
      </c>
      <c r="M1145">
        <v>47</v>
      </c>
      <c r="N1145">
        <v>47.6</v>
      </c>
    </row>
    <row r="1146" spans="1:14" x14ac:dyDescent="0.25">
      <c r="A1146" t="s">
        <v>14</v>
      </c>
      <c r="B1146" t="s">
        <v>58</v>
      </c>
      <c r="C1146" s="1">
        <v>42399</v>
      </c>
      <c r="D1146">
        <v>0</v>
      </c>
      <c r="E1146">
        <v>7</v>
      </c>
      <c r="F1146" s="7">
        <v>0</v>
      </c>
      <c r="G1146" s="7">
        <v>0.81185226952354095</v>
      </c>
      <c r="H1146">
        <v>4.21</v>
      </c>
      <c r="I1146" s="7">
        <v>4.011309839300818</v>
      </c>
      <c r="J1146">
        <v>0</v>
      </c>
      <c r="K1146">
        <v>0</v>
      </c>
      <c r="L1146">
        <v>210</v>
      </c>
      <c r="M1146">
        <v>0</v>
      </c>
      <c r="N1146">
        <v>0</v>
      </c>
    </row>
    <row r="1147" spans="1:14" x14ac:dyDescent="0.25">
      <c r="A1147" t="s">
        <v>15</v>
      </c>
      <c r="B1147" t="s">
        <v>58</v>
      </c>
      <c r="C1147" s="1">
        <v>42399</v>
      </c>
      <c r="D1147">
        <f>12-0-0</f>
        <v>12</v>
      </c>
      <c r="E1147">
        <v>9.9</v>
      </c>
      <c r="F1147" s="7">
        <v>11.423099023175638</v>
      </c>
      <c r="G1147" s="7">
        <v>0.78678319706794464</v>
      </c>
      <c r="H1147">
        <v>4.08</v>
      </c>
      <c r="I1147" s="7">
        <v>3.8874451649281085</v>
      </c>
      <c r="J1147">
        <v>11.1</v>
      </c>
      <c r="K1147">
        <v>336</v>
      </c>
      <c r="L1147">
        <v>297</v>
      </c>
      <c r="M1147">
        <v>54</v>
      </c>
      <c r="N1147">
        <v>54.8</v>
      </c>
    </row>
    <row r="1148" spans="1:14" x14ac:dyDescent="0.25">
      <c r="A1148" t="s">
        <v>16</v>
      </c>
      <c r="B1148" t="s">
        <v>58</v>
      </c>
      <c r="C1148" s="1">
        <v>42399</v>
      </c>
      <c r="D1148">
        <f>11-0-0</f>
        <v>11</v>
      </c>
      <c r="E1148">
        <v>9.9</v>
      </c>
      <c r="F1148" s="7">
        <v>10.471174104577669</v>
      </c>
      <c r="G1148" s="7">
        <v>1.3093769382576825</v>
      </c>
      <c r="H1148">
        <v>6.79</v>
      </c>
      <c r="I1148" s="7">
        <v>6.4695472230053568</v>
      </c>
      <c r="J1148">
        <v>10.6</v>
      </c>
      <c r="K1148">
        <v>320</v>
      </c>
      <c r="L1148">
        <v>297</v>
      </c>
      <c r="M1148">
        <v>97.1</v>
      </c>
      <c r="N1148">
        <v>98.5</v>
      </c>
    </row>
    <row r="1149" spans="1:14" x14ac:dyDescent="0.25">
      <c r="A1149" t="s">
        <v>17</v>
      </c>
      <c r="B1149" t="s">
        <v>58</v>
      </c>
      <c r="C1149" s="1">
        <v>42399</v>
      </c>
      <c r="D1149">
        <v>0</v>
      </c>
      <c r="E1149">
        <v>17</v>
      </c>
      <c r="F1149" s="7">
        <v>0</v>
      </c>
      <c r="G1149" s="7">
        <v>0.63444037214547511</v>
      </c>
      <c r="H1149">
        <v>3.29</v>
      </c>
      <c r="I1149" s="7">
        <v>3.134729066817028</v>
      </c>
      <c r="J1149">
        <v>0</v>
      </c>
      <c r="K1149">
        <v>0</v>
      </c>
      <c r="L1149">
        <v>510</v>
      </c>
      <c r="M1149">
        <v>0</v>
      </c>
      <c r="N1149">
        <v>0</v>
      </c>
    </row>
    <row r="1150" spans="1:14" x14ac:dyDescent="0.25">
      <c r="A1150" t="s">
        <v>18</v>
      </c>
      <c r="B1150" t="s">
        <v>58</v>
      </c>
      <c r="C1150" s="1">
        <v>42399</v>
      </c>
      <c r="D1150">
        <f>18-0-0</f>
        <v>18</v>
      </c>
      <c r="E1150">
        <v>18</v>
      </c>
      <c r="F1150" s="7">
        <v>17.134648534763457</v>
      </c>
      <c r="G1150" s="7">
        <v>0.47824076684522127</v>
      </c>
      <c r="H1150">
        <v>2.48</v>
      </c>
      <c r="I1150" s="7">
        <v>2.3629568649563013</v>
      </c>
      <c r="J1150">
        <v>20</v>
      </c>
      <c r="K1150">
        <v>605</v>
      </c>
      <c r="L1150">
        <v>540</v>
      </c>
      <c r="M1150">
        <v>259</v>
      </c>
      <c r="N1150">
        <v>262.60000000000002</v>
      </c>
    </row>
    <row r="1151" spans="1:14" x14ac:dyDescent="0.25">
      <c r="A1151" t="s">
        <v>19</v>
      </c>
      <c r="B1151" t="s">
        <v>58</v>
      </c>
      <c r="C1151" s="1">
        <v>42399</v>
      </c>
      <c r="D1151">
        <f>13-0-0</f>
        <v>13</v>
      </c>
      <c r="E1151">
        <v>14.6</v>
      </c>
      <c r="F1151" s="7">
        <v>12.375023941773609</v>
      </c>
      <c r="G1151" s="7">
        <v>0.47631237665632931</v>
      </c>
      <c r="H1151">
        <v>2.4700000000000002</v>
      </c>
      <c r="I1151" s="7">
        <v>2.3534288130814773</v>
      </c>
      <c r="J1151">
        <v>14.2</v>
      </c>
      <c r="K1151">
        <v>429</v>
      </c>
      <c r="L1151">
        <v>438</v>
      </c>
      <c r="M1151">
        <v>286.8</v>
      </c>
      <c r="N1151">
        <v>290.89999999999998</v>
      </c>
    </row>
    <row r="1152" spans="1:14" x14ac:dyDescent="0.25">
      <c r="A1152" t="s">
        <v>20</v>
      </c>
      <c r="B1152" t="s">
        <v>58</v>
      </c>
      <c r="C1152" s="1">
        <v>42399</v>
      </c>
      <c r="D1152">
        <f>32-0-0</f>
        <v>32</v>
      </c>
      <c r="E1152">
        <v>30.5</v>
      </c>
      <c r="F1152" s="7">
        <v>30.461597395135037</v>
      </c>
      <c r="G1152" s="7">
        <v>0.38953481815618829</v>
      </c>
      <c r="H1152">
        <v>2.02</v>
      </c>
      <c r="I1152" s="7">
        <v>1.9246664787144063</v>
      </c>
      <c r="J1152">
        <v>35.9</v>
      </c>
      <c r="K1152">
        <v>1084.9000000000001</v>
      </c>
      <c r="L1152">
        <v>915</v>
      </c>
      <c r="M1152">
        <v>367.4</v>
      </c>
      <c r="N1152">
        <v>372.6</v>
      </c>
    </row>
    <row r="1153" spans="1:14" x14ac:dyDescent="0.25">
      <c r="A1153" t="s">
        <v>21</v>
      </c>
      <c r="B1153" t="s">
        <v>58</v>
      </c>
      <c r="C1153" s="1">
        <v>42399</v>
      </c>
      <c r="D1153">
        <f>26-0-0</f>
        <v>26</v>
      </c>
      <c r="E1153">
        <v>26</v>
      </c>
      <c r="F1153" s="7">
        <v>24.750047883547218</v>
      </c>
      <c r="G1153" s="7">
        <v>0.58237383704539047</v>
      </c>
      <c r="H1153">
        <v>3.02</v>
      </c>
      <c r="I1153" s="7">
        <v>2.8774716661967861</v>
      </c>
      <c r="J1153">
        <v>29.6</v>
      </c>
      <c r="K1153">
        <v>893.5</v>
      </c>
      <c r="L1153">
        <v>780</v>
      </c>
      <c r="M1153">
        <v>557.4</v>
      </c>
      <c r="N1153">
        <v>565.29999999999995</v>
      </c>
    </row>
    <row r="1154" spans="1:14" x14ac:dyDescent="0.25">
      <c r="A1154" t="s">
        <v>22</v>
      </c>
      <c r="B1154" t="s">
        <v>58</v>
      </c>
      <c r="C1154" s="1">
        <v>42399</v>
      </c>
      <c r="D1154">
        <f>22-0-0</f>
        <v>22</v>
      </c>
      <c r="E1154">
        <v>20.8</v>
      </c>
      <c r="F1154" s="7">
        <v>20.942348209155337</v>
      </c>
      <c r="G1154" s="7">
        <v>0.27383140682266699</v>
      </c>
      <c r="H1154">
        <v>1.42</v>
      </c>
      <c r="I1154" s="7">
        <v>1.3529833662249788</v>
      </c>
      <c r="J1154">
        <v>24.1</v>
      </c>
      <c r="K1154">
        <v>726.5</v>
      </c>
      <c r="L1154">
        <v>624</v>
      </c>
      <c r="M1154">
        <v>427.3</v>
      </c>
      <c r="N1154">
        <v>433.3</v>
      </c>
    </row>
    <row r="1155" spans="1:14" x14ac:dyDescent="0.25">
      <c r="A1155" t="s">
        <v>23</v>
      </c>
      <c r="B1155" t="s">
        <v>58</v>
      </c>
      <c r="C1155" s="1">
        <v>42399</v>
      </c>
      <c r="D1155">
        <f>0.5-0-0</f>
        <v>0.5</v>
      </c>
      <c r="E1155">
        <v>4.7</v>
      </c>
      <c r="F1155" s="7">
        <v>0.47596245929898495</v>
      </c>
      <c r="G1155" s="7">
        <v>0.45317169438962501</v>
      </c>
      <c r="H1155">
        <v>2.35</v>
      </c>
      <c r="I1155" s="7">
        <v>2.2390921905835919</v>
      </c>
      <c r="J1155">
        <v>1.1000000000000001</v>
      </c>
      <c r="K1155">
        <v>34.670000000000009</v>
      </c>
      <c r="L1155">
        <v>141</v>
      </c>
      <c r="M1155">
        <v>1.8</v>
      </c>
      <c r="N1155">
        <v>1.8</v>
      </c>
    </row>
    <row r="1156" spans="1:14" x14ac:dyDescent="0.25">
      <c r="A1156" t="s">
        <v>24</v>
      </c>
      <c r="B1156" t="s">
        <v>58</v>
      </c>
      <c r="C1156" s="1">
        <v>42399</v>
      </c>
      <c r="D1156">
        <f>25.5-0-0</f>
        <v>25.5</v>
      </c>
      <c r="E1156">
        <v>12.2</v>
      </c>
      <c r="F1156" s="7">
        <v>24.274085424248234</v>
      </c>
      <c r="G1156" s="7">
        <v>0.33168311248942767</v>
      </c>
      <c r="H1156">
        <v>1.72</v>
      </c>
      <c r="I1156" s="7">
        <v>1.6388249224696925</v>
      </c>
      <c r="J1156">
        <v>12.3</v>
      </c>
      <c r="K1156">
        <v>372</v>
      </c>
      <c r="L1156">
        <v>366</v>
      </c>
      <c r="M1156">
        <v>218.9</v>
      </c>
      <c r="N1156">
        <v>221.9</v>
      </c>
    </row>
    <row r="1157" spans="1:14" x14ac:dyDescent="0.25">
      <c r="A1157" t="s">
        <v>25</v>
      </c>
      <c r="B1157" t="s">
        <v>58</v>
      </c>
      <c r="C1157" s="1">
        <v>42399</v>
      </c>
      <c r="D1157">
        <f>7-0-0</f>
        <v>7</v>
      </c>
      <c r="E1157">
        <v>6.2</v>
      </c>
      <c r="F1157" s="7">
        <v>6.6634744301857891</v>
      </c>
      <c r="G1157" s="7">
        <v>0.44545813363405695</v>
      </c>
      <c r="H1157">
        <v>2.31</v>
      </c>
      <c r="I1157" s="7">
        <v>2.2009799830842964</v>
      </c>
      <c r="J1157">
        <v>6.5</v>
      </c>
      <c r="K1157">
        <v>196</v>
      </c>
      <c r="L1157">
        <v>186</v>
      </c>
      <c r="M1157">
        <v>17.3</v>
      </c>
      <c r="N1157">
        <v>17.600000000000001</v>
      </c>
    </row>
    <row r="1158" spans="1:14" x14ac:dyDescent="0.25">
      <c r="A1158" t="s">
        <v>26</v>
      </c>
      <c r="B1158" t="s">
        <v>58</v>
      </c>
      <c r="C1158" s="1">
        <v>42399</v>
      </c>
      <c r="D1158">
        <f>22.5-0-0</f>
        <v>22.5</v>
      </c>
      <c r="E1158">
        <v>16.600000000000001</v>
      </c>
      <c r="F1158" s="7">
        <v>21.418310668454321</v>
      </c>
      <c r="G1158" s="7">
        <v>0.30082886946715531</v>
      </c>
      <c r="H1158">
        <v>1.56</v>
      </c>
      <c r="I1158" s="7">
        <v>1.486376092472512</v>
      </c>
      <c r="J1158">
        <v>22.9</v>
      </c>
      <c r="K1158">
        <v>693</v>
      </c>
      <c r="L1158">
        <v>498.00000000000006</v>
      </c>
      <c r="M1158">
        <v>123.4</v>
      </c>
      <c r="N1158">
        <v>125.1</v>
      </c>
    </row>
    <row r="1159" spans="1:14" x14ac:dyDescent="0.25">
      <c r="A1159" t="s">
        <v>27</v>
      </c>
      <c r="B1159" t="s">
        <v>58</v>
      </c>
      <c r="C1159" s="1">
        <v>42399</v>
      </c>
      <c r="D1159">
        <f>20-0-0</f>
        <v>20</v>
      </c>
      <c r="E1159">
        <v>18.2</v>
      </c>
      <c r="F1159" s="7">
        <v>19.038498371959399</v>
      </c>
      <c r="G1159" s="7">
        <v>0.26033267550042288</v>
      </c>
      <c r="H1159">
        <v>1.35</v>
      </c>
      <c r="I1159" s="7">
        <v>1.2862870031012124</v>
      </c>
      <c r="J1159">
        <v>18.3</v>
      </c>
      <c r="K1159">
        <v>554</v>
      </c>
      <c r="L1159">
        <v>546</v>
      </c>
      <c r="M1159">
        <v>318.8</v>
      </c>
      <c r="N1159">
        <v>323.3</v>
      </c>
    </row>
    <row r="1160" spans="1:14" x14ac:dyDescent="0.25">
      <c r="A1160" t="s">
        <v>28</v>
      </c>
      <c r="B1160" t="s">
        <v>58</v>
      </c>
      <c r="C1160" s="1">
        <v>42399</v>
      </c>
      <c r="D1160">
        <f>7-0-0</f>
        <v>7</v>
      </c>
      <c r="E1160">
        <v>6.6</v>
      </c>
      <c r="F1160" s="7">
        <v>6.6634744301857891</v>
      </c>
      <c r="G1160" s="7">
        <v>0.25840428531153087</v>
      </c>
      <c r="H1160">
        <v>1.34</v>
      </c>
      <c r="I1160" s="7">
        <v>1.2767589512263884</v>
      </c>
      <c r="J1160">
        <v>6.6</v>
      </c>
      <c r="K1160">
        <v>200</v>
      </c>
      <c r="L1160">
        <v>198</v>
      </c>
      <c r="M1160">
        <v>116</v>
      </c>
      <c r="N1160">
        <v>117.6</v>
      </c>
    </row>
    <row r="1161" spans="1:14" x14ac:dyDescent="0.25">
      <c r="A1161" t="s">
        <v>29</v>
      </c>
      <c r="B1161" t="s">
        <v>58</v>
      </c>
      <c r="C1161" s="1">
        <v>42399</v>
      </c>
      <c r="D1161">
        <f>14-0-0</f>
        <v>14</v>
      </c>
      <c r="E1161">
        <v>14.4</v>
      </c>
      <c r="F1161" s="7">
        <v>13.326948860371578</v>
      </c>
      <c r="G1161" s="7">
        <v>0.24876233436707074</v>
      </c>
      <c r="H1161">
        <v>1.29</v>
      </c>
      <c r="I1161" s="7">
        <v>1.2291186918522694</v>
      </c>
      <c r="J1161">
        <v>18</v>
      </c>
      <c r="K1161">
        <v>542.5</v>
      </c>
      <c r="L1161">
        <v>432</v>
      </c>
      <c r="M1161">
        <v>67.900000000000006</v>
      </c>
      <c r="N1161">
        <v>68.900000000000006</v>
      </c>
    </row>
    <row r="1162" spans="1:14" x14ac:dyDescent="0.25">
      <c r="A1162" t="s">
        <v>30</v>
      </c>
      <c r="B1162" t="s">
        <v>58</v>
      </c>
      <c r="C1162" s="1">
        <v>42399</v>
      </c>
      <c r="D1162">
        <f>36-0-0</f>
        <v>36</v>
      </c>
      <c r="E1162">
        <v>36.299999999999997</v>
      </c>
      <c r="F1162" s="7">
        <v>34.269297069526914</v>
      </c>
      <c r="G1162" s="7">
        <v>0.30854243022272343</v>
      </c>
      <c r="H1162">
        <v>1.6</v>
      </c>
      <c r="I1162" s="7">
        <v>1.5244882999718072</v>
      </c>
      <c r="J1162">
        <v>41.8</v>
      </c>
      <c r="K1162">
        <v>1261</v>
      </c>
      <c r="L1162">
        <v>1089</v>
      </c>
      <c r="M1162">
        <v>168.7</v>
      </c>
      <c r="N1162">
        <v>171.1</v>
      </c>
    </row>
    <row r="1163" spans="1:14" x14ac:dyDescent="0.25">
      <c r="A1163" t="s">
        <v>31</v>
      </c>
      <c r="B1163" t="s">
        <v>58</v>
      </c>
      <c r="C1163" s="1">
        <v>42399</v>
      </c>
      <c r="D1163">
        <f>29-0-0</f>
        <v>29</v>
      </c>
      <c r="E1163">
        <v>31.9</v>
      </c>
      <c r="F1163" s="7">
        <v>27.605822639341127</v>
      </c>
      <c r="G1163" s="7">
        <v>0.25840428531153087</v>
      </c>
      <c r="H1163">
        <v>1.34</v>
      </c>
      <c r="I1163" s="7">
        <v>1.2767589512263884</v>
      </c>
      <c r="J1163">
        <v>39.1</v>
      </c>
      <c r="K1163">
        <v>1180</v>
      </c>
      <c r="L1163">
        <v>957</v>
      </c>
      <c r="M1163">
        <v>273.5</v>
      </c>
      <c r="N1163">
        <v>277.3</v>
      </c>
    </row>
    <row r="1164" spans="1:14" x14ac:dyDescent="0.25">
      <c r="A1164" t="s">
        <v>32</v>
      </c>
      <c r="B1164" t="s">
        <v>58</v>
      </c>
      <c r="C1164" s="1">
        <v>42399</v>
      </c>
      <c r="D1164">
        <f>7-0-0</f>
        <v>7</v>
      </c>
      <c r="E1164">
        <v>7.4</v>
      </c>
      <c r="F1164" s="7">
        <v>6.6634744301857891</v>
      </c>
      <c r="G1164" s="7">
        <v>0.16005638567803776</v>
      </c>
      <c r="H1164">
        <v>0.83</v>
      </c>
      <c r="I1164" s="7">
        <v>0.79082830561037487</v>
      </c>
      <c r="J1164">
        <v>7</v>
      </c>
      <c r="K1164">
        <v>212</v>
      </c>
      <c r="L1164">
        <v>222</v>
      </c>
      <c r="M1164">
        <v>102.1</v>
      </c>
      <c r="N1164">
        <v>103.5</v>
      </c>
    </row>
    <row r="1165" spans="1:14" x14ac:dyDescent="0.25">
      <c r="A1165" t="s">
        <v>33</v>
      </c>
      <c r="B1165" t="s">
        <v>58</v>
      </c>
      <c r="C1165" s="1">
        <v>42399</v>
      </c>
      <c r="D1165">
        <v>0</v>
      </c>
      <c r="E1165">
        <v>15</v>
      </c>
      <c r="F1165" s="7">
        <v>0</v>
      </c>
      <c r="G1165" s="7">
        <v>0.18705384832252606</v>
      </c>
      <c r="H1165">
        <v>0.97</v>
      </c>
      <c r="I1165" s="7">
        <v>0.92422103185790805</v>
      </c>
      <c r="J1165">
        <v>14.9</v>
      </c>
      <c r="K1165">
        <v>0</v>
      </c>
      <c r="L1165">
        <v>450</v>
      </c>
      <c r="M1165">
        <v>328.1</v>
      </c>
      <c r="N1165">
        <v>332.7</v>
      </c>
    </row>
    <row r="1166" spans="1:14" x14ac:dyDescent="0.25">
      <c r="A1166" t="s">
        <v>34</v>
      </c>
      <c r="B1166" t="s">
        <v>58</v>
      </c>
      <c r="C1166" s="1">
        <v>42399</v>
      </c>
      <c r="D1166">
        <f>2.8-0-0</f>
        <v>2.8</v>
      </c>
      <c r="E1166">
        <v>5.5</v>
      </c>
      <c r="F1166" s="7">
        <v>2.6653897720743154</v>
      </c>
      <c r="G1166" s="7">
        <v>0.10798985057795321</v>
      </c>
      <c r="H1166">
        <v>0.56000000000000005</v>
      </c>
      <c r="I1166" s="7">
        <v>0.53357090499013249</v>
      </c>
      <c r="J1166">
        <v>4.4000000000000004</v>
      </c>
      <c r="K1166">
        <v>131.46000000000004</v>
      </c>
      <c r="L1166">
        <v>165</v>
      </c>
      <c r="M1166">
        <v>17.600000000000001</v>
      </c>
      <c r="N1166">
        <v>17.899999999999999</v>
      </c>
    </row>
    <row r="1167" spans="1:14" x14ac:dyDescent="0.25">
      <c r="A1167" t="s">
        <v>35</v>
      </c>
      <c r="B1167" t="s">
        <v>58</v>
      </c>
      <c r="C1167" s="1">
        <v>42399</v>
      </c>
      <c r="D1167">
        <f>21-0-0</f>
        <v>21</v>
      </c>
      <c r="E1167">
        <v>20.8</v>
      </c>
      <c r="F1167" s="7">
        <v>19.990423290557366</v>
      </c>
      <c r="G1167" s="7">
        <v>0.10606146038906118</v>
      </c>
      <c r="H1167">
        <v>0.55000000000000004</v>
      </c>
      <c r="I1167" s="7">
        <v>0.52404285311530874</v>
      </c>
      <c r="J1167">
        <v>24</v>
      </c>
      <c r="K1167">
        <v>725.5</v>
      </c>
      <c r="L1167">
        <v>624</v>
      </c>
      <c r="M1167">
        <v>420.2</v>
      </c>
      <c r="N1167">
        <v>426.1</v>
      </c>
    </row>
    <row r="1168" spans="1:14" x14ac:dyDescent="0.25">
      <c r="A1168" t="s">
        <v>36</v>
      </c>
      <c r="B1168" t="s">
        <v>58</v>
      </c>
      <c r="C1168" s="1">
        <v>42399</v>
      </c>
      <c r="D1168">
        <v>0</v>
      </c>
      <c r="E1168">
        <v>8</v>
      </c>
      <c r="F1168" s="7">
        <v>0</v>
      </c>
      <c r="G1168" s="7">
        <v>4.8209754722300532E-2</v>
      </c>
      <c r="H1168">
        <v>0.25</v>
      </c>
      <c r="I1168" s="7">
        <v>0.23820129687059485</v>
      </c>
      <c r="J1168">
        <v>7.9</v>
      </c>
      <c r="K1168">
        <v>0</v>
      </c>
      <c r="L1168">
        <v>240</v>
      </c>
      <c r="M1168">
        <v>0</v>
      </c>
      <c r="N1168">
        <v>0</v>
      </c>
    </row>
    <row r="1169" spans="1:14" x14ac:dyDescent="0.25">
      <c r="A1169" t="s">
        <v>37</v>
      </c>
      <c r="B1169" t="s">
        <v>58</v>
      </c>
      <c r="C1169" s="1">
        <v>42399</v>
      </c>
      <c r="D1169">
        <v>0</v>
      </c>
      <c r="E1169">
        <v>0</v>
      </c>
      <c r="F1169" s="7">
        <v>0</v>
      </c>
      <c r="G1169" s="7">
        <v>0</v>
      </c>
      <c r="H1169">
        <v>0</v>
      </c>
      <c r="I1169" s="7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 x14ac:dyDescent="0.25">
      <c r="A1170" t="s">
        <v>38</v>
      </c>
      <c r="B1170" t="s">
        <v>58</v>
      </c>
      <c r="C1170" s="1">
        <v>42399</v>
      </c>
      <c r="D1170">
        <v>0</v>
      </c>
      <c r="E1170">
        <v>10</v>
      </c>
      <c r="F1170" s="7">
        <v>0</v>
      </c>
      <c r="G1170" s="7">
        <v>0</v>
      </c>
      <c r="H1170">
        <v>0</v>
      </c>
      <c r="I1170" s="7">
        <v>0</v>
      </c>
      <c r="J1170">
        <v>9.9</v>
      </c>
      <c r="K1170">
        <v>0</v>
      </c>
      <c r="L1170">
        <v>300</v>
      </c>
      <c r="M1170">
        <v>219.9</v>
      </c>
      <c r="N1170">
        <v>223</v>
      </c>
    </row>
    <row r="1171" spans="1:14" x14ac:dyDescent="0.25">
      <c r="A1171" t="s">
        <v>59</v>
      </c>
      <c r="B1171" t="s">
        <v>58</v>
      </c>
      <c r="C1171" s="1">
        <v>42399</v>
      </c>
      <c r="D1171">
        <v>0</v>
      </c>
      <c r="E1171">
        <v>5</v>
      </c>
      <c r="F1171" s="7">
        <v>0</v>
      </c>
      <c r="G1171" s="7">
        <v>0</v>
      </c>
      <c r="I1171" s="7">
        <v>0</v>
      </c>
      <c r="K1171">
        <v>0</v>
      </c>
      <c r="L1171">
        <v>150</v>
      </c>
      <c r="M1171">
        <v>0</v>
      </c>
      <c r="N1171">
        <v>0</v>
      </c>
    </row>
    <row r="1172" spans="1:14" x14ac:dyDescent="0.25">
      <c r="A1172" t="s">
        <v>1</v>
      </c>
      <c r="B1172" t="s">
        <v>58</v>
      </c>
      <c r="C1172" s="1">
        <v>42400</v>
      </c>
      <c r="D1172">
        <v>538.20000000000005</v>
      </c>
      <c r="E1172">
        <v>507.19999999999993</v>
      </c>
      <c r="F1172">
        <v>539</v>
      </c>
      <c r="G1172">
        <v>264.70000000000437</v>
      </c>
      <c r="H1172">
        <v>177.35000000000002</v>
      </c>
      <c r="I1172">
        <v>183.26000000000002</v>
      </c>
      <c r="J1172">
        <v>540.16129032258061</v>
      </c>
      <c r="K1172">
        <v>17002.199999999997</v>
      </c>
      <c r="L1172">
        <v>16744.999999999996</v>
      </c>
      <c r="M1172">
        <v>5698.100000000004</v>
      </c>
      <c r="N1172">
        <v>5693.3</v>
      </c>
    </row>
    <row r="1173" spans="1:14" x14ac:dyDescent="0.25">
      <c r="A1173" t="s">
        <v>2</v>
      </c>
      <c r="B1173" t="s">
        <v>58</v>
      </c>
      <c r="C1173" s="1">
        <v>42400</v>
      </c>
      <c r="D1173">
        <f>10-0-0</f>
        <v>10</v>
      </c>
      <c r="E1173">
        <v>14.5</v>
      </c>
      <c r="F1173" s="7">
        <v>10.014864362690449</v>
      </c>
      <c r="G1173" s="7">
        <v>30.895348181562387</v>
      </c>
      <c r="H1173">
        <v>20.7</v>
      </c>
      <c r="I1173" s="7">
        <v>21.389805469410771</v>
      </c>
      <c r="J1173">
        <v>12.7</v>
      </c>
      <c r="K1173">
        <v>395.23499999999996</v>
      </c>
      <c r="L1173">
        <v>449.5</v>
      </c>
      <c r="M1173">
        <v>64.2</v>
      </c>
      <c r="N1173">
        <v>64.099999999999994</v>
      </c>
    </row>
    <row r="1174" spans="1:14" x14ac:dyDescent="0.25">
      <c r="A1174" t="s">
        <v>3</v>
      </c>
      <c r="B1174" t="s">
        <v>58</v>
      </c>
      <c r="C1174" s="1">
        <v>42400</v>
      </c>
      <c r="D1174">
        <f>2.5-0-0</f>
        <v>2.5</v>
      </c>
      <c r="E1174">
        <v>3.3</v>
      </c>
      <c r="F1174" s="7">
        <v>2.5037160906726124</v>
      </c>
      <c r="G1174" s="7">
        <v>21.059582745982862</v>
      </c>
      <c r="H1174">
        <v>14.11</v>
      </c>
      <c r="I1174" s="7">
        <v>14.580200733013813</v>
      </c>
      <c r="J1174">
        <v>3.1</v>
      </c>
      <c r="K1174">
        <v>95.539999999999992</v>
      </c>
      <c r="L1174">
        <v>102.3</v>
      </c>
      <c r="M1174">
        <v>31.9</v>
      </c>
      <c r="N1174">
        <v>31.9</v>
      </c>
    </row>
    <row r="1175" spans="1:14" x14ac:dyDescent="0.25">
      <c r="A1175" t="s">
        <v>4</v>
      </c>
      <c r="B1175" t="s">
        <v>58</v>
      </c>
      <c r="C1175" s="1">
        <v>42400</v>
      </c>
      <c r="D1175">
        <f>16.5-0-0</f>
        <v>16.5</v>
      </c>
      <c r="E1175">
        <v>13.5</v>
      </c>
      <c r="F1175" s="7">
        <v>16.52452619843924</v>
      </c>
      <c r="G1175" s="7">
        <v>15.641702847476997</v>
      </c>
      <c r="H1175">
        <v>10.48</v>
      </c>
      <c r="I1175" s="7">
        <v>10.829234846349028</v>
      </c>
      <c r="J1175">
        <v>17.399999999999999</v>
      </c>
      <c r="K1175">
        <v>543.06599999999992</v>
      </c>
      <c r="L1175">
        <v>418.5</v>
      </c>
      <c r="M1175">
        <v>162.19999999999999</v>
      </c>
      <c r="N1175">
        <v>162.1</v>
      </c>
    </row>
    <row r="1176" spans="1:14" x14ac:dyDescent="0.25">
      <c r="A1176" t="s">
        <v>5</v>
      </c>
      <c r="B1176" t="s">
        <v>58</v>
      </c>
      <c r="C1176" s="1">
        <v>42400</v>
      </c>
      <c r="D1176">
        <f>8.4-0-0.8</f>
        <v>7.6000000000000005</v>
      </c>
      <c r="E1176">
        <v>7.7</v>
      </c>
      <c r="F1176" s="7">
        <v>7.6112969156447425</v>
      </c>
      <c r="G1176" s="7">
        <v>15.089467155342788</v>
      </c>
      <c r="H1176">
        <v>10.11</v>
      </c>
      <c r="I1176" s="7">
        <v>10.446904990132506</v>
      </c>
      <c r="J1176">
        <v>5.7</v>
      </c>
      <c r="K1176">
        <v>176.86649999999997</v>
      </c>
      <c r="L1176">
        <v>238.70000000000002</v>
      </c>
      <c r="M1176">
        <v>19.3</v>
      </c>
      <c r="N1176">
        <v>19.3</v>
      </c>
    </row>
    <row r="1177" spans="1:14" x14ac:dyDescent="0.25">
      <c r="A1177" t="s">
        <v>6</v>
      </c>
      <c r="B1177" t="s">
        <v>58</v>
      </c>
      <c r="C1177" s="1">
        <v>42400</v>
      </c>
      <c r="D1177">
        <f>15.8-0-1.6</f>
        <v>14.200000000000001</v>
      </c>
      <c r="E1177">
        <v>16.5</v>
      </c>
      <c r="F1177" s="7">
        <v>14.221107395020438</v>
      </c>
      <c r="G1177" s="7">
        <v>18.596910064843836</v>
      </c>
      <c r="H1177">
        <v>12.46</v>
      </c>
      <c r="I1177" s="7">
        <v>12.875216239075273</v>
      </c>
      <c r="J1177">
        <v>18.8</v>
      </c>
      <c r="K1177">
        <v>587.22299999999973</v>
      </c>
      <c r="L1177">
        <v>511.5</v>
      </c>
      <c r="M1177">
        <v>90.4</v>
      </c>
      <c r="N1177">
        <v>90.3</v>
      </c>
    </row>
    <row r="1178" spans="1:14" x14ac:dyDescent="0.25">
      <c r="A1178" t="s">
        <v>7</v>
      </c>
      <c r="B1178" t="s">
        <v>58</v>
      </c>
      <c r="C1178" s="1">
        <v>42400</v>
      </c>
      <c r="D1178">
        <f>4.8-0-0</f>
        <v>4.8</v>
      </c>
      <c r="E1178">
        <v>11.7</v>
      </c>
      <c r="F1178" s="7">
        <v>4.8071348940914147</v>
      </c>
      <c r="G1178" s="7">
        <v>15.716329292359996</v>
      </c>
      <c r="H1178">
        <v>10.53</v>
      </c>
      <c r="I1178" s="7">
        <v>10.880901043135044</v>
      </c>
      <c r="J1178">
        <v>9.5</v>
      </c>
      <c r="K1178">
        <v>297.79199999999997</v>
      </c>
      <c r="L1178">
        <v>362.7</v>
      </c>
      <c r="M1178">
        <v>35</v>
      </c>
      <c r="N1178">
        <v>35</v>
      </c>
    </row>
    <row r="1179" spans="1:14" x14ac:dyDescent="0.25">
      <c r="A1179" t="s">
        <v>8</v>
      </c>
      <c r="B1179" t="s">
        <v>58</v>
      </c>
      <c r="C1179" s="1">
        <v>42400</v>
      </c>
      <c r="D1179">
        <f>24.1-0-0</f>
        <v>24.1</v>
      </c>
      <c r="E1179">
        <v>12.7</v>
      </c>
      <c r="F1179" s="7">
        <v>24.135823114083983</v>
      </c>
      <c r="G1179" s="7">
        <v>11.940231181280151</v>
      </c>
      <c r="H1179">
        <v>8</v>
      </c>
      <c r="I1179" s="7">
        <v>8.2665914857626159</v>
      </c>
      <c r="J1179">
        <v>12.8</v>
      </c>
      <c r="K1179">
        <v>400.37900000000008</v>
      </c>
      <c r="L1179">
        <v>393.7</v>
      </c>
      <c r="M1179">
        <v>58</v>
      </c>
      <c r="N1179">
        <v>58</v>
      </c>
    </row>
    <row r="1180" spans="1:14" x14ac:dyDescent="0.25">
      <c r="A1180" t="s">
        <v>9</v>
      </c>
      <c r="B1180" t="s">
        <v>58</v>
      </c>
      <c r="C1180" s="1">
        <v>42400</v>
      </c>
      <c r="D1180">
        <f>9.9-0-0</f>
        <v>9.9</v>
      </c>
      <c r="E1180">
        <v>14.8</v>
      </c>
      <c r="F1180" s="7">
        <v>9.9147157190635458</v>
      </c>
      <c r="G1180" s="7">
        <v>15.462599379757792</v>
      </c>
      <c r="H1180">
        <v>10.36</v>
      </c>
      <c r="I1180" s="7">
        <v>10.705235974062587</v>
      </c>
      <c r="J1180">
        <v>11.4</v>
      </c>
      <c r="K1180">
        <v>354.21749999999992</v>
      </c>
      <c r="L1180">
        <v>458.8</v>
      </c>
      <c r="M1180">
        <v>44.9</v>
      </c>
      <c r="N1180">
        <v>44.9</v>
      </c>
    </row>
    <row r="1181" spans="1:14" x14ac:dyDescent="0.25">
      <c r="A1181" t="s">
        <v>10</v>
      </c>
      <c r="B1181" t="s">
        <v>58</v>
      </c>
      <c r="C1181" s="1">
        <v>42400</v>
      </c>
      <c r="D1181">
        <f>13.7-0-0</f>
        <v>13.7</v>
      </c>
      <c r="E1181">
        <v>17.8</v>
      </c>
      <c r="F1181" s="7">
        <v>13.720364176885914</v>
      </c>
      <c r="G1181" s="7">
        <v>14.641708486044786</v>
      </c>
      <c r="H1181">
        <v>9.81</v>
      </c>
      <c r="I1181" s="7">
        <v>10.136907809416408</v>
      </c>
      <c r="J1181">
        <v>16.7</v>
      </c>
      <c r="K1181">
        <v>519.75099999999998</v>
      </c>
      <c r="L1181">
        <v>551.80000000000007</v>
      </c>
      <c r="M1181">
        <v>84.8</v>
      </c>
      <c r="N1181">
        <v>84.7</v>
      </c>
    </row>
    <row r="1182" spans="1:14" x14ac:dyDescent="0.25">
      <c r="A1182" t="s">
        <v>11</v>
      </c>
      <c r="B1182" t="s">
        <v>58</v>
      </c>
      <c r="C1182" s="1">
        <v>42400</v>
      </c>
      <c r="D1182">
        <f>4.7-0-0.9</f>
        <v>3.8000000000000003</v>
      </c>
      <c r="E1182">
        <v>12.4</v>
      </c>
      <c r="F1182" s="7">
        <v>3.8056484578223713</v>
      </c>
      <c r="G1182" s="7">
        <v>14.014846349027579</v>
      </c>
      <c r="H1182">
        <v>9.39</v>
      </c>
      <c r="I1182" s="7">
        <v>9.7029117564138705</v>
      </c>
      <c r="J1182">
        <v>9.6</v>
      </c>
      <c r="K1182">
        <v>298.56299999999993</v>
      </c>
      <c r="L1182">
        <v>384.40000000000003</v>
      </c>
      <c r="M1182">
        <v>54</v>
      </c>
      <c r="N1182">
        <v>53.9</v>
      </c>
    </row>
    <row r="1183" spans="1:14" x14ac:dyDescent="0.25">
      <c r="A1183" t="s">
        <v>12</v>
      </c>
      <c r="B1183" t="s">
        <v>58</v>
      </c>
      <c r="C1183" s="1">
        <v>42400</v>
      </c>
      <c r="D1183">
        <f>25.5-0-0</f>
        <v>25.5</v>
      </c>
      <c r="E1183">
        <v>30.4</v>
      </c>
      <c r="F1183" s="7">
        <v>25.537904124860646</v>
      </c>
      <c r="G1183" s="7">
        <v>9.8954665914859241</v>
      </c>
      <c r="H1183">
        <v>6.63</v>
      </c>
      <c r="I1183" s="7">
        <v>6.8509376938257684</v>
      </c>
      <c r="J1183">
        <v>30.2</v>
      </c>
      <c r="K1183">
        <v>941.59700000000032</v>
      </c>
      <c r="L1183">
        <v>942.4</v>
      </c>
      <c r="M1183">
        <v>340.5</v>
      </c>
      <c r="N1183">
        <v>340.2</v>
      </c>
    </row>
    <row r="1184" spans="1:14" x14ac:dyDescent="0.25">
      <c r="A1184" t="s">
        <v>13</v>
      </c>
      <c r="B1184" t="s">
        <v>58</v>
      </c>
      <c r="C1184" s="1">
        <v>42400</v>
      </c>
      <c r="D1184">
        <f>11-0-0</f>
        <v>11</v>
      </c>
      <c r="E1184">
        <v>10</v>
      </c>
      <c r="F1184" s="7">
        <v>11.016350798959493</v>
      </c>
      <c r="G1184" s="7">
        <v>10.402926416690331</v>
      </c>
      <c r="H1184">
        <v>6.97</v>
      </c>
      <c r="I1184" s="7">
        <v>7.202267831970679</v>
      </c>
      <c r="J1184">
        <v>11.6</v>
      </c>
      <c r="K1184">
        <v>363</v>
      </c>
      <c r="L1184">
        <v>310</v>
      </c>
      <c r="M1184">
        <v>49</v>
      </c>
      <c r="N1184">
        <v>49</v>
      </c>
    </row>
    <row r="1185" spans="1:14" x14ac:dyDescent="0.25">
      <c r="A1185" t="s">
        <v>14</v>
      </c>
      <c r="B1185" t="s">
        <v>58</v>
      </c>
      <c r="C1185" s="1">
        <v>42400</v>
      </c>
      <c r="D1185">
        <v>0</v>
      </c>
      <c r="E1185">
        <v>7</v>
      </c>
      <c r="F1185" s="7">
        <v>0</v>
      </c>
      <c r="G1185" s="7">
        <v>6.283546659148679</v>
      </c>
      <c r="H1185">
        <v>4.21</v>
      </c>
      <c r="I1185" s="7">
        <v>4.3502937693825769</v>
      </c>
      <c r="J1185">
        <v>0</v>
      </c>
      <c r="K1185">
        <v>0</v>
      </c>
      <c r="L1185">
        <v>217</v>
      </c>
      <c r="M1185">
        <v>0</v>
      </c>
      <c r="N1185">
        <v>0</v>
      </c>
    </row>
    <row r="1186" spans="1:14" x14ac:dyDescent="0.25">
      <c r="A1186" t="s">
        <v>15</v>
      </c>
      <c r="B1186" t="s">
        <v>58</v>
      </c>
      <c r="C1186" s="1">
        <v>42400</v>
      </c>
      <c r="D1186">
        <f>12-0-0</f>
        <v>12</v>
      </c>
      <c r="E1186">
        <v>9.9</v>
      </c>
      <c r="F1186" s="7">
        <v>12.017837235228539</v>
      </c>
      <c r="G1186" s="7">
        <v>6.0895179024528767</v>
      </c>
      <c r="H1186">
        <v>4.08</v>
      </c>
      <c r="I1186" s="7">
        <v>4.2159616577389345</v>
      </c>
      <c r="J1186">
        <v>11.2</v>
      </c>
      <c r="K1186">
        <v>348</v>
      </c>
      <c r="L1186">
        <v>306.90000000000003</v>
      </c>
      <c r="M1186">
        <v>56.7</v>
      </c>
      <c r="N1186">
        <v>56.7</v>
      </c>
    </row>
    <row r="1187" spans="1:14" x14ac:dyDescent="0.25">
      <c r="A1187" t="s">
        <v>16</v>
      </c>
      <c r="B1187" t="s">
        <v>58</v>
      </c>
      <c r="C1187" s="1">
        <v>42400</v>
      </c>
      <c r="D1187">
        <f>10-0-0</f>
        <v>10</v>
      </c>
      <c r="E1187">
        <v>9.9</v>
      </c>
      <c r="F1187" s="7">
        <v>10.014864362690449</v>
      </c>
      <c r="G1187" s="7">
        <v>10.134271215111527</v>
      </c>
      <c r="H1187">
        <v>6.79</v>
      </c>
      <c r="I1187" s="7">
        <v>7.0162695235410206</v>
      </c>
      <c r="J1187">
        <v>10.6</v>
      </c>
      <c r="K1187">
        <v>330</v>
      </c>
      <c r="L1187">
        <v>306.90000000000003</v>
      </c>
      <c r="M1187">
        <v>101.6</v>
      </c>
      <c r="N1187">
        <v>101.5</v>
      </c>
    </row>
    <row r="1188" spans="1:14" x14ac:dyDescent="0.25">
      <c r="A1188" t="s">
        <v>17</v>
      </c>
      <c r="B1188" t="s">
        <v>58</v>
      </c>
      <c r="C1188" s="1">
        <v>42400</v>
      </c>
      <c r="D1188">
        <v>0</v>
      </c>
      <c r="E1188">
        <v>17</v>
      </c>
      <c r="F1188" s="7">
        <v>0</v>
      </c>
      <c r="G1188" s="7">
        <v>4.910420073301462</v>
      </c>
      <c r="H1188">
        <v>3.29</v>
      </c>
      <c r="I1188" s="7">
        <v>3.3996357485198758</v>
      </c>
      <c r="J1188">
        <v>0</v>
      </c>
      <c r="K1188">
        <v>0</v>
      </c>
      <c r="L1188">
        <v>527</v>
      </c>
      <c r="M1188">
        <v>0</v>
      </c>
      <c r="N1188">
        <v>0</v>
      </c>
    </row>
    <row r="1189" spans="1:14" x14ac:dyDescent="0.25">
      <c r="A1189" t="s">
        <v>18</v>
      </c>
      <c r="B1189" t="s">
        <v>58</v>
      </c>
      <c r="C1189" s="1">
        <v>42400</v>
      </c>
      <c r="D1189">
        <f>18.5-0-0</f>
        <v>18.5</v>
      </c>
      <c r="E1189">
        <v>18</v>
      </c>
      <c r="F1189" s="7">
        <v>18.527499070977331</v>
      </c>
      <c r="G1189" s="7">
        <v>3.7014716661968468</v>
      </c>
      <c r="H1189">
        <v>2.48</v>
      </c>
      <c r="I1189" s="7">
        <v>2.562643360586411</v>
      </c>
      <c r="J1189">
        <v>20</v>
      </c>
      <c r="K1189">
        <v>623.5</v>
      </c>
      <c r="L1189">
        <v>558</v>
      </c>
      <c r="M1189">
        <v>270.7</v>
      </c>
      <c r="N1189">
        <v>270.5</v>
      </c>
    </row>
    <row r="1190" spans="1:14" x14ac:dyDescent="0.25">
      <c r="A1190" t="s">
        <v>19</v>
      </c>
      <c r="B1190" t="s">
        <v>58</v>
      </c>
      <c r="C1190" s="1">
        <v>42400</v>
      </c>
      <c r="D1190">
        <f>14-0-0</f>
        <v>14</v>
      </c>
      <c r="E1190">
        <v>14.6</v>
      </c>
      <c r="F1190" s="7">
        <v>14.020810107766629</v>
      </c>
      <c r="G1190" s="7">
        <v>3.6865463772202469</v>
      </c>
      <c r="H1190">
        <v>2.4700000000000002</v>
      </c>
      <c r="I1190" s="7">
        <v>2.5523101212292079</v>
      </c>
      <c r="J1190">
        <v>14.2</v>
      </c>
      <c r="K1190">
        <v>443</v>
      </c>
      <c r="L1190">
        <v>452.59999999999997</v>
      </c>
      <c r="M1190">
        <v>300.39999999999998</v>
      </c>
      <c r="N1190">
        <v>300.10000000000002</v>
      </c>
    </row>
    <row r="1191" spans="1:14" x14ac:dyDescent="0.25">
      <c r="A1191" t="s">
        <v>20</v>
      </c>
      <c r="B1191" t="s">
        <v>58</v>
      </c>
      <c r="C1191" s="1">
        <v>42400</v>
      </c>
      <c r="D1191">
        <f>30-0-0</f>
        <v>30</v>
      </c>
      <c r="E1191">
        <v>30.5</v>
      </c>
      <c r="F1191" s="7">
        <v>30.044593088071345</v>
      </c>
      <c r="G1191" s="7">
        <v>3.0149083732732378</v>
      </c>
      <c r="H1191">
        <v>2.02</v>
      </c>
      <c r="I1191" s="7">
        <v>2.0873143501550606</v>
      </c>
      <c r="J1191">
        <v>35.700000000000003</v>
      </c>
      <c r="K1191">
        <v>1114.9000000000001</v>
      </c>
      <c r="L1191">
        <v>945.5</v>
      </c>
      <c r="M1191">
        <v>382.9</v>
      </c>
      <c r="N1191">
        <v>382.6</v>
      </c>
    </row>
    <row r="1192" spans="1:14" x14ac:dyDescent="0.25">
      <c r="A1192" t="s">
        <v>21</v>
      </c>
      <c r="B1192" t="s">
        <v>58</v>
      </c>
      <c r="C1192" s="1">
        <v>42400</v>
      </c>
      <c r="D1192">
        <f>25.5-0-0</f>
        <v>25.5</v>
      </c>
      <c r="E1192">
        <v>26</v>
      </c>
      <c r="F1192" s="7">
        <v>25.537904124860646</v>
      </c>
      <c r="G1192" s="7">
        <v>4.5074372709332566</v>
      </c>
      <c r="H1192">
        <v>3.02</v>
      </c>
      <c r="I1192" s="7">
        <v>3.1206382858753878</v>
      </c>
      <c r="J1192">
        <v>29.5</v>
      </c>
      <c r="K1192">
        <v>919</v>
      </c>
      <c r="L1192">
        <v>806</v>
      </c>
      <c r="M1192">
        <v>581.5</v>
      </c>
      <c r="N1192">
        <v>581</v>
      </c>
    </row>
    <row r="1193" spans="1:14" x14ac:dyDescent="0.25">
      <c r="A1193" t="s">
        <v>22</v>
      </c>
      <c r="B1193" t="s">
        <v>58</v>
      </c>
      <c r="C1193" s="1">
        <v>42400</v>
      </c>
      <c r="D1193">
        <f>21-0-0</f>
        <v>21</v>
      </c>
      <c r="E1193">
        <v>20.8</v>
      </c>
      <c r="F1193" s="7">
        <v>21.031215161649943</v>
      </c>
      <c r="G1193" s="7">
        <v>2.1193910346772267</v>
      </c>
      <c r="H1193">
        <v>1.42</v>
      </c>
      <c r="I1193" s="7">
        <v>1.4673199887228641</v>
      </c>
      <c r="J1193">
        <v>24</v>
      </c>
      <c r="K1193">
        <v>747.5</v>
      </c>
      <c r="L1193">
        <v>644.80000000000007</v>
      </c>
      <c r="M1193">
        <v>445.9</v>
      </c>
      <c r="N1193">
        <v>445.5</v>
      </c>
    </row>
    <row r="1194" spans="1:14" x14ac:dyDescent="0.25">
      <c r="A1194" t="s">
        <v>23</v>
      </c>
      <c r="B1194" t="s">
        <v>58</v>
      </c>
      <c r="C1194" s="1">
        <v>42400</v>
      </c>
      <c r="D1194">
        <f>0.5-0-0</f>
        <v>0.5</v>
      </c>
      <c r="E1194">
        <v>4.7</v>
      </c>
      <c r="F1194" s="7">
        <v>0.50074321813452249</v>
      </c>
      <c r="G1194" s="7">
        <v>3.5074429095010444</v>
      </c>
      <c r="H1194">
        <v>2.35</v>
      </c>
      <c r="I1194" s="7">
        <v>2.4283112489427685</v>
      </c>
      <c r="J1194">
        <v>1.1000000000000001</v>
      </c>
      <c r="K1194">
        <v>35.210000000000008</v>
      </c>
      <c r="L1194">
        <v>145.70000000000002</v>
      </c>
      <c r="M1194">
        <v>1.9</v>
      </c>
      <c r="N1194">
        <v>1.9</v>
      </c>
    </row>
    <row r="1195" spans="1:14" x14ac:dyDescent="0.25">
      <c r="A1195" t="s">
        <v>24</v>
      </c>
      <c r="B1195" t="s">
        <v>58</v>
      </c>
      <c r="C1195" s="1">
        <v>42400</v>
      </c>
      <c r="D1195">
        <f>42-0-0</f>
        <v>42</v>
      </c>
      <c r="E1195">
        <v>12.2</v>
      </c>
      <c r="F1195" s="7">
        <v>42.062430323299886</v>
      </c>
      <c r="G1195" s="7">
        <v>2.5671497039752325</v>
      </c>
      <c r="H1195">
        <v>1.72</v>
      </c>
      <c r="I1195" s="7">
        <v>1.7773171694389622</v>
      </c>
      <c r="J1195">
        <v>13.3</v>
      </c>
      <c r="K1195">
        <v>414</v>
      </c>
      <c r="L1195">
        <v>378.2</v>
      </c>
      <c r="M1195">
        <v>247.1</v>
      </c>
      <c r="N1195">
        <v>246.9</v>
      </c>
    </row>
    <row r="1196" spans="1:14" x14ac:dyDescent="0.25">
      <c r="A1196" t="s">
        <v>25</v>
      </c>
      <c r="B1196" t="s">
        <v>58</v>
      </c>
      <c r="C1196" s="1">
        <v>42400</v>
      </c>
      <c r="D1196">
        <f>6-0-0</f>
        <v>6</v>
      </c>
      <c r="E1196">
        <v>6.2</v>
      </c>
      <c r="F1196" s="7">
        <v>6.0089186176142695</v>
      </c>
      <c r="G1196" s="7">
        <v>3.4477417535946437</v>
      </c>
      <c r="H1196">
        <v>2.31</v>
      </c>
      <c r="I1196" s="7">
        <v>2.3869782915139557</v>
      </c>
      <c r="J1196">
        <v>6.5</v>
      </c>
      <c r="K1196">
        <v>202</v>
      </c>
      <c r="L1196">
        <v>192.20000000000002</v>
      </c>
      <c r="M1196">
        <v>18.2</v>
      </c>
      <c r="N1196">
        <v>18.100000000000001</v>
      </c>
    </row>
    <row r="1197" spans="1:14" x14ac:dyDescent="0.25">
      <c r="A1197" t="s">
        <v>26</v>
      </c>
      <c r="B1197" t="s">
        <v>58</v>
      </c>
      <c r="C1197" s="1">
        <v>42400</v>
      </c>
      <c r="D1197">
        <f>23-0-0</f>
        <v>23</v>
      </c>
      <c r="E1197">
        <v>16.600000000000001</v>
      </c>
      <c r="F1197" s="7">
        <v>23.034188034188031</v>
      </c>
      <c r="G1197" s="7">
        <v>2.3283450803496293</v>
      </c>
      <c r="H1197">
        <v>1.56</v>
      </c>
      <c r="I1197" s="7">
        <v>1.6119853397237103</v>
      </c>
      <c r="J1197">
        <v>23</v>
      </c>
      <c r="K1197">
        <v>716</v>
      </c>
      <c r="L1197">
        <v>514.6</v>
      </c>
      <c r="M1197">
        <v>129.4</v>
      </c>
      <c r="N1197">
        <v>129.19999999999999</v>
      </c>
    </row>
    <row r="1198" spans="1:14" x14ac:dyDescent="0.25">
      <c r="A1198" t="s">
        <v>27</v>
      </c>
      <c r="B1198" t="s">
        <v>58</v>
      </c>
      <c r="C1198" s="1">
        <v>42400</v>
      </c>
      <c r="D1198">
        <f>20-0-0</f>
        <v>20</v>
      </c>
      <c r="E1198">
        <v>18.2</v>
      </c>
      <c r="F1198" s="7">
        <v>20.029728725380899</v>
      </c>
      <c r="G1198" s="7">
        <v>2.0149140118410256</v>
      </c>
      <c r="H1198">
        <v>1.35</v>
      </c>
      <c r="I1198" s="7">
        <v>1.3949873132224415</v>
      </c>
      <c r="J1198">
        <v>18.399999999999999</v>
      </c>
      <c r="K1198">
        <v>574</v>
      </c>
      <c r="L1198">
        <v>564.19999999999993</v>
      </c>
      <c r="M1198">
        <v>335.1</v>
      </c>
      <c r="N1198">
        <v>334.8</v>
      </c>
    </row>
    <row r="1199" spans="1:14" x14ac:dyDescent="0.25">
      <c r="A1199" t="s">
        <v>28</v>
      </c>
      <c r="B1199" t="s">
        <v>58</v>
      </c>
      <c r="C1199" s="1">
        <v>42400</v>
      </c>
      <c r="D1199">
        <f>7-0-0</f>
        <v>7</v>
      </c>
      <c r="E1199">
        <v>6.6</v>
      </c>
      <c r="F1199" s="7">
        <v>7.0104050538833143</v>
      </c>
      <c r="G1199" s="7">
        <v>1.9999887228644253</v>
      </c>
      <c r="H1199">
        <v>1.34</v>
      </c>
      <c r="I1199" s="7">
        <v>1.3846540738652384</v>
      </c>
      <c r="J1199">
        <v>6.6</v>
      </c>
      <c r="K1199">
        <v>207</v>
      </c>
      <c r="L1199">
        <v>204.6</v>
      </c>
      <c r="M1199">
        <v>121.8</v>
      </c>
      <c r="N1199">
        <v>121.7</v>
      </c>
    </row>
    <row r="1200" spans="1:14" x14ac:dyDescent="0.25">
      <c r="A1200" t="s">
        <v>29</v>
      </c>
      <c r="B1200" t="s">
        <v>58</v>
      </c>
      <c r="C1200" s="1">
        <v>42400</v>
      </c>
      <c r="D1200">
        <f>14-0-0</f>
        <v>14</v>
      </c>
      <c r="E1200">
        <v>14.4</v>
      </c>
      <c r="F1200" s="7">
        <v>14.020810107766629</v>
      </c>
      <c r="G1200" s="7">
        <v>1.9253622779814243</v>
      </c>
      <c r="H1200">
        <v>1.29</v>
      </c>
      <c r="I1200" s="7">
        <v>1.3329878770792218</v>
      </c>
      <c r="J1200">
        <v>17.8</v>
      </c>
      <c r="K1200">
        <v>556.5</v>
      </c>
      <c r="L1200">
        <v>446.40000000000003</v>
      </c>
      <c r="M1200">
        <v>70.599999999999994</v>
      </c>
      <c r="N1200">
        <v>70.599999999999994</v>
      </c>
    </row>
    <row r="1201" spans="1:14" x14ac:dyDescent="0.25">
      <c r="A1201" t="s">
        <v>30</v>
      </c>
      <c r="B1201" t="s">
        <v>58</v>
      </c>
      <c r="C1201" s="1">
        <v>42400</v>
      </c>
      <c r="D1201">
        <f>36-0-0</f>
        <v>36</v>
      </c>
      <c r="E1201">
        <v>36.299999999999997</v>
      </c>
      <c r="F1201" s="7">
        <v>36.053511705685615</v>
      </c>
      <c r="G1201" s="7">
        <v>2.3880462362560304</v>
      </c>
      <c r="H1201">
        <v>1.6</v>
      </c>
      <c r="I1201" s="7">
        <v>1.6533182971525233</v>
      </c>
      <c r="J1201">
        <v>41.6</v>
      </c>
      <c r="K1201">
        <v>1297</v>
      </c>
      <c r="L1201">
        <v>1125.3</v>
      </c>
      <c r="M1201">
        <v>176.1</v>
      </c>
      <c r="N1201">
        <v>175.9</v>
      </c>
    </row>
    <row r="1202" spans="1:14" x14ac:dyDescent="0.25">
      <c r="A1202" t="s">
        <v>31</v>
      </c>
      <c r="B1202" t="s">
        <v>58</v>
      </c>
      <c r="C1202" s="1">
        <v>42400</v>
      </c>
      <c r="D1202">
        <f>29-0-0</f>
        <v>29</v>
      </c>
      <c r="E1202">
        <v>31.9</v>
      </c>
      <c r="F1202" s="7">
        <v>29.043106651802301</v>
      </c>
      <c r="G1202" s="7">
        <v>1.9999887228644253</v>
      </c>
      <c r="H1202">
        <v>1.34</v>
      </c>
      <c r="I1202" s="7">
        <v>1.3846540738652384</v>
      </c>
      <c r="J1202">
        <v>38.799999999999997</v>
      </c>
      <c r="K1202">
        <v>1209</v>
      </c>
      <c r="L1202">
        <v>988.9</v>
      </c>
      <c r="M1202">
        <v>284.2</v>
      </c>
      <c r="N1202">
        <v>284</v>
      </c>
    </row>
    <row r="1203" spans="1:14" x14ac:dyDescent="0.25">
      <c r="A1203" t="s">
        <v>32</v>
      </c>
      <c r="B1203" t="s">
        <v>58</v>
      </c>
      <c r="C1203" s="1">
        <v>42400</v>
      </c>
      <c r="D1203">
        <f>7-0-0</f>
        <v>7</v>
      </c>
      <c r="E1203">
        <v>7.4</v>
      </c>
      <c r="F1203" s="7">
        <v>7.0104050538833143</v>
      </c>
      <c r="G1203" s="7">
        <v>1.2387989850578154</v>
      </c>
      <c r="H1203">
        <v>0.83</v>
      </c>
      <c r="I1203" s="7">
        <v>0.85765886664787139</v>
      </c>
      <c r="J1203">
        <v>7</v>
      </c>
      <c r="K1203">
        <v>219</v>
      </c>
      <c r="L1203">
        <v>229.4</v>
      </c>
      <c r="M1203">
        <v>107</v>
      </c>
      <c r="N1203">
        <v>106.9</v>
      </c>
    </row>
    <row r="1204" spans="1:14" x14ac:dyDescent="0.25">
      <c r="A1204" t="s">
        <v>33</v>
      </c>
      <c r="B1204" t="s">
        <v>58</v>
      </c>
      <c r="C1204" s="1">
        <v>42400</v>
      </c>
      <c r="D1204">
        <v>0</v>
      </c>
      <c r="E1204">
        <v>15</v>
      </c>
      <c r="F1204" s="7">
        <v>0</v>
      </c>
      <c r="G1204" s="7">
        <v>1.4477530307302182</v>
      </c>
      <c r="H1204">
        <v>0.97</v>
      </c>
      <c r="I1204" s="7">
        <v>1.002324217648717</v>
      </c>
      <c r="J1204">
        <v>14.9</v>
      </c>
      <c r="K1204">
        <v>0</v>
      </c>
      <c r="L1204">
        <v>465</v>
      </c>
      <c r="M1204">
        <v>343.9</v>
      </c>
      <c r="N1204">
        <v>343.6</v>
      </c>
    </row>
    <row r="1205" spans="1:14" x14ac:dyDescent="0.25">
      <c r="A1205" t="s">
        <v>34</v>
      </c>
      <c r="B1205" t="s">
        <v>58</v>
      </c>
      <c r="C1205" s="1">
        <v>42400</v>
      </c>
      <c r="D1205">
        <f>16.8-0-0</f>
        <v>16.8</v>
      </c>
      <c r="E1205">
        <v>5.5</v>
      </c>
      <c r="F1205" s="7">
        <v>16.824972129319956</v>
      </c>
      <c r="G1205" s="7">
        <v>0.83581618268961066</v>
      </c>
      <c r="H1205">
        <v>0.56000000000000005</v>
      </c>
      <c r="I1205" s="7">
        <v>0.57866140400338317</v>
      </c>
      <c r="J1205">
        <v>4.8</v>
      </c>
      <c r="K1205">
        <v>148.28</v>
      </c>
      <c r="L1205">
        <v>170.5</v>
      </c>
      <c r="M1205">
        <v>20.2</v>
      </c>
      <c r="N1205">
        <v>20.2</v>
      </c>
    </row>
    <row r="1206" spans="1:14" x14ac:dyDescent="0.25">
      <c r="A1206" t="s">
        <v>35</v>
      </c>
      <c r="B1206" t="s">
        <v>58</v>
      </c>
      <c r="C1206" s="1">
        <v>42400</v>
      </c>
      <c r="D1206">
        <f>21-0-0</f>
        <v>21</v>
      </c>
      <c r="E1206">
        <v>20.8</v>
      </c>
      <c r="F1206" s="7">
        <v>21.031215161649943</v>
      </c>
      <c r="G1206" s="7">
        <v>0.82089089371301049</v>
      </c>
      <c r="H1206">
        <v>0.55000000000000004</v>
      </c>
      <c r="I1206" s="7">
        <v>0.56832816464617997</v>
      </c>
      <c r="J1206">
        <v>23.9</v>
      </c>
      <c r="K1206">
        <v>746.5</v>
      </c>
      <c r="L1206">
        <v>644.80000000000007</v>
      </c>
      <c r="M1206">
        <v>438.5</v>
      </c>
      <c r="N1206">
        <v>438.1</v>
      </c>
    </row>
    <row r="1207" spans="1:14" x14ac:dyDescent="0.25">
      <c r="A1207" t="s">
        <v>36</v>
      </c>
      <c r="B1207" t="s">
        <v>58</v>
      </c>
      <c r="C1207" s="1">
        <v>42400</v>
      </c>
      <c r="D1207">
        <v>0</v>
      </c>
      <c r="E1207">
        <v>8</v>
      </c>
      <c r="F1207" s="7">
        <v>0</v>
      </c>
      <c r="G1207" s="7">
        <v>0.37313222441500471</v>
      </c>
      <c r="H1207">
        <v>0.25</v>
      </c>
      <c r="I1207" s="7">
        <v>0.25833098393008175</v>
      </c>
      <c r="J1207">
        <v>8</v>
      </c>
      <c r="K1207">
        <v>0</v>
      </c>
      <c r="L1207">
        <v>248</v>
      </c>
      <c r="M1207">
        <v>0</v>
      </c>
      <c r="N1207">
        <v>0</v>
      </c>
    </row>
    <row r="1208" spans="1:14" x14ac:dyDescent="0.25">
      <c r="A1208" t="s">
        <v>37</v>
      </c>
      <c r="B1208" t="s">
        <v>58</v>
      </c>
      <c r="C1208" s="1">
        <v>42400</v>
      </c>
      <c r="D1208">
        <v>0</v>
      </c>
      <c r="E1208">
        <v>0</v>
      </c>
      <c r="F1208" s="7">
        <v>0</v>
      </c>
      <c r="G1208" s="7">
        <v>0</v>
      </c>
      <c r="H1208">
        <v>0</v>
      </c>
      <c r="I1208" s="7">
        <v>0</v>
      </c>
      <c r="J1208">
        <v>0</v>
      </c>
      <c r="K1208">
        <v>0</v>
      </c>
      <c r="L1208">
        <v>0</v>
      </c>
      <c r="M1208">
        <v>0</v>
      </c>
      <c r="N1208">
        <v>0</v>
      </c>
    </row>
    <row r="1209" spans="1:14" x14ac:dyDescent="0.25">
      <c r="A1209" t="s">
        <v>38</v>
      </c>
      <c r="B1209" t="s">
        <v>58</v>
      </c>
      <c r="C1209" s="1">
        <v>42400</v>
      </c>
      <c r="D1209">
        <v>0</v>
      </c>
      <c r="E1209">
        <v>10</v>
      </c>
      <c r="F1209" s="7">
        <v>0</v>
      </c>
      <c r="G1209" s="7">
        <v>0</v>
      </c>
      <c r="H1209">
        <v>0</v>
      </c>
      <c r="I1209" s="7">
        <v>0</v>
      </c>
      <c r="J1209">
        <v>9.9</v>
      </c>
      <c r="K1209">
        <v>0</v>
      </c>
      <c r="L1209">
        <v>310</v>
      </c>
      <c r="M1209">
        <v>230.5</v>
      </c>
      <c r="N1209">
        <v>230.3</v>
      </c>
    </row>
    <row r="1210" spans="1:14" x14ac:dyDescent="0.25">
      <c r="A1210" t="s">
        <v>59</v>
      </c>
      <c r="B1210" t="s">
        <v>58</v>
      </c>
      <c r="C1210" s="1">
        <v>42400</v>
      </c>
      <c r="D1210">
        <v>0</v>
      </c>
      <c r="E1210">
        <v>5</v>
      </c>
      <c r="F1210" s="7">
        <v>0</v>
      </c>
      <c r="G1210" s="7">
        <v>0</v>
      </c>
      <c r="I1210" s="7">
        <v>0</v>
      </c>
      <c r="K1210">
        <v>0</v>
      </c>
      <c r="L1210">
        <v>155</v>
      </c>
      <c r="M1210">
        <v>0</v>
      </c>
      <c r="N1210">
        <v>0</v>
      </c>
    </row>
    <row r="1211" spans="1:14" x14ac:dyDescent="0.25">
      <c r="A1211" t="s">
        <v>1</v>
      </c>
      <c r="B1211" t="s">
        <v>60</v>
      </c>
      <c r="C1211" s="1">
        <v>42401</v>
      </c>
      <c r="D1211">
        <v>555.40000000000009</v>
      </c>
      <c r="E1211">
        <v>507.19999999999993</v>
      </c>
      <c r="F1211">
        <v>517</v>
      </c>
      <c r="G1211">
        <v>194</v>
      </c>
      <c r="H1211">
        <v>177.35000000000002</v>
      </c>
      <c r="I1211">
        <v>175.78</v>
      </c>
      <c r="J1211">
        <v>539.4375</v>
      </c>
      <c r="K1211">
        <v>555.40000000000009</v>
      </c>
      <c r="L1211">
        <v>517</v>
      </c>
      <c r="M1211">
        <v>194</v>
      </c>
      <c r="N1211">
        <v>175.78</v>
      </c>
    </row>
    <row r="1212" spans="1:14" x14ac:dyDescent="0.25">
      <c r="A1212" t="s">
        <v>2</v>
      </c>
      <c r="B1212" t="s">
        <v>60</v>
      </c>
      <c r="C1212" s="1">
        <v>42401</v>
      </c>
      <c r="D1212">
        <f>7.4-0-0</f>
        <v>7.4</v>
      </c>
      <c r="E1212">
        <v>14.5</v>
      </c>
      <c r="F1212" s="7">
        <v>6.8883687432481091</v>
      </c>
      <c r="G1212" s="7">
        <v>22.643360586411045</v>
      </c>
      <c r="H1212">
        <v>20.7</v>
      </c>
      <c r="I1212" s="7">
        <v>20.51675218494502</v>
      </c>
      <c r="J1212">
        <v>1.9</v>
      </c>
      <c r="K1212">
        <v>7.35</v>
      </c>
      <c r="L1212">
        <v>14.5</v>
      </c>
      <c r="M1212">
        <v>0.2</v>
      </c>
      <c r="N1212">
        <v>0.2</v>
      </c>
    </row>
    <row r="1213" spans="1:14" x14ac:dyDescent="0.25">
      <c r="A1213" t="s">
        <v>3</v>
      </c>
      <c r="B1213" t="s">
        <v>60</v>
      </c>
      <c r="C1213" s="1">
        <v>42401</v>
      </c>
      <c r="D1213">
        <f>2.5-0-0</f>
        <v>2.5</v>
      </c>
      <c r="E1213">
        <v>3.3</v>
      </c>
      <c r="F1213" s="7">
        <v>2.3271516024486854</v>
      </c>
      <c r="G1213" s="7">
        <v>15.434677191993231</v>
      </c>
      <c r="H1213">
        <v>14.11</v>
      </c>
      <c r="I1213" s="7">
        <v>13.985090499013248</v>
      </c>
      <c r="J1213">
        <v>0.6</v>
      </c>
      <c r="K1213">
        <v>2.4950000000000001</v>
      </c>
      <c r="L1213">
        <v>3.3</v>
      </c>
      <c r="M1213">
        <v>0.2</v>
      </c>
      <c r="N1213">
        <v>0.1</v>
      </c>
    </row>
    <row r="1214" spans="1:14" x14ac:dyDescent="0.25">
      <c r="A1214" t="s">
        <v>4</v>
      </c>
      <c r="B1214" t="s">
        <v>60</v>
      </c>
      <c r="C1214" s="1">
        <v>42401</v>
      </c>
      <c r="D1214">
        <f>16.5-0-0</f>
        <v>16.5</v>
      </c>
      <c r="E1214">
        <v>13.5</v>
      </c>
      <c r="F1214" s="7">
        <v>15.359200576161323</v>
      </c>
      <c r="G1214" s="7">
        <v>11.463884973216802</v>
      </c>
      <c r="H1214">
        <v>10.48</v>
      </c>
      <c r="I1214" s="7">
        <v>10.38722526078376</v>
      </c>
      <c r="J1214">
        <v>4.2</v>
      </c>
      <c r="K1214">
        <v>16.52</v>
      </c>
      <c r="L1214">
        <v>13.5</v>
      </c>
      <c r="M1214">
        <v>1</v>
      </c>
      <c r="N1214">
        <v>0.9</v>
      </c>
    </row>
    <row r="1215" spans="1:14" x14ac:dyDescent="0.25">
      <c r="A1215" t="s">
        <v>5</v>
      </c>
      <c r="B1215" t="s">
        <v>60</v>
      </c>
      <c r="C1215" s="1">
        <v>42401</v>
      </c>
      <c r="D1215">
        <f>9.3-0-0</f>
        <v>9.3000000000000007</v>
      </c>
      <c r="E1215">
        <v>7.7</v>
      </c>
      <c r="F1215" s="7">
        <v>8.6570039611091101</v>
      </c>
      <c r="G1215" s="7">
        <v>11.059148576261627</v>
      </c>
      <c r="H1215">
        <v>10.11</v>
      </c>
      <c r="I1215" s="7">
        <v>10.020500704820975</v>
      </c>
      <c r="J1215">
        <v>2.4</v>
      </c>
      <c r="K1215">
        <v>9.34</v>
      </c>
      <c r="L1215">
        <v>7.7</v>
      </c>
      <c r="M1215">
        <v>0.2</v>
      </c>
      <c r="N1215">
        <v>0.2</v>
      </c>
    </row>
    <row r="1216" spans="1:14" x14ac:dyDescent="0.25">
      <c r="A1216" t="s">
        <v>6</v>
      </c>
      <c r="B1216" t="s">
        <v>60</v>
      </c>
      <c r="C1216" s="1">
        <v>42401</v>
      </c>
      <c r="D1216">
        <f>17-0-0</f>
        <v>17</v>
      </c>
      <c r="E1216">
        <v>16.5</v>
      </c>
      <c r="F1216" s="7">
        <v>15.82463089665106</v>
      </c>
      <c r="G1216" s="7">
        <v>13.629771638003946</v>
      </c>
      <c r="H1216">
        <v>12.46</v>
      </c>
      <c r="I1216" s="7">
        <v>12.349697208908935</v>
      </c>
      <c r="J1216">
        <v>4.4000000000000004</v>
      </c>
      <c r="K1216">
        <v>16.98</v>
      </c>
      <c r="L1216">
        <v>16.5</v>
      </c>
      <c r="M1216">
        <v>0.5</v>
      </c>
      <c r="N1216">
        <v>0.5</v>
      </c>
    </row>
    <row r="1217" spans="1:14" x14ac:dyDescent="0.25">
      <c r="A1217" t="s">
        <v>7</v>
      </c>
      <c r="B1217" t="s">
        <v>60</v>
      </c>
      <c r="C1217" s="1">
        <v>42401</v>
      </c>
      <c r="D1217">
        <f>4.8-0-0</f>
        <v>4.8</v>
      </c>
      <c r="E1217">
        <v>11.7</v>
      </c>
      <c r="F1217" s="7">
        <v>4.4681310767014759</v>
      </c>
      <c r="G1217" s="7">
        <v>11.518579080913446</v>
      </c>
      <c r="H1217">
        <v>10.53</v>
      </c>
      <c r="I1217" s="7">
        <v>10.436782633211163</v>
      </c>
      <c r="J1217">
        <v>1.2</v>
      </c>
      <c r="K1217">
        <v>4.82</v>
      </c>
      <c r="L1217">
        <v>11.7</v>
      </c>
      <c r="M1217">
        <v>0.1</v>
      </c>
      <c r="N1217">
        <v>0.1</v>
      </c>
    </row>
    <row r="1218" spans="1:14" x14ac:dyDescent="0.25">
      <c r="A1218" t="s">
        <v>8</v>
      </c>
      <c r="B1218" t="s">
        <v>60</v>
      </c>
      <c r="C1218" s="1">
        <v>42401</v>
      </c>
      <c r="D1218">
        <f>24.1-0-0</f>
        <v>24.1</v>
      </c>
      <c r="E1218">
        <v>12.7</v>
      </c>
      <c r="F1218" s="7">
        <v>22.433741447605328</v>
      </c>
      <c r="G1218" s="7">
        <v>8.7510572314632071</v>
      </c>
      <c r="H1218">
        <v>8</v>
      </c>
      <c r="I1218" s="7">
        <v>7.9291795883845495</v>
      </c>
      <c r="J1218">
        <v>6.2</v>
      </c>
      <c r="K1218">
        <v>24.14</v>
      </c>
      <c r="L1218">
        <v>12.7</v>
      </c>
      <c r="M1218">
        <v>0.7</v>
      </c>
      <c r="N1218">
        <v>0.6</v>
      </c>
    </row>
    <row r="1219" spans="1:14" x14ac:dyDescent="0.25">
      <c r="A1219" t="s">
        <v>9</v>
      </c>
      <c r="B1219" t="s">
        <v>60</v>
      </c>
      <c r="C1219" s="1">
        <v>42401</v>
      </c>
      <c r="D1219">
        <f>9.9-0-0</f>
        <v>9.9</v>
      </c>
      <c r="E1219">
        <v>14.8</v>
      </c>
      <c r="F1219" s="7">
        <v>9.2155203456967936</v>
      </c>
      <c r="G1219" s="7">
        <v>11.332619114744853</v>
      </c>
      <c r="H1219">
        <v>10.36</v>
      </c>
      <c r="I1219" s="7">
        <v>10.268287566957991</v>
      </c>
      <c r="J1219">
        <v>2.5</v>
      </c>
      <c r="K1219">
        <v>9.93</v>
      </c>
      <c r="L1219">
        <v>14.8</v>
      </c>
      <c r="M1219">
        <v>0.2</v>
      </c>
      <c r="N1219">
        <v>0.2</v>
      </c>
    </row>
    <row r="1220" spans="1:14" x14ac:dyDescent="0.25">
      <c r="A1220" t="s">
        <v>10</v>
      </c>
      <c r="B1220" t="s">
        <v>60</v>
      </c>
      <c r="C1220" s="1">
        <v>42401</v>
      </c>
      <c r="D1220">
        <f>13.7-0-0</f>
        <v>13.7</v>
      </c>
      <c r="E1220">
        <v>17.8</v>
      </c>
      <c r="F1220" s="7">
        <v>12.752790781418794</v>
      </c>
      <c r="G1220" s="7">
        <v>10.730983930081758</v>
      </c>
      <c r="H1220">
        <v>9.81</v>
      </c>
      <c r="I1220" s="7">
        <v>9.7231564702565549</v>
      </c>
      <c r="J1220">
        <v>3.5</v>
      </c>
      <c r="K1220">
        <v>13.7</v>
      </c>
      <c r="L1220">
        <v>17.8</v>
      </c>
      <c r="M1220">
        <v>0.4</v>
      </c>
      <c r="N1220">
        <v>0.4</v>
      </c>
    </row>
    <row r="1221" spans="1:14" x14ac:dyDescent="0.25">
      <c r="A1221" t="s">
        <v>11</v>
      </c>
      <c r="B1221" t="s">
        <v>60</v>
      </c>
      <c r="C1221" s="1">
        <v>42401</v>
      </c>
      <c r="D1221">
        <f>5.9-0-0</f>
        <v>5.9</v>
      </c>
      <c r="E1221">
        <v>12.4</v>
      </c>
      <c r="F1221" s="7">
        <v>5.4920777817788977</v>
      </c>
      <c r="G1221" s="7">
        <v>10.271553425429939</v>
      </c>
      <c r="H1221">
        <v>9.39</v>
      </c>
      <c r="I1221" s="7">
        <v>9.3068745418663656</v>
      </c>
      <c r="J1221">
        <v>1.5</v>
      </c>
      <c r="K1221">
        <v>5.91</v>
      </c>
      <c r="L1221">
        <v>12.4</v>
      </c>
      <c r="M1221">
        <v>0.2</v>
      </c>
      <c r="N1221">
        <v>0.2</v>
      </c>
    </row>
    <row r="1222" spans="1:14" x14ac:dyDescent="0.25">
      <c r="A1222" t="s">
        <v>12</v>
      </c>
      <c r="B1222" t="s">
        <v>60</v>
      </c>
      <c r="C1222" s="1">
        <v>42401</v>
      </c>
      <c r="D1222">
        <f>25.5-0-0</f>
        <v>25.5</v>
      </c>
      <c r="E1222">
        <v>30.4</v>
      </c>
      <c r="F1222" s="7">
        <v>23.736946344976591</v>
      </c>
      <c r="G1222" s="7">
        <v>7.2524386805751329</v>
      </c>
      <c r="H1222">
        <v>6.63</v>
      </c>
      <c r="I1222" s="7">
        <v>6.5713075838736952</v>
      </c>
      <c r="J1222">
        <v>6.5</v>
      </c>
      <c r="K1222">
        <v>25.48</v>
      </c>
      <c r="L1222">
        <v>30.4</v>
      </c>
      <c r="M1222">
        <v>1.8</v>
      </c>
      <c r="N1222">
        <v>1.6</v>
      </c>
    </row>
    <row r="1223" spans="1:14" x14ac:dyDescent="0.25">
      <c r="A1223" t="s">
        <v>13</v>
      </c>
      <c r="B1223" t="s">
        <v>60</v>
      </c>
      <c r="C1223" s="1">
        <v>42401</v>
      </c>
      <c r="D1223">
        <f>11-0-0</f>
        <v>11</v>
      </c>
      <c r="E1223">
        <v>10</v>
      </c>
      <c r="F1223" s="7">
        <v>10.239467050774214</v>
      </c>
      <c r="G1223" s="7">
        <v>7.62435861291232</v>
      </c>
      <c r="H1223">
        <v>6.97</v>
      </c>
      <c r="I1223" s="7">
        <v>6.908297716380039</v>
      </c>
      <c r="J1223">
        <v>2.8</v>
      </c>
      <c r="K1223">
        <v>11</v>
      </c>
      <c r="L1223">
        <v>10</v>
      </c>
      <c r="M1223">
        <v>0.3</v>
      </c>
      <c r="N1223">
        <v>0.3</v>
      </c>
    </row>
    <row r="1224" spans="1:14" x14ac:dyDescent="0.25">
      <c r="A1224" t="s">
        <v>14</v>
      </c>
      <c r="B1224" t="s">
        <v>60</v>
      </c>
      <c r="C1224" s="1">
        <v>42401</v>
      </c>
      <c r="D1224">
        <v>0</v>
      </c>
      <c r="E1224">
        <v>7</v>
      </c>
      <c r="F1224" s="7">
        <v>0</v>
      </c>
      <c r="G1224" s="7">
        <v>4.6052438680575127</v>
      </c>
      <c r="H1224">
        <v>4.21</v>
      </c>
      <c r="I1224" s="7">
        <v>4.1727307583873694</v>
      </c>
      <c r="J1224">
        <v>0</v>
      </c>
      <c r="K1224">
        <v>0</v>
      </c>
      <c r="L1224">
        <v>7</v>
      </c>
      <c r="M1224">
        <v>0</v>
      </c>
      <c r="N1224">
        <v>0</v>
      </c>
    </row>
    <row r="1225" spans="1:14" x14ac:dyDescent="0.25">
      <c r="A1225" t="s">
        <v>15</v>
      </c>
      <c r="B1225" t="s">
        <v>60</v>
      </c>
      <c r="C1225" s="1">
        <v>42401</v>
      </c>
      <c r="D1225">
        <f>12-0-0</f>
        <v>12</v>
      </c>
      <c r="E1225">
        <v>9.9</v>
      </c>
      <c r="F1225" s="7">
        <v>11.170327691753689</v>
      </c>
      <c r="G1225" s="7">
        <v>4.4630391880462357</v>
      </c>
      <c r="H1225">
        <v>4.08</v>
      </c>
      <c r="I1225" s="7">
        <v>4.0438815900761202</v>
      </c>
      <c r="J1225">
        <v>3.1</v>
      </c>
      <c r="K1225">
        <v>12</v>
      </c>
      <c r="L1225">
        <v>9.9</v>
      </c>
      <c r="M1225">
        <v>0.4</v>
      </c>
      <c r="N1225">
        <v>0.3</v>
      </c>
    </row>
    <row r="1226" spans="1:14" x14ac:dyDescent="0.25">
      <c r="A1226" t="s">
        <v>16</v>
      </c>
      <c r="B1226" t="s">
        <v>60</v>
      </c>
      <c r="C1226" s="1">
        <v>42401</v>
      </c>
      <c r="D1226">
        <f>10-0-0</f>
        <v>10</v>
      </c>
      <c r="E1226">
        <v>9.9</v>
      </c>
      <c r="F1226" s="7">
        <v>9.3086064097947414</v>
      </c>
      <c r="G1226" s="7">
        <v>7.4274598252043971</v>
      </c>
      <c r="H1226">
        <v>6.79</v>
      </c>
      <c r="I1226" s="7">
        <v>6.7298911756413862</v>
      </c>
      <c r="J1226">
        <v>2.6</v>
      </c>
      <c r="K1226">
        <v>10</v>
      </c>
      <c r="L1226">
        <v>9.9</v>
      </c>
      <c r="M1226">
        <v>0.6</v>
      </c>
      <c r="N1226">
        <v>0.6</v>
      </c>
    </row>
    <row r="1227" spans="1:14" x14ac:dyDescent="0.25">
      <c r="A1227" t="s">
        <v>17</v>
      </c>
      <c r="B1227" t="s">
        <v>60</v>
      </c>
      <c r="C1227" s="1">
        <v>42401</v>
      </c>
      <c r="D1227">
        <v>0</v>
      </c>
      <c r="E1227">
        <v>17</v>
      </c>
      <c r="F1227" s="7">
        <v>0</v>
      </c>
      <c r="G1227" s="7">
        <v>3.598872286439244</v>
      </c>
      <c r="H1227">
        <v>3.29</v>
      </c>
      <c r="I1227" s="7">
        <v>3.2608751057231458</v>
      </c>
      <c r="J1227">
        <v>139.69999999999999</v>
      </c>
      <c r="K1227">
        <v>0</v>
      </c>
      <c r="L1227">
        <v>17</v>
      </c>
      <c r="M1227">
        <v>43.4</v>
      </c>
      <c r="N1227">
        <v>39.299999999999997</v>
      </c>
    </row>
    <row r="1228" spans="1:14" x14ac:dyDescent="0.25">
      <c r="A1228" t="s">
        <v>18</v>
      </c>
      <c r="B1228" t="s">
        <v>60</v>
      </c>
      <c r="C1228" s="1">
        <v>42401</v>
      </c>
      <c r="D1228">
        <f>19-0-0</f>
        <v>19</v>
      </c>
      <c r="E1228">
        <v>18</v>
      </c>
      <c r="F1228" s="7">
        <v>17.686352178610008</v>
      </c>
      <c r="G1228" s="7">
        <v>2.7128277417535944</v>
      </c>
      <c r="H1228">
        <v>2.48</v>
      </c>
      <c r="I1228" s="7">
        <v>2.4580456723992103</v>
      </c>
      <c r="J1228">
        <v>4.9000000000000004</v>
      </c>
      <c r="K1228">
        <v>19</v>
      </c>
      <c r="L1228">
        <v>18</v>
      </c>
      <c r="M1228">
        <v>1.6</v>
      </c>
      <c r="N1228">
        <v>1.5</v>
      </c>
    </row>
    <row r="1229" spans="1:14" x14ac:dyDescent="0.25">
      <c r="A1229" t="s">
        <v>19</v>
      </c>
      <c r="B1229" t="s">
        <v>60</v>
      </c>
      <c r="C1229" s="1">
        <v>42401</v>
      </c>
      <c r="D1229">
        <f>15-0-0</f>
        <v>15</v>
      </c>
      <c r="E1229">
        <v>14.6</v>
      </c>
      <c r="F1229" s="7">
        <v>13.962909614692112</v>
      </c>
      <c r="G1229" s="7">
        <v>2.7018889202142655</v>
      </c>
      <c r="H1229">
        <v>2.4700000000000002</v>
      </c>
      <c r="I1229" s="7">
        <v>2.4481341979137299</v>
      </c>
      <c r="J1229">
        <v>3.9</v>
      </c>
      <c r="K1229">
        <v>15</v>
      </c>
      <c r="L1229">
        <v>14.6</v>
      </c>
      <c r="M1229">
        <v>2</v>
      </c>
      <c r="N1229">
        <v>1.8</v>
      </c>
    </row>
    <row r="1230" spans="1:14" x14ac:dyDescent="0.25">
      <c r="A1230" t="s">
        <v>20</v>
      </c>
      <c r="B1230" t="s">
        <v>60</v>
      </c>
      <c r="C1230" s="1">
        <v>42401</v>
      </c>
      <c r="D1230">
        <f>29.5-0-0</f>
        <v>29.5</v>
      </c>
      <c r="E1230">
        <v>30.5</v>
      </c>
      <c r="F1230" s="7">
        <v>27.460388908894487</v>
      </c>
      <c r="G1230" s="7">
        <v>2.2096419509444596</v>
      </c>
      <c r="H1230">
        <v>2.02</v>
      </c>
      <c r="I1230" s="7">
        <v>2.0021178460670987</v>
      </c>
      <c r="J1230">
        <v>7.6</v>
      </c>
      <c r="K1230">
        <v>29.5</v>
      </c>
      <c r="L1230">
        <v>30.5</v>
      </c>
      <c r="M1230">
        <v>2</v>
      </c>
      <c r="N1230">
        <v>1.8</v>
      </c>
    </row>
    <row r="1231" spans="1:14" x14ac:dyDescent="0.25">
      <c r="A1231" t="s">
        <v>21</v>
      </c>
      <c r="B1231" t="s">
        <v>60</v>
      </c>
      <c r="C1231" s="1">
        <v>42401</v>
      </c>
      <c r="D1231">
        <f>25.5-0-0</f>
        <v>25.5</v>
      </c>
      <c r="E1231">
        <v>26</v>
      </c>
      <c r="F1231" s="7">
        <v>23.736946344976591</v>
      </c>
      <c r="G1231" s="7">
        <v>3.3035241048773609</v>
      </c>
      <c r="H1231">
        <v>3.02</v>
      </c>
      <c r="I1231" s="7">
        <v>2.9932652946151674</v>
      </c>
      <c r="J1231">
        <v>6.5</v>
      </c>
      <c r="K1231">
        <v>25.5</v>
      </c>
      <c r="L1231">
        <v>26</v>
      </c>
      <c r="M1231">
        <v>3.2</v>
      </c>
      <c r="N1231">
        <v>2.9</v>
      </c>
    </row>
    <row r="1232" spans="1:14" x14ac:dyDescent="0.25">
      <c r="A1232" t="s">
        <v>22</v>
      </c>
      <c r="B1232" t="s">
        <v>60</v>
      </c>
      <c r="C1232" s="1">
        <v>42401</v>
      </c>
      <c r="D1232">
        <f>21-0-0</f>
        <v>21</v>
      </c>
      <c r="E1232">
        <v>20.8</v>
      </c>
      <c r="F1232" s="7">
        <v>19.548073460568958</v>
      </c>
      <c r="G1232" s="7">
        <v>1.553312658584719</v>
      </c>
      <c r="H1232">
        <v>1.42</v>
      </c>
      <c r="I1232" s="7">
        <v>1.4074293769382575</v>
      </c>
      <c r="J1232">
        <v>5.4</v>
      </c>
      <c r="K1232">
        <v>21</v>
      </c>
      <c r="L1232">
        <v>20.8</v>
      </c>
      <c r="M1232">
        <v>2.5</v>
      </c>
      <c r="N1232">
        <v>2.2000000000000002</v>
      </c>
    </row>
    <row r="1233" spans="1:14" x14ac:dyDescent="0.25">
      <c r="A1233" t="s">
        <v>23</v>
      </c>
      <c r="B1233" t="s">
        <v>60</v>
      </c>
      <c r="C1233" s="1">
        <v>42401</v>
      </c>
      <c r="D1233">
        <f>0.5-0-0</f>
        <v>0.5</v>
      </c>
      <c r="E1233">
        <v>4.7</v>
      </c>
      <c r="F1233" s="7">
        <v>0.46543032048973704</v>
      </c>
      <c r="G1233" s="7">
        <v>2.5706230617423174</v>
      </c>
      <c r="H1233">
        <v>2.35</v>
      </c>
      <c r="I1233" s="7">
        <v>2.3291965040879616</v>
      </c>
      <c r="J1233">
        <v>0.1</v>
      </c>
      <c r="K1233">
        <v>0.54</v>
      </c>
      <c r="L1233">
        <v>4.7</v>
      </c>
      <c r="M1233">
        <v>0</v>
      </c>
      <c r="N1233">
        <v>0</v>
      </c>
    </row>
    <row r="1234" spans="1:14" x14ac:dyDescent="0.25">
      <c r="A1234" t="s">
        <v>24</v>
      </c>
      <c r="B1234" t="s">
        <v>60</v>
      </c>
      <c r="C1234" s="1">
        <v>42401</v>
      </c>
      <c r="D1234">
        <f>40-0-0</f>
        <v>40</v>
      </c>
      <c r="E1234">
        <v>27.8</v>
      </c>
      <c r="F1234" s="7">
        <v>37.234425639178966</v>
      </c>
      <c r="G1234" s="7">
        <v>1.8814773047645896</v>
      </c>
      <c r="H1234">
        <v>1.72</v>
      </c>
      <c r="I1234" s="7">
        <v>1.7047736115026779</v>
      </c>
      <c r="J1234">
        <v>10.3</v>
      </c>
      <c r="K1234">
        <v>40</v>
      </c>
      <c r="L1234">
        <v>27.8</v>
      </c>
      <c r="M1234">
        <v>4.7</v>
      </c>
      <c r="N1234">
        <v>4.3</v>
      </c>
    </row>
    <row r="1235" spans="1:14" x14ac:dyDescent="0.25">
      <c r="A1235" t="s">
        <v>25</v>
      </c>
      <c r="B1235" t="s">
        <v>60</v>
      </c>
      <c r="C1235" s="1">
        <v>42401</v>
      </c>
      <c r="D1235">
        <f>6.5-0-0</f>
        <v>6.5</v>
      </c>
      <c r="E1235">
        <v>6.2</v>
      </c>
      <c r="F1235" s="7">
        <v>6.0505941663665821</v>
      </c>
      <c r="G1235" s="7">
        <v>2.5268677755850009</v>
      </c>
      <c r="H1235">
        <v>2.31</v>
      </c>
      <c r="I1235" s="7">
        <v>2.2895506061460389</v>
      </c>
      <c r="J1235">
        <v>1.7</v>
      </c>
      <c r="K1235">
        <v>6.5</v>
      </c>
      <c r="L1235">
        <v>6.2</v>
      </c>
      <c r="M1235">
        <v>0.1</v>
      </c>
      <c r="N1235">
        <v>0.1</v>
      </c>
    </row>
    <row r="1236" spans="1:14" x14ac:dyDescent="0.25">
      <c r="A1236" t="s">
        <v>26</v>
      </c>
      <c r="B1236" t="s">
        <v>60</v>
      </c>
      <c r="C1236" s="1">
        <v>42401</v>
      </c>
      <c r="D1236">
        <f>22-0-0</f>
        <v>22</v>
      </c>
      <c r="E1236">
        <v>16.5</v>
      </c>
      <c r="F1236" s="7">
        <v>20.478934101548429</v>
      </c>
      <c r="G1236" s="7">
        <v>1.7064561601353254</v>
      </c>
      <c r="H1236">
        <v>1.56</v>
      </c>
      <c r="I1236" s="7">
        <v>1.5461900197349874</v>
      </c>
      <c r="J1236">
        <v>5.7</v>
      </c>
      <c r="K1236">
        <v>22</v>
      </c>
      <c r="L1236">
        <v>16.5</v>
      </c>
      <c r="M1236">
        <v>0.8</v>
      </c>
      <c r="N1236">
        <v>0.7</v>
      </c>
    </row>
    <row r="1237" spans="1:14" x14ac:dyDescent="0.25">
      <c r="A1237" t="s">
        <v>27</v>
      </c>
      <c r="B1237" t="s">
        <v>60</v>
      </c>
      <c r="C1237" s="1">
        <v>42401</v>
      </c>
      <c r="D1237">
        <f>21-0-0</f>
        <v>21</v>
      </c>
      <c r="E1237">
        <v>18.2</v>
      </c>
      <c r="F1237" s="7">
        <v>19.548073460568958</v>
      </c>
      <c r="G1237" s="7">
        <v>1.4767409078094165</v>
      </c>
      <c r="H1237">
        <v>1.35</v>
      </c>
      <c r="I1237" s="7">
        <v>1.338049055539893</v>
      </c>
      <c r="J1237">
        <v>5.4</v>
      </c>
      <c r="K1237">
        <v>21</v>
      </c>
      <c r="L1237">
        <v>18.2</v>
      </c>
      <c r="M1237">
        <v>2.4</v>
      </c>
      <c r="N1237">
        <v>2.2000000000000002</v>
      </c>
    </row>
    <row r="1238" spans="1:14" x14ac:dyDescent="0.25">
      <c r="A1238" t="s">
        <v>28</v>
      </c>
      <c r="B1238" t="s">
        <v>60</v>
      </c>
      <c r="C1238" s="1">
        <v>42401</v>
      </c>
      <c r="D1238">
        <f>6.5-0-0</f>
        <v>6.5</v>
      </c>
      <c r="E1238">
        <v>7</v>
      </c>
      <c r="F1238" s="7">
        <v>6.0505941663665821</v>
      </c>
      <c r="G1238" s="7">
        <v>1.4658020862700873</v>
      </c>
      <c r="H1238">
        <v>1.34</v>
      </c>
      <c r="I1238" s="7">
        <v>1.328137581054412</v>
      </c>
      <c r="J1238">
        <v>1.7</v>
      </c>
      <c r="K1238">
        <v>6.5</v>
      </c>
      <c r="L1238">
        <v>7</v>
      </c>
      <c r="M1238">
        <v>0.8</v>
      </c>
      <c r="N1238">
        <v>0.7</v>
      </c>
    </row>
    <row r="1239" spans="1:14" x14ac:dyDescent="0.25">
      <c r="A1239" t="s">
        <v>29</v>
      </c>
      <c r="B1239" t="s">
        <v>60</v>
      </c>
      <c r="C1239" s="1">
        <v>42401</v>
      </c>
      <c r="D1239">
        <f>14-0-0</f>
        <v>14</v>
      </c>
      <c r="E1239">
        <v>14.4</v>
      </c>
      <c r="F1239" s="7">
        <v>13.032048973712637</v>
      </c>
      <c r="G1239" s="7">
        <v>1.4111079785734422</v>
      </c>
      <c r="H1239">
        <v>1.29</v>
      </c>
      <c r="I1239" s="7">
        <v>1.2785802086270086</v>
      </c>
      <c r="J1239">
        <v>3.6</v>
      </c>
      <c r="K1239">
        <v>14</v>
      </c>
      <c r="L1239">
        <v>14.4</v>
      </c>
      <c r="M1239">
        <v>0.4</v>
      </c>
      <c r="N1239">
        <v>0.3</v>
      </c>
    </row>
    <row r="1240" spans="1:14" x14ac:dyDescent="0.25">
      <c r="A1240" t="s">
        <v>30</v>
      </c>
      <c r="B1240" t="s">
        <v>60</v>
      </c>
      <c r="C1240" s="1">
        <v>42401</v>
      </c>
      <c r="D1240">
        <f>35-0-0</f>
        <v>35</v>
      </c>
      <c r="E1240">
        <v>36.299999999999997</v>
      </c>
      <c r="F1240" s="7">
        <v>32.580122434281591</v>
      </c>
      <c r="G1240" s="7">
        <v>1.7502114462926417</v>
      </c>
      <c r="H1240">
        <v>1.6</v>
      </c>
      <c r="I1240" s="7">
        <v>1.5858359176769099</v>
      </c>
      <c r="J1240">
        <v>9</v>
      </c>
      <c r="K1240">
        <v>35</v>
      </c>
      <c r="L1240">
        <v>36.299999999999997</v>
      </c>
      <c r="M1240">
        <v>0.9</v>
      </c>
      <c r="N1240">
        <v>0.9</v>
      </c>
    </row>
    <row r="1241" spans="1:14" x14ac:dyDescent="0.25">
      <c r="A1241" t="s">
        <v>31</v>
      </c>
      <c r="B1241" t="s">
        <v>60</v>
      </c>
      <c r="C1241" s="1">
        <v>42401</v>
      </c>
      <c r="D1241">
        <f>30.5-0-0</f>
        <v>30.5</v>
      </c>
      <c r="E1241">
        <v>31.9</v>
      </c>
      <c r="F1241" s="7">
        <v>28.391249549873962</v>
      </c>
      <c r="G1241" s="7">
        <v>1.4658020862700873</v>
      </c>
      <c r="H1241">
        <v>1.34</v>
      </c>
      <c r="I1241" s="7">
        <v>1.328137581054412</v>
      </c>
      <c r="J1241">
        <v>7.8</v>
      </c>
      <c r="K1241">
        <v>30.5</v>
      </c>
      <c r="L1241">
        <v>31.9</v>
      </c>
      <c r="M1241">
        <v>1.4</v>
      </c>
      <c r="N1241">
        <v>1.3</v>
      </c>
    </row>
    <row r="1242" spans="1:14" x14ac:dyDescent="0.25">
      <c r="A1242" t="s">
        <v>32</v>
      </c>
      <c r="B1242" t="s">
        <v>60</v>
      </c>
      <c r="C1242" s="1">
        <v>42401</v>
      </c>
      <c r="D1242">
        <f>7-0-0</f>
        <v>7</v>
      </c>
      <c r="E1242">
        <v>7.4</v>
      </c>
      <c r="F1242" s="7">
        <v>6.5160244868563186</v>
      </c>
      <c r="G1242" s="7">
        <v>0.90792218776430766</v>
      </c>
      <c r="H1242">
        <v>0.83</v>
      </c>
      <c r="I1242" s="7">
        <v>0.82265238229489701</v>
      </c>
      <c r="J1242">
        <v>1.8</v>
      </c>
      <c r="K1242">
        <v>7</v>
      </c>
      <c r="L1242">
        <v>7.4</v>
      </c>
      <c r="M1242">
        <v>0.7</v>
      </c>
      <c r="N1242">
        <v>0.6</v>
      </c>
    </row>
    <row r="1243" spans="1:14" x14ac:dyDescent="0.25">
      <c r="A1243" t="s">
        <v>33</v>
      </c>
      <c r="B1243" t="s">
        <v>60</v>
      </c>
      <c r="C1243" s="1">
        <v>42401</v>
      </c>
      <c r="D1243">
        <v>0</v>
      </c>
      <c r="E1243">
        <v>15</v>
      </c>
      <c r="F1243" s="7">
        <v>0</v>
      </c>
      <c r="G1243" s="7">
        <v>1.061065689314914</v>
      </c>
      <c r="H1243">
        <v>0.97</v>
      </c>
      <c r="I1243" s="7">
        <v>0.96141302509162652</v>
      </c>
      <c r="J1243">
        <v>123.3</v>
      </c>
      <c r="K1243">
        <v>0</v>
      </c>
      <c r="L1243">
        <v>15</v>
      </c>
      <c r="M1243">
        <v>70.2</v>
      </c>
      <c r="N1243">
        <v>63.6</v>
      </c>
    </row>
    <row r="1244" spans="1:14" x14ac:dyDescent="0.25">
      <c r="A1244" t="s">
        <v>34</v>
      </c>
      <c r="B1244" t="s">
        <v>60</v>
      </c>
      <c r="C1244" s="1">
        <v>42401</v>
      </c>
      <c r="D1244">
        <f>16.8-0-0</f>
        <v>16.8</v>
      </c>
      <c r="E1244">
        <v>5.5</v>
      </c>
      <c r="F1244" s="7">
        <v>15.638458768455166</v>
      </c>
      <c r="G1244" s="7">
        <v>0.61257400620242464</v>
      </c>
      <c r="H1244">
        <v>0.56000000000000005</v>
      </c>
      <c r="I1244" s="7">
        <v>0.55504257118691847</v>
      </c>
      <c r="J1244">
        <v>4.3</v>
      </c>
      <c r="K1244">
        <v>16.82</v>
      </c>
      <c r="L1244">
        <v>5.5</v>
      </c>
      <c r="M1244">
        <v>0.5</v>
      </c>
      <c r="N1244">
        <v>0.4</v>
      </c>
    </row>
    <row r="1245" spans="1:14" x14ac:dyDescent="0.25">
      <c r="A1245" t="s">
        <v>35</v>
      </c>
      <c r="B1245" t="s">
        <v>60</v>
      </c>
      <c r="C1245" s="1">
        <v>42401</v>
      </c>
      <c r="D1245">
        <f>21-0-0</f>
        <v>21</v>
      </c>
      <c r="E1245">
        <v>20.8</v>
      </c>
      <c r="F1245" s="7">
        <v>19.548073460568958</v>
      </c>
      <c r="G1245" s="7">
        <v>0.60163518466309551</v>
      </c>
      <c r="H1245">
        <v>0.55000000000000004</v>
      </c>
      <c r="I1245" s="7">
        <v>0.54513109670143778</v>
      </c>
      <c r="J1245">
        <v>5.4</v>
      </c>
      <c r="K1245">
        <v>21</v>
      </c>
      <c r="L1245">
        <v>20.8</v>
      </c>
      <c r="M1245">
        <v>2.4</v>
      </c>
      <c r="N1245">
        <v>2.2000000000000002</v>
      </c>
    </row>
    <row r="1246" spans="1:14" x14ac:dyDescent="0.25">
      <c r="A1246" t="s">
        <v>36</v>
      </c>
      <c r="B1246" t="s">
        <v>60</v>
      </c>
      <c r="C1246" s="1">
        <v>42401</v>
      </c>
      <c r="D1246">
        <v>0</v>
      </c>
      <c r="E1246">
        <v>8</v>
      </c>
      <c r="F1246" s="7">
        <v>0</v>
      </c>
      <c r="G1246" s="7">
        <v>0.27347053848322522</v>
      </c>
      <c r="H1246">
        <v>0.25</v>
      </c>
      <c r="I1246" s="7">
        <v>0.24778686213701717</v>
      </c>
      <c r="J1246">
        <v>65.7</v>
      </c>
      <c r="K1246">
        <v>0</v>
      </c>
      <c r="L1246">
        <v>8</v>
      </c>
      <c r="M1246">
        <v>0</v>
      </c>
      <c r="N1246">
        <v>0</v>
      </c>
    </row>
    <row r="1247" spans="1:14" x14ac:dyDescent="0.25">
      <c r="A1247" t="s">
        <v>37</v>
      </c>
      <c r="B1247" t="s">
        <v>60</v>
      </c>
      <c r="C1247" s="1">
        <v>42401</v>
      </c>
      <c r="D1247">
        <v>0</v>
      </c>
      <c r="E1247">
        <v>0</v>
      </c>
      <c r="F1247" s="7">
        <v>0</v>
      </c>
      <c r="G1247" s="7">
        <v>0</v>
      </c>
      <c r="H1247">
        <v>0</v>
      </c>
      <c r="I1247" s="7">
        <v>0</v>
      </c>
      <c r="J1247">
        <v>0</v>
      </c>
      <c r="K1247">
        <v>0</v>
      </c>
      <c r="L1247">
        <v>0</v>
      </c>
      <c r="M1247">
        <v>0</v>
      </c>
      <c r="N1247">
        <v>0</v>
      </c>
    </row>
    <row r="1248" spans="1:14" x14ac:dyDescent="0.25">
      <c r="A1248" t="s">
        <v>38</v>
      </c>
      <c r="B1248" t="s">
        <v>60</v>
      </c>
      <c r="C1248" s="1">
        <v>42401</v>
      </c>
      <c r="D1248">
        <v>0</v>
      </c>
      <c r="E1248">
        <v>10</v>
      </c>
      <c r="F1248" s="7">
        <v>0</v>
      </c>
      <c r="G1248" s="7">
        <v>0</v>
      </c>
      <c r="H1248">
        <v>0</v>
      </c>
      <c r="I1248" s="7">
        <v>0</v>
      </c>
      <c r="J1248">
        <v>82.2</v>
      </c>
      <c r="K1248">
        <v>0</v>
      </c>
      <c r="L1248">
        <v>10</v>
      </c>
      <c r="M1248">
        <v>47</v>
      </c>
      <c r="N1248">
        <v>42.6</v>
      </c>
    </row>
    <row r="1249" spans="1:14" x14ac:dyDescent="0.25">
      <c r="A1249" t="s">
        <v>59</v>
      </c>
      <c r="B1249" t="s">
        <v>60</v>
      </c>
      <c r="C1249" s="1">
        <v>42401</v>
      </c>
      <c r="D1249">
        <v>0</v>
      </c>
      <c r="E1249">
        <v>5</v>
      </c>
      <c r="F1249" s="7">
        <v>0</v>
      </c>
      <c r="G1249" s="7">
        <v>0</v>
      </c>
      <c r="I1249" s="7">
        <v>0</v>
      </c>
      <c r="K1249">
        <v>0</v>
      </c>
      <c r="L1249">
        <v>5</v>
      </c>
      <c r="M1249">
        <v>0</v>
      </c>
      <c r="N1249">
        <v>0</v>
      </c>
    </row>
    <row r="1250" spans="1:14" x14ac:dyDescent="0.25">
      <c r="A1250" t="s">
        <v>1</v>
      </c>
      <c r="B1250" t="s">
        <v>60</v>
      </c>
      <c r="C1250" s="1">
        <v>42402</v>
      </c>
      <c r="D1250">
        <v>531.40000000000009</v>
      </c>
      <c r="E1250">
        <v>507.19999999999993</v>
      </c>
      <c r="F1250">
        <v>527</v>
      </c>
      <c r="G1250">
        <v>99</v>
      </c>
      <c r="H1250">
        <v>177.35000000000002</v>
      </c>
      <c r="I1250">
        <v>179.18</v>
      </c>
      <c r="J1250">
        <v>539.06060606060601</v>
      </c>
      <c r="K1250">
        <v>1086.8000000000002</v>
      </c>
      <c r="L1250">
        <v>1044</v>
      </c>
      <c r="M1250">
        <v>293</v>
      </c>
      <c r="N1250">
        <v>354.96000000000004</v>
      </c>
    </row>
    <row r="1251" spans="1:14" x14ac:dyDescent="0.25">
      <c r="A1251" t="s">
        <v>2</v>
      </c>
      <c r="B1251" t="s">
        <v>60</v>
      </c>
      <c r="C1251" s="1">
        <v>42402</v>
      </c>
      <c r="D1251">
        <f>7.4-0-0</f>
        <v>7.4</v>
      </c>
      <c r="E1251">
        <v>14.5</v>
      </c>
      <c r="F1251" s="7">
        <v>7.3387278885961598</v>
      </c>
      <c r="G1251" s="7">
        <v>11.555117000281925</v>
      </c>
      <c r="H1251">
        <v>20.7</v>
      </c>
      <c r="I1251" s="7">
        <v>20.913594586974906</v>
      </c>
      <c r="J1251">
        <v>3</v>
      </c>
      <c r="K1251">
        <v>14.7</v>
      </c>
      <c r="L1251">
        <v>29</v>
      </c>
      <c r="M1251">
        <v>0.6</v>
      </c>
      <c r="N1251">
        <v>0.7</v>
      </c>
    </row>
    <row r="1252" spans="1:14" x14ac:dyDescent="0.25">
      <c r="A1252" t="s">
        <v>3</v>
      </c>
      <c r="B1252" t="s">
        <v>60</v>
      </c>
      <c r="C1252" s="1">
        <v>42402</v>
      </c>
      <c r="D1252">
        <f>2-0-0</f>
        <v>2</v>
      </c>
      <c r="E1252">
        <v>3.3</v>
      </c>
      <c r="F1252" s="7">
        <v>1.983439969890854</v>
      </c>
      <c r="G1252" s="7">
        <v>7.8764589794192261</v>
      </c>
      <c r="H1252">
        <v>14.11</v>
      </c>
      <c r="I1252" s="7">
        <v>14.255595150831688</v>
      </c>
      <c r="J1252">
        <v>0.9</v>
      </c>
      <c r="K1252">
        <v>4.4550000000000001</v>
      </c>
      <c r="L1252">
        <v>6.6</v>
      </c>
      <c r="M1252">
        <v>0.4</v>
      </c>
      <c r="N1252">
        <v>0.5</v>
      </c>
    </row>
    <row r="1253" spans="1:14" x14ac:dyDescent="0.25">
      <c r="A1253" t="s">
        <v>4</v>
      </c>
      <c r="B1253" t="s">
        <v>60</v>
      </c>
      <c r="C1253" s="1">
        <v>42402</v>
      </c>
      <c r="D1253">
        <f>11.8-0-0</f>
        <v>11.8</v>
      </c>
      <c r="E1253">
        <v>6.9</v>
      </c>
      <c r="F1253" s="7">
        <v>11.702295822356039</v>
      </c>
      <c r="G1253" s="7">
        <v>5.8501268677755842</v>
      </c>
      <c r="H1253">
        <v>10.48</v>
      </c>
      <c r="I1253" s="7">
        <v>10.588138708767973</v>
      </c>
      <c r="J1253">
        <v>5.8</v>
      </c>
      <c r="K1253">
        <v>28.299999999999997</v>
      </c>
      <c r="L1253">
        <v>13.8</v>
      </c>
      <c r="M1253">
        <v>2.1</v>
      </c>
      <c r="N1253">
        <v>2.6</v>
      </c>
    </row>
    <row r="1254" spans="1:14" x14ac:dyDescent="0.25">
      <c r="A1254" t="s">
        <v>5</v>
      </c>
      <c r="B1254" t="s">
        <v>60</v>
      </c>
      <c r="C1254" s="1">
        <v>42402</v>
      </c>
      <c r="D1254">
        <f>4.7-0-0</f>
        <v>4.7</v>
      </c>
      <c r="E1254">
        <v>7.7</v>
      </c>
      <c r="F1254" s="7">
        <v>4.6610839292435067</v>
      </c>
      <c r="G1254" s="7">
        <v>5.6435861291232019</v>
      </c>
      <c r="H1254">
        <v>10.11</v>
      </c>
      <c r="I1254" s="7">
        <v>10.214320834508033</v>
      </c>
      <c r="J1254">
        <v>2.9</v>
      </c>
      <c r="K1254">
        <v>14.07</v>
      </c>
      <c r="L1254">
        <v>15.4</v>
      </c>
      <c r="M1254">
        <v>0.4</v>
      </c>
      <c r="N1254">
        <v>0.5</v>
      </c>
    </row>
    <row r="1255" spans="1:14" x14ac:dyDescent="0.25">
      <c r="A1255" t="s">
        <v>6</v>
      </c>
      <c r="B1255" t="s">
        <v>60</v>
      </c>
      <c r="C1255" s="1">
        <v>42402</v>
      </c>
      <c r="D1255">
        <f>18.5-0-0</f>
        <v>18.5</v>
      </c>
      <c r="E1255">
        <v>16.5</v>
      </c>
      <c r="F1255" s="7">
        <v>18.346819721490398</v>
      </c>
      <c r="G1255" s="7">
        <v>6.9553989286721176</v>
      </c>
      <c r="H1255">
        <v>12.46</v>
      </c>
      <c r="I1255" s="7">
        <v>12.58856949534818</v>
      </c>
      <c r="J1255">
        <v>7.3</v>
      </c>
      <c r="K1255">
        <v>35.484999999999999</v>
      </c>
      <c r="L1255">
        <v>33</v>
      </c>
      <c r="M1255">
        <v>1.4</v>
      </c>
      <c r="N1255">
        <v>1.7</v>
      </c>
    </row>
    <row r="1256" spans="1:14" x14ac:dyDescent="0.25">
      <c r="A1256" t="s">
        <v>7</v>
      </c>
      <c r="B1256" t="s">
        <v>60</v>
      </c>
      <c r="C1256" s="1">
        <v>42402</v>
      </c>
      <c r="D1256">
        <f>4.8-0-0</f>
        <v>4.8</v>
      </c>
      <c r="E1256">
        <v>11.7</v>
      </c>
      <c r="F1256" s="7">
        <v>4.7602559277380498</v>
      </c>
      <c r="G1256" s="7">
        <v>5.878037778404285</v>
      </c>
      <c r="H1256">
        <v>10.53</v>
      </c>
      <c r="I1256" s="7">
        <v>10.638654637722016</v>
      </c>
      <c r="J1256">
        <v>2</v>
      </c>
      <c r="K1256">
        <v>9.64</v>
      </c>
      <c r="L1256">
        <v>23.4</v>
      </c>
      <c r="M1256">
        <v>0.3</v>
      </c>
      <c r="N1256">
        <v>0.3</v>
      </c>
    </row>
    <row r="1257" spans="1:14" x14ac:dyDescent="0.25">
      <c r="A1257" t="s">
        <v>8</v>
      </c>
      <c r="B1257" t="s">
        <v>60</v>
      </c>
      <c r="C1257" s="1">
        <v>42402</v>
      </c>
      <c r="D1257">
        <f>22.1-0-0</f>
        <v>22.1</v>
      </c>
      <c r="E1257">
        <v>12.7</v>
      </c>
      <c r="F1257" s="7">
        <v>21.917011667293938</v>
      </c>
      <c r="G1257" s="7">
        <v>4.4657457005920493</v>
      </c>
      <c r="H1257">
        <v>8</v>
      </c>
      <c r="I1257" s="7">
        <v>8.0825486326473062</v>
      </c>
      <c r="J1257">
        <v>9.5</v>
      </c>
      <c r="K1257">
        <v>46.25</v>
      </c>
      <c r="L1257">
        <v>25.4</v>
      </c>
      <c r="M1257">
        <v>1.7</v>
      </c>
      <c r="N1257">
        <v>2</v>
      </c>
    </row>
    <row r="1258" spans="1:14" x14ac:dyDescent="0.25">
      <c r="A1258" t="s">
        <v>9</v>
      </c>
      <c r="B1258" t="s">
        <v>60</v>
      </c>
      <c r="C1258" s="1">
        <v>42402</v>
      </c>
      <c r="D1258">
        <f>9.9-0-0</f>
        <v>9.9</v>
      </c>
      <c r="E1258">
        <v>14.8</v>
      </c>
      <c r="F1258" s="7">
        <v>9.8180278509597283</v>
      </c>
      <c r="G1258" s="7">
        <v>5.7831406822667031</v>
      </c>
      <c r="H1258">
        <v>10.36</v>
      </c>
      <c r="I1258" s="7">
        <v>10.466900479278261</v>
      </c>
      <c r="J1258">
        <v>4.0999999999999996</v>
      </c>
      <c r="K1258">
        <v>19.86</v>
      </c>
      <c r="L1258">
        <v>29.6</v>
      </c>
      <c r="M1258">
        <v>0.6</v>
      </c>
      <c r="N1258">
        <v>0.8</v>
      </c>
    </row>
    <row r="1259" spans="1:14" x14ac:dyDescent="0.25">
      <c r="A1259" t="s">
        <v>10</v>
      </c>
      <c r="B1259" t="s">
        <v>60</v>
      </c>
      <c r="C1259" s="1">
        <v>42402</v>
      </c>
      <c r="D1259">
        <f>10.9-0-0</f>
        <v>10.9</v>
      </c>
      <c r="E1259">
        <v>17.8</v>
      </c>
      <c r="F1259" s="7">
        <v>10.809747835905155</v>
      </c>
      <c r="G1259" s="7">
        <v>5.4761206653510008</v>
      </c>
      <c r="H1259">
        <v>9.81</v>
      </c>
      <c r="I1259" s="7">
        <v>9.9112252607837608</v>
      </c>
      <c r="J1259">
        <v>5</v>
      </c>
      <c r="K1259">
        <v>24.549999999999997</v>
      </c>
      <c r="L1259">
        <v>35.6</v>
      </c>
      <c r="M1259">
        <v>1</v>
      </c>
      <c r="N1259">
        <v>1.2</v>
      </c>
    </row>
    <row r="1260" spans="1:14" x14ac:dyDescent="0.25">
      <c r="A1260" t="s">
        <v>11</v>
      </c>
      <c r="B1260" t="s">
        <v>60</v>
      </c>
      <c r="C1260" s="1">
        <v>42402</v>
      </c>
      <c r="D1260">
        <f>5.3-0-0.5</f>
        <v>4.8</v>
      </c>
      <c r="E1260">
        <v>12.4</v>
      </c>
      <c r="F1260" s="7">
        <v>4.7602559277380498</v>
      </c>
      <c r="G1260" s="7">
        <v>5.2416690160699178</v>
      </c>
      <c r="H1260">
        <v>9.39</v>
      </c>
      <c r="I1260" s="7">
        <v>9.4868914575697776</v>
      </c>
      <c r="J1260">
        <v>2.2999999999999998</v>
      </c>
      <c r="K1260">
        <v>11.228999999999999</v>
      </c>
      <c r="L1260">
        <v>24.8</v>
      </c>
      <c r="M1260">
        <v>0.5</v>
      </c>
      <c r="N1260">
        <v>0.6</v>
      </c>
    </row>
    <row r="1261" spans="1:14" x14ac:dyDescent="0.25">
      <c r="A1261" t="s">
        <v>12</v>
      </c>
      <c r="B1261" t="s">
        <v>60</v>
      </c>
      <c r="C1261" s="1">
        <v>42402</v>
      </c>
      <c r="D1261">
        <f>25.2-0-0</f>
        <v>25.2</v>
      </c>
      <c r="E1261">
        <v>30.4</v>
      </c>
      <c r="F1261" s="7">
        <v>24.991343620624761</v>
      </c>
      <c r="G1261" s="7">
        <v>3.7009867493656605</v>
      </c>
      <c r="H1261">
        <v>6.63</v>
      </c>
      <c r="I1261" s="7">
        <v>6.6984121793064562</v>
      </c>
      <c r="J1261">
        <v>10.4</v>
      </c>
      <c r="K1261">
        <v>50.650000000000006</v>
      </c>
      <c r="L1261">
        <v>60.8</v>
      </c>
      <c r="M1261">
        <v>4.5999999999999996</v>
      </c>
      <c r="N1261">
        <v>5.6</v>
      </c>
    </row>
    <row r="1262" spans="1:14" x14ac:dyDescent="0.25">
      <c r="A1262" t="s">
        <v>13</v>
      </c>
      <c r="B1262" t="s">
        <v>60</v>
      </c>
      <c r="C1262" s="1">
        <v>42402</v>
      </c>
      <c r="D1262">
        <f>12-0-0</f>
        <v>12</v>
      </c>
      <c r="E1262">
        <v>10</v>
      </c>
      <c r="F1262" s="7">
        <v>11.900639819345123</v>
      </c>
      <c r="G1262" s="7">
        <v>3.8907809416408226</v>
      </c>
      <c r="H1262">
        <v>6.97</v>
      </c>
      <c r="I1262" s="7">
        <v>7.0419204961939661</v>
      </c>
      <c r="J1262">
        <v>4.7</v>
      </c>
      <c r="K1262">
        <v>23</v>
      </c>
      <c r="L1262">
        <v>20</v>
      </c>
      <c r="M1262">
        <v>0.8</v>
      </c>
      <c r="N1262">
        <v>1</v>
      </c>
    </row>
    <row r="1263" spans="1:14" x14ac:dyDescent="0.25">
      <c r="A1263" t="s">
        <v>14</v>
      </c>
      <c r="B1263" t="s">
        <v>60</v>
      </c>
      <c r="C1263" s="1">
        <v>42402</v>
      </c>
      <c r="D1263">
        <v>0</v>
      </c>
      <c r="E1263">
        <v>7</v>
      </c>
      <c r="F1263" s="7">
        <v>0</v>
      </c>
      <c r="G1263" s="7">
        <v>2.3500986749365658</v>
      </c>
      <c r="H1263">
        <v>4.21</v>
      </c>
      <c r="I1263" s="7">
        <v>4.2534412179306447</v>
      </c>
      <c r="J1263">
        <v>0</v>
      </c>
      <c r="K1263">
        <v>0</v>
      </c>
      <c r="L1263">
        <v>14</v>
      </c>
      <c r="M1263">
        <v>0</v>
      </c>
      <c r="N1263">
        <v>0</v>
      </c>
    </row>
    <row r="1264" spans="1:14" x14ac:dyDescent="0.25">
      <c r="A1264" t="s">
        <v>15</v>
      </c>
      <c r="B1264" t="s">
        <v>60</v>
      </c>
      <c r="C1264" s="1">
        <v>42402</v>
      </c>
      <c r="D1264">
        <f>12-0-0</f>
        <v>12</v>
      </c>
      <c r="E1264">
        <v>9.9</v>
      </c>
      <c r="F1264" s="7">
        <v>11.900639819345123</v>
      </c>
      <c r="G1264" s="7">
        <v>2.2775303073019453</v>
      </c>
      <c r="H1264">
        <v>4.08</v>
      </c>
      <c r="I1264" s="7">
        <v>4.1220998026501263</v>
      </c>
      <c r="J1264">
        <v>4.9000000000000004</v>
      </c>
      <c r="K1264">
        <v>24</v>
      </c>
      <c r="L1264">
        <v>19.8</v>
      </c>
      <c r="M1264">
        <v>1</v>
      </c>
      <c r="N1264">
        <v>1.2</v>
      </c>
    </row>
    <row r="1265" spans="1:14" x14ac:dyDescent="0.25">
      <c r="A1265" t="s">
        <v>16</v>
      </c>
      <c r="B1265" t="s">
        <v>60</v>
      </c>
      <c r="C1265" s="1">
        <v>42402</v>
      </c>
      <c r="D1265">
        <f>10-0-0</f>
        <v>10</v>
      </c>
      <c r="E1265">
        <v>9.9</v>
      </c>
      <c r="F1265" s="7">
        <v>9.9171998494542706</v>
      </c>
      <c r="G1265" s="7">
        <v>3.7903016633775017</v>
      </c>
      <c r="H1265">
        <v>6.79</v>
      </c>
      <c r="I1265" s="7">
        <v>6.8600631519594018</v>
      </c>
      <c r="J1265">
        <v>4.0999999999999996</v>
      </c>
      <c r="K1265">
        <v>20</v>
      </c>
      <c r="L1265">
        <v>19.8</v>
      </c>
      <c r="M1265">
        <v>1.5</v>
      </c>
      <c r="N1265">
        <v>1.9</v>
      </c>
    </row>
    <row r="1266" spans="1:14" x14ac:dyDescent="0.25">
      <c r="A1266" t="s">
        <v>17</v>
      </c>
      <c r="B1266" t="s">
        <v>60</v>
      </c>
      <c r="C1266" s="1">
        <v>42402</v>
      </c>
      <c r="D1266">
        <v>0</v>
      </c>
      <c r="E1266">
        <v>17</v>
      </c>
      <c r="F1266" s="7">
        <v>0</v>
      </c>
      <c r="G1266" s="7">
        <v>1.8365379193684801</v>
      </c>
      <c r="H1266">
        <v>3.29</v>
      </c>
      <c r="I1266" s="7">
        <v>3.3239481251762051</v>
      </c>
      <c r="J1266">
        <v>115.1</v>
      </c>
      <c r="K1266">
        <v>0</v>
      </c>
      <c r="L1266">
        <v>34</v>
      </c>
      <c r="M1266">
        <v>56.9</v>
      </c>
      <c r="N1266">
        <v>68.900000000000006</v>
      </c>
    </row>
    <row r="1267" spans="1:14" x14ac:dyDescent="0.25">
      <c r="A1267" t="s">
        <v>18</v>
      </c>
      <c r="B1267" t="s">
        <v>60</v>
      </c>
      <c r="C1267" s="1">
        <v>42402</v>
      </c>
      <c r="D1267">
        <f>19-0-0</f>
        <v>19</v>
      </c>
      <c r="E1267">
        <v>18</v>
      </c>
      <c r="F1267" s="7">
        <v>18.842679713963115</v>
      </c>
      <c r="G1267" s="7">
        <v>1.3843811671835353</v>
      </c>
      <c r="H1267">
        <v>2.48</v>
      </c>
      <c r="I1267" s="7">
        <v>2.5055900761206651</v>
      </c>
      <c r="J1267">
        <v>7.8</v>
      </c>
      <c r="K1267">
        <v>38</v>
      </c>
      <c r="L1267">
        <v>36</v>
      </c>
      <c r="M1267">
        <v>4.0999999999999996</v>
      </c>
      <c r="N1267">
        <v>5</v>
      </c>
    </row>
    <row r="1268" spans="1:14" x14ac:dyDescent="0.25">
      <c r="A1268" t="s">
        <v>19</v>
      </c>
      <c r="B1268" t="s">
        <v>60</v>
      </c>
      <c r="C1268" s="1">
        <v>42402</v>
      </c>
      <c r="D1268">
        <f>15.5-0-0</f>
        <v>15.5</v>
      </c>
      <c r="E1268">
        <v>14.6</v>
      </c>
      <c r="F1268" s="7">
        <v>15.371659766654119</v>
      </c>
      <c r="G1268" s="7">
        <v>1.3787989850577953</v>
      </c>
      <c r="H1268">
        <v>2.4700000000000002</v>
      </c>
      <c r="I1268" s="7">
        <v>2.4954868903298562</v>
      </c>
      <c r="J1268">
        <v>6.3</v>
      </c>
      <c r="K1268">
        <v>30.5</v>
      </c>
      <c r="L1268">
        <v>29.2</v>
      </c>
      <c r="M1268">
        <v>5.2</v>
      </c>
      <c r="N1268">
        <v>6.3</v>
      </c>
    </row>
    <row r="1269" spans="1:14" x14ac:dyDescent="0.25">
      <c r="A1269" t="s">
        <v>20</v>
      </c>
      <c r="B1269" t="s">
        <v>60</v>
      </c>
      <c r="C1269" s="1">
        <v>42402</v>
      </c>
      <c r="D1269">
        <f>29-0-0</f>
        <v>29</v>
      </c>
      <c r="E1269">
        <v>30.5</v>
      </c>
      <c r="F1269" s="7">
        <v>28.759879563417382</v>
      </c>
      <c r="G1269" s="7">
        <v>1.1276007893994924</v>
      </c>
      <c r="H1269">
        <v>2.02</v>
      </c>
      <c r="I1269" s="7">
        <v>2.0408435297434449</v>
      </c>
      <c r="J1269">
        <v>12</v>
      </c>
      <c r="K1269">
        <v>58.5</v>
      </c>
      <c r="L1269">
        <v>61</v>
      </c>
      <c r="M1269">
        <v>5.0999999999999996</v>
      </c>
      <c r="N1269">
        <v>6.1</v>
      </c>
    </row>
    <row r="1270" spans="1:14" x14ac:dyDescent="0.25">
      <c r="A1270" t="s">
        <v>21</v>
      </c>
      <c r="B1270" t="s">
        <v>60</v>
      </c>
      <c r="C1270" s="1">
        <v>42402</v>
      </c>
      <c r="D1270">
        <f>25-0-0</f>
        <v>25</v>
      </c>
      <c r="E1270">
        <v>26</v>
      </c>
      <c r="F1270" s="7">
        <v>24.792999623635676</v>
      </c>
      <c r="G1270" s="7">
        <v>1.6858190019734987</v>
      </c>
      <c r="H1270">
        <v>3.02</v>
      </c>
      <c r="I1270" s="7">
        <v>3.0511621088243581</v>
      </c>
      <c r="J1270">
        <v>10.4</v>
      </c>
      <c r="K1270">
        <v>50.5</v>
      </c>
      <c r="L1270">
        <v>52</v>
      </c>
      <c r="M1270">
        <v>8</v>
      </c>
      <c r="N1270">
        <v>9.6999999999999993</v>
      </c>
    </row>
    <row r="1271" spans="1:14" x14ac:dyDescent="0.25">
      <c r="A1271" t="s">
        <v>22</v>
      </c>
      <c r="B1271" t="s">
        <v>60</v>
      </c>
      <c r="C1271" s="1">
        <v>42402</v>
      </c>
      <c r="D1271">
        <f>20-0-0</f>
        <v>20</v>
      </c>
      <c r="E1271">
        <v>20.8</v>
      </c>
      <c r="F1271" s="7">
        <v>19.834399698908541</v>
      </c>
      <c r="G1271" s="7">
        <v>0.79266986185508859</v>
      </c>
      <c r="H1271">
        <v>1.42</v>
      </c>
      <c r="I1271" s="7">
        <v>1.4346523822948969</v>
      </c>
      <c r="J1271">
        <v>8.4</v>
      </c>
      <c r="K1271">
        <v>41</v>
      </c>
      <c r="L1271">
        <v>41.6</v>
      </c>
      <c r="M1271">
        <v>6.1</v>
      </c>
      <c r="N1271">
        <v>7.4</v>
      </c>
    </row>
    <row r="1272" spans="1:14" x14ac:dyDescent="0.25">
      <c r="A1272" t="s">
        <v>23</v>
      </c>
      <c r="B1272" t="s">
        <v>60</v>
      </c>
      <c r="C1272" s="1">
        <v>42402</v>
      </c>
      <c r="D1272">
        <f>0.5-0-0</f>
        <v>0.5</v>
      </c>
      <c r="E1272">
        <v>4.7</v>
      </c>
      <c r="F1272" s="7">
        <v>0.49585999247271351</v>
      </c>
      <c r="G1272" s="7">
        <v>1.3118127995489144</v>
      </c>
      <c r="H1272">
        <v>2.35</v>
      </c>
      <c r="I1272" s="7">
        <v>2.3742486608401463</v>
      </c>
      <c r="J1272">
        <v>0.2</v>
      </c>
      <c r="K1272">
        <v>1.08</v>
      </c>
      <c r="L1272">
        <v>9.4</v>
      </c>
      <c r="M1272">
        <v>0</v>
      </c>
      <c r="N1272">
        <v>0</v>
      </c>
    </row>
    <row r="1273" spans="1:14" x14ac:dyDescent="0.25">
      <c r="A1273" t="s">
        <v>24</v>
      </c>
      <c r="B1273" t="s">
        <v>60</v>
      </c>
      <c r="C1273" s="1">
        <v>42402</v>
      </c>
      <c r="D1273">
        <f>31-0-0</f>
        <v>31</v>
      </c>
      <c r="E1273">
        <v>27.8</v>
      </c>
      <c r="F1273" s="7">
        <v>30.743319533308238</v>
      </c>
      <c r="G1273" s="7">
        <v>0.96013532562729054</v>
      </c>
      <c r="H1273">
        <v>1.72</v>
      </c>
      <c r="I1273" s="7">
        <v>1.7377479560191709</v>
      </c>
      <c r="J1273">
        <v>14.6</v>
      </c>
      <c r="K1273">
        <v>71</v>
      </c>
      <c r="L1273">
        <v>55.6</v>
      </c>
      <c r="M1273">
        <v>10.7</v>
      </c>
      <c r="N1273">
        <v>12.9</v>
      </c>
    </row>
    <row r="1274" spans="1:14" x14ac:dyDescent="0.25">
      <c r="A1274" t="s">
        <v>25</v>
      </c>
      <c r="B1274" t="s">
        <v>60</v>
      </c>
      <c r="C1274" s="1">
        <v>42402</v>
      </c>
      <c r="D1274">
        <f>7-0-0</f>
        <v>7</v>
      </c>
      <c r="E1274">
        <v>6.2</v>
      </c>
      <c r="F1274" s="7">
        <v>6.9420398946179889</v>
      </c>
      <c r="G1274" s="7">
        <v>1.2894840710459541</v>
      </c>
      <c r="H1274">
        <v>2.31</v>
      </c>
      <c r="I1274" s="7">
        <v>2.3338359176769097</v>
      </c>
      <c r="J1274">
        <v>2.8</v>
      </c>
      <c r="K1274">
        <v>13.5</v>
      </c>
      <c r="L1274">
        <v>12.4</v>
      </c>
      <c r="M1274">
        <v>0.3</v>
      </c>
      <c r="N1274">
        <v>0.4</v>
      </c>
    </row>
    <row r="1275" spans="1:14" x14ac:dyDescent="0.25">
      <c r="A1275" t="s">
        <v>26</v>
      </c>
      <c r="B1275" t="s">
        <v>60</v>
      </c>
      <c r="C1275" s="1">
        <v>42402</v>
      </c>
      <c r="D1275">
        <f>21-0-0</f>
        <v>21</v>
      </c>
      <c r="E1275">
        <v>16.5</v>
      </c>
      <c r="F1275" s="7">
        <v>20.826119683853968</v>
      </c>
      <c r="G1275" s="7">
        <v>0.87082041161544954</v>
      </c>
      <c r="H1275">
        <v>1.56</v>
      </c>
      <c r="I1275" s="7">
        <v>1.5760969833662248</v>
      </c>
      <c r="J1275">
        <v>8.8000000000000007</v>
      </c>
      <c r="K1275">
        <v>43</v>
      </c>
      <c r="L1275">
        <v>33</v>
      </c>
      <c r="M1275">
        <v>2</v>
      </c>
      <c r="N1275">
        <v>2.4</v>
      </c>
    </row>
    <row r="1276" spans="1:14" x14ac:dyDescent="0.25">
      <c r="A1276" t="s">
        <v>27</v>
      </c>
      <c r="B1276" t="s">
        <v>60</v>
      </c>
      <c r="C1276" s="1">
        <v>42402</v>
      </c>
      <c r="D1276">
        <f>19-0-0</f>
        <v>19</v>
      </c>
      <c r="E1276">
        <v>18.2</v>
      </c>
      <c r="F1276" s="7">
        <v>18.842679713963115</v>
      </c>
      <c r="G1276" s="7">
        <v>0.75359458697490833</v>
      </c>
      <c r="H1276">
        <v>1.35</v>
      </c>
      <c r="I1276" s="7">
        <v>1.3639300817592332</v>
      </c>
      <c r="J1276">
        <v>8.1999999999999993</v>
      </c>
      <c r="K1276">
        <v>40</v>
      </c>
      <c r="L1276">
        <v>36.4</v>
      </c>
      <c r="M1276">
        <v>5.9</v>
      </c>
      <c r="N1276">
        <v>7.1</v>
      </c>
    </row>
    <row r="1277" spans="1:14" x14ac:dyDescent="0.25">
      <c r="A1277" t="s">
        <v>28</v>
      </c>
      <c r="B1277" t="s">
        <v>60</v>
      </c>
      <c r="C1277" s="1">
        <v>42402</v>
      </c>
      <c r="D1277">
        <f>6.5-0-0</f>
        <v>6.5</v>
      </c>
      <c r="E1277">
        <v>7</v>
      </c>
      <c r="F1277" s="7">
        <v>6.4461799021452757</v>
      </c>
      <c r="G1277" s="7">
        <v>0.7480124048491682</v>
      </c>
      <c r="H1277">
        <v>1.34</v>
      </c>
      <c r="I1277" s="7">
        <v>1.3538268959684241</v>
      </c>
      <c r="J1277">
        <v>2.7</v>
      </c>
      <c r="K1277">
        <v>13</v>
      </c>
      <c r="L1277">
        <v>14</v>
      </c>
      <c r="M1277">
        <v>1.9</v>
      </c>
      <c r="N1277">
        <v>2.2999999999999998</v>
      </c>
    </row>
    <row r="1278" spans="1:14" x14ac:dyDescent="0.25">
      <c r="A1278" t="s">
        <v>29</v>
      </c>
      <c r="B1278" t="s">
        <v>60</v>
      </c>
      <c r="C1278" s="1">
        <v>42402</v>
      </c>
      <c r="D1278">
        <f>16-0-0</f>
        <v>16</v>
      </c>
      <c r="E1278">
        <v>14.4</v>
      </c>
      <c r="F1278" s="7">
        <v>15.867519759126832</v>
      </c>
      <c r="G1278" s="7">
        <v>0.72010149422046799</v>
      </c>
      <c r="H1278">
        <v>1.29</v>
      </c>
      <c r="I1278" s="7">
        <v>1.3033109670143781</v>
      </c>
      <c r="J1278">
        <v>6.2</v>
      </c>
      <c r="K1278">
        <v>30</v>
      </c>
      <c r="L1278">
        <v>28.8</v>
      </c>
      <c r="M1278">
        <v>1</v>
      </c>
      <c r="N1278">
        <v>1.2</v>
      </c>
    </row>
    <row r="1279" spans="1:14" x14ac:dyDescent="0.25">
      <c r="A1279" t="s">
        <v>30</v>
      </c>
      <c r="B1279" t="s">
        <v>60</v>
      </c>
      <c r="C1279" s="1">
        <v>42402</v>
      </c>
      <c r="D1279">
        <f>35-0-0</f>
        <v>35</v>
      </c>
      <c r="E1279">
        <v>36.299999999999997</v>
      </c>
      <c r="F1279" s="7">
        <v>34.710199473089943</v>
      </c>
      <c r="G1279" s="7">
        <v>0.89314914011840985</v>
      </c>
      <c r="H1279">
        <v>1.6</v>
      </c>
      <c r="I1279" s="7">
        <v>1.6165097265294615</v>
      </c>
      <c r="J1279">
        <v>14.4</v>
      </c>
      <c r="K1279">
        <v>70</v>
      </c>
      <c r="L1279">
        <v>72.599999999999994</v>
      </c>
      <c r="M1279">
        <v>2.4</v>
      </c>
      <c r="N1279">
        <v>2.9</v>
      </c>
    </row>
    <row r="1280" spans="1:14" x14ac:dyDescent="0.25">
      <c r="A1280" t="s">
        <v>31</v>
      </c>
      <c r="B1280" t="s">
        <v>60</v>
      </c>
      <c r="C1280" s="1">
        <v>42402</v>
      </c>
      <c r="D1280">
        <f>30.5-0-0</f>
        <v>30.5</v>
      </c>
      <c r="E1280">
        <v>31.9</v>
      </c>
      <c r="F1280" s="7">
        <v>30.247459540835525</v>
      </c>
      <c r="G1280" s="7">
        <v>0.7480124048491682</v>
      </c>
      <c r="H1280">
        <v>1.34</v>
      </c>
      <c r="I1280" s="7">
        <v>1.3538268959684241</v>
      </c>
      <c r="J1280">
        <v>12.5</v>
      </c>
      <c r="K1280">
        <v>61</v>
      </c>
      <c r="L1280">
        <v>63.8</v>
      </c>
      <c r="M1280">
        <v>3.6</v>
      </c>
      <c r="N1280">
        <v>4.4000000000000004</v>
      </c>
    </row>
    <row r="1281" spans="1:14" x14ac:dyDescent="0.25">
      <c r="A1281" t="s">
        <v>32</v>
      </c>
      <c r="B1281" t="s">
        <v>60</v>
      </c>
      <c r="C1281" s="1">
        <v>42402</v>
      </c>
      <c r="D1281">
        <f>7-0-0</f>
        <v>7</v>
      </c>
      <c r="E1281">
        <v>7.4</v>
      </c>
      <c r="F1281" s="7">
        <v>6.9420398946179889</v>
      </c>
      <c r="G1281" s="7">
        <v>0.4633211164364251</v>
      </c>
      <c r="H1281">
        <v>0.83</v>
      </c>
      <c r="I1281" s="7">
        <v>0.83856442063715808</v>
      </c>
      <c r="J1281">
        <v>2.9</v>
      </c>
      <c r="K1281">
        <v>14</v>
      </c>
      <c r="L1281">
        <v>14.8</v>
      </c>
      <c r="M1281">
        <v>1.7</v>
      </c>
      <c r="N1281">
        <v>2.1</v>
      </c>
    </row>
    <row r="1282" spans="1:14" x14ac:dyDescent="0.25">
      <c r="A1282" t="s">
        <v>33</v>
      </c>
      <c r="B1282" t="s">
        <v>60</v>
      </c>
      <c r="C1282" s="1">
        <v>42402</v>
      </c>
      <c r="D1282">
        <v>0</v>
      </c>
      <c r="E1282">
        <v>15</v>
      </c>
      <c r="F1282" s="7">
        <v>0</v>
      </c>
      <c r="G1282" s="7">
        <v>0.54147166619678599</v>
      </c>
      <c r="H1282">
        <v>0.97</v>
      </c>
      <c r="I1282" s="7">
        <v>0.98000902170848592</v>
      </c>
      <c r="J1282">
        <v>101.6</v>
      </c>
      <c r="K1282">
        <v>0</v>
      </c>
      <c r="L1282">
        <v>30</v>
      </c>
      <c r="M1282">
        <v>92.1</v>
      </c>
      <c r="N1282">
        <v>111.6</v>
      </c>
    </row>
    <row r="1283" spans="1:14" x14ac:dyDescent="0.25">
      <c r="A1283" t="s">
        <v>34</v>
      </c>
      <c r="B1283" t="s">
        <v>60</v>
      </c>
      <c r="C1283" s="1">
        <v>42402</v>
      </c>
      <c r="D1283">
        <f>16.8-0-0</f>
        <v>16.8</v>
      </c>
      <c r="E1283">
        <v>5.5</v>
      </c>
      <c r="F1283" s="7">
        <v>16.660895747083174</v>
      </c>
      <c r="G1283" s="7">
        <v>0.31260219904144348</v>
      </c>
      <c r="H1283">
        <v>0.56000000000000005</v>
      </c>
      <c r="I1283" s="7">
        <v>0.56577840428531156</v>
      </c>
      <c r="J1283">
        <v>6.9</v>
      </c>
      <c r="K1283">
        <v>33.64</v>
      </c>
      <c r="L1283">
        <v>11</v>
      </c>
      <c r="M1283">
        <v>1.1000000000000001</v>
      </c>
      <c r="N1283">
        <v>1.4</v>
      </c>
    </row>
    <row r="1284" spans="1:14" x14ac:dyDescent="0.25">
      <c r="A1284" t="s">
        <v>35</v>
      </c>
      <c r="B1284" t="s">
        <v>60</v>
      </c>
      <c r="C1284" s="1">
        <v>42402</v>
      </c>
      <c r="D1284">
        <f>21-0-0</f>
        <v>21</v>
      </c>
      <c r="E1284">
        <v>20.8</v>
      </c>
      <c r="F1284" s="7">
        <v>20.826119683853968</v>
      </c>
      <c r="G1284" s="7">
        <v>0.30702001691570341</v>
      </c>
      <c r="H1284">
        <v>0.55000000000000004</v>
      </c>
      <c r="I1284" s="7">
        <v>0.55567521849450241</v>
      </c>
      <c r="J1284">
        <v>8.6</v>
      </c>
      <c r="K1284">
        <v>42</v>
      </c>
      <c r="L1284">
        <v>41.6</v>
      </c>
      <c r="M1284">
        <v>6.2</v>
      </c>
      <c r="N1284">
        <v>7.5</v>
      </c>
    </row>
    <row r="1285" spans="1:14" x14ac:dyDescent="0.25">
      <c r="A1285" t="s">
        <v>36</v>
      </c>
      <c r="B1285" t="s">
        <v>60</v>
      </c>
      <c r="C1285" s="1">
        <v>42402</v>
      </c>
      <c r="D1285">
        <v>0</v>
      </c>
      <c r="E1285">
        <v>8</v>
      </c>
      <c r="F1285" s="7">
        <v>0</v>
      </c>
      <c r="G1285" s="7">
        <v>0.13955455314350154</v>
      </c>
      <c r="H1285">
        <v>0.25</v>
      </c>
      <c r="I1285" s="7">
        <v>0.25257964477022832</v>
      </c>
      <c r="J1285">
        <v>54.2</v>
      </c>
      <c r="K1285">
        <v>0</v>
      </c>
      <c r="L1285">
        <v>16</v>
      </c>
      <c r="M1285">
        <v>0</v>
      </c>
      <c r="N1285">
        <v>0</v>
      </c>
    </row>
    <row r="1286" spans="1:14" x14ac:dyDescent="0.25">
      <c r="A1286" t="s">
        <v>37</v>
      </c>
      <c r="B1286" t="s">
        <v>60</v>
      </c>
      <c r="C1286" s="1">
        <v>42402</v>
      </c>
      <c r="D1286">
        <v>0</v>
      </c>
      <c r="E1286">
        <v>0</v>
      </c>
      <c r="F1286" s="7">
        <v>0</v>
      </c>
      <c r="G1286" s="7">
        <v>0</v>
      </c>
      <c r="H1286">
        <v>0</v>
      </c>
      <c r="I1286" s="7">
        <v>0</v>
      </c>
      <c r="J1286">
        <v>0</v>
      </c>
      <c r="K1286">
        <v>0</v>
      </c>
      <c r="L1286">
        <v>0</v>
      </c>
      <c r="M1286">
        <v>0</v>
      </c>
      <c r="N1286">
        <v>0</v>
      </c>
    </row>
    <row r="1287" spans="1:14" x14ac:dyDescent="0.25">
      <c r="A1287" t="s">
        <v>38</v>
      </c>
      <c r="B1287" t="s">
        <v>60</v>
      </c>
      <c r="C1287" s="1">
        <v>42402</v>
      </c>
      <c r="D1287">
        <v>0</v>
      </c>
      <c r="E1287">
        <v>10</v>
      </c>
      <c r="F1287" s="7">
        <v>0</v>
      </c>
      <c r="G1287" s="7">
        <v>0</v>
      </c>
      <c r="H1287">
        <v>0</v>
      </c>
      <c r="I1287" s="7">
        <v>0</v>
      </c>
      <c r="J1287">
        <v>67.7</v>
      </c>
      <c r="K1287">
        <v>0</v>
      </c>
      <c r="L1287">
        <v>20</v>
      </c>
      <c r="M1287">
        <v>61.7</v>
      </c>
      <c r="N1287">
        <v>74.8</v>
      </c>
    </row>
    <row r="1288" spans="1:14" x14ac:dyDescent="0.25">
      <c r="A1288" t="s">
        <v>59</v>
      </c>
      <c r="B1288" t="s">
        <v>60</v>
      </c>
      <c r="C1288" s="1">
        <v>42402</v>
      </c>
      <c r="D1288">
        <v>0</v>
      </c>
      <c r="E1288">
        <v>5</v>
      </c>
      <c r="F1288" s="7">
        <v>0</v>
      </c>
      <c r="G1288" s="7">
        <v>0</v>
      </c>
      <c r="I1288" s="7">
        <v>0</v>
      </c>
      <c r="K1288">
        <v>0</v>
      </c>
      <c r="L1288">
        <v>10</v>
      </c>
      <c r="M1288">
        <v>0</v>
      </c>
      <c r="N1288">
        <v>0</v>
      </c>
    </row>
    <row r="1289" spans="1:14" x14ac:dyDescent="0.25">
      <c r="A1289" t="s">
        <v>1</v>
      </c>
      <c r="B1289" t="s">
        <v>60</v>
      </c>
      <c r="C1289" s="1">
        <v>42403</v>
      </c>
      <c r="D1289">
        <v>543.40000000000009</v>
      </c>
      <c r="E1289">
        <v>507.19999999999993</v>
      </c>
      <c r="F1289">
        <v>502</v>
      </c>
      <c r="G1289">
        <v>220</v>
      </c>
      <c r="H1289">
        <v>177.35000000000002</v>
      </c>
      <c r="I1289">
        <v>170.68</v>
      </c>
      <c r="J1289">
        <v>537.97058823529414</v>
      </c>
      <c r="K1289">
        <v>1630.2000000000003</v>
      </c>
      <c r="L1289">
        <v>1546</v>
      </c>
      <c r="M1289">
        <v>513</v>
      </c>
      <c r="N1289">
        <v>525.64</v>
      </c>
    </row>
    <row r="1290" spans="1:14" x14ac:dyDescent="0.25">
      <c r="A1290" t="s">
        <v>2</v>
      </c>
      <c r="B1290" t="s">
        <v>60</v>
      </c>
      <c r="C1290" s="1">
        <v>42403</v>
      </c>
      <c r="D1290">
        <f>11.5-0-0</f>
        <v>11.5</v>
      </c>
      <c r="E1290">
        <v>14.5</v>
      </c>
      <c r="F1290" s="7">
        <v>10.623849834376148</v>
      </c>
      <c r="G1290" s="7">
        <v>25.678037778404281</v>
      </c>
      <c r="H1290">
        <v>20.7</v>
      </c>
      <c r="I1290" s="7">
        <v>19.921488581900196</v>
      </c>
      <c r="J1290">
        <v>4.5</v>
      </c>
      <c r="K1290">
        <v>26.240000000000002</v>
      </c>
      <c r="L1290">
        <v>43.5</v>
      </c>
      <c r="M1290">
        <v>1.6</v>
      </c>
      <c r="N1290">
        <v>1.7</v>
      </c>
    </row>
    <row r="1291" spans="1:14" x14ac:dyDescent="0.25">
      <c r="A1291" t="s">
        <v>3</v>
      </c>
      <c r="B1291" t="s">
        <v>60</v>
      </c>
      <c r="C1291" s="1">
        <v>42403</v>
      </c>
      <c r="D1291">
        <f>3-0-0</f>
        <v>3</v>
      </c>
      <c r="E1291">
        <v>3.3</v>
      </c>
      <c r="F1291" s="7">
        <v>2.7714390872285604</v>
      </c>
      <c r="G1291" s="7">
        <v>17.50324217648717</v>
      </c>
      <c r="H1291">
        <v>14.11</v>
      </c>
      <c r="I1291" s="7">
        <v>13.579333521285593</v>
      </c>
      <c r="J1291">
        <v>1.3</v>
      </c>
      <c r="K1291">
        <v>7.4950000000000001</v>
      </c>
      <c r="L1291">
        <v>9.8999999999999986</v>
      </c>
      <c r="M1291">
        <v>1</v>
      </c>
      <c r="N1291">
        <v>1</v>
      </c>
    </row>
    <row r="1292" spans="1:14" x14ac:dyDescent="0.25">
      <c r="A1292" t="s">
        <v>4</v>
      </c>
      <c r="B1292" t="s">
        <v>60</v>
      </c>
      <c r="C1292" s="1">
        <v>42403</v>
      </c>
      <c r="D1292">
        <f>11.8-0-0</f>
        <v>11.8</v>
      </c>
      <c r="E1292">
        <v>6.9</v>
      </c>
      <c r="F1292" s="7">
        <v>10.900993743099004</v>
      </c>
      <c r="G1292" s="7">
        <v>13.000281928390187</v>
      </c>
      <c r="H1292">
        <v>10.48</v>
      </c>
      <c r="I1292" s="7">
        <v>10.085855088807444</v>
      </c>
      <c r="J1292">
        <v>6.8</v>
      </c>
      <c r="K1292">
        <v>40.08</v>
      </c>
      <c r="L1292">
        <v>20.700000000000003</v>
      </c>
      <c r="M1292">
        <v>4.5999999999999996</v>
      </c>
      <c r="N1292">
        <v>4.7</v>
      </c>
    </row>
    <row r="1293" spans="1:14" x14ac:dyDescent="0.25">
      <c r="A1293" t="s">
        <v>5</v>
      </c>
      <c r="B1293" t="s">
        <v>60</v>
      </c>
      <c r="C1293" s="1">
        <v>42403</v>
      </c>
      <c r="D1293">
        <f>8.9-0-0.9</f>
        <v>8</v>
      </c>
      <c r="E1293">
        <v>7.7</v>
      </c>
      <c r="F1293" s="7">
        <v>7.3905042326094943</v>
      </c>
      <c r="G1293" s="7">
        <v>12.541302509162669</v>
      </c>
      <c r="H1293">
        <v>10.11</v>
      </c>
      <c r="I1293" s="7">
        <v>9.7297705102903844</v>
      </c>
      <c r="J1293">
        <v>3.9</v>
      </c>
      <c r="K1293">
        <v>22.998000000000001</v>
      </c>
      <c r="L1293">
        <v>23.1</v>
      </c>
      <c r="M1293">
        <v>1</v>
      </c>
      <c r="N1293">
        <v>1</v>
      </c>
    </row>
    <row r="1294" spans="1:14" x14ac:dyDescent="0.25">
      <c r="A1294" t="s">
        <v>6</v>
      </c>
      <c r="B1294" t="s">
        <v>60</v>
      </c>
      <c r="C1294" s="1">
        <v>42403</v>
      </c>
      <c r="D1294">
        <f>18.5-0-0</f>
        <v>18.5</v>
      </c>
      <c r="E1294">
        <v>16.5</v>
      </c>
      <c r="F1294" s="7">
        <v>17.090541037909457</v>
      </c>
      <c r="G1294" s="7">
        <v>15.456442063715816</v>
      </c>
      <c r="H1294">
        <v>12.46</v>
      </c>
      <c r="I1294" s="7">
        <v>11.991388779250071</v>
      </c>
      <c r="J1294">
        <v>9.1999999999999993</v>
      </c>
      <c r="K1294">
        <v>53.990000000000009</v>
      </c>
      <c r="L1294">
        <v>49.5</v>
      </c>
      <c r="M1294">
        <v>3.2</v>
      </c>
      <c r="N1294">
        <v>3.2</v>
      </c>
    </row>
    <row r="1295" spans="1:14" x14ac:dyDescent="0.25">
      <c r="A1295" t="s">
        <v>7</v>
      </c>
      <c r="B1295" t="s">
        <v>60</v>
      </c>
      <c r="C1295" s="1">
        <v>42403</v>
      </c>
      <c r="D1295">
        <f>3.5-1.8-0</f>
        <v>1.7</v>
      </c>
      <c r="E1295">
        <v>11.8</v>
      </c>
      <c r="F1295" s="7">
        <v>1.5704821494295176</v>
      </c>
      <c r="G1295" s="7">
        <v>13.062306174231743</v>
      </c>
      <c r="H1295">
        <v>10.53</v>
      </c>
      <c r="I1295" s="7">
        <v>10.13397462644488</v>
      </c>
      <c r="J1295">
        <v>2.2000000000000002</v>
      </c>
      <c r="K1295">
        <v>13.162500000000001</v>
      </c>
      <c r="L1295">
        <v>35.400000000000006</v>
      </c>
      <c r="M1295">
        <v>0.6</v>
      </c>
      <c r="N1295">
        <v>0.6</v>
      </c>
    </row>
    <row r="1296" spans="1:14" x14ac:dyDescent="0.25">
      <c r="A1296" t="s">
        <v>8</v>
      </c>
      <c r="B1296" t="s">
        <v>60</v>
      </c>
      <c r="C1296" s="1">
        <v>42403</v>
      </c>
      <c r="D1296">
        <f>22.1-0-0</f>
        <v>22.1</v>
      </c>
      <c r="E1296">
        <v>12.7</v>
      </c>
      <c r="F1296" s="7">
        <v>20.41626794258373</v>
      </c>
      <c r="G1296" s="7">
        <v>9.9238793346489977</v>
      </c>
      <c r="H1296">
        <v>8</v>
      </c>
      <c r="I1296" s="7">
        <v>7.6991260219904136</v>
      </c>
      <c r="J1296">
        <v>11.6</v>
      </c>
      <c r="K1296">
        <v>68.36</v>
      </c>
      <c r="L1296">
        <v>38.099999999999994</v>
      </c>
      <c r="M1296">
        <v>3.8</v>
      </c>
      <c r="N1296">
        <v>3.9</v>
      </c>
    </row>
    <row r="1297" spans="1:14" x14ac:dyDescent="0.25">
      <c r="A1297" t="s">
        <v>9</v>
      </c>
      <c r="B1297" t="s">
        <v>60</v>
      </c>
      <c r="C1297" s="1">
        <v>42403</v>
      </c>
      <c r="D1297">
        <f>13.5-0-0</f>
        <v>13.5</v>
      </c>
      <c r="E1297">
        <v>14.8</v>
      </c>
      <c r="F1297" s="7">
        <v>12.471475892528522</v>
      </c>
      <c r="G1297" s="7">
        <v>12.851423738370451</v>
      </c>
      <c r="H1297">
        <v>10.36</v>
      </c>
      <c r="I1297" s="7">
        <v>9.9703681984775852</v>
      </c>
      <c r="J1297">
        <v>5.7</v>
      </c>
      <c r="K1297">
        <v>33.379999999999995</v>
      </c>
      <c r="L1297">
        <v>44.400000000000006</v>
      </c>
      <c r="M1297">
        <v>1.6</v>
      </c>
      <c r="N1297">
        <v>1.7</v>
      </c>
    </row>
    <row r="1298" spans="1:14" x14ac:dyDescent="0.25">
      <c r="A1298" t="s">
        <v>10</v>
      </c>
      <c r="B1298" t="s">
        <v>60</v>
      </c>
      <c r="C1298" s="1">
        <v>42403</v>
      </c>
      <c r="D1298">
        <f>12-0-0</f>
        <v>12</v>
      </c>
      <c r="E1298">
        <v>17.8</v>
      </c>
      <c r="F1298" s="7">
        <v>11.085756348914241</v>
      </c>
      <c r="G1298" s="7">
        <v>12.169157034113335</v>
      </c>
      <c r="H1298">
        <v>9.81</v>
      </c>
      <c r="I1298" s="7">
        <v>9.4410532844657453</v>
      </c>
      <c r="J1298">
        <v>6.2</v>
      </c>
      <c r="K1298">
        <v>36.56</v>
      </c>
      <c r="L1298">
        <v>53.400000000000006</v>
      </c>
      <c r="M1298">
        <v>2.2999999999999998</v>
      </c>
      <c r="N1298">
        <v>2.2999999999999998</v>
      </c>
    </row>
    <row r="1299" spans="1:14" x14ac:dyDescent="0.25">
      <c r="A1299" t="s">
        <v>11</v>
      </c>
      <c r="B1299" t="s">
        <v>60</v>
      </c>
      <c r="C1299" s="1">
        <v>42403</v>
      </c>
      <c r="D1299">
        <f>5.3-0-0.5</f>
        <v>4.8</v>
      </c>
      <c r="E1299">
        <v>12.4</v>
      </c>
      <c r="F1299" s="7">
        <v>4.4343025395656968</v>
      </c>
      <c r="G1299" s="7">
        <v>11.648153369044262</v>
      </c>
      <c r="H1299">
        <v>9.39</v>
      </c>
      <c r="I1299" s="7">
        <v>9.0368491683112477</v>
      </c>
      <c r="J1299">
        <v>2.8</v>
      </c>
      <c r="K1299">
        <v>16.548000000000002</v>
      </c>
      <c r="L1299">
        <v>37.200000000000003</v>
      </c>
      <c r="M1299">
        <v>1.2</v>
      </c>
      <c r="N1299">
        <v>1.2</v>
      </c>
    </row>
    <row r="1300" spans="1:14" x14ac:dyDescent="0.25">
      <c r="A1300" t="s">
        <v>12</v>
      </c>
      <c r="B1300" t="s">
        <v>60</v>
      </c>
      <c r="C1300" s="1">
        <v>42403</v>
      </c>
      <c r="D1300">
        <f>29.2-0-0</f>
        <v>29.2</v>
      </c>
      <c r="E1300">
        <v>30.4</v>
      </c>
      <c r="F1300" s="7">
        <v>26.975340449024653</v>
      </c>
      <c r="G1300" s="7">
        <v>8.2244149985903565</v>
      </c>
      <c r="H1300">
        <v>6.63</v>
      </c>
      <c r="I1300" s="7">
        <v>6.3806506907245559</v>
      </c>
      <c r="J1300">
        <v>13.6</v>
      </c>
      <c r="K1300">
        <v>79.825000000000003</v>
      </c>
      <c r="L1300">
        <v>91.199999999999989</v>
      </c>
      <c r="M1300">
        <v>11</v>
      </c>
      <c r="N1300">
        <v>11.3</v>
      </c>
    </row>
    <row r="1301" spans="1:14" x14ac:dyDescent="0.25">
      <c r="A1301" t="s">
        <v>13</v>
      </c>
      <c r="B1301" t="s">
        <v>60</v>
      </c>
      <c r="C1301" s="1">
        <v>42403</v>
      </c>
      <c r="D1301">
        <f>11-0-0</f>
        <v>11</v>
      </c>
      <c r="E1301">
        <v>10</v>
      </c>
      <c r="F1301" s="7">
        <v>10.161943319838056</v>
      </c>
      <c r="G1301" s="7">
        <v>8.6461798703129382</v>
      </c>
      <c r="H1301">
        <v>6.97</v>
      </c>
      <c r="I1301" s="7">
        <v>6.7078635466591479</v>
      </c>
      <c r="J1301">
        <v>5.8</v>
      </c>
      <c r="K1301">
        <v>34</v>
      </c>
      <c r="L1301">
        <v>30</v>
      </c>
      <c r="M1301">
        <v>1.8</v>
      </c>
      <c r="N1301">
        <v>1.8</v>
      </c>
    </row>
    <row r="1302" spans="1:14" x14ac:dyDescent="0.25">
      <c r="A1302" t="s">
        <v>14</v>
      </c>
      <c r="B1302" t="s">
        <v>60</v>
      </c>
      <c r="C1302" s="1">
        <v>42403</v>
      </c>
      <c r="D1302">
        <v>0</v>
      </c>
      <c r="E1302">
        <v>7</v>
      </c>
      <c r="F1302" s="7">
        <v>0</v>
      </c>
      <c r="G1302" s="7">
        <v>5.2224414998590358</v>
      </c>
      <c r="H1302">
        <v>4.21</v>
      </c>
      <c r="I1302" s="7">
        <v>4.0516650690724552</v>
      </c>
      <c r="J1302">
        <v>0</v>
      </c>
      <c r="K1302">
        <v>0</v>
      </c>
      <c r="L1302">
        <v>21</v>
      </c>
      <c r="M1302">
        <v>0</v>
      </c>
      <c r="N1302">
        <v>0</v>
      </c>
    </row>
    <row r="1303" spans="1:14" x14ac:dyDescent="0.25">
      <c r="A1303" t="s">
        <v>15</v>
      </c>
      <c r="B1303" t="s">
        <v>60</v>
      </c>
      <c r="C1303" s="1">
        <v>42403</v>
      </c>
      <c r="D1303">
        <f>12-0-0</f>
        <v>12</v>
      </c>
      <c r="E1303">
        <v>9.9</v>
      </c>
      <c r="F1303" s="7">
        <v>11.085756348914241</v>
      </c>
      <c r="G1303" s="7">
        <v>5.0611784606709893</v>
      </c>
      <c r="H1303">
        <v>4.08</v>
      </c>
      <c r="I1303" s="7">
        <v>3.9265542712151111</v>
      </c>
      <c r="J1303">
        <v>6.1</v>
      </c>
      <c r="K1303">
        <v>36</v>
      </c>
      <c r="L1303">
        <v>29.700000000000003</v>
      </c>
      <c r="M1303">
        <v>2.2000000000000002</v>
      </c>
      <c r="N1303">
        <v>2.2999999999999998</v>
      </c>
    </row>
    <row r="1304" spans="1:14" x14ac:dyDescent="0.25">
      <c r="A1304" t="s">
        <v>16</v>
      </c>
      <c r="B1304" t="s">
        <v>60</v>
      </c>
      <c r="C1304" s="1">
        <v>42403</v>
      </c>
      <c r="D1304">
        <f>11-0-0</f>
        <v>11</v>
      </c>
      <c r="E1304">
        <v>9.9</v>
      </c>
      <c r="F1304" s="7">
        <v>10.161943319838056</v>
      </c>
      <c r="G1304" s="7">
        <v>8.4228925852833374</v>
      </c>
      <c r="H1304">
        <v>6.79</v>
      </c>
      <c r="I1304" s="7">
        <v>6.5346332111643637</v>
      </c>
      <c r="J1304">
        <v>5.3</v>
      </c>
      <c r="K1304">
        <v>31</v>
      </c>
      <c r="L1304">
        <v>29.700000000000003</v>
      </c>
      <c r="M1304">
        <v>3.7</v>
      </c>
      <c r="N1304">
        <v>3.7</v>
      </c>
    </row>
    <row r="1305" spans="1:14" x14ac:dyDescent="0.25">
      <c r="A1305" t="s">
        <v>17</v>
      </c>
      <c r="B1305" t="s">
        <v>60</v>
      </c>
      <c r="C1305" s="1">
        <v>42403</v>
      </c>
      <c r="D1305">
        <v>0</v>
      </c>
      <c r="E1305">
        <v>17</v>
      </c>
      <c r="F1305" s="7">
        <v>0</v>
      </c>
      <c r="G1305" s="7">
        <v>4.0811953763744002</v>
      </c>
      <c r="H1305">
        <v>3.29</v>
      </c>
      <c r="I1305" s="7">
        <v>3.1662655765435574</v>
      </c>
      <c r="J1305">
        <v>98.2</v>
      </c>
      <c r="K1305">
        <v>0</v>
      </c>
      <c r="L1305">
        <v>51</v>
      </c>
      <c r="M1305">
        <v>88.7</v>
      </c>
      <c r="N1305">
        <v>90.9</v>
      </c>
    </row>
    <row r="1306" spans="1:14" x14ac:dyDescent="0.25">
      <c r="A1306" t="s">
        <v>18</v>
      </c>
      <c r="B1306" t="s">
        <v>60</v>
      </c>
      <c r="C1306" s="1">
        <v>42403</v>
      </c>
      <c r="D1306">
        <f>18.5-0-0</f>
        <v>18.5</v>
      </c>
      <c r="E1306">
        <v>18</v>
      </c>
      <c r="F1306" s="7">
        <v>17.090541037909457</v>
      </c>
      <c r="G1306" s="7">
        <v>3.0764025937411894</v>
      </c>
      <c r="H1306">
        <v>2.48</v>
      </c>
      <c r="I1306" s="7">
        <v>2.3867290668170282</v>
      </c>
      <c r="J1306">
        <v>9.6</v>
      </c>
      <c r="K1306">
        <v>56.5</v>
      </c>
      <c r="L1306">
        <v>54</v>
      </c>
      <c r="M1306">
        <v>9.3000000000000007</v>
      </c>
      <c r="N1306">
        <v>9.6</v>
      </c>
    </row>
    <row r="1307" spans="1:14" x14ac:dyDescent="0.25">
      <c r="A1307" t="s">
        <v>19</v>
      </c>
      <c r="B1307" t="s">
        <v>60</v>
      </c>
      <c r="C1307" s="1">
        <v>42403</v>
      </c>
      <c r="D1307">
        <f>15.5-0-0</f>
        <v>15.5</v>
      </c>
      <c r="E1307">
        <v>14.6</v>
      </c>
      <c r="F1307" s="7">
        <v>14.319101950680896</v>
      </c>
      <c r="G1307" s="7">
        <v>3.0639977445728785</v>
      </c>
      <c r="H1307">
        <v>2.4700000000000002</v>
      </c>
      <c r="I1307" s="7">
        <v>2.3771051592895405</v>
      </c>
      <c r="J1307">
        <v>7.8</v>
      </c>
      <c r="K1307">
        <v>46</v>
      </c>
      <c r="L1307">
        <v>43.8</v>
      </c>
      <c r="M1307">
        <v>11.9</v>
      </c>
      <c r="N1307">
        <v>12.2</v>
      </c>
    </row>
    <row r="1308" spans="1:14" x14ac:dyDescent="0.25">
      <c r="A1308" t="s">
        <v>20</v>
      </c>
      <c r="B1308" t="s">
        <v>60</v>
      </c>
      <c r="C1308" s="1">
        <v>42403</v>
      </c>
      <c r="D1308">
        <f>29-0-0</f>
        <v>29</v>
      </c>
      <c r="E1308">
        <v>30.5</v>
      </c>
      <c r="F1308" s="7">
        <v>26.790577843209416</v>
      </c>
      <c r="G1308" s="7">
        <v>2.505779531998872</v>
      </c>
      <c r="H1308">
        <v>2.02</v>
      </c>
      <c r="I1308" s="7">
        <v>1.9440293205525796</v>
      </c>
      <c r="J1308">
        <v>14.9</v>
      </c>
      <c r="K1308">
        <v>87.5</v>
      </c>
      <c r="L1308">
        <v>91.5</v>
      </c>
      <c r="M1308">
        <v>11.5</v>
      </c>
      <c r="N1308">
        <v>11.7</v>
      </c>
    </row>
    <row r="1309" spans="1:14" x14ac:dyDescent="0.25">
      <c r="A1309" t="s">
        <v>21</v>
      </c>
      <c r="B1309" t="s">
        <v>60</v>
      </c>
      <c r="C1309" s="1">
        <v>42403</v>
      </c>
      <c r="D1309">
        <f>25.5-0-0</f>
        <v>25.5</v>
      </c>
      <c r="E1309">
        <v>26</v>
      </c>
      <c r="F1309" s="7">
        <v>23.557232241442765</v>
      </c>
      <c r="G1309" s="7">
        <v>3.7462644488299968</v>
      </c>
      <c r="H1309">
        <v>3.02</v>
      </c>
      <c r="I1309" s="7">
        <v>2.9064200733013812</v>
      </c>
      <c r="J1309">
        <v>12.9</v>
      </c>
      <c r="K1309">
        <v>76</v>
      </c>
      <c r="L1309">
        <v>78</v>
      </c>
      <c r="M1309">
        <v>18.3</v>
      </c>
      <c r="N1309">
        <v>18.8</v>
      </c>
    </row>
    <row r="1310" spans="1:14" x14ac:dyDescent="0.25">
      <c r="A1310" t="s">
        <v>22</v>
      </c>
      <c r="B1310" t="s">
        <v>60</v>
      </c>
      <c r="C1310" s="1">
        <v>42403</v>
      </c>
      <c r="D1310">
        <f>20.5-0-0</f>
        <v>20.5</v>
      </c>
      <c r="E1310">
        <v>20.8</v>
      </c>
      <c r="F1310" s="7">
        <v>18.938167096061829</v>
      </c>
      <c r="G1310" s="7">
        <v>1.7614885819001971</v>
      </c>
      <c r="H1310">
        <v>1.42</v>
      </c>
      <c r="I1310" s="7">
        <v>1.3665948689032983</v>
      </c>
      <c r="J1310">
        <v>10.5</v>
      </c>
      <c r="K1310">
        <v>61.5</v>
      </c>
      <c r="L1310">
        <v>62.400000000000006</v>
      </c>
      <c r="M1310">
        <v>14</v>
      </c>
      <c r="N1310">
        <v>14.3</v>
      </c>
    </row>
    <row r="1311" spans="1:14" x14ac:dyDescent="0.25">
      <c r="A1311" t="s">
        <v>23</v>
      </c>
      <c r="B1311" t="s">
        <v>60</v>
      </c>
      <c r="C1311" s="1">
        <v>42403</v>
      </c>
      <c r="D1311">
        <f>1.8-0-0</f>
        <v>1.8</v>
      </c>
      <c r="E1311">
        <v>4.7</v>
      </c>
      <c r="F1311" s="7">
        <v>1.6628634523371364</v>
      </c>
      <c r="G1311" s="7">
        <v>2.9151395545531433</v>
      </c>
      <c r="H1311">
        <v>2.35</v>
      </c>
      <c r="I1311" s="7">
        <v>2.2616182689596842</v>
      </c>
      <c r="J1311">
        <v>0.5</v>
      </c>
      <c r="K1311">
        <v>2.8650000000000002</v>
      </c>
      <c r="L1311">
        <v>14.100000000000001</v>
      </c>
      <c r="M1311">
        <v>0.1</v>
      </c>
      <c r="N1311">
        <v>0.1</v>
      </c>
    </row>
    <row r="1312" spans="1:14" x14ac:dyDescent="0.25">
      <c r="A1312" t="s">
        <v>24</v>
      </c>
      <c r="B1312" t="s">
        <v>60</v>
      </c>
      <c r="C1312" s="1">
        <v>42403</v>
      </c>
      <c r="D1312">
        <f>22-0-0</f>
        <v>22</v>
      </c>
      <c r="E1312">
        <v>27.8</v>
      </c>
      <c r="F1312" s="7">
        <v>20.323886639676111</v>
      </c>
      <c r="G1312" s="7">
        <v>2.1336340569495342</v>
      </c>
      <c r="H1312">
        <v>1.72</v>
      </c>
      <c r="I1312" s="7">
        <v>1.6553120947279387</v>
      </c>
      <c r="J1312">
        <v>15.8</v>
      </c>
      <c r="K1312">
        <v>93</v>
      </c>
      <c r="L1312">
        <v>83.4</v>
      </c>
      <c r="M1312">
        <v>21.1</v>
      </c>
      <c r="N1312">
        <v>21.7</v>
      </c>
    </row>
    <row r="1313" spans="1:14" x14ac:dyDescent="0.25">
      <c r="A1313" t="s">
        <v>25</v>
      </c>
      <c r="B1313" t="s">
        <v>60</v>
      </c>
      <c r="C1313" s="1">
        <v>42403</v>
      </c>
      <c r="D1313">
        <f>7-0-0</f>
        <v>7</v>
      </c>
      <c r="E1313">
        <v>6.2</v>
      </c>
      <c r="F1313" s="7">
        <v>6.4666912035333075</v>
      </c>
      <c r="G1313" s="7">
        <v>2.8655201578798981</v>
      </c>
      <c r="H1313">
        <v>2.31</v>
      </c>
      <c r="I1313" s="7">
        <v>2.2231226388497318</v>
      </c>
      <c r="J1313">
        <v>3.5</v>
      </c>
      <c r="K1313">
        <v>20.5</v>
      </c>
      <c r="L1313">
        <v>18.600000000000001</v>
      </c>
      <c r="M1313">
        <v>0.7</v>
      </c>
      <c r="N1313">
        <v>0.7</v>
      </c>
    </row>
    <row r="1314" spans="1:14" x14ac:dyDescent="0.25">
      <c r="A1314" t="s">
        <v>26</v>
      </c>
      <c r="B1314" t="s">
        <v>60</v>
      </c>
      <c r="C1314" s="1">
        <v>42403</v>
      </c>
      <c r="D1314">
        <f>22.5-0-0</f>
        <v>22.5</v>
      </c>
      <c r="E1314">
        <v>16.5</v>
      </c>
      <c r="F1314" s="7">
        <v>20.785793154214204</v>
      </c>
      <c r="G1314" s="7">
        <v>1.9351564702565545</v>
      </c>
      <c r="H1314">
        <v>1.56</v>
      </c>
      <c r="I1314" s="7">
        <v>1.5013295742881307</v>
      </c>
      <c r="J1314">
        <v>11.1</v>
      </c>
      <c r="K1314">
        <v>65.5</v>
      </c>
      <c r="L1314">
        <v>49.5</v>
      </c>
      <c r="M1314">
        <v>4.5</v>
      </c>
      <c r="N1314">
        <v>4.5999999999999996</v>
      </c>
    </row>
    <row r="1315" spans="1:14" x14ac:dyDescent="0.25">
      <c r="A1315" t="s">
        <v>27</v>
      </c>
      <c r="B1315" t="s">
        <v>60</v>
      </c>
      <c r="C1315" s="1">
        <v>42403</v>
      </c>
      <c r="D1315">
        <f>17-0-0</f>
        <v>17</v>
      </c>
      <c r="E1315">
        <v>18.2</v>
      </c>
      <c r="F1315" s="7">
        <v>15.704821494295176</v>
      </c>
      <c r="G1315" s="7">
        <v>1.6746546377220184</v>
      </c>
      <c r="H1315">
        <v>1.35</v>
      </c>
      <c r="I1315" s="7">
        <v>1.2992275162108824</v>
      </c>
      <c r="J1315">
        <v>9.6999999999999993</v>
      </c>
      <c r="K1315">
        <v>57</v>
      </c>
      <c r="L1315">
        <v>54.599999999999994</v>
      </c>
      <c r="M1315">
        <v>12.7</v>
      </c>
      <c r="N1315">
        <v>13</v>
      </c>
    </row>
    <row r="1316" spans="1:14" x14ac:dyDescent="0.25">
      <c r="A1316" t="s">
        <v>28</v>
      </c>
      <c r="B1316" t="s">
        <v>60</v>
      </c>
      <c r="C1316" s="1">
        <v>42403</v>
      </c>
      <c r="D1316">
        <f>6-0-0</f>
        <v>6</v>
      </c>
      <c r="E1316">
        <v>7</v>
      </c>
      <c r="F1316" s="7">
        <v>5.5428781744571207</v>
      </c>
      <c r="G1316" s="7">
        <v>1.6622497885537073</v>
      </c>
      <c r="H1316">
        <v>1.34</v>
      </c>
      <c r="I1316" s="7">
        <v>1.2896036086833944</v>
      </c>
      <c r="J1316">
        <v>3.2</v>
      </c>
      <c r="K1316">
        <v>19</v>
      </c>
      <c r="L1316">
        <v>21</v>
      </c>
      <c r="M1316">
        <v>4.3</v>
      </c>
      <c r="N1316">
        <v>4.4000000000000004</v>
      </c>
    </row>
    <row r="1317" spans="1:14" x14ac:dyDescent="0.25">
      <c r="A1317" t="s">
        <v>29</v>
      </c>
      <c r="B1317" t="s">
        <v>60</v>
      </c>
      <c r="C1317" s="1">
        <v>42403</v>
      </c>
      <c r="D1317">
        <f>16-0-0</f>
        <v>16</v>
      </c>
      <c r="E1317">
        <v>14.4</v>
      </c>
      <c r="F1317" s="7">
        <v>14.781008465218989</v>
      </c>
      <c r="G1317" s="7">
        <v>1.600225542712151</v>
      </c>
      <c r="H1317">
        <v>1.29</v>
      </c>
      <c r="I1317" s="7">
        <v>1.2414840710459543</v>
      </c>
      <c r="J1317">
        <v>7.8</v>
      </c>
      <c r="K1317">
        <v>46</v>
      </c>
      <c r="L1317">
        <v>43.2</v>
      </c>
      <c r="M1317">
        <v>2.2000000000000002</v>
      </c>
      <c r="N1317">
        <v>2.2999999999999998</v>
      </c>
    </row>
    <row r="1318" spans="1:14" x14ac:dyDescent="0.25">
      <c r="A1318" t="s">
        <v>30</v>
      </c>
      <c r="B1318" t="s">
        <v>60</v>
      </c>
      <c r="C1318" s="1">
        <v>42403</v>
      </c>
      <c r="D1318">
        <f>37-0-0</f>
        <v>37</v>
      </c>
      <c r="E1318">
        <v>36.299999999999997</v>
      </c>
      <c r="F1318" s="7">
        <v>34.181082075818914</v>
      </c>
      <c r="G1318" s="7">
        <v>1.9847758669297997</v>
      </c>
      <c r="H1318">
        <v>1.6</v>
      </c>
      <c r="I1318" s="7">
        <v>1.5398252043980829</v>
      </c>
      <c r="J1318">
        <v>18.2</v>
      </c>
      <c r="K1318">
        <v>107</v>
      </c>
      <c r="L1318">
        <v>108.89999999999999</v>
      </c>
      <c r="M1318">
        <v>5.5</v>
      </c>
      <c r="N1318">
        <v>5.7</v>
      </c>
    </row>
    <row r="1319" spans="1:14" x14ac:dyDescent="0.25">
      <c r="A1319" t="s">
        <v>31</v>
      </c>
      <c r="B1319" t="s">
        <v>60</v>
      </c>
      <c r="C1319" s="1">
        <v>42403</v>
      </c>
      <c r="D1319">
        <f>32-0-0</f>
        <v>32</v>
      </c>
      <c r="E1319">
        <v>31.9</v>
      </c>
      <c r="F1319" s="7">
        <v>29.562016930437977</v>
      </c>
      <c r="G1319" s="7">
        <v>1.6622497885537073</v>
      </c>
      <c r="H1319">
        <v>1.34</v>
      </c>
      <c r="I1319" s="7">
        <v>1.2896036086833944</v>
      </c>
      <c r="J1319">
        <v>15.8</v>
      </c>
      <c r="K1319">
        <v>93</v>
      </c>
      <c r="L1319">
        <v>95.699999999999989</v>
      </c>
      <c r="M1319">
        <v>8.3000000000000007</v>
      </c>
      <c r="N1319">
        <v>8.5</v>
      </c>
    </row>
    <row r="1320" spans="1:14" x14ac:dyDescent="0.25">
      <c r="A1320" t="s">
        <v>32</v>
      </c>
      <c r="B1320" t="s">
        <v>60</v>
      </c>
      <c r="C1320" s="1">
        <v>42403</v>
      </c>
      <c r="D1320">
        <f>7-0-0</f>
        <v>7</v>
      </c>
      <c r="E1320">
        <v>7.4</v>
      </c>
      <c r="F1320" s="7">
        <v>6.4666912035333075</v>
      </c>
      <c r="G1320" s="7">
        <v>1.0296024809698334</v>
      </c>
      <c r="H1320">
        <v>0.83</v>
      </c>
      <c r="I1320" s="7">
        <v>0.79878432478150541</v>
      </c>
      <c r="J1320">
        <v>3.6</v>
      </c>
      <c r="K1320">
        <v>21</v>
      </c>
      <c r="L1320">
        <v>22.200000000000003</v>
      </c>
      <c r="M1320">
        <v>3.9</v>
      </c>
      <c r="N1320">
        <v>4</v>
      </c>
    </row>
    <row r="1321" spans="1:14" x14ac:dyDescent="0.25">
      <c r="A1321" t="s">
        <v>33</v>
      </c>
      <c r="B1321" t="s">
        <v>60</v>
      </c>
      <c r="C1321" s="1">
        <v>42403</v>
      </c>
      <c r="D1321">
        <v>0</v>
      </c>
      <c r="E1321">
        <v>15</v>
      </c>
      <c r="F1321" s="7">
        <v>0</v>
      </c>
      <c r="G1321" s="7">
        <v>1.203270369326191</v>
      </c>
      <c r="H1321">
        <v>0.97</v>
      </c>
      <c r="I1321" s="7">
        <v>0.93351903016633753</v>
      </c>
      <c r="J1321">
        <v>86.7</v>
      </c>
      <c r="K1321">
        <v>0</v>
      </c>
      <c r="L1321">
        <v>45</v>
      </c>
      <c r="M1321">
        <v>143.69999999999999</v>
      </c>
      <c r="N1321">
        <v>147.19999999999999</v>
      </c>
    </row>
    <row r="1322" spans="1:14" x14ac:dyDescent="0.25">
      <c r="A1322" t="s">
        <v>34</v>
      </c>
      <c r="B1322" t="s">
        <v>60</v>
      </c>
      <c r="C1322" s="1">
        <v>42403</v>
      </c>
      <c r="D1322">
        <f>16.8-0-0</f>
        <v>16.8</v>
      </c>
      <c r="E1322">
        <v>5.5</v>
      </c>
      <c r="F1322" s="7">
        <v>15.520058888479939</v>
      </c>
      <c r="G1322" s="7">
        <v>0.69467155342542997</v>
      </c>
      <c r="H1322">
        <v>0.56000000000000005</v>
      </c>
      <c r="I1322" s="7">
        <v>0.53893882153932904</v>
      </c>
      <c r="J1322">
        <v>8.6</v>
      </c>
      <c r="K1322">
        <v>50.46</v>
      </c>
      <c r="L1322">
        <v>16.5</v>
      </c>
      <c r="M1322">
        <v>2.6</v>
      </c>
      <c r="N1322">
        <v>2.7</v>
      </c>
    </row>
    <row r="1323" spans="1:14" x14ac:dyDescent="0.25">
      <c r="A1323" t="s">
        <v>35</v>
      </c>
      <c r="B1323" t="s">
        <v>60</v>
      </c>
      <c r="C1323" s="1">
        <v>42403</v>
      </c>
      <c r="D1323">
        <f>21-0-0</f>
        <v>21</v>
      </c>
      <c r="E1323">
        <v>20.8</v>
      </c>
      <c r="F1323" s="7">
        <v>19.400073610599922</v>
      </c>
      <c r="G1323" s="7">
        <v>0.68226670425711866</v>
      </c>
      <c r="H1323">
        <v>0.55000000000000004</v>
      </c>
      <c r="I1323" s="7">
        <v>0.52931491401184094</v>
      </c>
      <c r="J1323">
        <v>10.7</v>
      </c>
      <c r="K1323">
        <v>63</v>
      </c>
      <c r="L1323">
        <v>62.400000000000006</v>
      </c>
      <c r="M1323">
        <v>14.1</v>
      </c>
      <c r="N1323">
        <v>14.5</v>
      </c>
    </row>
    <row r="1324" spans="1:14" x14ac:dyDescent="0.25">
      <c r="A1324" t="s">
        <v>36</v>
      </c>
      <c r="B1324" t="s">
        <v>60</v>
      </c>
      <c r="C1324" s="1">
        <v>42403</v>
      </c>
      <c r="D1324">
        <v>0</v>
      </c>
      <c r="E1324">
        <v>8</v>
      </c>
      <c r="F1324" s="7">
        <v>0</v>
      </c>
      <c r="G1324" s="7">
        <v>0.31012122920778118</v>
      </c>
      <c r="H1324">
        <v>0.25</v>
      </c>
      <c r="I1324" s="7">
        <v>0.24059768818720043</v>
      </c>
      <c r="J1324">
        <v>46.2</v>
      </c>
      <c r="K1324">
        <v>0</v>
      </c>
      <c r="L1324">
        <v>24</v>
      </c>
      <c r="M1324">
        <v>0</v>
      </c>
      <c r="N1324">
        <v>0</v>
      </c>
    </row>
    <row r="1325" spans="1:14" x14ac:dyDescent="0.25">
      <c r="A1325" t="s">
        <v>37</v>
      </c>
      <c r="B1325" t="s">
        <v>60</v>
      </c>
      <c r="C1325" s="1">
        <v>42403</v>
      </c>
      <c r="D1325">
        <v>0</v>
      </c>
      <c r="E1325">
        <v>0</v>
      </c>
      <c r="F1325" s="7">
        <v>0</v>
      </c>
      <c r="G1325" s="7">
        <v>0</v>
      </c>
      <c r="H1325">
        <v>0</v>
      </c>
      <c r="I1325" s="7">
        <v>0</v>
      </c>
      <c r="J1325">
        <v>0</v>
      </c>
      <c r="K1325">
        <v>0</v>
      </c>
      <c r="L1325">
        <v>0</v>
      </c>
      <c r="M1325">
        <v>0</v>
      </c>
      <c r="N1325">
        <v>0</v>
      </c>
    </row>
    <row r="1326" spans="1:14" x14ac:dyDescent="0.25">
      <c r="A1326" t="s">
        <v>38</v>
      </c>
      <c r="B1326" t="s">
        <v>60</v>
      </c>
      <c r="C1326" s="1">
        <v>42403</v>
      </c>
      <c r="D1326">
        <v>0</v>
      </c>
      <c r="E1326">
        <v>10</v>
      </c>
      <c r="F1326" s="7">
        <v>0</v>
      </c>
      <c r="G1326" s="7">
        <v>0</v>
      </c>
      <c r="H1326">
        <v>0</v>
      </c>
      <c r="I1326" s="7">
        <v>0</v>
      </c>
      <c r="J1326">
        <v>57.8</v>
      </c>
      <c r="K1326">
        <v>0</v>
      </c>
      <c r="L1326">
        <v>30</v>
      </c>
      <c r="M1326">
        <v>96.3</v>
      </c>
      <c r="N1326">
        <v>98.6</v>
      </c>
    </row>
    <row r="1327" spans="1:14" x14ac:dyDescent="0.25">
      <c r="A1327" t="s">
        <v>59</v>
      </c>
      <c r="B1327" t="s">
        <v>60</v>
      </c>
      <c r="C1327" s="1">
        <v>42403</v>
      </c>
      <c r="D1327">
        <v>0</v>
      </c>
      <c r="E1327">
        <v>5</v>
      </c>
      <c r="F1327" s="7">
        <v>0</v>
      </c>
      <c r="G1327" s="7">
        <v>0</v>
      </c>
      <c r="I1327" s="7">
        <v>0</v>
      </c>
      <c r="K1327">
        <v>0</v>
      </c>
      <c r="L1327">
        <v>15</v>
      </c>
      <c r="M1327">
        <v>0</v>
      </c>
      <c r="N1327">
        <v>0</v>
      </c>
    </row>
    <row r="1328" spans="1:14" x14ac:dyDescent="0.25">
      <c r="A1328" t="s">
        <v>1</v>
      </c>
      <c r="B1328" t="s">
        <v>60</v>
      </c>
      <c r="C1328" s="1">
        <v>42404</v>
      </c>
      <c r="D1328">
        <v>556.1</v>
      </c>
      <c r="E1328">
        <v>507.19999999999993</v>
      </c>
      <c r="F1328">
        <v>510</v>
      </c>
      <c r="G1328">
        <v>223.8</v>
      </c>
      <c r="H1328">
        <v>177.35000000000002</v>
      </c>
      <c r="I1328">
        <v>173.4</v>
      </c>
      <c r="J1328">
        <v>537.17142857142858</v>
      </c>
      <c r="K1328">
        <v>2186.3000000000002</v>
      </c>
      <c r="L1328">
        <v>2056</v>
      </c>
      <c r="M1328">
        <v>736.8</v>
      </c>
      <c r="N1328">
        <v>699.04</v>
      </c>
    </row>
    <row r="1329" spans="1:14" x14ac:dyDescent="0.25">
      <c r="A1329" t="s">
        <v>2</v>
      </c>
      <c r="B1329" t="s">
        <v>60</v>
      </c>
      <c r="C1329" s="1">
        <v>42404</v>
      </c>
      <c r="D1329">
        <f>15.7-0-0</f>
        <v>15.7</v>
      </c>
      <c r="E1329">
        <v>14.5</v>
      </c>
      <c r="F1329" s="7">
        <v>14.398489480309296</v>
      </c>
      <c r="G1329" s="7">
        <v>26.121567521849446</v>
      </c>
      <c r="H1329">
        <v>20.7</v>
      </c>
      <c r="I1329" s="7">
        <v>20.238962503524103</v>
      </c>
      <c r="J1329">
        <v>6.1</v>
      </c>
      <c r="K1329">
        <v>41.97</v>
      </c>
      <c r="L1329">
        <v>58</v>
      </c>
      <c r="M1329">
        <v>3.3</v>
      </c>
      <c r="N1329">
        <v>3.1</v>
      </c>
    </row>
    <row r="1330" spans="1:14" x14ac:dyDescent="0.25">
      <c r="A1330" t="s">
        <v>3</v>
      </c>
      <c r="B1330" t="s">
        <v>60</v>
      </c>
      <c r="C1330" s="1">
        <v>42404</v>
      </c>
      <c r="D1330">
        <f>4.1-0-0</f>
        <v>4.0999999999999996</v>
      </c>
      <c r="E1330">
        <v>3.3</v>
      </c>
      <c r="F1330" s="7">
        <v>3.7601150872145297</v>
      </c>
      <c r="G1330" s="7">
        <v>17.80557090499013</v>
      </c>
      <c r="H1330">
        <v>14.11</v>
      </c>
      <c r="I1330" s="7">
        <v>13.795737242740342</v>
      </c>
      <c r="J1330">
        <v>1.7</v>
      </c>
      <c r="K1330">
        <v>11.615000000000002</v>
      </c>
      <c r="L1330">
        <v>13.2</v>
      </c>
      <c r="M1330">
        <v>1.8</v>
      </c>
      <c r="N1330">
        <v>1.7</v>
      </c>
    </row>
    <row r="1331" spans="1:14" x14ac:dyDescent="0.25">
      <c r="A1331" t="s">
        <v>4</v>
      </c>
      <c r="B1331" t="s">
        <v>60</v>
      </c>
      <c r="C1331" s="1">
        <v>42404</v>
      </c>
      <c r="D1331">
        <f>7-0-0</f>
        <v>7</v>
      </c>
      <c r="E1331">
        <v>6.9</v>
      </c>
      <c r="F1331" s="7">
        <v>6.4197086854882217</v>
      </c>
      <c r="G1331" s="7">
        <v>13.224832252607838</v>
      </c>
      <c r="H1331">
        <v>10.48</v>
      </c>
      <c r="I1331" s="7">
        <v>10.246585847194812</v>
      </c>
      <c r="J1331">
        <v>6.8</v>
      </c>
      <c r="K1331">
        <v>47.120000000000005</v>
      </c>
      <c r="L1331">
        <v>27.6</v>
      </c>
      <c r="M1331">
        <v>6.8</v>
      </c>
      <c r="N1331">
        <v>6.4</v>
      </c>
    </row>
    <row r="1332" spans="1:14" x14ac:dyDescent="0.25">
      <c r="A1332" t="s">
        <v>5</v>
      </c>
      <c r="B1332" t="s">
        <v>60</v>
      </c>
      <c r="C1332" s="1">
        <v>42404</v>
      </c>
      <c r="D1332">
        <f>13.6-0-1.4</f>
        <v>12.2</v>
      </c>
      <c r="E1332">
        <v>7.7</v>
      </c>
      <c r="F1332" s="7">
        <v>11.188635137565186</v>
      </c>
      <c r="G1332" s="7">
        <v>12.757925007048208</v>
      </c>
      <c r="H1332">
        <v>10.11</v>
      </c>
      <c r="I1332" s="7">
        <v>9.8848266140400334</v>
      </c>
      <c r="J1332">
        <v>5.3</v>
      </c>
      <c r="K1332">
        <v>36.597000000000001</v>
      </c>
      <c r="L1332">
        <v>30.8</v>
      </c>
      <c r="M1332">
        <v>1.9</v>
      </c>
      <c r="N1332">
        <v>1.8</v>
      </c>
    </row>
    <row r="1333" spans="1:14" x14ac:dyDescent="0.25">
      <c r="A1333" t="s">
        <v>6</v>
      </c>
      <c r="B1333" t="s">
        <v>60</v>
      </c>
      <c r="C1333" s="1">
        <v>42404</v>
      </c>
      <c r="D1333">
        <f>20-0-0</f>
        <v>20</v>
      </c>
      <c r="E1333">
        <v>16.5</v>
      </c>
      <c r="F1333" s="7">
        <v>18.342024815680631</v>
      </c>
      <c r="G1333" s="7">
        <v>15.723416972089089</v>
      </c>
      <c r="H1333">
        <v>12.46</v>
      </c>
      <c r="I1333" s="7">
        <v>12.182486608401467</v>
      </c>
      <c r="J1333">
        <v>10.7</v>
      </c>
      <c r="K1333">
        <v>74.02000000000001</v>
      </c>
      <c r="L1333">
        <v>66</v>
      </c>
      <c r="M1333">
        <v>5.5</v>
      </c>
      <c r="N1333">
        <v>5.2</v>
      </c>
    </row>
    <row r="1334" spans="1:14" x14ac:dyDescent="0.25">
      <c r="A1334" t="s">
        <v>7</v>
      </c>
      <c r="B1334" t="s">
        <v>60</v>
      </c>
      <c r="C1334" s="1">
        <v>42404</v>
      </c>
      <c r="D1334">
        <f>2.1-1.5-0</f>
        <v>0.60000000000000009</v>
      </c>
      <c r="E1334">
        <v>11.8</v>
      </c>
      <c r="F1334" s="7">
        <v>0.55026074447041906</v>
      </c>
      <c r="G1334" s="7">
        <v>13.28792782633211</v>
      </c>
      <c r="H1334">
        <v>10.53</v>
      </c>
      <c r="I1334" s="7">
        <v>10.295472230053566</v>
      </c>
      <c r="J1334">
        <v>2.2000000000000002</v>
      </c>
      <c r="K1334">
        <v>15.276</v>
      </c>
      <c r="L1334">
        <v>47.2</v>
      </c>
      <c r="M1334">
        <v>0.9</v>
      </c>
      <c r="N1334">
        <v>0.8</v>
      </c>
    </row>
    <row r="1335" spans="1:14" x14ac:dyDescent="0.25">
      <c r="A1335" t="s">
        <v>8</v>
      </c>
      <c r="B1335" t="s">
        <v>60</v>
      </c>
      <c r="C1335" s="1">
        <v>42404</v>
      </c>
      <c r="D1335">
        <f>20.1-0-0</f>
        <v>20.100000000000001</v>
      </c>
      <c r="E1335">
        <v>12.7</v>
      </c>
      <c r="F1335" s="7">
        <v>18.433734939759034</v>
      </c>
      <c r="G1335" s="7">
        <v>10.095291795883846</v>
      </c>
      <c r="H1335">
        <v>8</v>
      </c>
      <c r="I1335" s="7">
        <v>7.8218212574006198</v>
      </c>
      <c r="J1335">
        <v>12.8</v>
      </c>
      <c r="K1335">
        <v>88.44</v>
      </c>
      <c r="L1335">
        <v>50.8</v>
      </c>
      <c r="M1335">
        <v>6.2</v>
      </c>
      <c r="N1335">
        <v>5.8</v>
      </c>
    </row>
    <row r="1336" spans="1:14" x14ac:dyDescent="0.25">
      <c r="A1336" t="s">
        <v>9</v>
      </c>
      <c r="B1336" t="s">
        <v>60</v>
      </c>
      <c r="C1336" s="1">
        <v>42404</v>
      </c>
      <c r="D1336">
        <f>13.5-0-0</f>
        <v>13.5</v>
      </c>
      <c r="E1336">
        <v>14.8</v>
      </c>
      <c r="F1336" s="7">
        <v>12.380866750584426</v>
      </c>
      <c r="G1336" s="7">
        <v>13.073402875669579</v>
      </c>
      <c r="H1336">
        <v>10.36</v>
      </c>
      <c r="I1336" s="7">
        <v>10.129258528333802</v>
      </c>
      <c r="J1336">
        <v>6.8</v>
      </c>
      <c r="K1336">
        <v>46.9</v>
      </c>
      <c r="L1336">
        <v>59.2</v>
      </c>
      <c r="M1336">
        <v>2.9</v>
      </c>
      <c r="N1336">
        <v>2.7</v>
      </c>
    </row>
    <row r="1337" spans="1:14" x14ac:dyDescent="0.25">
      <c r="A1337" t="s">
        <v>10</v>
      </c>
      <c r="B1337" t="s">
        <v>60</v>
      </c>
      <c r="C1337" s="1">
        <v>42404</v>
      </c>
      <c r="D1337">
        <f>13.2-0-0</f>
        <v>13.2</v>
      </c>
      <c r="E1337">
        <v>17.8</v>
      </c>
      <c r="F1337" s="7">
        <v>12.105736378349217</v>
      </c>
      <c r="G1337" s="7">
        <v>12.379351564702564</v>
      </c>
      <c r="H1337">
        <v>9.81</v>
      </c>
      <c r="I1337" s="7">
        <v>9.5915083168875093</v>
      </c>
      <c r="J1337">
        <v>7.2</v>
      </c>
      <c r="K1337">
        <v>49.730000000000004</v>
      </c>
      <c r="L1337">
        <v>71.2</v>
      </c>
      <c r="M1337">
        <v>3.9</v>
      </c>
      <c r="N1337">
        <v>3.7</v>
      </c>
    </row>
    <row r="1338" spans="1:14" x14ac:dyDescent="0.25">
      <c r="A1338" t="s">
        <v>11</v>
      </c>
      <c r="B1338" t="s">
        <v>60</v>
      </c>
      <c r="C1338" s="1">
        <v>42404</v>
      </c>
      <c r="D1338">
        <f>8-0-0.8</f>
        <v>7.2</v>
      </c>
      <c r="E1338">
        <v>12.4</v>
      </c>
      <c r="F1338" s="7">
        <v>6.6031289336450278</v>
      </c>
      <c r="G1338" s="7">
        <v>11.849348745418665</v>
      </c>
      <c r="H1338">
        <v>9.39</v>
      </c>
      <c r="I1338" s="7">
        <v>9.1808627008739769</v>
      </c>
      <c r="J1338">
        <v>3.6</v>
      </c>
      <c r="K1338">
        <v>24.571499999999997</v>
      </c>
      <c r="L1338">
        <v>49.6</v>
      </c>
      <c r="M1338">
        <v>2.1</v>
      </c>
      <c r="N1338">
        <v>2</v>
      </c>
    </row>
    <row r="1339" spans="1:14" x14ac:dyDescent="0.25">
      <c r="A1339" t="s">
        <v>12</v>
      </c>
      <c r="B1339" t="s">
        <v>60</v>
      </c>
      <c r="C1339" s="1">
        <v>42404</v>
      </c>
      <c r="D1339">
        <f>33.2-0-0</f>
        <v>33.200000000000003</v>
      </c>
      <c r="E1339">
        <v>30.4</v>
      </c>
      <c r="F1339" s="7">
        <v>30.447761194029848</v>
      </c>
      <c r="G1339" s="7">
        <v>8.3664730758387371</v>
      </c>
      <c r="H1339">
        <v>6.63</v>
      </c>
      <c r="I1339" s="7">
        <v>6.4823343670707638</v>
      </c>
      <c r="J1339">
        <v>16.3</v>
      </c>
      <c r="K1339">
        <v>113.00500000000001</v>
      </c>
      <c r="L1339">
        <v>121.6</v>
      </c>
      <c r="M1339">
        <v>19.600000000000001</v>
      </c>
      <c r="N1339">
        <v>18.600000000000001</v>
      </c>
    </row>
    <row r="1340" spans="1:14" x14ac:dyDescent="0.25">
      <c r="A1340" t="s">
        <v>13</v>
      </c>
      <c r="B1340" t="s">
        <v>60</v>
      </c>
      <c r="C1340" s="1">
        <v>42404</v>
      </c>
      <c r="D1340">
        <f>11-0-0</f>
        <v>11</v>
      </c>
      <c r="E1340">
        <v>10</v>
      </c>
      <c r="F1340" s="7">
        <v>10.088113648624347</v>
      </c>
      <c r="G1340" s="7">
        <v>8.7955229771637988</v>
      </c>
      <c r="H1340">
        <v>6.97</v>
      </c>
      <c r="I1340" s="7">
        <v>6.8147617705102892</v>
      </c>
      <c r="J1340">
        <v>6.5</v>
      </c>
      <c r="K1340">
        <v>45</v>
      </c>
      <c r="L1340">
        <v>40</v>
      </c>
      <c r="M1340">
        <v>2.9</v>
      </c>
      <c r="N1340">
        <v>2.8</v>
      </c>
    </row>
    <row r="1341" spans="1:14" x14ac:dyDescent="0.25">
      <c r="A1341" t="s">
        <v>14</v>
      </c>
      <c r="B1341" t="s">
        <v>60</v>
      </c>
      <c r="C1341" s="1">
        <v>42404</v>
      </c>
      <c r="D1341">
        <v>0</v>
      </c>
      <c r="E1341">
        <v>7</v>
      </c>
      <c r="F1341" s="7">
        <v>0</v>
      </c>
      <c r="G1341" s="7">
        <v>5.3126473075838732</v>
      </c>
      <c r="H1341">
        <v>4.21</v>
      </c>
      <c r="I1341" s="7">
        <v>4.1162334367070761</v>
      </c>
      <c r="J1341">
        <v>0</v>
      </c>
      <c r="K1341">
        <v>0</v>
      </c>
      <c r="L1341">
        <v>28</v>
      </c>
      <c r="M1341">
        <v>0</v>
      </c>
      <c r="N1341">
        <v>0</v>
      </c>
    </row>
    <row r="1342" spans="1:14" x14ac:dyDescent="0.25">
      <c r="A1342" t="s">
        <v>15</v>
      </c>
      <c r="B1342" t="s">
        <v>60</v>
      </c>
      <c r="C1342" s="1">
        <v>42404</v>
      </c>
      <c r="D1342">
        <f>12-0-0</f>
        <v>12</v>
      </c>
      <c r="E1342">
        <v>9.9</v>
      </c>
      <c r="F1342" s="7">
        <v>11.005214889408379</v>
      </c>
      <c r="G1342" s="7">
        <v>5.148598815900761</v>
      </c>
      <c r="H1342">
        <v>4.08</v>
      </c>
      <c r="I1342" s="7">
        <v>3.9891288412743156</v>
      </c>
      <c r="J1342">
        <v>6.9</v>
      </c>
      <c r="K1342">
        <v>48</v>
      </c>
      <c r="L1342">
        <v>39.6</v>
      </c>
      <c r="M1342">
        <v>3.8</v>
      </c>
      <c r="N1342">
        <v>3.6</v>
      </c>
    </row>
    <row r="1343" spans="1:14" x14ac:dyDescent="0.25">
      <c r="A1343" t="s">
        <v>16</v>
      </c>
      <c r="B1343" t="s">
        <v>60</v>
      </c>
      <c r="C1343" s="1">
        <v>42404</v>
      </c>
      <c r="D1343">
        <f>11-0-0</f>
        <v>11</v>
      </c>
      <c r="E1343">
        <v>9.9</v>
      </c>
      <c r="F1343" s="7">
        <v>10.088113648624347</v>
      </c>
      <c r="G1343" s="7">
        <v>8.5683789117564135</v>
      </c>
      <c r="H1343">
        <v>6.79</v>
      </c>
      <c r="I1343" s="7">
        <v>6.6387707922187751</v>
      </c>
      <c r="J1343">
        <v>6.1</v>
      </c>
      <c r="K1343">
        <v>42</v>
      </c>
      <c r="L1343">
        <v>39.6</v>
      </c>
      <c r="M1343">
        <v>6.2</v>
      </c>
      <c r="N1343">
        <v>5.9</v>
      </c>
    </row>
    <row r="1344" spans="1:14" x14ac:dyDescent="0.25">
      <c r="A1344" t="s">
        <v>17</v>
      </c>
      <c r="B1344" t="s">
        <v>60</v>
      </c>
      <c r="C1344" s="1">
        <v>42404</v>
      </c>
      <c r="D1344">
        <v>0</v>
      </c>
      <c r="E1344">
        <v>17</v>
      </c>
      <c r="F1344" s="7">
        <v>0</v>
      </c>
      <c r="G1344" s="7">
        <v>4.1516887510572307</v>
      </c>
      <c r="H1344">
        <v>3.29</v>
      </c>
      <c r="I1344" s="7">
        <v>3.2167239921060045</v>
      </c>
      <c r="J1344">
        <v>86</v>
      </c>
      <c r="K1344">
        <v>0</v>
      </c>
      <c r="L1344">
        <v>68</v>
      </c>
      <c r="M1344">
        <v>115.3</v>
      </c>
      <c r="N1344">
        <v>109.3</v>
      </c>
    </row>
    <row r="1345" spans="1:14" x14ac:dyDescent="0.25">
      <c r="A1345" t="s">
        <v>18</v>
      </c>
      <c r="B1345" t="s">
        <v>60</v>
      </c>
      <c r="C1345" s="1">
        <v>42404</v>
      </c>
      <c r="D1345">
        <f>18-0-0</f>
        <v>18</v>
      </c>
      <c r="E1345">
        <v>18</v>
      </c>
      <c r="F1345" s="7">
        <v>16.507822334112568</v>
      </c>
      <c r="G1345" s="7">
        <v>3.1295404567239915</v>
      </c>
      <c r="H1345">
        <v>2.48</v>
      </c>
      <c r="I1345" s="7">
        <v>2.4247645897941923</v>
      </c>
      <c r="J1345">
        <v>10.8</v>
      </c>
      <c r="K1345">
        <v>74.5</v>
      </c>
      <c r="L1345">
        <v>72</v>
      </c>
      <c r="M1345">
        <v>15.6</v>
      </c>
      <c r="N1345">
        <v>14.8</v>
      </c>
    </row>
    <row r="1346" spans="1:14" x14ac:dyDescent="0.25">
      <c r="A1346" t="s">
        <v>19</v>
      </c>
      <c r="B1346" t="s">
        <v>60</v>
      </c>
      <c r="C1346" s="1">
        <v>42404</v>
      </c>
      <c r="D1346">
        <f>16-0-0</f>
        <v>16</v>
      </c>
      <c r="E1346">
        <v>14.6</v>
      </c>
      <c r="F1346" s="7">
        <v>14.673619852544507</v>
      </c>
      <c r="G1346" s="7">
        <v>3.1169213419791371</v>
      </c>
      <c r="H1346">
        <v>2.4700000000000002</v>
      </c>
      <c r="I1346" s="7">
        <v>2.4149873132224413</v>
      </c>
      <c r="J1346">
        <v>9</v>
      </c>
      <c r="K1346">
        <v>62</v>
      </c>
      <c r="L1346">
        <v>58.4</v>
      </c>
      <c r="M1346">
        <v>20.2</v>
      </c>
      <c r="N1346">
        <v>19.2</v>
      </c>
    </row>
    <row r="1347" spans="1:14" x14ac:dyDescent="0.25">
      <c r="A1347" t="s">
        <v>20</v>
      </c>
      <c r="B1347" t="s">
        <v>60</v>
      </c>
      <c r="C1347" s="1">
        <v>42404</v>
      </c>
      <c r="D1347">
        <f>29-0-0</f>
        <v>29</v>
      </c>
      <c r="E1347">
        <v>30.5</v>
      </c>
      <c r="F1347" s="7">
        <v>26.595935982736918</v>
      </c>
      <c r="G1347" s="7">
        <v>2.5490611784606707</v>
      </c>
      <c r="H1347">
        <v>2.02</v>
      </c>
      <c r="I1347" s="7">
        <v>1.9750098674936565</v>
      </c>
      <c r="J1347">
        <v>16.8</v>
      </c>
      <c r="K1347">
        <v>116.5</v>
      </c>
      <c r="L1347">
        <v>122</v>
      </c>
      <c r="M1347">
        <v>19.2</v>
      </c>
      <c r="N1347">
        <v>18.3</v>
      </c>
    </row>
    <row r="1348" spans="1:14" x14ac:dyDescent="0.25">
      <c r="A1348" t="s">
        <v>21</v>
      </c>
      <c r="B1348" t="s">
        <v>60</v>
      </c>
      <c r="C1348" s="1">
        <v>42404</v>
      </c>
      <c r="D1348">
        <f>26-0-0</f>
        <v>26</v>
      </c>
      <c r="E1348">
        <v>26</v>
      </c>
      <c r="F1348" s="7">
        <v>23.84463226038482</v>
      </c>
      <c r="G1348" s="7">
        <v>3.8109726529461518</v>
      </c>
      <c r="H1348">
        <v>3.02</v>
      </c>
      <c r="I1348" s="7">
        <v>2.9527375246687337</v>
      </c>
      <c r="J1348">
        <v>14.7</v>
      </c>
      <c r="K1348">
        <v>102</v>
      </c>
      <c r="L1348">
        <v>104</v>
      </c>
      <c r="M1348">
        <v>31</v>
      </c>
      <c r="N1348">
        <v>29.4</v>
      </c>
    </row>
    <row r="1349" spans="1:14" x14ac:dyDescent="0.25">
      <c r="A1349" t="s">
        <v>22</v>
      </c>
      <c r="B1349" t="s">
        <v>60</v>
      </c>
      <c r="C1349" s="1">
        <v>42404</v>
      </c>
      <c r="D1349">
        <f>21-0-0</f>
        <v>21</v>
      </c>
      <c r="E1349">
        <v>20.8</v>
      </c>
      <c r="F1349" s="7">
        <v>19.259126056464662</v>
      </c>
      <c r="G1349" s="7">
        <v>1.7919142937693824</v>
      </c>
      <c r="H1349">
        <v>1.42</v>
      </c>
      <c r="I1349" s="7">
        <v>1.38837327318861</v>
      </c>
      <c r="J1349">
        <v>11.9</v>
      </c>
      <c r="K1349">
        <v>82.5</v>
      </c>
      <c r="L1349">
        <v>83.2</v>
      </c>
      <c r="M1349">
        <v>23.7</v>
      </c>
      <c r="N1349">
        <v>22.4</v>
      </c>
    </row>
    <row r="1350" spans="1:14" x14ac:dyDescent="0.25">
      <c r="A1350" t="s">
        <v>23</v>
      </c>
      <c r="B1350" t="s">
        <v>60</v>
      </c>
      <c r="C1350" s="1">
        <v>42404</v>
      </c>
      <c r="D1350">
        <f>1.8-0-0</f>
        <v>1.8</v>
      </c>
      <c r="E1350">
        <v>4.7</v>
      </c>
      <c r="F1350" s="7">
        <v>1.650782233411257</v>
      </c>
      <c r="G1350" s="7">
        <v>2.9654919650408798</v>
      </c>
      <c r="H1350">
        <v>2.35</v>
      </c>
      <c r="I1350" s="7">
        <v>2.2976599943614318</v>
      </c>
      <c r="J1350">
        <v>0.7</v>
      </c>
      <c r="K1350">
        <v>4.6499999999999995</v>
      </c>
      <c r="L1350">
        <v>18.8</v>
      </c>
      <c r="M1350">
        <v>0.1</v>
      </c>
      <c r="N1350">
        <v>0.1</v>
      </c>
    </row>
    <row r="1351" spans="1:14" x14ac:dyDescent="0.25">
      <c r="A1351" t="s">
        <v>24</v>
      </c>
      <c r="B1351" t="s">
        <v>60</v>
      </c>
      <c r="C1351" s="1">
        <v>42404</v>
      </c>
      <c r="D1351">
        <f>22-0-0</f>
        <v>22</v>
      </c>
      <c r="E1351">
        <v>27.8</v>
      </c>
      <c r="F1351" s="7">
        <v>20.176227297248694</v>
      </c>
      <c r="G1351" s="7">
        <v>2.1704877361150268</v>
      </c>
      <c r="H1351">
        <v>1.72</v>
      </c>
      <c r="I1351" s="7">
        <v>1.681691570341133</v>
      </c>
      <c r="J1351">
        <v>16.600000000000001</v>
      </c>
      <c r="K1351">
        <v>115</v>
      </c>
      <c r="L1351">
        <v>111.2</v>
      </c>
      <c r="M1351">
        <v>33</v>
      </c>
      <c r="N1351">
        <v>31.3</v>
      </c>
    </row>
    <row r="1352" spans="1:14" x14ac:dyDescent="0.25">
      <c r="A1352" t="s">
        <v>25</v>
      </c>
      <c r="B1352" t="s">
        <v>60</v>
      </c>
      <c r="C1352" s="1">
        <v>42404</v>
      </c>
      <c r="D1352">
        <f>7-0-0</f>
        <v>7</v>
      </c>
      <c r="E1352">
        <v>6.2</v>
      </c>
      <c r="F1352" s="7">
        <v>6.4197086854882217</v>
      </c>
      <c r="G1352" s="7">
        <v>2.9150155060614602</v>
      </c>
      <c r="H1352">
        <v>2.31</v>
      </c>
      <c r="I1352" s="7">
        <v>2.2585508880744292</v>
      </c>
      <c r="J1352">
        <v>4</v>
      </c>
      <c r="K1352">
        <v>27.5</v>
      </c>
      <c r="L1352">
        <v>24.8</v>
      </c>
      <c r="M1352">
        <v>1.2</v>
      </c>
      <c r="N1352">
        <v>1.1000000000000001</v>
      </c>
    </row>
    <row r="1353" spans="1:14" x14ac:dyDescent="0.25">
      <c r="A1353" t="s">
        <v>26</v>
      </c>
      <c r="B1353" t="s">
        <v>60</v>
      </c>
      <c r="C1353" s="1">
        <v>42404</v>
      </c>
      <c r="D1353">
        <f>22.5-0-0</f>
        <v>22.5</v>
      </c>
      <c r="E1353">
        <v>16.5</v>
      </c>
      <c r="F1353" s="7">
        <v>20.634777917640712</v>
      </c>
      <c r="G1353" s="7">
        <v>1.9685819001973499</v>
      </c>
      <c r="H1353">
        <v>1.56</v>
      </c>
      <c r="I1353" s="7">
        <v>1.5252551451931209</v>
      </c>
      <c r="J1353">
        <v>12.7</v>
      </c>
      <c r="K1353">
        <v>88</v>
      </c>
      <c r="L1353">
        <v>66</v>
      </c>
      <c r="M1353">
        <v>7.7</v>
      </c>
      <c r="N1353">
        <v>7.3</v>
      </c>
    </row>
    <row r="1354" spans="1:14" x14ac:dyDescent="0.25">
      <c r="A1354" t="s">
        <v>27</v>
      </c>
      <c r="B1354" t="s">
        <v>60</v>
      </c>
      <c r="C1354" s="1">
        <v>42404</v>
      </c>
      <c r="D1354">
        <f>20-0-0</f>
        <v>20</v>
      </c>
      <c r="E1354">
        <v>18.2</v>
      </c>
      <c r="F1354" s="7">
        <v>18.342024815680631</v>
      </c>
      <c r="G1354" s="7">
        <v>1.7035804905553991</v>
      </c>
      <c r="H1354">
        <v>1.35</v>
      </c>
      <c r="I1354" s="7">
        <v>1.3199323371863547</v>
      </c>
      <c r="J1354">
        <v>11.1</v>
      </c>
      <c r="K1354">
        <v>77</v>
      </c>
      <c r="L1354">
        <v>72.8</v>
      </c>
      <c r="M1354">
        <v>21.6</v>
      </c>
      <c r="N1354">
        <v>20.5</v>
      </c>
    </row>
    <row r="1355" spans="1:14" x14ac:dyDescent="0.25">
      <c r="A1355" t="s">
        <v>28</v>
      </c>
      <c r="B1355" t="s">
        <v>60</v>
      </c>
      <c r="C1355" s="1">
        <v>42404</v>
      </c>
      <c r="D1355">
        <f>6.5-0-0</f>
        <v>6.5</v>
      </c>
      <c r="E1355">
        <v>7</v>
      </c>
      <c r="F1355" s="7">
        <v>5.961158065096205</v>
      </c>
      <c r="G1355" s="7">
        <v>1.6909613758105442</v>
      </c>
      <c r="H1355">
        <v>1.34</v>
      </c>
      <c r="I1355" s="7">
        <v>1.310155060614604</v>
      </c>
      <c r="J1355">
        <v>3.7</v>
      </c>
      <c r="K1355">
        <v>25.5</v>
      </c>
      <c r="L1355">
        <v>28</v>
      </c>
      <c r="M1355">
        <v>7.2</v>
      </c>
      <c r="N1355">
        <v>6.9</v>
      </c>
    </row>
    <row r="1356" spans="1:14" x14ac:dyDescent="0.25">
      <c r="A1356" t="s">
        <v>29</v>
      </c>
      <c r="B1356" t="s">
        <v>60</v>
      </c>
      <c r="C1356" s="1">
        <v>42404</v>
      </c>
      <c r="D1356">
        <f>18-0-0</f>
        <v>18</v>
      </c>
      <c r="E1356">
        <v>14.4</v>
      </c>
      <c r="F1356" s="7">
        <v>16.507822334112568</v>
      </c>
      <c r="G1356" s="7">
        <v>1.62786580208627</v>
      </c>
      <c r="H1356">
        <v>1.29</v>
      </c>
      <c r="I1356" s="7">
        <v>1.2612686777558499</v>
      </c>
      <c r="J1356">
        <v>9.3000000000000007</v>
      </c>
      <c r="K1356">
        <v>64</v>
      </c>
      <c r="L1356">
        <v>57.6</v>
      </c>
      <c r="M1356">
        <v>3.9</v>
      </c>
      <c r="N1356">
        <v>3.7</v>
      </c>
    </row>
    <row r="1357" spans="1:14" x14ac:dyDescent="0.25">
      <c r="A1357" t="s">
        <v>30</v>
      </c>
      <c r="B1357" t="s">
        <v>60</v>
      </c>
      <c r="C1357" s="1">
        <v>42404</v>
      </c>
      <c r="D1357">
        <f>37-0-0</f>
        <v>37</v>
      </c>
      <c r="E1357">
        <v>36.299999999999997</v>
      </c>
      <c r="F1357" s="7">
        <v>33.932745909009171</v>
      </c>
      <c r="G1357" s="7">
        <v>2.019058359176769</v>
      </c>
      <c r="H1357">
        <v>1.6</v>
      </c>
      <c r="I1357" s="7">
        <v>1.5643642514801239</v>
      </c>
      <c r="J1357">
        <v>20.8</v>
      </c>
      <c r="K1357">
        <v>144</v>
      </c>
      <c r="L1357">
        <v>145.19999999999999</v>
      </c>
      <c r="M1357">
        <v>9.4</v>
      </c>
      <c r="N1357">
        <v>8.9</v>
      </c>
    </row>
    <row r="1358" spans="1:14" x14ac:dyDescent="0.25">
      <c r="A1358" t="s">
        <v>31</v>
      </c>
      <c r="B1358" t="s">
        <v>60</v>
      </c>
      <c r="C1358" s="1">
        <v>42404</v>
      </c>
      <c r="D1358">
        <f>32-0-0</f>
        <v>32</v>
      </c>
      <c r="E1358">
        <v>31.9</v>
      </c>
      <c r="F1358" s="7">
        <v>29.347239705089013</v>
      </c>
      <c r="G1358" s="7">
        <v>1.6909613758105442</v>
      </c>
      <c r="H1358">
        <v>1.34</v>
      </c>
      <c r="I1358" s="7">
        <v>1.310155060614604</v>
      </c>
      <c r="J1358">
        <v>18.100000000000001</v>
      </c>
      <c r="K1358">
        <v>125</v>
      </c>
      <c r="L1358">
        <v>127.6</v>
      </c>
      <c r="M1358">
        <v>14.1</v>
      </c>
      <c r="N1358">
        <v>13.4</v>
      </c>
    </row>
    <row r="1359" spans="1:14" x14ac:dyDescent="0.25">
      <c r="A1359" t="s">
        <v>32</v>
      </c>
      <c r="B1359" t="s">
        <v>60</v>
      </c>
      <c r="C1359" s="1">
        <v>42404</v>
      </c>
      <c r="D1359">
        <f>7-0-0</f>
        <v>7</v>
      </c>
      <c r="E1359">
        <v>7.4</v>
      </c>
      <c r="F1359" s="7">
        <v>6.4197086854882217</v>
      </c>
      <c r="G1359" s="7">
        <v>1.0473865238229487</v>
      </c>
      <c r="H1359">
        <v>0.83</v>
      </c>
      <c r="I1359" s="7">
        <v>0.81151395545531424</v>
      </c>
      <c r="J1359">
        <v>4</v>
      </c>
      <c r="K1359">
        <v>28</v>
      </c>
      <c r="L1359">
        <v>29.6</v>
      </c>
      <c r="M1359">
        <v>6.5</v>
      </c>
      <c r="N1359">
        <v>6.2</v>
      </c>
    </row>
    <row r="1360" spans="1:14" x14ac:dyDescent="0.25">
      <c r="A1360" t="s">
        <v>33</v>
      </c>
      <c r="B1360" t="s">
        <v>60</v>
      </c>
      <c r="C1360" s="1">
        <v>42404</v>
      </c>
      <c r="D1360">
        <v>0</v>
      </c>
      <c r="E1360">
        <v>15</v>
      </c>
      <c r="F1360" s="7">
        <v>0</v>
      </c>
      <c r="G1360" s="7">
        <v>1.2240541302509163</v>
      </c>
      <c r="H1360">
        <v>0.97</v>
      </c>
      <c r="I1360" s="7">
        <v>0.94839582745982509</v>
      </c>
      <c r="J1360">
        <v>75.900000000000006</v>
      </c>
      <c r="K1360">
        <v>0</v>
      </c>
      <c r="L1360">
        <v>60</v>
      </c>
      <c r="M1360">
        <v>186.6</v>
      </c>
      <c r="N1360">
        <v>177</v>
      </c>
    </row>
    <row r="1361" spans="1:14" x14ac:dyDescent="0.25">
      <c r="A1361" t="s">
        <v>34</v>
      </c>
      <c r="B1361" t="s">
        <v>60</v>
      </c>
      <c r="C1361" s="1">
        <v>42404</v>
      </c>
      <c r="D1361">
        <f>11.8-3.5-0</f>
        <v>8.3000000000000007</v>
      </c>
      <c r="E1361">
        <v>5.5</v>
      </c>
      <c r="F1361" s="7">
        <v>7.611940298507462</v>
      </c>
      <c r="G1361" s="7">
        <v>0.70667042571186922</v>
      </c>
      <c r="H1361">
        <v>0.56000000000000005</v>
      </c>
      <c r="I1361" s="7">
        <v>0.54752748801804341</v>
      </c>
      <c r="J1361">
        <v>9</v>
      </c>
      <c r="K1361">
        <v>62.234000000000002</v>
      </c>
      <c r="L1361">
        <v>22</v>
      </c>
      <c r="M1361">
        <v>4.0999999999999996</v>
      </c>
      <c r="N1361">
        <v>3.9</v>
      </c>
    </row>
    <row r="1362" spans="1:14" x14ac:dyDescent="0.25">
      <c r="A1362" t="s">
        <v>35</v>
      </c>
      <c r="B1362" t="s">
        <v>60</v>
      </c>
      <c r="C1362" s="1">
        <v>42404</v>
      </c>
      <c r="D1362">
        <f>21-0-0</f>
        <v>21</v>
      </c>
      <c r="E1362">
        <v>20.8</v>
      </c>
      <c r="F1362" s="7">
        <v>19.259126056464662</v>
      </c>
      <c r="G1362" s="7">
        <v>0.69405131096701433</v>
      </c>
      <c r="H1362">
        <v>0.55000000000000004</v>
      </c>
      <c r="I1362" s="7">
        <v>0.53775021144629265</v>
      </c>
      <c r="J1362">
        <v>12.1</v>
      </c>
      <c r="K1362">
        <v>84</v>
      </c>
      <c r="L1362">
        <v>83.2</v>
      </c>
      <c r="M1362">
        <v>23.7</v>
      </c>
      <c r="N1362">
        <v>22.5</v>
      </c>
    </row>
    <row r="1363" spans="1:14" x14ac:dyDescent="0.25">
      <c r="A1363" t="s">
        <v>36</v>
      </c>
      <c r="B1363" t="s">
        <v>60</v>
      </c>
      <c r="C1363" s="1">
        <v>42404</v>
      </c>
      <c r="D1363">
        <v>0</v>
      </c>
      <c r="E1363">
        <v>8</v>
      </c>
      <c r="F1363" s="7">
        <v>0</v>
      </c>
      <c r="G1363" s="7">
        <v>0.31547786862137017</v>
      </c>
      <c r="H1363">
        <v>0.25</v>
      </c>
      <c r="I1363" s="7">
        <v>0.24443191429376937</v>
      </c>
      <c r="J1363">
        <v>40.5</v>
      </c>
      <c r="K1363">
        <v>0</v>
      </c>
      <c r="L1363">
        <v>32</v>
      </c>
      <c r="M1363">
        <v>0</v>
      </c>
      <c r="N1363">
        <v>0</v>
      </c>
    </row>
    <row r="1364" spans="1:14" x14ac:dyDescent="0.25">
      <c r="A1364" t="s">
        <v>37</v>
      </c>
      <c r="B1364" t="s">
        <v>60</v>
      </c>
      <c r="C1364" s="1">
        <v>42404</v>
      </c>
      <c r="D1364">
        <v>0</v>
      </c>
      <c r="E1364">
        <v>0</v>
      </c>
      <c r="F1364" s="7">
        <v>0</v>
      </c>
      <c r="G1364" s="7">
        <v>0</v>
      </c>
      <c r="H1364">
        <v>0</v>
      </c>
      <c r="I1364" s="7">
        <v>0</v>
      </c>
      <c r="J1364">
        <v>0</v>
      </c>
      <c r="K1364">
        <v>0</v>
      </c>
      <c r="L1364">
        <v>0</v>
      </c>
      <c r="M1364">
        <v>0</v>
      </c>
      <c r="N1364">
        <v>0</v>
      </c>
    </row>
    <row r="1365" spans="1:14" x14ac:dyDescent="0.25">
      <c r="A1365" t="s">
        <v>38</v>
      </c>
      <c r="B1365" t="s">
        <v>60</v>
      </c>
      <c r="C1365" s="1">
        <v>42404</v>
      </c>
      <c r="D1365">
        <v>0</v>
      </c>
      <c r="E1365">
        <v>10</v>
      </c>
      <c r="F1365" s="7">
        <v>0</v>
      </c>
      <c r="G1365" s="7">
        <v>0</v>
      </c>
      <c r="H1365">
        <v>0</v>
      </c>
      <c r="I1365" s="7">
        <v>0</v>
      </c>
      <c r="J1365">
        <v>50.6</v>
      </c>
      <c r="K1365">
        <v>0</v>
      </c>
      <c r="L1365">
        <v>40</v>
      </c>
      <c r="M1365">
        <v>125</v>
      </c>
      <c r="N1365">
        <v>118.6</v>
      </c>
    </row>
    <row r="1366" spans="1:14" x14ac:dyDescent="0.25">
      <c r="A1366" t="s">
        <v>59</v>
      </c>
      <c r="B1366" t="s">
        <v>60</v>
      </c>
      <c r="C1366" s="1">
        <v>42404</v>
      </c>
      <c r="D1366">
        <v>0</v>
      </c>
      <c r="E1366">
        <v>5</v>
      </c>
      <c r="F1366" s="7">
        <v>0</v>
      </c>
      <c r="G1366" s="7">
        <v>0</v>
      </c>
      <c r="I1366" s="7">
        <v>0</v>
      </c>
      <c r="K1366">
        <v>0</v>
      </c>
      <c r="L1366">
        <v>20</v>
      </c>
      <c r="M1366">
        <v>0</v>
      </c>
      <c r="N1366">
        <v>0</v>
      </c>
    </row>
    <row r="1367" spans="1:14" x14ac:dyDescent="0.25">
      <c r="A1367" t="s">
        <v>1</v>
      </c>
      <c r="B1367" t="s">
        <v>60</v>
      </c>
      <c r="C1367" s="1">
        <v>42405</v>
      </c>
      <c r="D1367">
        <v>557.79999999999995</v>
      </c>
      <c r="E1367">
        <v>507.19999999999993</v>
      </c>
      <c r="F1367">
        <v>519</v>
      </c>
      <c r="G1367">
        <v>229.70000000000292</v>
      </c>
      <c r="H1367">
        <v>177.35000000000002</v>
      </c>
      <c r="I1367">
        <v>176.46</v>
      </c>
      <c r="J1367">
        <v>536.66666666666663</v>
      </c>
      <c r="K1367">
        <v>2744.1000000000004</v>
      </c>
      <c r="L1367">
        <v>2575</v>
      </c>
      <c r="M1367">
        <v>966.50000000000296</v>
      </c>
      <c r="N1367">
        <v>875.5</v>
      </c>
    </row>
    <row r="1368" spans="1:14" x14ac:dyDescent="0.25">
      <c r="A1368" t="s">
        <v>2</v>
      </c>
      <c r="B1368" t="s">
        <v>60</v>
      </c>
      <c r="C1368" s="1">
        <v>42405</v>
      </c>
      <c r="D1368">
        <f>15.5-0-0</f>
        <v>15.5</v>
      </c>
      <c r="E1368">
        <v>14.5</v>
      </c>
      <c r="F1368" s="7">
        <v>14.421835783434924</v>
      </c>
      <c r="G1368" s="7">
        <v>26.810205807725172</v>
      </c>
      <c r="H1368">
        <v>20.7</v>
      </c>
      <c r="I1368" s="7">
        <v>20.596120665350998</v>
      </c>
      <c r="J1368">
        <v>7.2</v>
      </c>
      <c r="K1368">
        <v>57.440000000000005</v>
      </c>
      <c r="L1368">
        <v>72.5</v>
      </c>
      <c r="M1368">
        <v>5.3</v>
      </c>
      <c r="N1368">
        <v>4.8</v>
      </c>
    </row>
    <row r="1369" spans="1:14" x14ac:dyDescent="0.25">
      <c r="A1369" t="s">
        <v>3</v>
      </c>
      <c r="B1369" t="s">
        <v>60</v>
      </c>
      <c r="C1369" s="1">
        <v>42405</v>
      </c>
      <c r="D1369">
        <f>4-0-0</f>
        <v>4</v>
      </c>
      <c r="E1369">
        <v>3.3</v>
      </c>
      <c r="F1369" s="7">
        <v>3.7217640731444965</v>
      </c>
      <c r="G1369" s="7">
        <v>18.274976036087061</v>
      </c>
      <c r="H1369">
        <v>14.11</v>
      </c>
      <c r="I1369" s="7">
        <v>14.039191429376938</v>
      </c>
      <c r="J1369">
        <v>2</v>
      </c>
      <c r="K1369">
        <v>15.575000000000003</v>
      </c>
      <c r="L1369">
        <v>16.5</v>
      </c>
      <c r="M1369">
        <v>2.9</v>
      </c>
      <c r="N1369">
        <v>2.7</v>
      </c>
    </row>
    <row r="1370" spans="1:14" x14ac:dyDescent="0.25">
      <c r="A1370" t="s">
        <v>4</v>
      </c>
      <c r="B1370" t="s">
        <v>60</v>
      </c>
      <c r="C1370" s="1">
        <v>42405</v>
      </c>
      <c r="D1370">
        <f>7.6-0-0</f>
        <v>7.6</v>
      </c>
      <c r="E1370">
        <v>6.9</v>
      </c>
      <c r="F1370" s="7">
        <v>7.0713517389745428</v>
      </c>
      <c r="G1370" s="7">
        <v>13.573476177051202</v>
      </c>
      <c r="H1370">
        <v>10.48</v>
      </c>
      <c r="I1370" s="7">
        <v>10.427407950380603</v>
      </c>
      <c r="J1370">
        <v>6.9</v>
      </c>
      <c r="K1370">
        <v>54.69</v>
      </c>
      <c r="L1370">
        <v>34.5</v>
      </c>
      <c r="M1370">
        <v>9.1999999999999993</v>
      </c>
      <c r="N1370">
        <v>8.3000000000000007</v>
      </c>
    </row>
    <row r="1371" spans="1:14" x14ac:dyDescent="0.25">
      <c r="A1371" t="s">
        <v>5</v>
      </c>
      <c r="B1371" t="s">
        <v>60</v>
      </c>
      <c r="C1371" s="1">
        <v>42405</v>
      </c>
      <c r="D1371">
        <f>13.1-0-0</f>
        <v>13.1</v>
      </c>
      <c r="E1371">
        <v>7.7</v>
      </c>
      <c r="F1371" s="7">
        <v>12.188777339548226</v>
      </c>
      <c r="G1371" s="7">
        <v>13.094259937975918</v>
      </c>
      <c r="H1371">
        <v>10.11</v>
      </c>
      <c r="I1371" s="7">
        <v>10.059264730758386</v>
      </c>
      <c r="J1371">
        <v>6.2</v>
      </c>
      <c r="K1371">
        <v>49.657000000000011</v>
      </c>
      <c r="L1371">
        <v>38.5</v>
      </c>
      <c r="M1371">
        <v>3.1</v>
      </c>
      <c r="N1371">
        <v>2.8</v>
      </c>
    </row>
    <row r="1372" spans="1:14" x14ac:dyDescent="0.25">
      <c r="A1372" t="s">
        <v>6</v>
      </c>
      <c r="B1372" t="s">
        <v>60</v>
      </c>
      <c r="C1372" s="1">
        <v>42405</v>
      </c>
      <c r="D1372">
        <f>20.3-0-2</f>
        <v>18.3</v>
      </c>
      <c r="E1372">
        <v>16.5</v>
      </c>
      <c r="F1372" s="7">
        <v>17.027070634636072</v>
      </c>
      <c r="G1372" s="7">
        <v>16.137930645616219</v>
      </c>
      <c r="H1372">
        <v>12.46</v>
      </c>
      <c r="I1372" s="7">
        <v>12.397471666196784</v>
      </c>
      <c r="J1372">
        <v>11.9</v>
      </c>
      <c r="K1372">
        <v>94.297000000000011</v>
      </c>
      <c r="L1372">
        <v>82.5</v>
      </c>
      <c r="M1372">
        <v>8.1999999999999993</v>
      </c>
      <c r="N1372">
        <v>7.4</v>
      </c>
    </row>
    <row r="1373" spans="1:14" x14ac:dyDescent="0.25">
      <c r="A1373" t="s">
        <v>7</v>
      </c>
      <c r="B1373" t="s">
        <v>60</v>
      </c>
      <c r="C1373" s="1">
        <v>42405</v>
      </c>
      <c r="D1373">
        <f>9.3-0-0</f>
        <v>9.3000000000000007</v>
      </c>
      <c r="E1373">
        <v>11.8</v>
      </c>
      <c r="F1373" s="7">
        <v>8.653101470060955</v>
      </c>
      <c r="G1373" s="7">
        <v>13.638235128277588</v>
      </c>
      <c r="H1373">
        <v>10.53</v>
      </c>
      <c r="I1373" s="7">
        <v>10.477157034113334</v>
      </c>
      <c r="J1373">
        <v>3.1</v>
      </c>
      <c r="K1373">
        <v>24.545999999999999</v>
      </c>
      <c r="L1373">
        <v>59</v>
      </c>
      <c r="M1373">
        <v>1.6</v>
      </c>
      <c r="N1373">
        <v>1.5</v>
      </c>
    </row>
    <row r="1374" spans="1:14" x14ac:dyDescent="0.25">
      <c r="A1374" t="s">
        <v>8</v>
      </c>
      <c r="B1374" t="s">
        <v>60</v>
      </c>
      <c r="C1374" s="1">
        <v>42405</v>
      </c>
      <c r="D1374">
        <f>17.4-0-0</f>
        <v>17.399999999999999</v>
      </c>
      <c r="E1374">
        <v>12.7</v>
      </c>
      <c r="F1374" s="7">
        <v>16.189673718178557</v>
      </c>
      <c r="G1374" s="7">
        <v>10.361432196222291</v>
      </c>
      <c r="H1374">
        <v>8</v>
      </c>
      <c r="I1374" s="7">
        <v>7.9598533972371008</v>
      </c>
      <c r="J1374">
        <v>13.3</v>
      </c>
      <c r="K1374">
        <v>105.85</v>
      </c>
      <c r="L1374">
        <v>63.5</v>
      </c>
      <c r="M1374">
        <v>8.6</v>
      </c>
      <c r="N1374">
        <v>7.8</v>
      </c>
    </row>
    <row r="1375" spans="1:14" x14ac:dyDescent="0.25">
      <c r="A1375" t="s">
        <v>9</v>
      </c>
      <c r="B1375" t="s">
        <v>60</v>
      </c>
      <c r="C1375" s="1">
        <v>42405</v>
      </c>
      <c r="D1375">
        <f>17.1-0-0</f>
        <v>17.100000000000001</v>
      </c>
      <c r="E1375">
        <v>14.8</v>
      </c>
      <c r="F1375" s="7">
        <v>15.910541412692725</v>
      </c>
      <c r="G1375" s="7">
        <v>13.418054694107864</v>
      </c>
      <c r="H1375">
        <v>10.36</v>
      </c>
      <c r="I1375" s="7">
        <v>10.308010149422046</v>
      </c>
      <c r="J1375">
        <v>8</v>
      </c>
      <c r="K1375">
        <v>64.009999999999991</v>
      </c>
      <c r="L1375">
        <v>74</v>
      </c>
      <c r="M1375">
        <v>4.5</v>
      </c>
      <c r="N1375">
        <v>4.0999999999999996</v>
      </c>
    </row>
    <row r="1376" spans="1:14" x14ac:dyDescent="0.25">
      <c r="A1376" t="s">
        <v>10</v>
      </c>
      <c r="B1376" t="s">
        <v>60</v>
      </c>
      <c r="C1376" s="1">
        <v>42405</v>
      </c>
      <c r="D1376">
        <f>15.9-0-0</f>
        <v>15.9</v>
      </c>
      <c r="E1376">
        <v>17.8</v>
      </c>
      <c r="F1376" s="7">
        <v>14.794012190749374</v>
      </c>
      <c r="G1376" s="7">
        <v>12.705706230617583</v>
      </c>
      <c r="H1376">
        <v>9.81</v>
      </c>
      <c r="I1376" s="7">
        <v>9.760770228361995</v>
      </c>
      <c r="J1376">
        <v>8.1999999999999993</v>
      </c>
      <c r="K1376">
        <v>65.605000000000004</v>
      </c>
      <c r="L1376">
        <v>89</v>
      </c>
      <c r="M1376">
        <v>6</v>
      </c>
      <c r="N1376">
        <v>5.4</v>
      </c>
    </row>
    <row r="1377" spans="1:14" x14ac:dyDescent="0.25">
      <c r="A1377" t="s">
        <v>11</v>
      </c>
      <c r="B1377" t="s">
        <v>60</v>
      </c>
      <c r="C1377" s="1">
        <v>42405</v>
      </c>
      <c r="D1377">
        <f>8-0-0.8</f>
        <v>7.2</v>
      </c>
      <c r="E1377">
        <v>12.4</v>
      </c>
      <c r="F1377" s="7">
        <v>6.6991753316600944</v>
      </c>
      <c r="G1377" s="7">
        <v>12.161731040315914</v>
      </c>
      <c r="H1377">
        <v>9.39</v>
      </c>
      <c r="I1377" s="7">
        <v>9.3428779250070484</v>
      </c>
      <c r="J1377">
        <v>4.0999999999999996</v>
      </c>
      <c r="K1377">
        <v>32.594999999999999</v>
      </c>
      <c r="L1377">
        <v>62</v>
      </c>
      <c r="M1377">
        <v>3.3</v>
      </c>
      <c r="N1377">
        <v>3</v>
      </c>
    </row>
    <row r="1378" spans="1:14" x14ac:dyDescent="0.25">
      <c r="A1378" t="s">
        <v>12</v>
      </c>
      <c r="B1378" t="s">
        <v>60</v>
      </c>
      <c r="C1378" s="1">
        <v>42405</v>
      </c>
      <c r="D1378">
        <f>33.2-0-0</f>
        <v>33.200000000000003</v>
      </c>
      <c r="E1378">
        <v>30.4</v>
      </c>
      <c r="F1378" s="7">
        <v>30.890641807099325</v>
      </c>
      <c r="G1378" s="7">
        <v>8.5870369326192222</v>
      </c>
      <c r="H1378">
        <v>6.63</v>
      </c>
      <c r="I1378" s="7">
        <v>6.5967285029602483</v>
      </c>
      <c r="J1378">
        <v>18.399999999999999</v>
      </c>
      <c r="K1378">
        <v>146.185</v>
      </c>
      <c r="L1378">
        <v>152</v>
      </c>
      <c r="M1378">
        <v>29.7</v>
      </c>
      <c r="N1378">
        <v>26.9</v>
      </c>
    </row>
    <row r="1379" spans="1:14" x14ac:dyDescent="0.25">
      <c r="A1379" t="s">
        <v>13</v>
      </c>
      <c r="B1379" t="s">
        <v>60</v>
      </c>
      <c r="C1379" s="1">
        <v>42405</v>
      </c>
      <c r="D1379">
        <f>11.5-0-0</f>
        <v>11.5</v>
      </c>
      <c r="E1379">
        <v>10</v>
      </c>
      <c r="F1379" s="7">
        <v>10.700071710290427</v>
      </c>
      <c r="G1379" s="7">
        <v>9.0273978009586688</v>
      </c>
      <c r="H1379">
        <v>6.97</v>
      </c>
      <c r="I1379" s="7">
        <v>6.9350222723428248</v>
      </c>
      <c r="J1379">
        <v>7.1</v>
      </c>
      <c r="K1379">
        <v>56.5</v>
      </c>
      <c r="L1379">
        <v>50</v>
      </c>
      <c r="M1379">
        <v>4.3</v>
      </c>
      <c r="N1379">
        <v>3.9</v>
      </c>
    </row>
    <row r="1380" spans="1:14" x14ac:dyDescent="0.25">
      <c r="A1380" t="s">
        <v>14</v>
      </c>
      <c r="B1380" t="s">
        <v>60</v>
      </c>
      <c r="C1380" s="1">
        <v>42405</v>
      </c>
      <c r="D1380">
        <v>0</v>
      </c>
      <c r="E1380">
        <v>7</v>
      </c>
      <c r="F1380" s="7">
        <v>0</v>
      </c>
      <c r="G1380" s="7">
        <v>5.4527036932619799</v>
      </c>
      <c r="H1380">
        <v>4.21</v>
      </c>
      <c r="I1380" s="7">
        <v>4.1888728502960246</v>
      </c>
      <c r="J1380">
        <v>0</v>
      </c>
      <c r="K1380">
        <v>0</v>
      </c>
      <c r="L1380">
        <v>35</v>
      </c>
      <c r="M1380">
        <v>0</v>
      </c>
      <c r="N1380">
        <v>0</v>
      </c>
    </row>
    <row r="1381" spans="1:14" x14ac:dyDescent="0.25">
      <c r="A1381" t="s">
        <v>15</v>
      </c>
      <c r="B1381" t="s">
        <v>60</v>
      </c>
      <c r="C1381" s="1">
        <v>42405</v>
      </c>
      <c r="D1381">
        <f>12-0-0</f>
        <v>12</v>
      </c>
      <c r="E1381">
        <v>9.9</v>
      </c>
      <c r="F1381" s="7">
        <v>11.165292219433489</v>
      </c>
      <c r="G1381" s="7">
        <v>5.2843304200733678</v>
      </c>
      <c r="H1381">
        <v>4.08</v>
      </c>
      <c r="I1381" s="7">
        <v>4.0595252325909215</v>
      </c>
      <c r="J1381">
        <v>7.5</v>
      </c>
      <c r="K1381">
        <v>60</v>
      </c>
      <c r="L1381">
        <v>49.5</v>
      </c>
      <c r="M1381">
        <v>5.5</v>
      </c>
      <c r="N1381">
        <v>5</v>
      </c>
    </row>
    <row r="1382" spans="1:14" x14ac:dyDescent="0.25">
      <c r="A1382" t="s">
        <v>16</v>
      </c>
      <c r="B1382" t="s">
        <v>60</v>
      </c>
      <c r="C1382" s="1">
        <v>42405</v>
      </c>
      <c r="D1382">
        <f>11-0-0</f>
        <v>11</v>
      </c>
      <c r="E1382">
        <v>9.9</v>
      </c>
      <c r="F1382" s="7">
        <v>10.234851201147366</v>
      </c>
      <c r="G1382" s="7">
        <v>8.794265576543669</v>
      </c>
      <c r="H1382">
        <v>6.79</v>
      </c>
      <c r="I1382" s="7">
        <v>6.7559255709049904</v>
      </c>
      <c r="J1382">
        <v>6.7</v>
      </c>
      <c r="K1382">
        <v>53</v>
      </c>
      <c r="L1382">
        <v>49.5</v>
      </c>
      <c r="M1382">
        <v>9.1999999999999993</v>
      </c>
      <c r="N1382">
        <v>8.3000000000000007</v>
      </c>
    </row>
    <row r="1383" spans="1:14" x14ac:dyDescent="0.25">
      <c r="A1383" t="s">
        <v>17</v>
      </c>
      <c r="B1383" t="s">
        <v>60</v>
      </c>
      <c r="C1383" s="1">
        <v>42405</v>
      </c>
      <c r="D1383">
        <v>0</v>
      </c>
      <c r="E1383">
        <v>17</v>
      </c>
      <c r="F1383" s="7">
        <v>0</v>
      </c>
      <c r="G1383" s="7">
        <v>4.2611389906964172</v>
      </c>
      <c r="H1383">
        <v>3.29</v>
      </c>
      <c r="I1383" s="7">
        <v>3.2734897096137576</v>
      </c>
      <c r="J1383">
        <v>76.900000000000006</v>
      </c>
      <c r="K1383">
        <v>0</v>
      </c>
      <c r="L1383">
        <v>85</v>
      </c>
      <c r="M1383">
        <v>138.5</v>
      </c>
      <c r="N1383">
        <v>125.5</v>
      </c>
    </row>
    <row r="1384" spans="1:14" x14ac:dyDescent="0.25">
      <c r="A1384" t="s">
        <v>18</v>
      </c>
      <c r="B1384" t="s">
        <v>60</v>
      </c>
      <c r="C1384" s="1">
        <v>42405</v>
      </c>
      <c r="D1384">
        <f>18-0-0</f>
        <v>18</v>
      </c>
      <c r="E1384">
        <v>18</v>
      </c>
      <c r="F1384" s="7">
        <v>16.747938329150234</v>
      </c>
      <c r="G1384" s="7">
        <v>3.2120439808289096</v>
      </c>
      <c r="H1384">
        <v>2.48</v>
      </c>
      <c r="I1384" s="7">
        <v>2.4675545531435015</v>
      </c>
      <c r="J1384">
        <v>11.6</v>
      </c>
      <c r="K1384">
        <v>92.5</v>
      </c>
      <c r="L1384">
        <v>90</v>
      </c>
      <c r="M1384">
        <v>22.6</v>
      </c>
      <c r="N1384">
        <v>20.399999999999999</v>
      </c>
    </row>
    <row r="1385" spans="1:14" x14ac:dyDescent="0.25">
      <c r="A1385" t="s">
        <v>19</v>
      </c>
      <c r="B1385" t="s">
        <v>60</v>
      </c>
      <c r="C1385" s="1">
        <v>42405</v>
      </c>
      <c r="D1385">
        <f>15-0-0</f>
        <v>15</v>
      </c>
      <c r="E1385">
        <v>14.6</v>
      </c>
      <c r="F1385" s="7">
        <v>13.956615274291861</v>
      </c>
      <c r="G1385" s="7">
        <v>3.1990921905836318</v>
      </c>
      <c r="H1385">
        <v>2.4700000000000002</v>
      </c>
      <c r="I1385" s="7">
        <v>2.4576047363969553</v>
      </c>
      <c r="J1385">
        <v>9.6999999999999993</v>
      </c>
      <c r="K1385">
        <v>77</v>
      </c>
      <c r="L1385">
        <v>73</v>
      </c>
      <c r="M1385">
        <v>29.3</v>
      </c>
      <c r="N1385">
        <v>26.5</v>
      </c>
    </row>
    <row r="1386" spans="1:14" x14ac:dyDescent="0.25">
      <c r="A1386" t="s">
        <v>20</v>
      </c>
      <c r="B1386" t="s">
        <v>60</v>
      </c>
      <c r="C1386" s="1">
        <v>42405</v>
      </c>
      <c r="D1386">
        <f>29-0-0</f>
        <v>29</v>
      </c>
      <c r="E1386">
        <v>30.5</v>
      </c>
      <c r="F1386" s="7">
        <v>26.982789530297598</v>
      </c>
      <c r="G1386" s="7">
        <v>2.6162616295461283</v>
      </c>
      <c r="H1386">
        <v>2.02</v>
      </c>
      <c r="I1386" s="7">
        <v>2.009862982802368</v>
      </c>
      <c r="J1386">
        <v>18.3</v>
      </c>
      <c r="K1386">
        <v>145.5</v>
      </c>
      <c r="L1386">
        <v>152.5</v>
      </c>
      <c r="M1386">
        <v>28.1</v>
      </c>
      <c r="N1386">
        <v>25.4</v>
      </c>
    </row>
    <row r="1387" spans="1:14" x14ac:dyDescent="0.25">
      <c r="A1387" t="s">
        <v>21</v>
      </c>
      <c r="B1387" t="s">
        <v>60</v>
      </c>
      <c r="C1387" s="1">
        <v>42405</v>
      </c>
      <c r="D1387">
        <f>25.5-0-0</f>
        <v>25.5</v>
      </c>
      <c r="E1387">
        <v>26</v>
      </c>
      <c r="F1387" s="7">
        <v>23.726245966296165</v>
      </c>
      <c r="G1387" s="7">
        <v>3.9114406540739144</v>
      </c>
      <c r="H1387">
        <v>3.02</v>
      </c>
      <c r="I1387" s="7">
        <v>3.004844657457006</v>
      </c>
      <c r="J1387">
        <v>16</v>
      </c>
      <c r="K1387">
        <v>127.5</v>
      </c>
      <c r="L1387">
        <v>130</v>
      </c>
      <c r="M1387">
        <v>45.3</v>
      </c>
      <c r="N1387">
        <v>41.1</v>
      </c>
    </row>
    <row r="1388" spans="1:14" x14ac:dyDescent="0.25">
      <c r="A1388" t="s">
        <v>22</v>
      </c>
      <c r="B1388" t="s">
        <v>60</v>
      </c>
      <c r="C1388" s="1">
        <v>42405</v>
      </c>
      <c r="D1388">
        <f>20.5-0-0</f>
        <v>20.5</v>
      </c>
      <c r="E1388">
        <v>20.8</v>
      </c>
      <c r="F1388" s="7">
        <v>19.074040874865545</v>
      </c>
      <c r="G1388" s="7">
        <v>1.8391542148294564</v>
      </c>
      <c r="H1388">
        <v>1.42</v>
      </c>
      <c r="I1388" s="7">
        <v>1.4128739780095854</v>
      </c>
      <c r="J1388">
        <v>12.9</v>
      </c>
      <c r="K1388">
        <v>103</v>
      </c>
      <c r="L1388">
        <v>104</v>
      </c>
      <c r="M1388">
        <v>34.5</v>
      </c>
      <c r="N1388">
        <v>31.3</v>
      </c>
    </row>
    <row r="1389" spans="1:14" x14ac:dyDescent="0.25">
      <c r="A1389" t="s">
        <v>23</v>
      </c>
      <c r="B1389" t="s">
        <v>60</v>
      </c>
      <c r="C1389" s="1">
        <v>42405</v>
      </c>
      <c r="D1389">
        <f>3-0-0</f>
        <v>3</v>
      </c>
      <c r="E1389">
        <v>4.7</v>
      </c>
      <c r="F1389" s="7">
        <v>2.7913230548583723</v>
      </c>
      <c r="G1389" s="7">
        <v>3.043670707640298</v>
      </c>
      <c r="H1389">
        <v>2.35</v>
      </c>
      <c r="I1389" s="7">
        <v>2.3382069354383987</v>
      </c>
      <c r="J1389">
        <v>1</v>
      </c>
      <c r="K1389">
        <v>7.68</v>
      </c>
      <c r="L1389">
        <v>23.5</v>
      </c>
      <c r="M1389">
        <v>0.2</v>
      </c>
      <c r="N1389">
        <v>0.2</v>
      </c>
    </row>
    <row r="1390" spans="1:14" x14ac:dyDescent="0.25">
      <c r="A1390" t="s">
        <v>24</v>
      </c>
      <c r="B1390" t="s">
        <v>60</v>
      </c>
      <c r="C1390" s="1">
        <v>42405</v>
      </c>
      <c r="D1390">
        <f>26-0-0</f>
        <v>26</v>
      </c>
      <c r="E1390">
        <v>27.8</v>
      </c>
      <c r="F1390" s="7">
        <v>24.191466475439228</v>
      </c>
      <c r="G1390" s="7">
        <v>2.2277079221877925</v>
      </c>
      <c r="H1390">
        <v>1.72</v>
      </c>
      <c r="I1390" s="7">
        <v>1.7113684804059768</v>
      </c>
      <c r="J1390">
        <v>17.7</v>
      </c>
      <c r="K1390">
        <v>141</v>
      </c>
      <c r="L1390">
        <v>139</v>
      </c>
      <c r="M1390">
        <v>47.3</v>
      </c>
      <c r="N1390">
        <v>42.8</v>
      </c>
    </row>
    <row r="1391" spans="1:14" x14ac:dyDescent="0.25">
      <c r="A1391" t="s">
        <v>25</v>
      </c>
      <c r="B1391" t="s">
        <v>60</v>
      </c>
      <c r="C1391" s="1">
        <v>42405</v>
      </c>
      <c r="D1391">
        <f>7-0-0</f>
        <v>7</v>
      </c>
      <c r="E1391">
        <v>6.2</v>
      </c>
      <c r="F1391" s="7">
        <v>6.5130871280028693</v>
      </c>
      <c r="G1391" s="7">
        <v>2.9918635466591863</v>
      </c>
      <c r="H1391">
        <v>2.31</v>
      </c>
      <c r="I1391" s="7">
        <v>2.2984076684522132</v>
      </c>
      <c r="J1391">
        <v>4.3</v>
      </c>
      <c r="K1391">
        <v>34.5</v>
      </c>
      <c r="L1391">
        <v>31</v>
      </c>
      <c r="M1391">
        <v>1.8</v>
      </c>
      <c r="N1391">
        <v>1.6</v>
      </c>
    </row>
    <row r="1392" spans="1:14" x14ac:dyDescent="0.25">
      <c r="A1392" t="s">
        <v>26</v>
      </c>
      <c r="B1392" t="s">
        <v>60</v>
      </c>
      <c r="C1392" s="1">
        <v>42405</v>
      </c>
      <c r="D1392">
        <f>24-0-0</f>
        <v>24</v>
      </c>
      <c r="E1392">
        <v>16.5</v>
      </c>
      <c r="F1392" s="7">
        <v>22.330584438866978</v>
      </c>
      <c r="G1392" s="7">
        <v>2.0204792782633465</v>
      </c>
      <c r="H1392">
        <v>1.56</v>
      </c>
      <c r="I1392" s="7">
        <v>1.5521714124612347</v>
      </c>
      <c r="J1392">
        <v>14.1</v>
      </c>
      <c r="K1392">
        <v>112</v>
      </c>
      <c r="L1392">
        <v>82.5</v>
      </c>
      <c r="M1392">
        <v>11.3</v>
      </c>
      <c r="N1392">
        <v>10.3</v>
      </c>
    </row>
    <row r="1393" spans="1:14" x14ac:dyDescent="0.25">
      <c r="A1393" t="s">
        <v>27</v>
      </c>
      <c r="B1393" t="s">
        <v>60</v>
      </c>
      <c r="C1393" s="1">
        <v>42405</v>
      </c>
      <c r="D1393">
        <f>20-0-0</f>
        <v>20</v>
      </c>
      <c r="E1393">
        <v>18.2</v>
      </c>
      <c r="F1393" s="7">
        <v>18.608820365722483</v>
      </c>
      <c r="G1393" s="7">
        <v>1.7484916831125115</v>
      </c>
      <c r="H1393">
        <v>1.35</v>
      </c>
      <c r="I1393" s="7">
        <v>1.3432252607837609</v>
      </c>
      <c r="J1393">
        <v>12.2</v>
      </c>
      <c r="K1393">
        <v>97</v>
      </c>
      <c r="L1393">
        <v>91</v>
      </c>
      <c r="M1393">
        <v>31.8</v>
      </c>
      <c r="N1393">
        <v>28.8</v>
      </c>
    </row>
    <row r="1394" spans="1:14" x14ac:dyDescent="0.25">
      <c r="A1394" t="s">
        <v>28</v>
      </c>
      <c r="B1394" t="s">
        <v>60</v>
      </c>
      <c r="C1394" s="1">
        <v>42405</v>
      </c>
      <c r="D1394">
        <f>6.5-0-0</f>
        <v>6.5</v>
      </c>
      <c r="E1394">
        <v>7</v>
      </c>
      <c r="F1394" s="7">
        <v>6.0478666188598069</v>
      </c>
      <c r="G1394" s="7">
        <v>1.7355398928672336</v>
      </c>
      <c r="H1394">
        <v>1.34</v>
      </c>
      <c r="I1394" s="7">
        <v>1.3332754440372145</v>
      </c>
      <c r="J1394">
        <v>4</v>
      </c>
      <c r="K1394">
        <v>32</v>
      </c>
      <c r="L1394">
        <v>35</v>
      </c>
      <c r="M1394">
        <v>10.6</v>
      </c>
      <c r="N1394">
        <v>9.6</v>
      </c>
    </row>
    <row r="1395" spans="1:14" x14ac:dyDescent="0.25">
      <c r="A1395" t="s">
        <v>29</v>
      </c>
      <c r="B1395" t="s">
        <v>60</v>
      </c>
      <c r="C1395" s="1">
        <v>42405</v>
      </c>
      <c r="D1395">
        <f>16.5-0-0</f>
        <v>16.5</v>
      </c>
      <c r="E1395">
        <v>14.4</v>
      </c>
      <c r="F1395" s="7">
        <v>15.352276801721048</v>
      </c>
      <c r="G1395" s="7">
        <v>1.6707809416408443</v>
      </c>
      <c r="H1395">
        <v>1.29</v>
      </c>
      <c r="I1395" s="7">
        <v>1.2835263603044826</v>
      </c>
      <c r="J1395">
        <v>10.1</v>
      </c>
      <c r="K1395">
        <v>80.5</v>
      </c>
      <c r="L1395">
        <v>72</v>
      </c>
      <c r="M1395">
        <v>5.7</v>
      </c>
      <c r="N1395">
        <v>5.2</v>
      </c>
    </row>
    <row r="1396" spans="1:14" x14ac:dyDescent="0.25">
      <c r="A1396" t="s">
        <v>30</v>
      </c>
      <c r="B1396" t="s">
        <v>60</v>
      </c>
      <c r="C1396" s="1">
        <v>42405</v>
      </c>
      <c r="D1396">
        <f>36-0-0</f>
        <v>36</v>
      </c>
      <c r="E1396">
        <v>36.299999999999997</v>
      </c>
      <c r="F1396" s="7">
        <v>33.495876658300467</v>
      </c>
      <c r="G1396" s="7">
        <v>2.0722864392444582</v>
      </c>
      <c r="H1396">
        <v>1.6</v>
      </c>
      <c r="I1396" s="7">
        <v>1.5919706794474202</v>
      </c>
      <c r="J1396">
        <v>22.6</v>
      </c>
      <c r="K1396">
        <v>180</v>
      </c>
      <c r="L1396">
        <v>181.5</v>
      </c>
      <c r="M1396">
        <v>13.7</v>
      </c>
      <c r="N1396">
        <v>12.4</v>
      </c>
    </row>
    <row r="1397" spans="1:14" x14ac:dyDescent="0.25">
      <c r="A1397" t="s">
        <v>31</v>
      </c>
      <c r="B1397" t="s">
        <v>60</v>
      </c>
      <c r="C1397" s="1">
        <v>42405</v>
      </c>
      <c r="D1397">
        <f>32-0-0</f>
        <v>32</v>
      </c>
      <c r="E1397">
        <v>31.9</v>
      </c>
      <c r="F1397" s="7">
        <v>29.774112585155972</v>
      </c>
      <c r="G1397" s="7">
        <v>1.7355398928672336</v>
      </c>
      <c r="H1397">
        <v>1.34</v>
      </c>
      <c r="I1397" s="7">
        <v>1.3332754440372145</v>
      </c>
      <c r="J1397">
        <v>19.7</v>
      </c>
      <c r="K1397">
        <v>157</v>
      </c>
      <c r="L1397">
        <v>159.5</v>
      </c>
      <c r="M1397">
        <v>20.7</v>
      </c>
      <c r="N1397">
        <v>18.8</v>
      </c>
    </row>
    <row r="1398" spans="1:14" x14ac:dyDescent="0.25">
      <c r="A1398" t="s">
        <v>32</v>
      </c>
      <c r="B1398" t="s">
        <v>60</v>
      </c>
      <c r="C1398" s="1">
        <v>42405</v>
      </c>
      <c r="D1398">
        <f>7-0-0</f>
        <v>7</v>
      </c>
      <c r="E1398">
        <v>7.4</v>
      </c>
      <c r="F1398" s="7">
        <v>6.5130871280028693</v>
      </c>
      <c r="G1398" s="7">
        <v>1.0749985903580623</v>
      </c>
      <c r="H1398">
        <v>0.83</v>
      </c>
      <c r="I1398" s="7">
        <v>0.82583478996334925</v>
      </c>
      <c r="J1398">
        <v>4.4000000000000004</v>
      </c>
      <c r="K1398">
        <v>35</v>
      </c>
      <c r="L1398">
        <v>37</v>
      </c>
      <c r="M1398">
        <v>9.6</v>
      </c>
      <c r="N1398">
        <v>8.6999999999999993</v>
      </c>
    </row>
    <row r="1399" spans="1:14" x14ac:dyDescent="0.25">
      <c r="A1399" t="s">
        <v>33</v>
      </c>
      <c r="B1399" t="s">
        <v>60</v>
      </c>
      <c r="C1399" s="1">
        <v>42405</v>
      </c>
      <c r="D1399">
        <v>0</v>
      </c>
      <c r="E1399">
        <v>15</v>
      </c>
      <c r="F1399" s="7">
        <v>0</v>
      </c>
      <c r="G1399" s="7">
        <v>1.2563236537919524</v>
      </c>
      <c r="H1399">
        <v>0.97</v>
      </c>
      <c r="I1399" s="7">
        <v>0.96513222441499846</v>
      </c>
      <c r="J1399">
        <v>67.900000000000006</v>
      </c>
      <c r="K1399">
        <v>0</v>
      </c>
      <c r="L1399">
        <v>75</v>
      </c>
      <c r="M1399">
        <v>224.3</v>
      </c>
      <c r="N1399">
        <v>203.2</v>
      </c>
    </row>
    <row r="1400" spans="1:14" x14ac:dyDescent="0.25">
      <c r="A1400" t="s">
        <v>34</v>
      </c>
      <c r="B1400" t="s">
        <v>60</v>
      </c>
      <c r="C1400" s="1">
        <v>42405</v>
      </c>
      <c r="D1400">
        <f>0-0-0</f>
        <v>0</v>
      </c>
      <c r="E1400">
        <v>5.5</v>
      </c>
      <c r="F1400" s="7">
        <v>0</v>
      </c>
      <c r="G1400" s="7">
        <v>0.7253002537355604</v>
      </c>
      <c r="H1400">
        <v>0.56000000000000005</v>
      </c>
      <c r="I1400" s="7">
        <v>0.55718973780659709</v>
      </c>
      <c r="J1400">
        <v>7.8</v>
      </c>
      <c r="K1400">
        <v>62.234000000000002</v>
      </c>
      <c r="L1400">
        <v>27.5</v>
      </c>
      <c r="M1400">
        <v>4.8</v>
      </c>
      <c r="N1400">
        <v>4.3</v>
      </c>
    </row>
    <row r="1401" spans="1:14" x14ac:dyDescent="0.25">
      <c r="A1401" t="s">
        <v>35</v>
      </c>
      <c r="B1401" t="s">
        <v>60</v>
      </c>
      <c r="C1401" s="1">
        <v>42405</v>
      </c>
      <c r="D1401">
        <f>21-0-0</f>
        <v>21</v>
      </c>
      <c r="E1401">
        <v>20.8</v>
      </c>
      <c r="F1401" s="7">
        <v>19.539261384008608</v>
      </c>
      <c r="G1401" s="7">
        <v>0.71234846349028247</v>
      </c>
      <c r="H1401">
        <v>0.55000000000000004</v>
      </c>
      <c r="I1401" s="7">
        <v>0.5472399210600507</v>
      </c>
      <c r="J1401">
        <v>13.2</v>
      </c>
      <c r="K1401">
        <v>105</v>
      </c>
      <c r="L1401">
        <v>104</v>
      </c>
      <c r="M1401">
        <v>34.6</v>
      </c>
      <c r="N1401">
        <v>31.4</v>
      </c>
    </row>
    <row r="1402" spans="1:14" x14ac:dyDescent="0.25">
      <c r="A1402" t="s">
        <v>36</v>
      </c>
      <c r="B1402" t="s">
        <v>60</v>
      </c>
      <c r="C1402" s="1">
        <v>42405</v>
      </c>
      <c r="D1402">
        <v>0</v>
      </c>
      <c r="E1402">
        <v>8</v>
      </c>
      <c r="F1402" s="7">
        <v>0</v>
      </c>
      <c r="G1402" s="7">
        <v>0.32379475613194658</v>
      </c>
      <c r="H1402">
        <v>0.25</v>
      </c>
      <c r="I1402" s="7">
        <v>0.2487454186636594</v>
      </c>
      <c r="J1402">
        <v>36.200000000000003</v>
      </c>
      <c r="K1402">
        <v>0</v>
      </c>
      <c r="L1402">
        <v>40</v>
      </c>
      <c r="M1402">
        <v>0</v>
      </c>
      <c r="N1402">
        <v>0</v>
      </c>
    </row>
    <row r="1403" spans="1:14" x14ac:dyDescent="0.25">
      <c r="A1403" t="s">
        <v>37</v>
      </c>
      <c r="B1403" t="s">
        <v>60</v>
      </c>
      <c r="C1403" s="1">
        <v>42405</v>
      </c>
      <c r="D1403">
        <v>0</v>
      </c>
      <c r="E1403">
        <v>0</v>
      </c>
      <c r="F1403" s="7">
        <v>0</v>
      </c>
      <c r="G1403" s="7">
        <v>0</v>
      </c>
      <c r="H1403">
        <v>0</v>
      </c>
      <c r="I1403" s="7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25">
      <c r="A1404" t="s">
        <v>38</v>
      </c>
      <c r="B1404" t="s">
        <v>60</v>
      </c>
      <c r="C1404" s="1">
        <v>42405</v>
      </c>
      <c r="D1404">
        <v>0</v>
      </c>
      <c r="E1404">
        <v>10</v>
      </c>
      <c r="F1404" s="7">
        <v>0</v>
      </c>
      <c r="G1404" s="7">
        <v>0</v>
      </c>
      <c r="H1404">
        <v>0</v>
      </c>
      <c r="I1404" s="7">
        <v>0</v>
      </c>
      <c r="J1404">
        <v>45.3</v>
      </c>
      <c r="K1404">
        <v>0</v>
      </c>
      <c r="L1404">
        <v>50</v>
      </c>
      <c r="M1404">
        <v>150.30000000000001</v>
      </c>
      <c r="N1404">
        <v>136.19999999999999</v>
      </c>
    </row>
    <row r="1405" spans="1:14" x14ac:dyDescent="0.25">
      <c r="A1405" t="s">
        <v>59</v>
      </c>
      <c r="B1405" t="s">
        <v>60</v>
      </c>
      <c r="C1405" s="1">
        <v>42405</v>
      </c>
      <c r="D1405">
        <v>0</v>
      </c>
      <c r="E1405">
        <v>5</v>
      </c>
      <c r="F1405" s="7">
        <v>0</v>
      </c>
      <c r="G1405" s="7">
        <v>0</v>
      </c>
      <c r="I1405" s="7">
        <v>0</v>
      </c>
      <c r="K1405">
        <v>0</v>
      </c>
      <c r="L1405">
        <v>25</v>
      </c>
      <c r="M1405">
        <v>0</v>
      </c>
      <c r="N1405">
        <v>0</v>
      </c>
    </row>
    <row r="1406" spans="1:14" x14ac:dyDescent="0.25">
      <c r="A1406" t="s">
        <v>1</v>
      </c>
      <c r="B1406" t="s">
        <v>60</v>
      </c>
      <c r="C1406" s="1">
        <v>42406</v>
      </c>
      <c r="D1406">
        <v>577.29999999999995</v>
      </c>
      <c r="E1406">
        <v>507.19999999999993</v>
      </c>
      <c r="F1406">
        <v>502</v>
      </c>
      <c r="G1406">
        <v>160.69999999999709</v>
      </c>
      <c r="H1406">
        <v>177.35000000000002</v>
      </c>
      <c r="I1406">
        <v>170.68</v>
      </c>
      <c r="J1406">
        <v>535.72972972972968</v>
      </c>
      <c r="K1406">
        <v>3321.4</v>
      </c>
      <c r="L1406">
        <v>3077</v>
      </c>
      <c r="M1406">
        <v>1127.2</v>
      </c>
      <c r="N1406">
        <v>1046.18</v>
      </c>
    </row>
    <row r="1407" spans="1:14" x14ac:dyDescent="0.25">
      <c r="A1407" t="s">
        <v>2</v>
      </c>
      <c r="B1407" t="s">
        <v>60</v>
      </c>
      <c r="C1407" s="1">
        <v>42406</v>
      </c>
      <c r="D1407">
        <f>15.5-0-0</f>
        <v>15.5</v>
      </c>
      <c r="E1407">
        <v>14.5</v>
      </c>
      <c r="F1407" s="7">
        <v>13.478260869565219</v>
      </c>
      <c r="G1407" s="7">
        <v>18.756639413588605</v>
      </c>
      <c r="H1407">
        <v>20.7</v>
      </c>
      <c r="I1407" s="7">
        <v>19.921488581900196</v>
      </c>
      <c r="J1407">
        <v>8.1</v>
      </c>
      <c r="K1407">
        <v>72.91</v>
      </c>
      <c r="L1407">
        <v>87</v>
      </c>
      <c r="M1407">
        <v>7</v>
      </c>
      <c r="N1407">
        <v>6.5</v>
      </c>
    </row>
    <row r="1408" spans="1:14" x14ac:dyDescent="0.25">
      <c r="A1408" t="s">
        <v>3</v>
      </c>
      <c r="B1408" t="s">
        <v>60</v>
      </c>
      <c r="C1408" s="1">
        <v>42406</v>
      </c>
      <c r="D1408">
        <f>3.8-0-0</f>
        <v>3.8</v>
      </c>
      <c r="E1408">
        <v>3.3</v>
      </c>
      <c r="F1408" s="7">
        <v>3.3043478260869565</v>
      </c>
      <c r="G1408" s="7">
        <v>12.785322808006534</v>
      </c>
      <c r="H1408">
        <v>14.11</v>
      </c>
      <c r="I1408" s="7">
        <v>13.579333521285593</v>
      </c>
      <c r="J1408">
        <v>2.1</v>
      </c>
      <c r="K1408">
        <v>19.375</v>
      </c>
      <c r="L1408">
        <v>19.799999999999997</v>
      </c>
      <c r="M1408">
        <v>3.8</v>
      </c>
      <c r="N1408">
        <v>3.5</v>
      </c>
    </row>
    <row r="1409" spans="1:14" x14ac:dyDescent="0.25">
      <c r="A1409" t="s">
        <v>4</v>
      </c>
      <c r="B1409" t="s">
        <v>60</v>
      </c>
      <c r="C1409" s="1">
        <v>42406</v>
      </c>
      <c r="D1409">
        <f>7.1-0-0</f>
        <v>7.1</v>
      </c>
      <c r="E1409">
        <v>6.9</v>
      </c>
      <c r="F1409" s="7">
        <v>6.1739130434782608</v>
      </c>
      <c r="G1409" s="7">
        <v>9.4961150267830234</v>
      </c>
      <c r="H1409">
        <v>10.48</v>
      </c>
      <c r="I1409" s="7">
        <v>10.085855088807444</v>
      </c>
      <c r="J1409">
        <v>6.8</v>
      </c>
      <c r="K1409">
        <v>61.769999999999996</v>
      </c>
      <c r="L1409">
        <v>41.400000000000006</v>
      </c>
      <c r="M1409">
        <v>10.9</v>
      </c>
      <c r="N1409">
        <v>10.1</v>
      </c>
    </row>
    <row r="1410" spans="1:14" x14ac:dyDescent="0.25">
      <c r="A1410" t="s">
        <v>5</v>
      </c>
      <c r="B1410" t="s">
        <v>60</v>
      </c>
      <c r="C1410" s="1">
        <v>42406</v>
      </c>
      <c r="D1410">
        <f>9.9-0-1</f>
        <v>8.9</v>
      </c>
      <c r="E1410">
        <v>7.7</v>
      </c>
      <c r="F1410" s="7">
        <v>7.7391304347826093</v>
      </c>
      <c r="G1410" s="7">
        <v>9.1608514237382028</v>
      </c>
      <c r="H1410">
        <v>10.11</v>
      </c>
      <c r="I1410" s="7">
        <v>9.7297705102903844</v>
      </c>
      <c r="J1410">
        <v>6.6</v>
      </c>
      <c r="K1410">
        <v>59.566000000000003</v>
      </c>
      <c r="L1410">
        <v>46.2</v>
      </c>
      <c r="M1410">
        <v>3.8</v>
      </c>
      <c r="N1410">
        <v>3.5</v>
      </c>
    </row>
    <row r="1411" spans="1:14" x14ac:dyDescent="0.25">
      <c r="A1411" t="s">
        <v>6</v>
      </c>
      <c r="B1411" t="s">
        <v>60</v>
      </c>
      <c r="C1411" s="1">
        <v>42406</v>
      </c>
      <c r="D1411">
        <f>28.3-0-2.8</f>
        <v>25.5</v>
      </c>
      <c r="E1411">
        <v>16.5</v>
      </c>
      <c r="F1411" s="7">
        <v>22.173913043478262</v>
      </c>
      <c r="G1411" s="7">
        <v>11.290228361995849</v>
      </c>
      <c r="H1411">
        <v>12.46</v>
      </c>
      <c r="I1411" s="7">
        <v>11.991388779250071</v>
      </c>
      <c r="J1411">
        <v>13.6</v>
      </c>
      <c r="K1411">
        <v>122.56599999999999</v>
      </c>
      <c r="L1411">
        <v>99</v>
      </c>
      <c r="M1411">
        <v>11.1</v>
      </c>
      <c r="N1411">
        <v>10.3</v>
      </c>
    </row>
    <row r="1412" spans="1:14" x14ac:dyDescent="0.25">
      <c r="A1412" t="s">
        <v>7</v>
      </c>
      <c r="B1412" t="s">
        <v>60</v>
      </c>
      <c r="C1412" s="1">
        <v>42406</v>
      </c>
      <c r="D1412">
        <f>13.8-0-0</f>
        <v>13.8</v>
      </c>
      <c r="E1412">
        <v>11.8</v>
      </c>
      <c r="F1412" s="7">
        <v>12.000000000000002</v>
      </c>
      <c r="G1412" s="7">
        <v>9.5414209190863772</v>
      </c>
      <c r="H1412">
        <v>10.53</v>
      </c>
      <c r="I1412" s="7">
        <v>10.13397462644488</v>
      </c>
      <c r="J1412">
        <v>4.2</v>
      </c>
      <c r="K1412">
        <v>38.295999999999999</v>
      </c>
      <c r="L1412">
        <v>70.800000000000011</v>
      </c>
      <c r="M1412">
        <v>2.7</v>
      </c>
      <c r="N1412">
        <v>2.5</v>
      </c>
    </row>
    <row r="1413" spans="1:14" x14ac:dyDescent="0.25">
      <c r="A1413" t="s">
        <v>8</v>
      </c>
      <c r="B1413" t="s">
        <v>60</v>
      </c>
      <c r="C1413" s="1">
        <v>42406</v>
      </c>
      <c r="D1413">
        <f>16.9-0-0</f>
        <v>16.899999999999999</v>
      </c>
      <c r="E1413">
        <v>12.7</v>
      </c>
      <c r="F1413" s="7">
        <v>14.695652173913043</v>
      </c>
      <c r="G1413" s="7">
        <v>7.2489427685366596</v>
      </c>
      <c r="H1413">
        <v>8</v>
      </c>
      <c r="I1413" s="7">
        <v>7.6991260219904136</v>
      </c>
      <c r="J1413">
        <v>13.6</v>
      </c>
      <c r="K1413">
        <v>122.745</v>
      </c>
      <c r="L1413">
        <v>76.199999999999989</v>
      </c>
      <c r="M1413">
        <v>10.5</v>
      </c>
      <c r="N1413">
        <v>9.6999999999999993</v>
      </c>
    </row>
    <row r="1414" spans="1:14" x14ac:dyDescent="0.25">
      <c r="A1414" t="s">
        <v>9</v>
      </c>
      <c r="B1414" t="s">
        <v>60</v>
      </c>
      <c r="C1414" s="1">
        <v>42406</v>
      </c>
      <c r="D1414">
        <f>16.5-0-0</f>
        <v>16.5</v>
      </c>
      <c r="E1414">
        <v>14.8</v>
      </c>
      <c r="F1414" s="7">
        <v>14.347826086956523</v>
      </c>
      <c r="G1414" s="7">
        <v>9.3873808852549736</v>
      </c>
      <c r="H1414">
        <v>10.36</v>
      </c>
      <c r="I1414" s="7">
        <v>9.9703681984775852</v>
      </c>
      <c r="J1414">
        <v>8.9</v>
      </c>
      <c r="K1414">
        <v>80.490000000000009</v>
      </c>
      <c r="L1414">
        <v>88.800000000000011</v>
      </c>
      <c r="M1414">
        <v>6</v>
      </c>
      <c r="N1414">
        <v>5.6</v>
      </c>
    </row>
    <row r="1415" spans="1:14" x14ac:dyDescent="0.25">
      <c r="A1415" t="s">
        <v>10</v>
      </c>
      <c r="B1415" t="s">
        <v>60</v>
      </c>
      <c r="C1415" s="1">
        <v>42406</v>
      </c>
      <c r="D1415">
        <f>18.6-0-0</f>
        <v>18.600000000000001</v>
      </c>
      <c r="E1415">
        <v>17.8</v>
      </c>
      <c r="F1415" s="7">
        <v>16.173913043478262</v>
      </c>
      <c r="G1415" s="7">
        <v>8.8890160699180782</v>
      </c>
      <c r="H1415">
        <v>9.81</v>
      </c>
      <c r="I1415" s="7">
        <v>9.4410532844657453</v>
      </c>
      <c r="J1415">
        <v>9.3000000000000007</v>
      </c>
      <c r="K1415">
        <v>84.185000000000002</v>
      </c>
      <c r="L1415">
        <v>106.80000000000001</v>
      </c>
      <c r="M1415">
        <v>8.1</v>
      </c>
      <c r="N1415">
        <v>7.5</v>
      </c>
    </row>
    <row r="1416" spans="1:14" x14ac:dyDescent="0.25">
      <c r="A1416" t="s">
        <v>11</v>
      </c>
      <c r="B1416" t="s">
        <v>60</v>
      </c>
      <c r="C1416" s="1">
        <v>42406</v>
      </c>
      <c r="D1416">
        <f>10.7-0-1.1</f>
        <v>9.6</v>
      </c>
      <c r="E1416">
        <v>12.4</v>
      </c>
      <c r="F1416" s="7">
        <v>8.3478260869565215</v>
      </c>
      <c r="G1416" s="7">
        <v>8.5084465745699038</v>
      </c>
      <c r="H1416">
        <v>9.39</v>
      </c>
      <c r="I1416" s="7">
        <v>9.0368491683112477</v>
      </c>
      <c r="J1416">
        <v>4.8</v>
      </c>
      <c r="K1416">
        <v>43.323000000000008</v>
      </c>
      <c r="L1416">
        <v>74.400000000000006</v>
      </c>
      <c r="M1416">
        <v>4.5999999999999996</v>
      </c>
      <c r="N1416">
        <v>4.3</v>
      </c>
    </row>
    <row r="1417" spans="1:14" x14ac:dyDescent="0.25">
      <c r="A1417" t="s">
        <v>12</v>
      </c>
      <c r="B1417" t="s">
        <v>60</v>
      </c>
      <c r="C1417" s="1">
        <v>42406</v>
      </c>
      <c r="D1417">
        <f>32.2-0-0</f>
        <v>32.200000000000003</v>
      </c>
      <c r="E1417">
        <v>30.4</v>
      </c>
      <c r="F1417" s="7">
        <v>28.000000000000004</v>
      </c>
      <c r="G1417" s="7">
        <v>6.0075613194247568</v>
      </c>
      <c r="H1417">
        <v>6.63</v>
      </c>
      <c r="I1417" s="7">
        <v>6.3806506907245559</v>
      </c>
      <c r="J1417">
        <v>19.7</v>
      </c>
      <c r="K1417">
        <v>178.375</v>
      </c>
      <c r="L1417">
        <v>182.39999999999998</v>
      </c>
      <c r="M1417">
        <v>38</v>
      </c>
      <c r="N1417">
        <v>35.299999999999997</v>
      </c>
    </row>
    <row r="1418" spans="1:14" x14ac:dyDescent="0.25">
      <c r="A1418" t="s">
        <v>13</v>
      </c>
      <c r="B1418" t="s">
        <v>60</v>
      </c>
      <c r="C1418" s="1">
        <v>42406</v>
      </c>
      <c r="D1418">
        <f>12-0-0</f>
        <v>12</v>
      </c>
      <c r="E1418">
        <v>10</v>
      </c>
      <c r="F1418" s="7">
        <v>10.434782608695652</v>
      </c>
      <c r="G1418" s="7">
        <v>6.315641387087565</v>
      </c>
      <c r="H1418">
        <v>6.97</v>
      </c>
      <c r="I1418" s="7">
        <v>6.7078635466591479</v>
      </c>
      <c r="J1418">
        <v>7.6</v>
      </c>
      <c r="K1418">
        <v>68.5</v>
      </c>
      <c r="L1418">
        <v>60</v>
      </c>
      <c r="M1418">
        <v>5.5</v>
      </c>
      <c r="N1418">
        <v>5.0999999999999996</v>
      </c>
    </row>
    <row r="1419" spans="1:14" x14ac:dyDescent="0.25">
      <c r="A1419" t="s">
        <v>14</v>
      </c>
      <c r="B1419" t="s">
        <v>60</v>
      </c>
      <c r="C1419" s="1">
        <v>42406</v>
      </c>
      <c r="D1419">
        <f>4-0-0</f>
        <v>4</v>
      </c>
      <c r="E1419">
        <v>5.7</v>
      </c>
      <c r="F1419" s="7">
        <v>3.4782608695652177</v>
      </c>
      <c r="G1419" s="7">
        <v>3.814756131942417</v>
      </c>
      <c r="H1419">
        <v>4.21</v>
      </c>
      <c r="I1419" s="7">
        <v>4.0516650690724552</v>
      </c>
      <c r="J1419">
        <v>0.4</v>
      </c>
      <c r="K1419">
        <v>4</v>
      </c>
      <c r="L1419">
        <v>34.200000000000003</v>
      </c>
      <c r="M1419">
        <v>0.2</v>
      </c>
      <c r="N1419">
        <v>0.2</v>
      </c>
    </row>
    <row r="1420" spans="1:14" x14ac:dyDescent="0.25">
      <c r="A1420" t="s">
        <v>15</v>
      </c>
      <c r="B1420" t="s">
        <v>60</v>
      </c>
      <c r="C1420" s="1">
        <v>42406</v>
      </c>
      <c r="D1420">
        <f>12-0-0</f>
        <v>12</v>
      </c>
      <c r="E1420">
        <v>9.9</v>
      </c>
      <c r="F1420" s="7">
        <v>10.434782608695652</v>
      </c>
      <c r="G1420" s="7">
        <v>3.6969608119536965</v>
      </c>
      <c r="H1420">
        <v>4.08</v>
      </c>
      <c r="I1420" s="7">
        <v>3.9265542712151111</v>
      </c>
      <c r="J1420">
        <v>8</v>
      </c>
      <c r="K1420">
        <v>72</v>
      </c>
      <c r="L1420">
        <v>59.400000000000006</v>
      </c>
      <c r="M1420">
        <v>6.9</v>
      </c>
      <c r="N1420">
        <v>6.4</v>
      </c>
    </row>
    <row r="1421" spans="1:14" x14ac:dyDescent="0.25">
      <c r="A1421" t="s">
        <v>16</v>
      </c>
      <c r="B1421" t="s">
        <v>60</v>
      </c>
      <c r="C1421" s="1">
        <v>42406</v>
      </c>
      <c r="D1421">
        <f>10-0-0</f>
        <v>10</v>
      </c>
      <c r="E1421">
        <v>9.9</v>
      </c>
      <c r="F1421" s="7">
        <v>8.6956521739130448</v>
      </c>
      <c r="G1421" s="7">
        <v>6.1525401747954893</v>
      </c>
      <c r="H1421">
        <v>6.79</v>
      </c>
      <c r="I1421" s="7">
        <v>6.5346332111643637</v>
      </c>
      <c r="J1421">
        <v>7</v>
      </c>
      <c r="K1421">
        <v>63</v>
      </c>
      <c r="L1421">
        <v>59.400000000000006</v>
      </c>
      <c r="M1421">
        <v>11.4</v>
      </c>
      <c r="N1421">
        <v>10.6</v>
      </c>
    </row>
    <row r="1422" spans="1:14" x14ac:dyDescent="0.25">
      <c r="A1422" t="s">
        <v>17</v>
      </c>
      <c r="B1422" t="s">
        <v>60</v>
      </c>
      <c r="C1422" s="1">
        <v>42406</v>
      </c>
      <c r="D1422">
        <v>0</v>
      </c>
      <c r="E1422">
        <v>17</v>
      </c>
      <c r="F1422" s="7">
        <v>0</v>
      </c>
      <c r="G1422" s="7">
        <v>2.9811277135607011</v>
      </c>
      <c r="H1422">
        <v>3.29</v>
      </c>
      <c r="I1422" s="7">
        <v>3.1662655765435574</v>
      </c>
      <c r="J1422">
        <v>69.599999999999994</v>
      </c>
      <c r="K1422">
        <v>0</v>
      </c>
      <c r="L1422">
        <v>102</v>
      </c>
      <c r="M1422">
        <v>149.5</v>
      </c>
      <c r="N1422">
        <v>138.80000000000001</v>
      </c>
    </row>
    <row r="1423" spans="1:14" x14ac:dyDescent="0.25">
      <c r="A1423" t="s">
        <v>18</v>
      </c>
      <c r="B1423" t="s">
        <v>60</v>
      </c>
      <c r="C1423" s="1">
        <v>42406</v>
      </c>
      <c r="D1423">
        <f>18-0-0</f>
        <v>18</v>
      </c>
      <c r="E1423">
        <v>18</v>
      </c>
      <c r="F1423" s="7">
        <v>15.65217391304348</v>
      </c>
      <c r="G1423" s="7">
        <v>2.2471722582463642</v>
      </c>
      <c r="H1423">
        <v>2.48</v>
      </c>
      <c r="I1423" s="7">
        <v>2.3867290668170282</v>
      </c>
      <c r="J1423">
        <v>12.2</v>
      </c>
      <c r="K1423">
        <v>110.5</v>
      </c>
      <c r="L1423">
        <v>108</v>
      </c>
      <c r="M1423">
        <v>28.3</v>
      </c>
      <c r="N1423">
        <v>26.2</v>
      </c>
    </row>
    <row r="1424" spans="1:14" x14ac:dyDescent="0.25">
      <c r="A1424" t="s">
        <v>19</v>
      </c>
      <c r="B1424" t="s">
        <v>60</v>
      </c>
      <c r="C1424" s="1">
        <v>42406</v>
      </c>
      <c r="D1424">
        <f>14-0-0</f>
        <v>14</v>
      </c>
      <c r="E1424">
        <v>14.6</v>
      </c>
      <c r="F1424" s="7">
        <v>12.173913043478262</v>
      </c>
      <c r="G1424" s="7">
        <v>2.238111079785694</v>
      </c>
      <c r="H1424">
        <v>2.4700000000000002</v>
      </c>
      <c r="I1424" s="7">
        <v>2.3771051592895405</v>
      </c>
      <c r="J1424">
        <v>10.1</v>
      </c>
      <c r="K1424">
        <v>91</v>
      </c>
      <c r="L1424">
        <v>87.6</v>
      </c>
      <c r="M1424">
        <v>36.4</v>
      </c>
      <c r="N1424">
        <v>33.799999999999997</v>
      </c>
    </row>
    <row r="1425" spans="1:14" x14ac:dyDescent="0.25">
      <c r="A1425" t="s">
        <v>20</v>
      </c>
      <c r="B1425" t="s">
        <v>60</v>
      </c>
      <c r="C1425" s="1">
        <v>42406</v>
      </c>
      <c r="D1425">
        <f>28-0-0</f>
        <v>28</v>
      </c>
      <c r="E1425">
        <v>30.5</v>
      </c>
      <c r="F1425" s="7">
        <v>24.347826086956523</v>
      </c>
      <c r="G1425" s="7">
        <v>1.8303580490555065</v>
      </c>
      <c r="H1425">
        <v>2.02</v>
      </c>
      <c r="I1425" s="7">
        <v>1.9440293205525796</v>
      </c>
      <c r="J1425">
        <v>19.2</v>
      </c>
      <c r="K1425">
        <v>173.5</v>
      </c>
      <c r="L1425">
        <v>183</v>
      </c>
      <c r="M1425">
        <v>35.200000000000003</v>
      </c>
      <c r="N1425">
        <v>32.700000000000003</v>
      </c>
    </row>
    <row r="1426" spans="1:14" x14ac:dyDescent="0.25">
      <c r="A1426" t="s">
        <v>21</v>
      </c>
      <c r="B1426" t="s">
        <v>60</v>
      </c>
      <c r="C1426" s="1">
        <v>42406</v>
      </c>
      <c r="D1426">
        <f>25.5-0-0</f>
        <v>25.5</v>
      </c>
      <c r="E1426">
        <v>26</v>
      </c>
      <c r="F1426" s="7">
        <v>22.173913043478262</v>
      </c>
      <c r="G1426" s="7">
        <v>2.7364758951225889</v>
      </c>
      <c r="H1426">
        <v>3.02</v>
      </c>
      <c r="I1426" s="7">
        <v>2.9064200733013812</v>
      </c>
      <c r="J1426">
        <v>16.899999999999999</v>
      </c>
      <c r="K1426">
        <v>153</v>
      </c>
      <c r="L1426">
        <v>156</v>
      </c>
      <c r="M1426">
        <v>57.1</v>
      </c>
      <c r="N1426">
        <v>53</v>
      </c>
    </row>
    <row r="1427" spans="1:14" x14ac:dyDescent="0.25">
      <c r="A1427" t="s">
        <v>22</v>
      </c>
      <c r="B1427" t="s">
        <v>60</v>
      </c>
      <c r="C1427" s="1">
        <v>42406</v>
      </c>
      <c r="D1427">
        <f>20-0-0</f>
        <v>20</v>
      </c>
      <c r="E1427">
        <v>20.8</v>
      </c>
      <c r="F1427" s="7">
        <v>17.39130434782609</v>
      </c>
      <c r="G1427" s="7">
        <v>1.2866873414152571</v>
      </c>
      <c r="H1427">
        <v>1.42</v>
      </c>
      <c r="I1427" s="7">
        <v>1.3665948689032983</v>
      </c>
      <c r="J1427">
        <v>13.6</v>
      </c>
      <c r="K1427">
        <v>123</v>
      </c>
      <c r="L1427">
        <v>124.80000000000001</v>
      </c>
      <c r="M1427">
        <v>43.3</v>
      </c>
      <c r="N1427">
        <v>40.200000000000003</v>
      </c>
    </row>
    <row r="1428" spans="1:14" x14ac:dyDescent="0.25">
      <c r="A1428" t="s">
        <v>23</v>
      </c>
      <c r="B1428" t="s">
        <v>60</v>
      </c>
      <c r="C1428" s="1">
        <v>42406</v>
      </c>
      <c r="D1428">
        <f>3.9-0-0</f>
        <v>3.9</v>
      </c>
      <c r="E1428">
        <v>4.7</v>
      </c>
      <c r="F1428" s="7">
        <v>3.3913043478260874</v>
      </c>
      <c r="G1428" s="7">
        <v>2.1293769382576437</v>
      </c>
      <c r="H1428">
        <v>2.35</v>
      </c>
      <c r="I1428" s="7">
        <v>2.2616182689596842</v>
      </c>
      <c r="J1428">
        <v>1.3</v>
      </c>
      <c r="K1428">
        <v>11.619999999999997</v>
      </c>
      <c r="L1428">
        <v>28.200000000000003</v>
      </c>
      <c r="M1428">
        <v>0.4</v>
      </c>
      <c r="N1428">
        <v>0.3</v>
      </c>
    </row>
    <row r="1429" spans="1:14" x14ac:dyDescent="0.25">
      <c r="A1429" t="s">
        <v>24</v>
      </c>
      <c r="B1429" t="s">
        <v>60</v>
      </c>
      <c r="C1429" s="1">
        <v>42406</v>
      </c>
      <c r="D1429">
        <f>30-0-0</f>
        <v>30</v>
      </c>
      <c r="E1429">
        <v>27.8</v>
      </c>
      <c r="F1429" s="7">
        <v>26.086956521739133</v>
      </c>
      <c r="G1429" s="7">
        <v>1.5585226952353817</v>
      </c>
      <c r="H1429">
        <v>1.72</v>
      </c>
      <c r="I1429" s="7">
        <v>1.6553120947279387</v>
      </c>
      <c r="J1429">
        <v>18.899999999999999</v>
      </c>
      <c r="K1429">
        <v>171</v>
      </c>
      <c r="L1429">
        <v>166.8</v>
      </c>
      <c r="M1429">
        <v>60.2</v>
      </c>
      <c r="N1429">
        <v>55.9</v>
      </c>
    </row>
    <row r="1430" spans="1:14" x14ac:dyDescent="0.25">
      <c r="A1430" t="s">
        <v>25</v>
      </c>
      <c r="B1430" t="s">
        <v>60</v>
      </c>
      <c r="C1430" s="1">
        <v>42406</v>
      </c>
      <c r="D1430">
        <f>7-0-0</f>
        <v>7</v>
      </c>
      <c r="E1430">
        <v>6.2</v>
      </c>
      <c r="F1430" s="7">
        <v>6.0869565217391308</v>
      </c>
      <c r="G1430" s="7">
        <v>2.0931322244149606</v>
      </c>
      <c r="H1430">
        <v>2.31</v>
      </c>
      <c r="I1430" s="7">
        <v>2.2231226388497318</v>
      </c>
      <c r="J1430">
        <v>4.5999999999999996</v>
      </c>
      <c r="K1430">
        <v>41.5</v>
      </c>
      <c r="L1430">
        <v>37.200000000000003</v>
      </c>
      <c r="M1430">
        <v>2.2000000000000002</v>
      </c>
      <c r="N1430">
        <v>2</v>
      </c>
    </row>
    <row r="1431" spans="1:14" x14ac:dyDescent="0.25">
      <c r="A1431" t="s">
        <v>26</v>
      </c>
      <c r="B1431" t="s">
        <v>60</v>
      </c>
      <c r="C1431" s="1">
        <v>42406</v>
      </c>
      <c r="D1431">
        <f>23-0-0</f>
        <v>23</v>
      </c>
      <c r="E1431">
        <v>16.5</v>
      </c>
      <c r="F1431" s="7">
        <v>20</v>
      </c>
      <c r="G1431" s="7">
        <v>1.4135438398646485</v>
      </c>
      <c r="H1431">
        <v>1.56</v>
      </c>
      <c r="I1431" s="7">
        <v>1.5013295742881307</v>
      </c>
      <c r="J1431">
        <v>14.9</v>
      </c>
      <c r="K1431">
        <v>135</v>
      </c>
      <c r="L1431">
        <v>99</v>
      </c>
      <c r="M1431">
        <v>14.4</v>
      </c>
      <c r="N1431">
        <v>13.4</v>
      </c>
    </row>
    <row r="1432" spans="1:14" x14ac:dyDescent="0.25">
      <c r="A1432" t="s">
        <v>27</v>
      </c>
      <c r="B1432" t="s">
        <v>60</v>
      </c>
      <c r="C1432" s="1">
        <v>42406</v>
      </c>
      <c r="D1432">
        <f>19-0-0</f>
        <v>19</v>
      </c>
      <c r="E1432">
        <v>18.2</v>
      </c>
      <c r="F1432" s="7">
        <v>16.521739130434785</v>
      </c>
      <c r="G1432" s="7">
        <v>1.2232590921905615</v>
      </c>
      <c r="H1432">
        <v>1.35</v>
      </c>
      <c r="I1432" s="7">
        <v>1.2992275162108824</v>
      </c>
      <c r="J1432">
        <v>12.8</v>
      </c>
      <c r="K1432">
        <v>116</v>
      </c>
      <c r="L1432">
        <v>109.19999999999999</v>
      </c>
      <c r="M1432">
        <v>39.9</v>
      </c>
      <c r="N1432">
        <v>37.1</v>
      </c>
    </row>
    <row r="1433" spans="1:14" x14ac:dyDescent="0.25">
      <c r="A1433" t="s">
        <v>28</v>
      </c>
      <c r="B1433" t="s">
        <v>60</v>
      </c>
      <c r="C1433" s="1">
        <v>42406</v>
      </c>
      <c r="D1433">
        <f>7-0-0</f>
        <v>7</v>
      </c>
      <c r="E1433">
        <v>7</v>
      </c>
      <c r="F1433" s="7">
        <v>6.0869565217391308</v>
      </c>
      <c r="G1433" s="7">
        <v>1.2141979137298904</v>
      </c>
      <c r="H1433">
        <v>1.34</v>
      </c>
      <c r="I1433" s="7">
        <v>1.2896036086833944</v>
      </c>
      <c r="J1433">
        <v>4.3</v>
      </c>
      <c r="K1433">
        <v>39</v>
      </c>
      <c r="L1433">
        <v>42</v>
      </c>
      <c r="M1433">
        <v>13.5</v>
      </c>
      <c r="N1433">
        <v>12.5</v>
      </c>
    </row>
    <row r="1434" spans="1:14" x14ac:dyDescent="0.25">
      <c r="A1434" t="s">
        <v>29</v>
      </c>
      <c r="B1434" t="s">
        <v>60</v>
      </c>
      <c r="C1434" s="1">
        <v>42406</v>
      </c>
      <c r="D1434">
        <f>15-0-0</f>
        <v>15</v>
      </c>
      <c r="E1434">
        <v>14.4</v>
      </c>
      <c r="F1434" s="7">
        <v>13.043478260869566</v>
      </c>
      <c r="G1434" s="7">
        <v>1.1688920214265364</v>
      </c>
      <c r="H1434">
        <v>1.29</v>
      </c>
      <c r="I1434" s="7">
        <v>1.2414840710459543</v>
      </c>
      <c r="J1434">
        <v>10.6</v>
      </c>
      <c r="K1434">
        <v>95.5</v>
      </c>
      <c r="L1434">
        <v>86.4</v>
      </c>
      <c r="M1434">
        <v>7.1</v>
      </c>
      <c r="N1434">
        <v>6.6</v>
      </c>
    </row>
    <row r="1435" spans="1:14" x14ac:dyDescent="0.25">
      <c r="A1435" t="s">
        <v>30</v>
      </c>
      <c r="B1435" t="s">
        <v>60</v>
      </c>
      <c r="C1435" s="1">
        <v>42406</v>
      </c>
      <c r="D1435">
        <f>37-0-0</f>
        <v>37</v>
      </c>
      <c r="E1435">
        <v>36.299999999999997</v>
      </c>
      <c r="F1435" s="7">
        <v>32.173913043478265</v>
      </c>
      <c r="G1435" s="7">
        <v>1.4497885537073318</v>
      </c>
      <c r="H1435">
        <v>1.6</v>
      </c>
      <c r="I1435" s="7">
        <v>1.5398252043980829</v>
      </c>
      <c r="J1435">
        <v>24</v>
      </c>
      <c r="K1435">
        <v>217</v>
      </c>
      <c r="L1435">
        <v>217.79999999999998</v>
      </c>
      <c r="M1435">
        <v>17.399999999999999</v>
      </c>
      <c r="N1435">
        <v>16.100000000000001</v>
      </c>
    </row>
    <row r="1436" spans="1:14" x14ac:dyDescent="0.25">
      <c r="A1436" t="s">
        <v>31</v>
      </c>
      <c r="B1436" t="s">
        <v>60</v>
      </c>
      <c r="C1436" s="1">
        <v>42406</v>
      </c>
      <c r="D1436">
        <f>31.5-0-0</f>
        <v>31.5</v>
      </c>
      <c r="E1436">
        <v>31.9</v>
      </c>
      <c r="F1436" s="7">
        <v>27.39130434782609</v>
      </c>
      <c r="G1436" s="7">
        <v>1.2141979137298904</v>
      </c>
      <c r="H1436">
        <v>1.34</v>
      </c>
      <c r="I1436" s="7">
        <v>1.2896036086833944</v>
      </c>
      <c r="J1436">
        <v>20.9</v>
      </c>
      <c r="K1436">
        <v>188.5</v>
      </c>
      <c r="L1436">
        <v>191.39999999999998</v>
      </c>
      <c r="M1436">
        <v>26.1</v>
      </c>
      <c r="N1436">
        <v>24.3</v>
      </c>
    </row>
    <row r="1437" spans="1:14" x14ac:dyDescent="0.25">
      <c r="A1437" t="s">
        <v>32</v>
      </c>
      <c r="B1437" t="s">
        <v>60</v>
      </c>
      <c r="C1437" s="1">
        <v>42406</v>
      </c>
      <c r="D1437">
        <f>7-0-0</f>
        <v>7</v>
      </c>
      <c r="E1437">
        <v>7.4</v>
      </c>
      <c r="F1437" s="7">
        <v>6.0869565217391308</v>
      </c>
      <c r="G1437" s="7">
        <v>0.75207781223567838</v>
      </c>
      <c r="H1437">
        <v>0.83</v>
      </c>
      <c r="I1437" s="7">
        <v>0.79878432478150541</v>
      </c>
      <c r="J1437">
        <v>4.5999999999999996</v>
      </c>
      <c r="K1437">
        <v>42</v>
      </c>
      <c r="L1437">
        <v>44.400000000000006</v>
      </c>
      <c r="M1437">
        <v>12.1</v>
      </c>
      <c r="N1437">
        <v>11.2</v>
      </c>
    </row>
    <row r="1438" spans="1:14" x14ac:dyDescent="0.25">
      <c r="A1438" t="s">
        <v>33</v>
      </c>
      <c r="B1438" t="s">
        <v>60</v>
      </c>
      <c r="C1438" s="1">
        <v>42406</v>
      </c>
      <c r="D1438">
        <v>0</v>
      </c>
      <c r="E1438">
        <v>15</v>
      </c>
      <c r="F1438" s="7">
        <v>0</v>
      </c>
      <c r="G1438" s="7">
        <v>0.87893431068507</v>
      </c>
      <c r="H1438">
        <v>0.97</v>
      </c>
      <c r="I1438" s="7">
        <v>0.93351903016633753</v>
      </c>
      <c r="J1438">
        <v>61.4</v>
      </c>
      <c r="K1438">
        <v>0</v>
      </c>
      <c r="L1438">
        <v>90</v>
      </c>
      <c r="M1438">
        <v>242.2</v>
      </c>
      <c r="N1438">
        <v>224.8</v>
      </c>
    </row>
    <row r="1439" spans="1:14" x14ac:dyDescent="0.25">
      <c r="A1439" t="s">
        <v>34</v>
      </c>
      <c r="B1439" t="s">
        <v>60</v>
      </c>
      <c r="C1439" s="1">
        <v>42406</v>
      </c>
      <c r="D1439">
        <f>4.1-2.9-0</f>
        <v>1.1999999999999997</v>
      </c>
      <c r="E1439">
        <v>5.5</v>
      </c>
      <c r="F1439" s="7">
        <v>1.043478260869565</v>
      </c>
      <c r="G1439" s="7">
        <v>0.50742599379756625</v>
      </c>
      <c r="H1439">
        <v>0.56000000000000005</v>
      </c>
      <c r="I1439" s="7">
        <v>0.53893882153932904</v>
      </c>
      <c r="J1439">
        <v>7.3</v>
      </c>
      <c r="K1439">
        <v>66.372500000000002</v>
      </c>
      <c r="L1439">
        <v>33</v>
      </c>
      <c r="M1439">
        <v>5.3</v>
      </c>
      <c r="N1439">
        <v>4.9000000000000004</v>
      </c>
    </row>
    <row r="1440" spans="1:14" x14ac:dyDescent="0.25">
      <c r="A1440" t="s">
        <v>35</v>
      </c>
      <c r="B1440" t="s">
        <v>60</v>
      </c>
      <c r="C1440" s="1">
        <v>42406</v>
      </c>
      <c r="D1440">
        <f>21-0-0</f>
        <v>21</v>
      </c>
      <c r="E1440">
        <v>20.8</v>
      </c>
      <c r="F1440" s="7">
        <v>18.260869565217394</v>
      </c>
      <c r="G1440" s="7">
        <v>0.49836481533689542</v>
      </c>
      <c r="H1440">
        <v>0.55000000000000004</v>
      </c>
      <c r="I1440" s="7">
        <v>0.52931491401184094</v>
      </c>
      <c r="J1440">
        <v>13.9</v>
      </c>
      <c r="K1440">
        <v>126</v>
      </c>
      <c r="L1440">
        <v>124.80000000000001</v>
      </c>
      <c r="M1440">
        <v>43.7</v>
      </c>
      <c r="N1440">
        <v>40.6</v>
      </c>
    </row>
    <row r="1441" spans="1:14" x14ac:dyDescent="0.25">
      <c r="A1441" t="s">
        <v>36</v>
      </c>
      <c r="B1441" t="s">
        <v>60</v>
      </c>
      <c r="C1441" s="1">
        <v>42406</v>
      </c>
      <c r="D1441">
        <v>0</v>
      </c>
      <c r="E1441">
        <v>8</v>
      </c>
      <c r="F1441" s="7">
        <v>0</v>
      </c>
      <c r="G1441" s="7">
        <v>0.22652946151677061</v>
      </c>
      <c r="H1441">
        <v>0.25</v>
      </c>
      <c r="I1441" s="7">
        <v>0.24059768818720043</v>
      </c>
      <c r="J1441">
        <v>32.799999999999997</v>
      </c>
      <c r="K1441">
        <v>0</v>
      </c>
      <c r="L1441">
        <v>48</v>
      </c>
      <c r="M1441">
        <v>0</v>
      </c>
      <c r="N1441">
        <v>0</v>
      </c>
    </row>
    <row r="1442" spans="1:14" x14ac:dyDescent="0.25">
      <c r="A1442" t="s">
        <v>37</v>
      </c>
      <c r="B1442" t="s">
        <v>60</v>
      </c>
      <c r="C1442" s="1">
        <v>42406</v>
      </c>
      <c r="D1442">
        <v>0</v>
      </c>
      <c r="E1442">
        <v>0</v>
      </c>
      <c r="F1442" s="7">
        <v>0</v>
      </c>
      <c r="G1442" s="7">
        <v>0</v>
      </c>
      <c r="H1442">
        <v>0</v>
      </c>
      <c r="I1442" s="7">
        <v>0</v>
      </c>
      <c r="J1442">
        <v>0</v>
      </c>
      <c r="K1442">
        <v>0</v>
      </c>
      <c r="L1442">
        <v>0</v>
      </c>
      <c r="M1442">
        <v>0</v>
      </c>
      <c r="N1442">
        <v>0</v>
      </c>
    </row>
    <row r="1443" spans="1:14" x14ac:dyDescent="0.25">
      <c r="A1443" t="s">
        <v>38</v>
      </c>
      <c r="B1443" t="s">
        <v>60</v>
      </c>
      <c r="C1443" s="1">
        <v>42406</v>
      </c>
      <c r="D1443">
        <v>0</v>
      </c>
      <c r="E1443">
        <v>10</v>
      </c>
      <c r="F1443" s="7">
        <v>0</v>
      </c>
      <c r="G1443" s="7">
        <v>0</v>
      </c>
      <c r="H1443">
        <v>0</v>
      </c>
      <c r="I1443" s="7">
        <v>0</v>
      </c>
      <c r="J1443">
        <v>40.9</v>
      </c>
      <c r="K1443">
        <v>0</v>
      </c>
      <c r="L1443">
        <v>60</v>
      </c>
      <c r="M1443">
        <v>162.30000000000001</v>
      </c>
      <c r="N1443">
        <v>150.6</v>
      </c>
    </row>
    <row r="1444" spans="1:14" x14ac:dyDescent="0.25">
      <c r="A1444" t="s">
        <v>59</v>
      </c>
      <c r="B1444" t="s">
        <v>60</v>
      </c>
      <c r="C1444" s="1">
        <v>42406</v>
      </c>
      <c r="D1444">
        <v>0</v>
      </c>
      <c r="E1444">
        <v>5</v>
      </c>
      <c r="F1444" s="7">
        <v>0</v>
      </c>
      <c r="G1444" s="7">
        <v>0</v>
      </c>
      <c r="I1444" s="7">
        <v>0</v>
      </c>
      <c r="K1444">
        <v>0</v>
      </c>
      <c r="L1444">
        <v>30</v>
      </c>
      <c r="M1444">
        <v>0</v>
      </c>
      <c r="N1444">
        <v>0</v>
      </c>
    </row>
    <row r="1445" spans="1:14" x14ac:dyDescent="0.25">
      <c r="A1445" t="s">
        <v>1</v>
      </c>
      <c r="B1445" t="s">
        <v>60</v>
      </c>
      <c r="C1445" s="1">
        <v>42407</v>
      </c>
      <c r="D1445">
        <v>575.5</v>
      </c>
      <c r="E1445">
        <v>507.19999999999993</v>
      </c>
      <c r="F1445">
        <v>553</v>
      </c>
      <c r="G1445">
        <v>50.900000000001455</v>
      </c>
      <c r="H1445">
        <v>177.35000000000002</v>
      </c>
      <c r="I1445">
        <v>188.02</v>
      </c>
      <c r="J1445">
        <v>536.18421052631584</v>
      </c>
      <c r="K1445">
        <v>3896.9</v>
      </c>
      <c r="L1445">
        <v>3630</v>
      </c>
      <c r="M1445">
        <v>1178.1000000000015</v>
      </c>
      <c r="N1445">
        <v>1234.2</v>
      </c>
    </row>
    <row r="1446" spans="1:14" x14ac:dyDescent="0.25">
      <c r="A1446" t="s">
        <v>2</v>
      </c>
      <c r="B1446" t="s">
        <v>60</v>
      </c>
      <c r="C1446" s="1">
        <v>42407</v>
      </c>
      <c r="D1446">
        <f>15.7-0-0</f>
        <v>15.7</v>
      </c>
      <c r="E1446">
        <v>14.5</v>
      </c>
      <c r="F1446" s="7">
        <v>15.086185925282363</v>
      </c>
      <c r="G1446" s="7">
        <v>5.9409641950946153</v>
      </c>
      <c r="H1446">
        <v>20.7</v>
      </c>
      <c r="I1446" s="7">
        <v>21.945384832252607</v>
      </c>
      <c r="J1446">
        <v>8.8000000000000007</v>
      </c>
      <c r="K1446">
        <v>88.579999999999984</v>
      </c>
      <c r="L1446">
        <v>101.5</v>
      </c>
      <c r="M1446">
        <v>8.1</v>
      </c>
      <c r="N1446">
        <v>8.5</v>
      </c>
    </row>
    <row r="1447" spans="1:14" x14ac:dyDescent="0.25">
      <c r="A1447" t="s">
        <v>3</v>
      </c>
      <c r="B1447" t="s">
        <v>60</v>
      </c>
      <c r="C1447" s="1">
        <v>42407</v>
      </c>
      <c r="D1447">
        <f>3.5-0-0</f>
        <v>3.5</v>
      </c>
      <c r="E1447">
        <v>3.3</v>
      </c>
      <c r="F1447" s="7">
        <v>3.363162467419635</v>
      </c>
      <c r="G1447" s="7">
        <v>4.0496137581055569</v>
      </c>
      <c r="H1447">
        <v>14.11</v>
      </c>
      <c r="I1447" s="7">
        <v>14.958907245559626</v>
      </c>
      <c r="J1447">
        <v>2.2999999999999998</v>
      </c>
      <c r="K1447">
        <v>22.835000000000001</v>
      </c>
      <c r="L1447">
        <v>23.099999999999998</v>
      </c>
      <c r="M1447">
        <v>4.3</v>
      </c>
      <c r="N1447">
        <v>4.5</v>
      </c>
    </row>
    <row r="1448" spans="1:14" x14ac:dyDescent="0.25">
      <c r="A1448" t="s">
        <v>4</v>
      </c>
      <c r="B1448" t="s">
        <v>60</v>
      </c>
      <c r="C1448" s="1">
        <v>42407</v>
      </c>
      <c r="D1448">
        <f>6.6-0-0</f>
        <v>6.6</v>
      </c>
      <c r="E1448">
        <v>6.9</v>
      </c>
      <c r="F1448" s="7">
        <v>6.3419635099913112</v>
      </c>
      <c r="G1448" s="7">
        <v>3.0077925007049067</v>
      </c>
      <c r="H1448">
        <v>10.48</v>
      </c>
      <c r="I1448" s="7">
        <v>11.110513673526924</v>
      </c>
      <c r="J1448">
        <v>6.8</v>
      </c>
      <c r="K1448">
        <v>68.36</v>
      </c>
      <c r="L1448">
        <v>48.300000000000004</v>
      </c>
      <c r="M1448">
        <v>11.4</v>
      </c>
      <c r="N1448">
        <v>12</v>
      </c>
    </row>
    <row r="1449" spans="1:14" x14ac:dyDescent="0.25">
      <c r="A1449" t="s">
        <v>5</v>
      </c>
      <c r="B1449" t="s">
        <v>60</v>
      </c>
      <c r="C1449" s="1">
        <v>42407</v>
      </c>
      <c r="D1449">
        <f>12.6-0-0</f>
        <v>12.6</v>
      </c>
      <c r="E1449">
        <v>7.7</v>
      </c>
      <c r="F1449" s="7">
        <v>12.107384882710686</v>
      </c>
      <c r="G1449" s="7">
        <v>2.9016013532563556</v>
      </c>
      <c r="H1449">
        <v>10.11</v>
      </c>
      <c r="I1449" s="7">
        <v>10.718253171694389</v>
      </c>
      <c r="J1449">
        <v>7.1</v>
      </c>
      <c r="K1449">
        <v>72.13600000000001</v>
      </c>
      <c r="L1449">
        <v>53.9</v>
      </c>
      <c r="M1449">
        <v>4.4000000000000004</v>
      </c>
      <c r="N1449">
        <v>4.5999999999999996</v>
      </c>
    </row>
    <row r="1450" spans="1:14" x14ac:dyDescent="0.25">
      <c r="A1450" t="s">
        <v>6</v>
      </c>
      <c r="B1450" t="s">
        <v>60</v>
      </c>
      <c r="C1450" s="1">
        <v>42407</v>
      </c>
      <c r="D1450">
        <f>23-0-0</f>
        <v>23</v>
      </c>
      <c r="E1450">
        <v>16.5</v>
      </c>
      <c r="F1450" s="7">
        <v>22.100781928757602</v>
      </c>
      <c r="G1450" s="7">
        <v>3.5760586411052611</v>
      </c>
      <c r="H1450">
        <v>12.46</v>
      </c>
      <c r="I1450" s="7">
        <v>13.209637440090217</v>
      </c>
      <c r="J1450">
        <v>14.4</v>
      </c>
      <c r="K1450">
        <v>145.51599999999999</v>
      </c>
      <c r="L1450">
        <v>115.5</v>
      </c>
      <c r="M1450">
        <v>12.6</v>
      </c>
      <c r="N1450">
        <v>13.2</v>
      </c>
    </row>
    <row r="1451" spans="1:14" x14ac:dyDescent="0.25">
      <c r="A1451" t="s">
        <v>7</v>
      </c>
      <c r="B1451" t="s">
        <v>60</v>
      </c>
      <c r="C1451" s="1">
        <v>42407</v>
      </c>
      <c r="D1451">
        <f>15.6-0-0</f>
        <v>15.6</v>
      </c>
      <c r="E1451">
        <v>11.8</v>
      </c>
      <c r="F1451" s="7">
        <v>14.990095569070371</v>
      </c>
      <c r="G1451" s="7">
        <v>3.0221426557655215</v>
      </c>
      <c r="H1451">
        <v>10.53</v>
      </c>
      <c r="I1451" s="7">
        <v>11.163521849450238</v>
      </c>
      <c r="J1451">
        <v>5.3</v>
      </c>
      <c r="K1451">
        <v>53.851000000000006</v>
      </c>
      <c r="L1451">
        <v>82.600000000000009</v>
      </c>
      <c r="M1451">
        <v>3.6</v>
      </c>
      <c r="N1451">
        <v>3.7</v>
      </c>
    </row>
    <row r="1452" spans="1:14" x14ac:dyDescent="0.25">
      <c r="A1452" t="s">
        <v>8</v>
      </c>
      <c r="B1452" t="s">
        <v>60</v>
      </c>
      <c r="C1452" s="1">
        <v>42407</v>
      </c>
      <c r="D1452">
        <f>16.4-0-0</f>
        <v>16.399999999999999</v>
      </c>
      <c r="E1452">
        <v>12.7</v>
      </c>
      <c r="F1452" s="7">
        <v>15.758818418766289</v>
      </c>
      <c r="G1452" s="7">
        <v>2.2960248096984022</v>
      </c>
      <c r="H1452">
        <v>8</v>
      </c>
      <c r="I1452" s="7">
        <v>8.4813081477304753</v>
      </c>
      <c r="J1452">
        <v>13.8</v>
      </c>
      <c r="K1452">
        <v>139.125</v>
      </c>
      <c r="L1452">
        <v>88.899999999999991</v>
      </c>
      <c r="M1452">
        <v>11.3</v>
      </c>
      <c r="N1452">
        <v>11.9</v>
      </c>
    </row>
    <row r="1453" spans="1:14" x14ac:dyDescent="0.25">
      <c r="A1453" t="s">
        <v>9</v>
      </c>
      <c r="B1453" t="s">
        <v>60</v>
      </c>
      <c r="C1453" s="1">
        <v>42407</v>
      </c>
      <c r="D1453">
        <f>16.1-0-0</f>
        <v>16.100000000000001</v>
      </c>
      <c r="E1453">
        <v>14.8</v>
      </c>
      <c r="F1453" s="7">
        <v>15.470547350130323</v>
      </c>
      <c r="G1453" s="7">
        <v>2.9733521285594304</v>
      </c>
      <c r="H1453">
        <v>10.36</v>
      </c>
      <c r="I1453" s="7">
        <v>10.983294051310965</v>
      </c>
      <c r="J1453">
        <v>9.6</v>
      </c>
      <c r="K1453">
        <v>96.615000000000009</v>
      </c>
      <c r="L1453">
        <v>103.60000000000001</v>
      </c>
      <c r="M1453">
        <v>6.9</v>
      </c>
      <c r="N1453">
        <v>7.2</v>
      </c>
    </row>
    <row r="1454" spans="1:14" x14ac:dyDescent="0.25">
      <c r="A1454" t="s">
        <v>10</v>
      </c>
      <c r="B1454" t="s">
        <v>60</v>
      </c>
      <c r="C1454" s="1">
        <v>42407</v>
      </c>
      <c r="D1454">
        <f>19.1-0-0</f>
        <v>19.100000000000001</v>
      </c>
      <c r="E1454">
        <v>17.8</v>
      </c>
      <c r="F1454" s="7">
        <v>18.353258036490011</v>
      </c>
      <c r="G1454" s="7">
        <v>2.8155004228926654</v>
      </c>
      <c r="H1454">
        <v>9.81</v>
      </c>
      <c r="I1454" s="7">
        <v>10.400204116154496</v>
      </c>
      <c r="J1454">
        <v>10.199999999999999</v>
      </c>
      <c r="K1454">
        <v>103.255</v>
      </c>
      <c r="L1454">
        <v>124.60000000000001</v>
      </c>
      <c r="M1454">
        <v>9.5</v>
      </c>
      <c r="N1454">
        <v>9.9</v>
      </c>
    </row>
    <row r="1455" spans="1:14" x14ac:dyDescent="0.25">
      <c r="A1455" t="s">
        <v>11</v>
      </c>
      <c r="B1455" t="s">
        <v>60</v>
      </c>
      <c r="C1455" s="1">
        <v>42407</v>
      </c>
      <c r="D1455">
        <f>10.7-0-1.1</f>
        <v>9.6</v>
      </c>
      <c r="E1455">
        <v>12.4</v>
      </c>
      <c r="F1455" s="7">
        <v>9.2246741963509997</v>
      </c>
      <c r="G1455" s="7">
        <v>2.6949591203834995</v>
      </c>
      <c r="H1455">
        <v>9.39</v>
      </c>
      <c r="I1455" s="7">
        <v>9.9549354383986479</v>
      </c>
      <c r="J1455">
        <v>5.4</v>
      </c>
      <c r="K1455">
        <v>54.033000000000001</v>
      </c>
      <c r="L1455">
        <v>86.8</v>
      </c>
      <c r="M1455">
        <v>5.5</v>
      </c>
      <c r="N1455">
        <v>5.8</v>
      </c>
    </row>
    <row r="1456" spans="1:14" x14ac:dyDescent="0.25">
      <c r="A1456" t="s">
        <v>12</v>
      </c>
      <c r="B1456" t="s">
        <v>60</v>
      </c>
      <c r="C1456" s="1">
        <v>42407</v>
      </c>
      <c r="D1456">
        <f>30.4-0-0</f>
        <v>30.4</v>
      </c>
      <c r="E1456">
        <v>30.4</v>
      </c>
      <c r="F1456" s="7">
        <v>29.211468288444831</v>
      </c>
      <c r="G1456" s="7">
        <v>1.9028305610375507</v>
      </c>
      <c r="H1456">
        <v>6.63</v>
      </c>
      <c r="I1456" s="7">
        <v>7.0288841274316312</v>
      </c>
      <c r="J1456">
        <v>20.7</v>
      </c>
      <c r="K1456">
        <v>208.79499999999999</v>
      </c>
      <c r="L1456">
        <v>212.79999999999998</v>
      </c>
      <c r="M1456">
        <v>42.3</v>
      </c>
      <c r="N1456">
        <v>44.4</v>
      </c>
    </row>
    <row r="1457" spans="1:14" x14ac:dyDescent="0.25">
      <c r="A1457" t="s">
        <v>13</v>
      </c>
      <c r="B1457" t="s">
        <v>60</v>
      </c>
      <c r="C1457" s="1">
        <v>42407</v>
      </c>
      <c r="D1457">
        <f>11-0-0</f>
        <v>11</v>
      </c>
      <c r="E1457">
        <v>10</v>
      </c>
      <c r="F1457" s="7">
        <v>10.569939183318853</v>
      </c>
      <c r="G1457" s="7">
        <v>2.0004116154497327</v>
      </c>
      <c r="H1457">
        <v>6.97</v>
      </c>
      <c r="I1457" s="7">
        <v>7.3893397237101759</v>
      </c>
      <c r="J1457">
        <v>7.9</v>
      </c>
      <c r="K1457">
        <v>79.5</v>
      </c>
      <c r="L1457">
        <v>70</v>
      </c>
      <c r="M1457">
        <v>6.1</v>
      </c>
      <c r="N1457">
        <v>6.3</v>
      </c>
    </row>
    <row r="1458" spans="1:14" x14ac:dyDescent="0.25">
      <c r="A1458" t="s">
        <v>14</v>
      </c>
      <c r="B1458" t="s">
        <v>60</v>
      </c>
      <c r="C1458" s="1">
        <v>42407</v>
      </c>
      <c r="D1458">
        <f>4-0-0</f>
        <v>4</v>
      </c>
      <c r="E1458">
        <v>5.7</v>
      </c>
      <c r="F1458" s="7">
        <v>3.8436142484795828</v>
      </c>
      <c r="G1458" s="7">
        <v>1.2082830561037841</v>
      </c>
      <c r="H1458">
        <v>4.21</v>
      </c>
      <c r="I1458" s="7">
        <v>4.4632884127431627</v>
      </c>
      <c r="J1458">
        <v>0.8</v>
      </c>
      <c r="K1458">
        <v>8</v>
      </c>
      <c r="L1458">
        <v>39.9</v>
      </c>
      <c r="M1458">
        <v>0.4</v>
      </c>
      <c r="N1458">
        <v>0.4</v>
      </c>
    </row>
    <row r="1459" spans="1:14" x14ac:dyDescent="0.25">
      <c r="A1459" t="s">
        <v>15</v>
      </c>
      <c r="B1459" t="s">
        <v>60</v>
      </c>
      <c r="C1459" s="1">
        <v>42407</v>
      </c>
      <c r="D1459">
        <f>12-0-0</f>
        <v>12</v>
      </c>
      <c r="E1459">
        <v>9.9</v>
      </c>
      <c r="F1459" s="7">
        <v>11.530842745438749</v>
      </c>
      <c r="G1459" s="7">
        <v>1.170972652946185</v>
      </c>
      <c r="H1459">
        <v>4.08</v>
      </c>
      <c r="I1459" s="7">
        <v>4.325467155342543</v>
      </c>
      <c r="J1459">
        <v>8.3000000000000007</v>
      </c>
      <c r="K1459">
        <v>84</v>
      </c>
      <c r="L1459">
        <v>69.3</v>
      </c>
      <c r="M1459">
        <v>7.7</v>
      </c>
      <c r="N1459">
        <v>8.1</v>
      </c>
    </row>
    <row r="1460" spans="1:14" x14ac:dyDescent="0.25">
      <c r="A1460" t="s">
        <v>16</v>
      </c>
      <c r="B1460" t="s">
        <v>60</v>
      </c>
      <c r="C1460" s="1">
        <v>42407</v>
      </c>
      <c r="D1460">
        <f>11-0-0</f>
        <v>11</v>
      </c>
      <c r="E1460">
        <v>9.9</v>
      </c>
      <c r="F1460" s="7">
        <v>10.569939183318853</v>
      </c>
      <c r="G1460" s="7">
        <v>1.9487510572315188</v>
      </c>
      <c r="H1460">
        <v>6.79</v>
      </c>
      <c r="I1460" s="7">
        <v>7.198510290386241</v>
      </c>
      <c r="J1460">
        <v>7.3</v>
      </c>
      <c r="K1460">
        <v>74</v>
      </c>
      <c r="L1460">
        <v>69.3</v>
      </c>
      <c r="M1460">
        <v>12.8</v>
      </c>
      <c r="N1460">
        <v>13.4</v>
      </c>
    </row>
    <row r="1461" spans="1:14" x14ac:dyDescent="0.25">
      <c r="A1461" t="s">
        <v>17</v>
      </c>
      <c r="B1461" t="s">
        <v>60</v>
      </c>
      <c r="C1461" s="1">
        <v>42407</v>
      </c>
      <c r="D1461">
        <v>0</v>
      </c>
      <c r="E1461">
        <v>17</v>
      </c>
      <c r="F1461" s="7">
        <v>0</v>
      </c>
      <c r="G1461" s="7">
        <v>0.94424020298846778</v>
      </c>
      <c r="H1461">
        <v>3.29</v>
      </c>
      <c r="I1461" s="7">
        <v>3.4879379757541584</v>
      </c>
      <c r="J1461">
        <v>64</v>
      </c>
      <c r="K1461">
        <v>0</v>
      </c>
      <c r="L1461">
        <v>119</v>
      </c>
      <c r="M1461">
        <v>146.1</v>
      </c>
      <c r="N1461">
        <v>153</v>
      </c>
    </row>
    <row r="1462" spans="1:14" x14ac:dyDescent="0.25">
      <c r="A1462" t="s">
        <v>18</v>
      </c>
      <c r="B1462" t="s">
        <v>60</v>
      </c>
      <c r="C1462" s="1">
        <v>42407</v>
      </c>
      <c r="D1462">
        <f>18.5-0-0</f>
        <v>18.5</v>
      </c>
      <c r="E1462">
        <v>18</v>
      </c>
      <c r="F1462" s="7">
        <v>17.776715899218072</v>
      </c>
      <c r="G1462" s="7">
        <v>0.71176769100650461</v>
      </c>
      <c r="H1462">
        <v>2.48</v>
      </c>
      <c r="I1462" s="7">
        <v>2.6292055257964475</v>
      </c>
      <c r="J1462">
        <v>12.8</v>
      </c>
      <c r="K1462">
        <v>129</v>
      </c>
      <c r="L1462">
        <v>126</v>
      </c>
      <c r="M1462">
        <v>31.4</v>
      </c>
      <c r="N1462">
        <v>32.9</v>
      </c>
    </row>
    <row r="1463" spans="1:14" x14ac:dyDescent="0.25">
      <c r="A1463" t="s">
        <v>19</v>
      </c>
      <c r="B1463" t="s">
        <v>60</v>
      </c>
      <c r="C1463" s="1">
        <v>42407</v>
      </c>
      <c r="D1463">
        <f>14.5-0-0</f>
        <v>14.5</v>
      </c>
      <c r="E1463">
        <v>14.6</v>
      </c>
      <c r="F1463" s="7">
        <v>13.933101650738488</v>
      </c>
      <c r="G1463" s="7">
        <v>0.7088976599943817</v>
      </c>
      <c r="H1463">
        <v>2.4700000000000002</v>
      </c>
      <c r="I1463" s="7">
        <v>2.6186038906117846</v>
      </c>
      <c r="J1463">
        <v>10.5</v>
      </c>
      <c r="K1463">
        <v>105.5</v>
      </c>
      <c r="L1463">
        <v>102.2</v>
      </c>
      <c r="M1463">
        <v>40.1</v>
      </c>
      <c r="N1463">
        <v>42.1</v>
      </c>
    </row>
    <row r="1464" spans="1:14" x14ac:dyDescent="0.25">
      <c r="A1464" t="s">
        <v>20</v>
      </c>
      <c r="B1464" t="s">
        <v>60</v>
      </c>
      <c r="C1464" s="1">
        <v>42407</v>
      </c>
      <c r="D1464">
        <f>27-0-0</f>
        <v>27</v>
      </c>
      <c r="E1464">
        <v>30.5</v>
      </c>
      <c r="F1464" s="7">
        <v>25.944396177237184</v>
      </c>
      <c r="G1464" s="7">
        <v>0.57974626444884647</v>
      </c>
      <c r="H1464">
        <v>2.02</v>
      </c>
      <c r="I1464" s="7">
        <v>2.1415303073019452</v>
      </c>
      <c r="J1464">
        <v>19.899999999999999</v>
      </c>
      <c r="K1464">
        <v>200.5</v>
      </c>
      <c r="L1464">
        <v>213.5</v>
      </c>
      <c r="M1464">
        <v>38.700000000000003</v>
      </c>
      <c r="N1464">
        <v>40.5</v>
      </c>
    </row>
    <row r="1465" spans="1:14" x14ac:dyDescent="0.25">
      <c r="A1465" t="s">
        <v>21</v>
      </c>
      <c r="B1465" t="s">
        <v>60</v>
      </c>
      <c r="C1465" s="1">
        <v>42407</v>
      </c>
      <c r="D1465">
        <f>25-0-0</f>
        <v>25</v>
      </c>
      <c r="E1465">
        <v>26</v>
      </c>
      <c r="F1465" s="7">
        <v>24.022589052997393</v>
      </c>
      <c r="G1465" s="7">
        <v>0.8667493656611468</v>
      </c>
      <c r="H1465">
        <v>3.02</v>
      </c>
      <c r="I1465" s="7">
        <v>3.2016938257682548</v>
      </c>
      <c r="J1465">
        <v>17.600000000000001</v>
      </c>
      <c r="K1465">
        <v>178</v>
      </c>
      <c r="L1465">
        <v>182</v>
      </c>
      <c r="M1465">
        <v>63.2</v>
      </c>
      <c r="N1465">
        <v>66.2</v>
      </c>
    </row>
    <row r="1466" spans="1:14" x14ac:dyDescent="0.25">
      <c r="A1466" t="s">
        <v>22</v>
      </c>
      <c r="B1466" t="s">
        <v>60</v>
      </c>
      <c r="C1466" s="1">
        <v>42407</v>
      </c>
      <c r="D1466">
        <f>20-0-0</f>
        <v>20</v>
      </c>
      <c r="E1466">
        <v>20.8</v>
      </c>
      <c r="F1466" s="7">
        <v>19.218071242397915</v>
      </c>
      <c r="G1466" s="7">
        <v>0.40754440372146633</v>
      </c>
      <c r="H1466">
        <v>1.42</v>
      </c>
      <c r="I1466" s="7">
        <v>1.5054321962221595</v>
      </c>
      <c r="J1466">
        <v>14.2</v>
      </c>
      <c r="K1466">
        <v>143</v>
      </c>
      <c r="L1466">
        <v>145.6</v>
      </c>
      <c r="M1466">
        <v>47.8</v>
      </c>
      <c r="N1466">
        <v>50.1</v>
      </c>
    </row>
    <row r="1467" spans="1:14" x14ac:dyDescent="0.25">
      <c r="A1467" t="s">
        <v>23</v>
      </c>
      <c r="B1467" t="s">
        <v>60</v>
      </c>
      <c r="C1467" s="1">
        <v>42407</v>
      </c>
      <c r="D1467">
        <f>3.5-0-0</f>
        <v>3.5</v>
      </c>
      <c r="E1467">
        <v>4.7</v>
      </c>
      <c r="F1467" s="7">
        <v>3.363162467419635</v>
      </c>
      <c r="G1467" s="7">
        <v>0.67445728784890557</v>
      </c>
      <c r="H1467">
        <v>2.35</v>
      </c>
      <c r="I1467" s="7">
        <v>2.4913842683958274</v>
      </c>
      <c r="J1467">
        <v>1.5</v>
      </c>
      <c r="K1467">
        <v>15.164999999999999</v>
      </c>
      <c r="L1467">
        <v>32.9</v>
      </c>
      <c r="M1467">
        <v>0.5</v>
      </c>
      <c r="N1467">
        <v>0.5</v>
      </c>
    </row>
    <row r="1468" spans="1:14" x14ac:dyDescent="0.25">
      <c r="A1468" t="s">
        <v>24</v>
      </c>
      <c r="B1468" t="s">
        <v>60</v>
      </c>
      <c r="C1468" s="1">
        <v>42407</v>
      </c>
      <c r="D1468">
        <f>29.5-0-0</f>
        <v>29.5</v>
      </c>
      <c r="E1468">
        <v>27.8</v>
      </c>
      <c r="F1468" s="7">
        <v>28.346655082536923</v>
      </c>
      <c r="G1468" s="7">
        <v>0.49364533408515643</v>
      </c>
      <c r="H1468">
        <v>1.72</v>
      </c>
      <c r="I1468" s="7">
        <v>1.8234812517620522</v>
      </c>
      <c r="J1468">
        <v>19.899999999999999</v>
      </c>
      <c r="K1468">
        <v>200.5</v>
      </c>
      <c r="L1468">
        <v>194.6</v>
      </c>
      <c r="M1468">
        <v>67.099999999999994</v>
      </c>
      <c r="N1468">
        <v>70.3</v>
      </c>
    </row>
    <row r="1469" spans="1:14" x14ac:dyDescent="0.25">
      <c r="A1469" t="s">
        <v>25</v>
      </c>
      <c r="B1469" t="s">
        <v>60</v>
      </c>
      <c r="C1469" s="1">
        <v>42407</v>
      </c>
      <c r="D1469">
        <f>6-0-0</f>
        <v>6</v>
      </c>
      <c r="E1469">
        <v>6.2</v>
      </c>
      <c r="F1469" s="7">
        <v>5.7654213727193744</v>
      </c>
      <c r="G1469" s="7">
        <v>0.6629771638004136</v>
      </c>
      <c r="H1469">
        <v>2.31</v>
      </c>
      <c r="I1469" s="7">
        <v>2.4489777276571751</v>
      </c>
      <c r="J1469">
        <v>4.7</v>
      </c>
      <c r="K1469">
        <v>47.5</v>
      </c>
      <c r="L1469">
        <v>43.4</v>
      </c>
      <c r="M1469">
        <v>2.4</v>
      </c>
      <c r="N1469">
        <v>2.5</v>
      </c>
    </row>
    <row r="1470" spans="1:14" x14ac:dyDescent="0.25">
      <c r="A1470" t="s">
        <v>26</v>
      </c>
      <c r="B1470" t="s">
        <v>60</v>
      </c>
      <c r="C1470" s="1">
        <v>42407</v>
      </c>
      <c r="D1470">
        <f>22-0-0</f>
        <v>22</v>
      </c>
      <c r="E1470">
        <v>16.5</v>
      </c>
      <c r="F1470" s="7">
        <v>21.139878366637706</v>
      </c>
      <c r="G1470" s="7">
        <v>0.44772483789118839</v>
      </c>
      <c r="H1470">
        <v>1.56</v>
      </c>
      <c r="I1470" s="7">
        <v>1.653855088807443</v>
      </c>
      <c r="J1470">
        <v>15.6</v>
      </c>
      <c r="K1470">
        <v>157</v>
      </c>
      <c r="L1470">
        <v>115.5</v>
      </c>
      <c r="M1470">
        <v>15.9</v>
      </c>
      <c r="N1470">
        <v>16.7</v>
      </c>
    </row>
    <row r="1471" spans="1:14" x14ac:dyDescent="0.25">
      <c r="A1471" t="s">
        <v>27</v>
      </c>
      <c r="B1471" t="s">
        <v>60</v>
      </c>
      <c r="C1471" s="1">
        <v>42407</v>
      </c>
      <c r="D1471">
        <f>19-0-0</f>
        <v>19</v>
      </c>
      <c r="E1471">
        <v>18.2</v>
      </c>
      <c r="F1471" s="7">
        <v>18.25716768027802</v>
      </c>
      <c r="G1471" s="7">
        <v>0.38745418663660536</v>
      </c>
      <c r="H1471">
        <v>1.35</v>
      </c>
      <c r="I1471" s="7">
        <v>1.431220749929518</v>
      </c>
      <c r="J1471">
        <v>13.4</v>
      </c>
      <c r="K1471">
        <v>135</v>
      </c>
      <c r="L1471">
        <v>127.39999999999999</v>
      </c>
      <c r="M1471">
        <v>44.2</v>
      </c>
      <c r="N1471">
        <v>46.3</v>
      </c>
    </row>
    <row r="1472" spans="1:14" x14ac:dyDescent="0.25">
      <c r="A1472" t="s">
        <v>28</v>
      </c>
      <c r="B1472" t="s">
        <v>60</v>
      </c>
      <c r="C1472" s="1">
        <v>42407</v>
      </c>
      <c r="D1472">
        <f>6.5-0-0</f>
        <v>6.5</v>
      </c>
      <c r="E1472">
        <v>7</v>
      </c>
      <c r="F1472" s="7">
        <v>6.2458731537793222</v>
      </c>
      <c r="G1472" s="7">
        <v>0.38458415562448234</v>
      </c>
      <c r="H1472">
        <v>1.34</v>
      </c>
      <c r="I1472" s="7">
        <v>1.4206191147448548</v>
      </c>
      <c r="J1472">
        <v>4.5</v>
      </c>
      <c r="K1472">
        <v>45.5</v>
      </c>
      <c r="L1472">
        <v>49</v>
      </c>
      <c r="M1472">
        <v>15</v>
      </c>
      <c r="N1472">
        <v>15.7</v>
      </c>
    </row>
    <row r="1473" spans="1:14" x14ac:dyDescent="0.25">
      <c r="A1473" t="s">
        <v>29</v>
      </c>
      <c r="B1473" t="s">
        <v>60</v>
      </c>
      <c r="C1473" s="1">
        <v>42407</v>
      </c>
      <c r="D1473">
        <f>15.5-0-0</f>
        <v>15.5</v>
      </c>
      <c r="E1473">
        <v>14.4</v>
      </c>
      <c r="F1473" s="7">
        <v>14.894005212858383</v>
      </c>
      <c r="G1473" s="7">
        <v>0.37023400056386729</v>
      </c>
      <c r="H1473">
        <v>1.29</v>
      </c>
      <c r="I1473" s="7">
        <v>1.3676109388215392</v>
      </c>
      <c r="J1473">
        <v>11</v>
      </c>
      <c r="K1473">
        <v>111</v>
      </c>
      <c r="L1473">
        <v>100.8</v>
      </c>
      <c r="M1473">
        <v>7.9</v>
      </c>
      <c r="N1473">
        <v>8.3000000000000007</v>
      </c>
    </row>
    <row r="1474" spans="1:14" x14ac:dyDescent="0.25">
      <c r="A1474" t="s">
        <v>30</v>
      </c>
      <c r="B1474" t="s">
        <v>60</v>
      </c>
      <c r="C1474" s="1">
        <v>42407</v>
      </c>
      <c r="D1474">
        <f>36-0-0</f>
        <v>36</v>
      </c>
      <c r="E1474">
        <v>36.299999999999997</v>
      </c>
      <c r="F1474" s="7">
        <v>34.592528236316248</v>
      </c>
      <c r="G1474" s="7">
        <v>0.45920496193968041</v>
      </c>
      <c r="H1474">
        <v>1.6</v>
      </c>
      <c r="I1474" s="7">
        <v>1.6962616295460953</v>
      </c>
      <c r="J1474">
        <v>25.1</v>
      </c>
      <c r="K1474">
        <v>253</v>
      </c>
      <c r="L1474">
        <v>254.09999999999997</v>
      </c>
      <c r="M1474">
        <v>19.2</v>
      </c>
      <c r="N1474">
        <v>20.2</v>
      </c>
    </row>
    <row r="1475" spans="1:14" x14ac:dyDescent="0.25">
      <c r="A1475" t="s">
        <v>31</v>
      </c>
      <c r="B1475" t="s">
        <v>60</v>
      </c>
      <c r="C1475" s="1">
        <v>42407</v>
      </c>
      <c r="D1475">
        <f>31-0-0</f>
        <v>31</v>
      </c>
      <c r="E1475">
        <v>31.9</v>
      </c>
      <c r="F1475" s="7">
        <v>29.788010425716767</v>
      </c>
      <c r="G1475" s="7">
        <v>0.38458415562448234</v>
      </c>
      <c r="H1475">
        <v>1.34</v>
      </c>
      <c r="I1475" s="7">
        <v>1.4206191147448548</v>
      </c>
      <c r="J1475">
        <v>21.7</v>
      </c>
      <c r="K1475">
        <v>219.5</v>
      </c>
      <c r="L1475">
        <v>223.29999999999998</v>
      </c>
      <c r="M1475">
        <v>28.9</v>
      </c>
      <c r="N1475">
        <v>30.3</v>
      </c>
    </row>
    <row r="1476" spans="1:14" x14ac:dyDescent="0.25">
      <c r="A1476" t="s">
        <v>32</v>
      </c>
      <c r="B1476" t="s">
        <v>60</v>
      </c>
      <c r="C1476" s="1">
        <v>42407</v>
      </c>
      <c r="D1476">
        <f>7-0-0</f>
        <v>7</v>
      </c>
      <c r="E1476">
        <v>7.4</v>
      </c>
      <c r="F1476" s="7">
        <v>6.72632493483927</v>
      </c>
      <c r="G1476" s="7">
        <v>0.23821257400620921</v>
      </c>
      <c r="H1476">
        <v>0.83</v>
      </c>
      <c r="I1476" s="7">
        <v>0.87993572032703682</v>
      </c>
      <c r="J1476">
        <v>4.9000000000000004</v>
      </c>
      <c r="K1476">
        <v>49</v>
      </c>
      <c r="L1476">
        <v>51.800000000000004</v>
      </c>
      <c r="M1476">
        <v>13.4</v>
      </c>
      <c r="N1476">
        <v>14.1</v>
      </c>
    </row>
    <row r="1477" spans="1:14" x14ac:dyDescent="0.25">
      <c r="A1477" t="s">
        <v>33</v>
      </c>
      <c r="B1477" t="s">
        <v>60</v>
      </c>
      <c r="C1477" s="1">
        <v>42407</v>
      </c>
      <c r="D1477">
        <v>0</v>
      </c>
      <c r="E1477">
        <v>15</v>
      </c>
      <c r="F1477" s="7">
        <v>0</v>
      </c>
      <c r="G1477" s="7">
        <v>0.27839300817593121</v>
      </c>
      <c r="H1477">
        <v>0.97</v>
      </c>
      <c r="I1477" s="7">
        <v>1.0283586129123201</v>
      </c>
      <c r="J1477">
        <v>56.5</v>
      </c>
      <c r="K1477">
        <v>0</v>
      </c>
      <c r="L1477">
        <v>105</v>
      </c>
      <c r="M1477">
        <v>236.5</v>
      </c>
      <c r="N1477">
        <v>247.8</v>
      </c>
    </row>
    <row r="1478" spans="1:14" x14ac:dyDescent="0.25">
      <c r="A1478" t="s">
        <v>34</v>
      </c>
      <c r="B1478" t="s">
        <v>60</v>
      </c>
      <c r="C1478" s="1">
        <v>42407</v>
      </c>
      <c r="D1478">
        <f>10.8-0-0</f>
        <v>10.8</v>
      </c>
      <c r="E1478">
        <v>5.5</v>
      </c>
      <c r="F1478" s="7">
        <v>10.377758470894875</v>
      </c>
      <c r="G1478" s="7">
        <v>0.16072173667888814</v>
      </c>
      <c r="H1478">
        <v>0.56000000000000005</v>
      </c>
      <c r="I1478" s="7">
        <v>0.5936915703411334</v>
      </c>
      <c r="J1478">
        <v>7.6</v>
      </c>
      <c r="K1478">
        <v>77.142499999999998</v>
      </c>
      <c r="L1478">
        <v>38.5</v>
      </c>
      <c r="M1478">
        <v>5.9</v>
      </c>
      <c r="N1478">
        <v>6.2</v>
      </c>
    </row>
    <row r="1479" spans="1:14" x14ac:dyDescent="0.25">
      <c r="A1479" t="s">
        <v>35</v>
      </c>
      <c r="B1479" t="s">
        <v>60</v>
      </c>
      <c r="C1479" s="1">
        <v>42407</v>
      </c>
      <c r="D1479">
        <f>21-0-0</f>
        <v>21</v>
      </c>
      <c r="E1479">
        <v>20.8</v>
      </c>
      <c r="F1479" s="7">
        <v>20.178974804517811</v>
      </c>
      <c r="G1479" s="7">
        <v>0.15785170566676515</v>
      </c>
      <c r="H1479">
        <v>0.55000000000000004</v>
      </c>
      <c r="I1479" s="7">
        <v>0.58308993515647023</v>
      </c>
      <c r="J1479">
        <v>14.6</v>
      </c>
      <c r="K1479">
        <v>147</v>
      </c>
      <c r="L1479">
        <v>145.6</v>
      </c>
      <c r="M1479">
        <v>48.5</v>
      </c>
      <c r="N1479">
        <v>50.8</v>
      </c>
    </row>
    <row r="1480" spans="1:14" x14ac:dyDescent="0.25">
      <c r="A1480" t="s">
        <v>36</v>
      </c>
      <c r="B1480" t="s">
        <v>60</v>
      </c>
      <c r="C1480" s="1">
        <v>42407</v>
      </c>
      <c r="D1480">
        <v>0</v>
      </c>
      <c r="E1480">
        <v>8</v>
      </c>
      <c r="F1480" s="7">
        <v>0</v>
      </c>
      <c r="G1480" s="7">
        <v>7.1750775303075068E-2</v>
      </c>
      <c r="H1480">
        <v>0.25</v>
      </c>
      <c r="I1480" s="7">
        <v>0.26504087961657735</v>
      </c>
      <c r="J1480">
        <v>30.1</v>
      </c>
      <c r="K1480">
        <v>0</v>
      </c>
      <c r="L1480">
        <v>56</v>
      </c>
      <c r="M1480">
        <v>0</v>
      </c>
      <c r="N1480">
        <v>0</v>
      </c>
    </row>
    <row r="1481" spans="1:14" x14ac:dyDescent="0.25">
      <c r="A1481" t="s">
        <v>37</v>
      </c>
      <c r="B1481" t="s">
        <v>60</v>
      </c>
      <c r="C1481" s="1">
        <v>42407</v>
      </c>
      <c r="D1481">
        <v>0</v>
      </c>
      <c r="E1481">
        <v>0</v>
      </c>
      <c r="F1481" s="7">
        <v>0</v>
      </c>
      <c r="G1481" s="7">
        <v>0</v>
      </c>
      <c r="H1481">
        <v>0</v>
      </c>
      <c r="I1481" s="7">
        <v>0</v>
      </c>
      <c r="J1481">
        <v>0</v>
      </c>
      <c r="K1481">
        <v>0</v>
      </c>
      <c r="L1481">
        <v>0</v>
      </c>
      <c r="M1481">
        <v>0</v>
      </c>
      <c r="N1481">
        <v>0</v>
      </c>
    </row>
    <row r="1482" spans="1:14" x14ac:dyDescent="0.25">
      <c r="A1482" t="s">
        <v>38</v>
      </c>
      <c r="B1482" t="s">
        <v>60</v>
      </c>
      <c r="C1482" s="1">
        <v>42407</v>
      </c>
      <c r="D1482">
        <v>0</v>
      </c>
      <c r="E1482">
        <v>10</v>
      </c>
      <c r="F1482" s="7">
        <v>0</v>
      </c>
      <c r="G1482" s="7">
        <v>0</v>
      </c>
      <c r="H1482">
        <v>0</v>
      </c>
      <c r="I1482" s="7">
        <v>0</v>
      </c>
      <c r="J1482">
        <v>37.6</v>
      </c>
      <c r="K1482">
        <v>0</v>
      </c>
      <c r="L1482">
        <v>70</v>
      </c>
      <c r="M1482">
        <v>158.5</v>
      </c>
      <c r="N1482">
        <v>166</v>
      </c>
    </row>
    <row r="1483" spans="1:14" x14ac:dyDescent="0.25">
      <c r="A1483" t="s">
        <v>59</v>
      </c>
      <c r="B1483" t="s">
        <v>60</v>
      </c>
      <c r="C1483" s="1">
        <v>42407</v>
      </c>
      <c r="D1483">
        <v>0</v>
      </c>
      <c r="E1483">
        <v>5</v>
      </c>
      <c r="F1483" s="7">
        <v>0</v>
      </c>
      <c r="G1483" s="7">
        <v>0</v>
      </c>
      <c r="I1483" s="7">
        <v>0</v>
      </c>
      <c r="K1483">
        <v>0</v>
      </c>
      <c r="L1483">
        <v>35</v>
      </c>
      <c r="M1483">
        <v>0</v>
      </c>
      <c r="N1483">
        <v>0</v>
      </c>
    </row>
    <row r="1484" spans="1:14" x14ac:dyDescent="0.25">
      <c r="A1484" t="s">
        <v>1</v>
      </c>
      <c r="B1484" t="s">
        <v>60</v>
      </c>
      <c r="C1484" s="1">
        <v>42408</v>
      </c>
      <c r="D1484">
        <v>564.1</v>
      </c>
      <c r="E1484">
        <v>507.19999999999993</v>
      </c>
      <c r="F1484">
        <v>555</v>
      </c>
      <c r="G1484">
        <v>227.49999999999855</v>
      </c>
      <c r="H1484">
        <v>177.35000000000002</v>
      </c>
      <c r="I1484">
        <v>188.70000000000002</v>
      </c>
      <c r="J1484">
        <v>536.66666666666663</v>
      </c>
      <c r="K1484">
        <v>4461</v>
      </c>
      <c r="L1484">
        <v>4185</v>
      </c>
      <c r="M1484">
        <v>1405.6</v>
      </c>
      <c r="N1484">
        <v>1422.9</v>
      </c>
    </row>
    <row r="1485" spans="1:14" x14ac:dyDescent="0.25">
      <c r="A1485" t="s">
        <v>2</v>
      </c>
      <c r="B1485" t="s">
        <v>60</v>
      </c>
      <c r="C1485" s="1">
        <v>42408</v>
      </c>
      <c r="D1485">
        <f>11.8-0-0</f>
        <v>11.8</v>
      </c>
      <c r="E1485">
        <v>14.5</v>
      </c>
      <c r="F1485" s="7">
        <v>11.609643680198547</v>
      </c>
      <c r="G1485" s="7">
        <v>26.553425429940621</v>
      </c>
      <c r="H1485">
        <v>20.7</v>
      </c>
      <c r="I1485" s="7">
        <v>22.024753312658582</v>
      </c>
      <c r="J1485">
        <v>9</v>
      </c>
      <c r="K1485">
        <v>100.39999999999998</v>
      </c>
      <c r="L1485">
        <v>116</v>
      </c>
      <c r="M1485">
        <v>10.1</v>
      </c>
      <c r="N1485">
        <v>10.199999999999999</v>
      </c>
    </row>
    <row r="1486" spans="1:14" x14ac:dyDescent="0.25">
      <c r="A1486" t="s">
        <v>3</v>
      </c>
      <c r="B1486" t="s">
        <v>60</v>
      </c>
      <c r="C1486" s="1">
        <v>42408</v>
      </c>
      <c r="D1486">
        <f>3.3-0-0</f>
        <v>3.3</v>
      </c>
      <c r="E1486">
        <v>3.3</v>
      </c>
      <c r="F1486" s="7">
        <v>3.2467647580216275</v>
      </c>
      <c r="G1486" s="7">
        <v>18.099943614321845</v>
      </c>
      <c r="H1486">
        <v>14.11</v>
      </c>
      <c r="I1486" s="7">
        <v>15.013008175923314</v>
      </c>
      <c r="J1486">
        <v>2.2999999999999998</v>
      </c>
      <c r="K1486">
        <v>26.085000000000001</v>
      </c>
      <c r="L1486">
        <v>26.4</v>
      </c>
      <c r="M1486">
        <v>5.3</v>
      </c>
      <c r="N1486">
        <v>5.4</v>
      </c>
    </row>
    <row r="1487" spans="1:14" x14ac:dyDescent="0.25">
      <c r="A1487" t="s">
        <v>4</v>
      </c>
      <c r="B1487" t="s">
        <v>60</v>
      </c>
      <c r="C1487" s="1">
        <v>42408</v>
      </c>
      <c r="D1487">
        <f>4.4-0-0.4</f>
        <v>4</v>
      </c>
      <c r="E1487">
        <v>6.9</v>
      </c>
      <c r="F1487" s="7">
        <v>3.9354724339656086</v>
      </c>
      <c r="G1487" s="7">
        <v>13.44347335776704</v>
      </c>
      <c r="H1487">
        <v>10.48</v>
      </c>
      <c r="I1487" s="7">
        <v>11.150696363123766</v>
      </c>
      <c r="J1487">
        <v>6.5</v>
      </c>
      <c r="K1487">
        <v>72.716000000000008</v>
      </c>
      <c r="L1487">
        <v>55.2</v>
      </c>
      <c r="M1487">
        <v>13.3</v>
      </c>
      <c r="N1487">
        <v>13.5</v>
      </c>
    </row>
    <row r="1488" spans="1:14" x14ac:dyDescent="0.25">
      <c r="A1488" t="s">
        <v>5</v>
      </c>
      <c r="B1488" t="s">
        <v>60</v>
      </c>
      <c r="C1488" s="1">
        <v>42408</v>
      </c>
      <c r="D1488">
        <f>9.6-0-0</f>
        <v>9.6</v>
      </c>
      <c r="E1488">
        <v>7.7</v>
      </c>
      <c r="F1488" s="7">
        <v>9.4451338415174604</v>
      </c>
      <c r="G1488" s="7">
        <v>12.968846912884041</v>
      </c>
      <c r="H1488">
        <v>10.11</v>
      </c>
      <c r="I1488" s="7">
        <v>10.7570171976318</v>
      </c>
      <c r="J1488">
        <v>7.4</v>
      </c>
      <c r="K1488">
        <v>81.751000000000005</v>
      </c>
      <c r="L1488">
        <v>61.6</v>
      </c>
      <c r="M1488">
        <v>5.5</v>
      </c>
      <c r="N1488">
        <v>5.5</v>
      </c>
    </row>
    <row r="1489" spans="1:14" x14ac:dyDescent="0.25">
      <c r="A1489" t="s">
        <v>6</v>
      </c>
      <c r="B1489" t="s">
        <v>60</v>
      </c>
      <c r="C1489" s="1">
        <v>42408</v>
      </c>
      <c r="D1489">
        <f>22.5-0-0</f>
        <v>22.5</v>
      </c>
      <c r="E1489">
        <v>16.5</v>
      </c>
      <c r="F1489" s="7">
        <v>22.137032441056551</v>
      </c>
      <c r="G1489" s="7">
        <v>15.983366224978754</v>
      </c>
      <c r="H1489">
        <v>12.46</v>
      </c>
      <c r="I1489" s="7">
        <v>13.257411897378066</v>
      </c>
      <c r="J1489">
        <v>15.1</v>
      </c>
      <c r="K1489">
        <v>168.01599999999999</v>
      </c>
      <c r="L1489">
        <v>132</v>
      </c>
      <c r="M1489">
        <v>15.9</v>
      </c>
      <c r="N1489">
        <v>16.100000000000001</v>
      </c>
    </row>
    <row r="1490" spans="1:14" x14ac:dyDescent="0.25">
      <c r="A1490" t="s">
        <v>7</v>
      </c>
      <c r="B1490" t="s">
        <v>60</v>
      </c>
      <c r="C1490" s="1">
        <v>42408</v>
      </c>
      <c r="D1490">
        <f>17.4-0-0</f>
        <v>17.399999999999999</v>
      </c>
      <c r="E1490">
        <v>11.8</v>
      </c>
      <c r="F1490" s="7">
        <v>17.119305087750398</v>
      </c>
      <c r="G1490" s="7">
        <v>13.507612066535012</v>
      </c>
      <c r="H1490">
        <v>10.53</v>
      </c>
      <c r="I1490" s="7">
        <v>11.203896250352409</v>
      </c>
      <c r="J1490">
        <v>6.4</v>
      </c>
      <c r="K1490">
        <v>71.211000000000013</v>
      </c>
      <c r="L1490">
        <v>94.4</v>
      </c>
      <c r="M1490">
        <v>5.2</v>
      </c>
      <c r="N1490">
        <v>5.2</v>
      </c>
    </row>
    <row r="1491" spans="1:14" x14ac:dyDescent="0.25">
      <c r="A1491" t="s">
        <v>8</v>
      </c>
      <c r="B1491" t="s">
        <v>60</v>
      </c>
      <c r="C1491" s="1">
        <v>42408</v>
      </c>
      <c r="D1491">
        <f>15.2-0-0</f>
        <v>15.2</v>
      </c>
      <c r="E1491">
        <v>12.7</v>
      </c>
      <c r="F1491" s="7">
        <v>14.954795249069313</v>
      </c>
      <c r="G1491" s="7">
        <v>10.262193402875603</v>
      </c>
      <c r="H1491">
        <v>8</v>
      </c>
      <c r="I1491" s="7">
        <v>8.5119819565830284</v>
      </c>
      <c r="J1491">
        <v>13.9</v>
      </c>
      <c r="K1491">
        <v>154.36500000000001</v>
      </c>
      <c r="L1491">
        <v>101.6</v>
      </c>
      <c r="M1491">
        <v>13.8</v>
      </c>
      <c r="N1491">
        <v>14</v>
      </c>
    </row>
    <row r="1492" spans="1:14" x14ac:dyDescent="0.25">
      <c r="A1492" t="s">
        <v>9</v>
      </c>
      <c r="B1492" t="s">
        <v>60</v>
      </c>
      <c r="C1492" s="1">
        <v>42408</v>
      </c>
      <c r="D1492">
        <f>15.8-0-0</f>
        <v>15.8</v>
      </c>
      <c r="E1492">
        <v>14.8</v>
      </c>
      <c r="F1492" s="7">
        <v>15.545116114164154</v>
      </c>
      <c r="G1492" s="7">
        <v>13.289540456723904</v>
      </c>
      <c r="H1492">
        <v>10.36</v>
      </c>
      <c r="I1492" s="7">
        <v>11.02301663377502</v>
      </c>
      <c r="J1492">
        <v>10.1</v>
      </c>
      <c r="K1492">
        <v>112.38499999999999</v>
      </c>
      <c r="L1492">
        <v>118.4</v>
      </c>
      <c r="M1492">
        <v>8.8000000000000007</v>
      </c>
      <c r="N1492">
        <v>8.9</v>
      </c>
    </row>
    <row r="1493" spans="1:14" x14ac:dyDescent="0.25">
      <c r="A1493" t="s">
        <v>10</v>
      </c>
      <c r="B1493" t="s">
        <v>60</v>
      </c>
      <c r="C1493" s="1">
        <v>42408</v>
      </c>
      <c r="D1493">
        <f>18-0-0</f>
        <v>18</v>
      </c>
      <c r="E1493">
        <v>17.8</v>
      </c>
      <c r="F1493" s="7">
        <v>17.70962595284524</v>
      </c>
      <c r="G1493" s="7">
        <v>12.584014660276209</v>
      </c>
      <c r="H1493">
        <v>9.81</v>
      </c>
      <c r="I1493" s="7">
        <v>10.437817874259938</v>
      </c>
      <c r="J1493">
        <v>10.9</v>
      </c>
      <c r="K1493">
        <v>121.21</v>
      </c>
      <c r="L1493">
        <v>142.4</v>
      </c>
      <c r="M1493">
        <v>12.2</v>
      </c>
      <c r="N1493">
        <v>12.3</v>
      </c>
    </row>
    <row r="1494" spans="1:14" x14ac:dyDescent="0.25">
      <c r="A1494" t="s">
        <v>11</v>
      </c>
      <c r="B1494" t="s">
        <v>60</v>
      </c>
      <c r="C1494" s="1">
        <v>42408</v>
      </c>
      <c r="D1494">
        <f>9.5-0-1.9</f>
        <v>7.6</v>
      </c>
      <c r="E1494">
        <v>12.4</v>
      </c>
      <c r="F1494" s="7">
        <v>7.4773976245346567</v>
      </c>
      <c r="G1494" s="7">
        <v>12.045249506625241</v>
      </c>
      <c r="H1494">
        <v>9.39</v>
      </c>
      <c r="I1494" s="7">
        <v>9.9909388215393289</v>
      </c>
      <c r="J1494">
        <v>5.7</v>
      </c>
      <c r="K1494">
        <v>63.537000000000006</v>
      </c>
      <c r="L1494">
        <v>99.2</v>
      </c>
      <c r="M1494">
        <v>7.1</v>
      </c>
      <c r="N1494">
        <v>7.2</v>
      </c>
    </row>
    <row r="1495" spans="1:14" x14ac:dyDescent="0.25">
      <c r="A1495" t="s">
        <v>12</v>
      </c>
      <c r="B1495" t="s">
        <v>60</v>
      </c>
      <c r="C1495" s="1">
        <v>42408</v>
      </c>
      <c r="D1495">
        <f>31.2-0-0</f>
        <v>31.2</v>
      </c>
      <c r="E1495">
        <v>30.4</v>
      </c>
      <c r="F1495" s="7">
        <v>30.69668498493175</v>
      </c>
      <c r="G1495" s="7">
        <v>8.5047927826331549</v>
      </c>
      <c r="H1495">
        <v>6.63</v>
      </c>
      <c r="I1495" s="7">
        <v>7.0543050465181842</v>
      </c>
      <c r="J1495">
        <v>21.6</v>
      </c>
      <c r="K1495">
        <v>239.95000000000002</v>
      </c>
      <c r="L1495">
        <v>243.2</v>
      </c>
      <c r="M1495">
        <v>53.4</v>
      </c>
      <c r="N1495">
        <v>54.1</v>
      </c>
    </row>
    <row r="1496" spans="1:14" x14ac:dyDescent="0.25">
      <c r="A1496" t="s">
        <v>13</v>
      </c>
      <c r="B1496" t="s">
        <v>60</v>
      </c>
      <c r="C1496" s="1">
        <v>42408</v>
      </c>
      <c r="D1496">
        <f>11-0-0</f>
        <v>11</v>
      </c>
      <c r="E1496">
        <v>10</v>
      </c>
      <c r="F1496" s="7">
        <v>10.822549193405424</v>
      </c>
      <c r="G1496" s="7">
        <v>8.9409360022553699</v>
      </c>
      <c r="H1496">
        <v>6.97</v>
      </c>
      <c r="I1496" s="7">
        <v>7.4160642796729626</v>
      </c>
      <c r="J1496">
        <v>8.1</v>
      </c>
      <c r="K1496">
        <v>90.5</v>
      </c>
      <c r="L1496">
        <v>80</v>
      </c>
      <c r="M1496">
        <v>7.5</v>
      </c>
      <c r="N1496">
        <v>7.6</v>
      </c>
    </row>
    <row r="1497" spans="1:14" x14ac:dyDescent="0.25">
      <c r="A1497" t="s">
        <v>14</v>
      </c>
      <c r="B1497" t="s">
        <v>60</v>
      </c>
      <c r="C1497" s="1">
        <v>42408</v>
      </c>
      <c r="D1497">
        <f>8-0-0</f>
        <v>8</v>
      </c>
      <c r="E1497">
        <v>5.7</v>
      </c>
      <c r="F1497" s="7">
        <v>7.8709448679312173</v>
      </c>
      <c r="G1497" s="7">
        <v>5.400479278263286</v>
      </c>
      <c r="H1497">
        <v>4.21</v>
      </c>
      <c r="I1497" s="7">
        <v>4.4794305046518179</v>
      </c>
      <c r="J1497">
        <v>1.4</v>
      </c>
      <c r="K1497">
        <v>16</v>
      </c>
      <c r="L1497">
        <v>45.6</v>
      </c>
      <c r="M1497">
        <v>0.9</v>
      </c>
      <c r="N1497">
        <v>0.9</v>
      </c>
    </row>
    <row r="1498" spans="1:14" x14ac:dyDescent="0.25">
      <c r="A1498" t="s">
        <v>15</v>
      </c>
      <c r="B1498" t="s">
        <v>60</v>
      </c>
      <c r="C1498" s="1">
        <v>42408</v>
      </c>
      <c r="D1498">
        <f>12-0-0</f>
        <v>12</v>
      </c>
      <c r="E1498">
        <v>9.9</v>
      </c>
      <c r="F1498" s="7">
        <v>11.806417301896825</v>
      </c>
      <c r="G1498" s="7">
        <v>5.2337186354665581</v>
      </c>
      <c r="H1498">
        <v>4.08</v>
      </c>
      <c r="I1498" s="7">
        <v>4.3411107978573442</v>
      </c>
      <c r="J1498">
        <v>8.6</v>
      </c>
      <c r="K1498">
        <v>96</v>
      </c>
      <c r="L1498">
        <v>79.2</v>
      </c>
      <c r="M1498">
        <v>9.6</v>
      </c>
      <c r="N1498">
        <v>9.6999999999999993</v>
      </c>
    </row>
    <row r="1499" spans="1:14" x14ac:dyDescent="0.25">
      <c r="A1499" t="s">
        <v>16</v>
      </c>
      <c r="B1499" t="s">
        <v>60</v>
      </c>
      <c r="C1499" s="1">
        <v>42408</v>
      </c>
      <c r="D1499">
        <f>11-0-0</f>
        <v>11</v>
      </c>
      <c r="E1499">
        <v>9.9</v>
      </c>
      <c r="F1499" s="7">
        <v>10.822549193405424</v>
      </c>
      <c r="G1499" s="7">
        <v>8.7100366506906681</v>
      </c>
      <c r="H1499">
        <v>6.79</v>
      </c>
      <c r="I1499" s="7">
        <v>7.2245446856498452</v>
      </c>
      <c r="J1499">
        <v>7.6</v>
      </c>
      <c r="K1499">
        <v>85</v>
      </c>
      <c r="L1499">
        <v>79.2</v>
      </c>
      <c r="M1499">
        <v>16.100000000000001</v>
      </c>
      <c r="N1499">
        <v>16.3</v>
      </c>
    </row>
    <row r="1500" spans="1:14" x14ac:dyDescent="0.25">
      <c r="A1500" t="s">
        <v>17</v>
      </c>
      <c r="B1500" t="s">
        <v>60</v>
      </c>
      <c r="C1500" s="1">
        <v>42408</v>
      </c>
      <c r="D1500">
        <v>0</v>
      </c>
      <c r="E1500">
        <v>17</v>
      </c>
      <c r="F1500" s="7">
        <v>0</v>
      </c>
      <c r="G1500" s="7">
        <v>4.2203270369325914</v>
      </c>
      <c r="H1500">
        <v>3.29</v>
      </c>
      <c r="I1500" s="7">
        <v>3.5005525796447703</v>
      </c>
      <c r="J1500">
        <v>59.6</v>
      </c>
      <c r="K1500">
        <v>0</v>
      </c>
      <c r="L1500">
        <v>136</v>
      </c>
      <c r="M1500">
        <v>164.4</v>
      </c>
      <c r="N1500">
        <v>166.4</v>
      </c>
    </row>
    <row r="1501" spans="1:14" x14ac:dyDescent="0.25">
      <c r="A1501" t="s">
        <v>18</v>
      </c>
      <c r="B1501" t="s">
        <v>60</v>
      </c>
      <c r="C1501" s="1">
        <v>42408</v>
      </c>
      <c r="D1501">
        <f>18.5-0-0</f>
        <v>18.5</v>
      </c>
      <c r="E1501">
        <v>18</v>
      </c>
      <c r="F1501" s="7">
        <v>18.20156000709094</v>
      </c>
      <c r="G1501" s="7">
        <v>3.181279954891437</v>
      </c>
      <c r="H1501">
        <v>2.48</v>
      </c>
      <c r="I1501" s="7">
        <v>2.6387144065407386</v>
      </c>
      <c r="J1501">
        <v>13.3</v>
      </c>
      <c r="K1501">
        <v>147.5</v>
      </c>
      <c r="L1501">
        <v>144</v>
      </c>
      <c r="M1501">
        <v>39.4</v>
      </c>
      <c r="N1501">
        <v>39.9</v>
      </c>
    </row>
    <row r="1502" spans="1:14" x14ac:dyDescent="0.25">
      <c r="A1502" t="s">
        <v>19</v>
      </c>
      <c r="B1502" t="s">
        <v>60</v>
      </c>
      <c r="C1502" s="1">
        <v>42408</v>
      </c>
      <c r="D1502">
        <f>14.5-0-0</f>
        <v>14.5</v>
      </c>
      <c r="E1502">
        <v>14.6</v>
      </c>
      <c r="F1502" s="7">
        <v>14.266087573125331</v>
      </c>
      <c r="G1502" s="7">
        <v>3.1684522131378423</v>
      </c>
      <c r="H1502">
        <v>2.4700000000000002</v>
      </c>
      <c r="I1502" s="7">
        <v>2.62807442909501</v>
      </c>
      <c r="J1502">
        <v>10.8</v>
      </c>
      <c r="K1502">
        <v>120</v>
      </c>
      <c r="L1502">
        <v>116.8</v>
      </c>
      <c r="M1502">
        <v>50</v>
      </c>
      <c r="N1502">
        <v>50.7</v>
      </c>
    </row>
    <row r="1503" spans="1:14" x14ac:dyDescent="0.25">
      <c r="A1503" t="s">
        <v>20</v>
      </c>
      <c r="B1503" t="s">
        <v>60</v>
      </c>
      <c r="C1503" s="1">
        <v>42408</v>
      </c>
      <c r="D1503">
        <f>27-0-0</f>
        <v>27</v>
      </c>
      <c r="E1503">
        <v>30.5</v>
      </c>
      <c r="F1503" s="7">
        <v>26.564438929267858</v>
      </c>
      <c r="G1503" s="7">
        <v>2.5912038342260897</v>
      </c>
      <c r="H1503">
        <v>2.02</v>
      </c>
      <c r="I1503" s="7">
        <v>2.1492754440372144</v>
      </c>
      <c r="J1503">
        <v>20.399999999999999</v>
      </c>
      <c r="K1503">
        <v>227.5</v>
      </c>
      <c r="L1503">
        <v>244</v>
      </c>
      <c r="M1503">
        <v>48.1</v>
      </c>
      <c r="N1503">
        <v>48.6</v>
      </c>
    </row>
    <row r="1504" spans="1:14" x14ac:dyDescent="0.25">
      <c r="A1504" t="s">
        <v>21</v>
      </c>
      <c r="B1504" t="s">
        <v>60</v>
      </c>
      <c r="C1504" s="1">
        <v>42408</v>
      </c>
      <c r="D1504">
        <f>21.5-0-0</f>
        <v>21.5</v>
      </c>
      <c r="E1504">
        <v>26</v>
      </c>
      <c r="F1504" s="7">
        <v>21.153164332565147</v>
      </c>
      <c r="G1504" s="7">
        <v>3.8739780095855401</v>
      </c>
      <c r="H1504">
        <v>3.02</v>
      </c>
      <c r="I1504" s="7">
        <v>3.2132731886100929</v>
      </c>
      <c r="J1504">
        <v>17.899999999999999</v>
      </c>
      <c r="K1504">
        <v>199.5</v>
      </c>
      <c r="L1504">
        <v>208</v>
      </c>
      <c r="M1504">
        <v>77.7</v>
      </c>
      <c r="N1504">
        <v>78.599999999999994</v>
      </c>
    </row>
    <row r="1505" spans="1:14" x14ac:dyDescent="0.25">
      <c r="A1505" t="s">
        <v>22</v>
      </c>
      <c r="B1505" t="s">
        <v>60</v>
      </c>
      <c r="C1505" s="1">
        <v>42408</v>
      </c>
      <c r="D1505">
        <f>20.5-0-0</f>
        <v>20.5</v>
      </c>
      <c r="E1505">
        <v>20.8</v>
      </c>
      <c r="F1505" s="7">
        <v>20.169296224073744</v>
      </c>
      <c r="G1505" s="7">
        <v>1.8215393290104194</v>
      </c>
      <c r="H1505">
        <v>1.42</v>
      </c>
      <c r="I1505" s="7">
        <v>1.5108767972934873</v>
      </c>
      <c r="J1505">
        <v>14.7</v>
      </c>
      <c r="K1505">
        <v>163.5</v>
      </c>
      <c r="L1505">
        <v>166.4</v>
      </c>
      <c r="M1505">
        <v>60</v>
      </c>
      <c r="N1505">
        <v>60.8</v>
      </c>
    </row>
    <row r="1506" spans="1:14" x14ac:dyDescent="0.25">
      <c r="A1506" t="s">
        <v>23</v>
      </c>
      <c r="B1506" t="s">
        <v>60</v>
      </c>
      <c r="C1506" s="1">
        <v>42408</v>
      </c>
      <c r="D1506">
        <f>3.2-0-0</f>
        <v>3.2</v>
      </c>
      <c r="E1506">
        <v>4.7</v>
      </c>
      <c r="F1506" s="7">
        <v>3.1483779471724871</v>
      </c>
      <c r="G1506" s="7">
        <v>3.0145193120947082</v>
      </c>
      <c r="H1506">
        <v>2.35</v>
      </c>
      <c r="I1506" s="7">
        <v>2.5003946997462645</v>
      </c>
      <c r="J1506">
        <v>1.6</v>
      </c>
      <c r="K1506">
        <v>18.314999999999998</v>
      </c>
      <c r="L1506">
        <v>37.6</v>
      </c>
      <c r="M1506">
        <v>0.6</v>
      </c>
      <c r="N1506">
        <v>0.6</v>
      </c>
    </row>
    <row r="1507" spans="1:14" x14ac:dyDescent="0.25">
      <c r="A1507" t="s">
        <v>24</v>
      </c>
      <c r="B1507" t="s">
        <v>60</v>
      </c>
      <c r="C1507" s="1">
        <v>42408</v>
      </c>
      <c r="D1507">
        <f>29-0-0</f>
        <v>29</v>
      </c>
      <c r="E1507">
        <v>27.8</v>
      </c>
      <c r="F1507" s="7">
        <v>28.532175146250662</v>
      </c>
      <c r="G1507" s="7">
        <v>2.2063715816182548</v>
      </c>
      <c r="H1507">
        <v>1.72</v>
      </c>
      <c r="I1507" s="7">
        <v>1.8300761206653509</v>
      </c>
      <c r="J1507">
        <v>20.6</v>
      </c>
      <c r="K1507">
        <v>229.5</v>
      </c>
      <c r="L1507">
        <v>222.4</v>
      </c>
      <c r="M1507">
        <v>84.3</v>
      </c>
      <c r="N1507">
        <v>85.3</v>
      </c>
    </row>
    <row r="1508" spans="1:14" x14ac:dyDescent="0.25">
      <c r="A1508" t="s">
        <v>25</v>
      </c>
      <c r="B1508" t="s">
        <v>60</v>
      </c>
      <c r="C1508" s="1">
        <v>42408</v>
      </c>
      <c r="D1508">
        <f>6-0-0</f>
        <v>6</v>
      </c>
      <c r="E1508">
        <v>6.2</v>
      </c>
      <c r="F1508" s="7">
        <v>5.9032086509484127</v>
      </c>
      <c r="G1508" s="7">
        <v>2.9632083450803304</v>
      </c>
      <c r="H1508">
        <v>2.31</v>
      </c>
      <c r="I1508" s="7">
        <v>2.4578347899633495</v>
      </c>
      <c r="J1508">
        <v>4.8</v>
      </c>
      <c r="K1508">
        <v>53.5</v>
      </c>
      <c r="L1508">
        <v>49.6</v>
      </c>
      <c r="M1508">
        <v>3</v>
      </c>
      <c r="N1508">
        <v>3</v>
      </c>
    </row>
    <row r="1509" spans="1:14" x14ac:dyDescent="0.25">
      <c r="A1509" t="s">
        <v>26</v>
      </c>
      <c r="B1509" t="s">
        <v>60</v>
      </c>
      <c r="C1509" s="1">
        <v>42408</v>
      </c>
      <c r="D1509">
        <f>22-0-0</f>
        <v>22</v>
      </c>
      <c r="E1509">
        <v>16.5</v>
      </c>
      <c r="F1509" s="7">
        <v>21.645098386810847</v>
      </c>
      <c r="G1509" s="7">
        <v>2.0011277135607428</v>
      </c>
      <c r="H1509">
        <v>1.56</v>
      </c>
      <c r="I1509" s="7">
        <v>1.6598364815336903</v>
      </c>
      <c r="J1509">
        <v>16.100000000000001</v>
      </c>
      <c r="K1509">
        <v>179</v>
      </c>
      <c r="L1509">
        <v>132</v>
      </c>
      <c r="M1509">
        <v>19.899999999999999</v>
      </c>
      <c r="N1509">
        <v>20.100000000000001</v>
      </c>
    </row>
    <row r="1510" spans="1:14" x14ac:dyDescent="0.25">
      <c r="A1510" t="s">
        <v>27</v>
      </c>
      <c r="B1510" t="s">
        <v>60</v>
      </c>
      <c r="C1510" s="1">
        <v>42408</v>
      </c>
      <c r="D1510">
        <f>19-0-0</f>
        <v>19</v>
      </c>
      <c r="E1510">
        <v>18.2</v>
      </c>
      <c r="F1510" s="7">
        <v>18.69349406133664</v>
      </c>
      <c r="G1510" s="7">
        <v>1.7317451367352581</v>
      </c>
      <c r="H1510">
        <v>1.35</v>
      </c>
      <c r="I1510" s="7">
        <v>1.4363969551733859</v>
      </c>
      <c r="J1510">
        <v>13.8</v>
      </c>
      <c r="K1510">
        <v>154</v>
      </c>
      <c r="L1510">
        <v>145.6</v>
      </c>
      <c r="M1510">
        <v>55.3</v>
      </c>
      <c r="N1510">
        <v>56</v>
      </c>
    </row>
    <row r="1511" spans="1:14" x14ac:dyDescent="0.25">
      <c r="A1511" t="s">
        <v>28</v>
      </c>
      <c r="B1511" t="s">
        <v>60</v>
      </c>
      <c r="C1511" s="1">
        <v>42408</v>
      </c>
      <c r="D1511">
        <f>6-0-0</f>
        <v>6</v>
      </c>
      <c r="E1511">
        <v>7</v>
      </c>
      <c r="F1511" s="7">
        <v>5.9032086509484127</v>
      </c>
      <c r="G1511" s="7">
        <v>1.7189173949816636</v>
      </c>
      <c r="H1511">
        <v>1.34</v>
      </c>
      <c r="I1511" s="7">
        <v>1.4257569777276571</v>
      </c>
      <c r="J1511">
        <v>4.5999999999999996</v>
      </c>
      <c r="K1511">
        <v>51.5</v>
      </c>
      <c r="L1511">
        <v>56</v>
      </c>
      <c r="M1511">
        <v>18.600000000000001</v>
      </c>
      <c r="N1511">
        <v>18.899999999999999</v>
      </c>
    </row>
    <row r="1512" spans="1:14" x14ac:dyDescent="0.25">
      <c r="A1512" t="s">
        <v>29</v>
      </c>
      <c r="B1512" t="s">
        <v>60</v>
      </c>
      <c r="C1512" s="1">
        <v>42408</v>
      </c>
      <c r="D1512">
        <f>15.5-0-0</f>
        <v>15.5</v>
      </c>
      <c r="E1512">
        <v>14.4</v>
      </c>
      <c r="F1512" s="7">
        <v>15.249955681616735</v>
      </c>
      <c r="G1512" s="7">
        <v>1.6547786862136911</v>
      </c>
      <c r="H1512">
        <v>1.29</v>
      </c>
      <c r="I1512" s="7">
        <v>1.3725570904990132</v>
      </c>
      <c r="J1512">
        <v>11.4</v>
      </c>
      <c r="K1512">
        <v>126.5</v>
      </c>
      <c r="L1512">
        <v>115.2</v>
      </c>
      <c r="M1512">
        <v>9.9</v>
      </c>
      <c r="N1512">
        <v>10</v>
      </c>
    </row>
    <row r="1513" spans="1:14" x14ac:dyDescent="0.25">
      <c r="A1513" t="s">
        <v>30</v>
      </c>
      <c r="B1513" t="s">
        <v>60</v>
      </c>
      <c r="C1513" s="1">
        <v>42408</v>
      </c>
      <c r="D1513">
        <f>36-0-0</f>
        <v>36</v>
      </c>
      <c r="E1513">
        <v>36.299999999999997</v>
      </c>
      <c r="F1513" s="7">
        <v>35.41925190569048</v>
      </c>
      <c r="G1513" s="7">
        <v>2.0524386805751207</v>
      </c>
      <c r="H1513">
        <v>1.6</v>
      </c>
      <c r="I1513" s="7">
        <v>1.7023963913166054</v>
      </c>
      <c r="J1513">
        <v>26</v>
      </c>
      <c r="K1513">
        <v>289</v>
      </c>
      <c r="L1513">
        <v>290.39999999999998</v>
      </c>
      <c r="M1513">
        <v>24.2</v>
      </c>
      <c r="N1513">
        <v>24.4</v>
      </c>
    </row>
    <row r="1514" spans="1:14" x14ac:dyDescent="0.25">
      <c r="A1514" t="s">
        <v>31</v>
      </c>
      <c r="B1514" t="s">
        <v>60</v>
      </c>
      <c r="C1514" s="1">
        <v>42408</v>
      </c>
      <c r="D1514">
        <f>31-0-0</f>
        <v>31</v>
      </c>
      <c r="E1514">
        <v>31.9</v>
      </c>
      <c r="F1514" s="7">
        <v>30.499911363233469</v>
      </c>
      <c r="G1514" s="7">
        <v>1.7189173949816636</v>
      </c>
      <c r="H1514">
        <v>1.34</v>
      </c>
      <c r="I1514" s="7">
        <v>1.4257569777276571</v>
      </c>
      <c r="J1514">
        <v>22.5</v>
      </c>
      <c r="K1514">
        <v>250.5</v>
      </c>
      <c r="L1514">
        <v>255.2</v>
      </c>
      <c r="M1514">
        <v>36.299999999999997</v>
      </c>
      <c r="N1514">
        <v>36.700000000000003</v>
      </c>
    </row>
    <row r="1515" spans="1:14" x14ac:dyDescent="0.25">
      <c r="A1515" t="s">
        <v>32</v>
      </c>
      <c r="B1515" t="s">
        <v>60</v>
      </c>
      <c r="C1515" s="1">
        <v>42408</v>
      </c>
      <c r="D1515">
        <f>7-0-0</f>
        <v>7</v>
      </c>
      <c r="E1515">
        <v>7.4</v>
      </c>
      <c r="F1515" s="7">
        <v>6.8870767594398155</v>
      </c>
      <c r="G1515" s="7">
        <v>1.0647025655483437</v>
      </c>
      <c r="H1515">
        <v>0.83</v>
      </c>
      <c r="I1515" s="7">
        <v>0.88311812799548906</v>
      </c>
      <c r="J1515">
        <v>5</v>
      </c>
      <c r="K1515">
        <v>56</v>
      </c>
      <c r="L1515">
        <v>59.2</v>
      </c>
      <c r="M1515">
        <v>16.8</v>
      </c>
      <c r="N1515">
        <v>17</v>
      </c>
    </row>
    <row r="1516" spans="1:14" x14ac:dyDescent="0.25">
      <c r="A1516" t="s">
        <v>33</v>
      </c>
      <c r="B1516" t="s">
        <v>60</v>
      </c>
      <c r="C1516" s="1">
        <v>42408</v>
      </c>
      <c r="D1516">
        <v>0</v>
      </c>
      <c r="E1516">
        <v>15</v>
      </c>
      <c r="F1516" s="7">
        <v>0</v>
      </c>
      <c r="G1516" s="7">
        <v>1.2442909500986667</v>
      </c>
      <c r="H1516">
        <v>0.97</v>
      </c>
      <c r="I1516" s="7">
        <v>1.0320778122356922</v>
      </c>
      <c r="J1516">
        <v>52.6</v>
      </c>
      <c r="K1516">
        <v>0</v>
      </c>
      <c r="L1516">
        <v>120</v>
      </c>
      <c r="M1516">
        <v>266.2</v>
      </c>
      <c r="N1516">
        <v>269.5</v>
      </c>
    </row>
    <row r="1517" spans="1:14" x14ac:dyDescent="0.25">
      <c r="A1517" t="s">
        <v>34</v>
      </c>
      <c r="B1517" t="s">
        <v>60</v>
      </c>
      <c r="C1517" s="1">
        <v>42408</v>
      </c>
      <c r="D1517">
        <f>10.8-0-0</f>
        <v>10.8</v>
      </c>
      <c r="E1517">
        <v>5.5</v>
      </c>
      <c r="F1517" s="7">
        <v>10.625775571707143</v>
      </c>
      <c r="G1517" s="7">
        <v>0.71835353820129222</v>
      </c>
      <c r="H1517">
        <v>0.56000000000000005</v>
      </c>
      <c r="I1517" s="7">
        <v>0.59583873696081202</v>
      </c>
      <c r="J1517">
        <v>7.9</v>
      </c>
      <c r="K1517">
        <v>87.912499999999994</v>
      </c>
      <c r="L1517">
        <v>44</v>
      </c>
      <c r="M1517">
        <v>7.3</v>
      </c>
      <c r="N1517">
        <v>7.4</v>
      </c>
    </row>
    <row r="1518" spans="1:14" x14ac:dyDescent="0.25">
      <c r="A1518" t="s">
        <v>35</v>
      </c>
      <c r="B1518" t="s">
        <v>60</v>
      </c>
      <c r="C1518" s="1">
        <v>42408</v>
      </c>
      <c r="D1518">
        <f>21-0-0</f>
        <v>21</v>
      </c>
      <c r="E1518">
        <v>20.8</v>
      </c>
      <c r="F1518" s="7">
        <v>20.661230278319447</v>
      </c>
      <c r="G1518" s="7">
        <v>0.70552579644769775</v>
      </c>
      <c r="H1518">
        <v>0.55000000000000004</v>
      </c>
      <c r="I1518" s="7">
        <v>0.58519875951508316</v>
      </c>
      <c r="J1518">
        <v>15.1</v>
      </c>
      <c r="K1518">
        <v>168</v>
      </c>
      <c r="L1518">
        <v>166.4</v>
      </c>
      <c r="M1518">
        <v>60.7</v>
      </c>
      <c r="N1518">
        <v>61.5</v>
      </c>
    </row>
    <row r="1519" spans="1:14" x14ac:dyDescent="0.25">
      <c r="A1519" t="s">
        <v>36</v>
      </c>
      <c r="B1519" t="s">
        <v>60</v>
      </c>
      <c r="C1519" s="1">
        <v>42408</v>
      </c>
      <c r="D1519">
        <v>0</v>
      </c>
      <c r="E1519">
        <v>8</v>
      </c>
      <c r="F1519" s="7">
        <v>0</v>
      </c>
      <c r="G1519" s="7">
        <v>0.32069354383986259</v>
      </c>
      <c r="H1519">
        <v>0.25</v>
      </c>
      <c r="I1519" s="7">
        <v>0.26599943614321964</v>
      </c>
      <c r="J1519">
        <v>28</v>
      </c>
      <c r="K1519">
        <v>0</v>
      </c>
      <c r="L1519">
        <v>64</v>
      </c>
      <c r="M1519">
        <v>0</v>
      </c>
      <c r="N1519">
        <v>0</v>
      </c>
    </row>
    <row r="1520" spans="1:14" x14ac:dyDescent="0.25">
      <c r="A1520" t="s">
        <v>37</v>
      </c>
      <c r="B1520" t="s">
        <v>60</v>
      </c>
      <c r="C1520" s="1">
        <v>42408</v>
      </c>
      <c r="D1520">
        <v>0</v>
      </c>
      <c r="E1520">
        <v>0</v>
      </c>
      <c r="F1520" s="7">
        <v>0</v>
      </c>
      <c r="G1520" s="7">
        <v>0</v>
      </c>
      <c r="H1520">
        <v>0</v>
      </c>
      <c r="I1520" s="7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25">
      <c r="A1521" t="s">
        <v>38</v>
      </c>
      <c r="B1521" t="s">
        <v>60</v>
      </c>
      <c r="C1521" s="1">
        <v>42408</v>
      </c>
      <c r="D1521">
        <v>0</v>
      </c>
      <c r="E1521">
        <v>10</v>
      </c>
      <c r="F1521" s="7">
        <v>0</v>
      </c>
      <c r="G1521" s="7">
        <v>0</v>
      </c>
      <c r="H1521">
        <v>0</v>
      </c>
      <c r="I1521" s="7">
        <v>0</v>
      </c>
      <c r="J1521">
        <v>35.1</v>
      </c>
      <c r="K1521">
        <v>0</v>
      </c>
      <c r="L1521">
        <v>80</v>
      </c>
      <c r="M1521">
        <v>178.4</v>
      </c>
      <c r="N1521">
        <v>180.6</v>
      </c>
    </row>
    <row r="1522" spans="1:14" x14ac:dyDescent="0.25">
      <c r="A1522" t="s">
        <v>59</v>
      </c>
      <c r="B1522" t="s">
        <v>60</v>
      </c>
      <c r="C1522" s="1">
        <v>42408</v>
      </c>
      <c r="D1522">
        <v>0</v>
      </c>
      <c r="E1522">
        <v>5</v>
      </c>
      <c r="F1522" s="7">
        <v>0</v>
      </c>
      <c r="G1522" s="7">
        <v>0</v>
      </c>
      <c r="I1522" s="7">
        <v>0</v>
      </c>
      <c r="K1522">
        <v>0</v>
      </c>
      <c r="L1522">
        <v>40</v>
      </c>
      <c r="M1522">
        <v>0</v>
      </c>
      <c r="N1522">
        <v>0</v>
      </c>
    </row>
    <row r="1523" spans="1:14" x14ac:dyDescent="0.25">
      <c r="A1523" t="s">
        <v>1</v>
      </c>
      <c r="B1523" t="s">
        <v>60</v>
      </c>
      <c r="C1523" s="1">
        <v>42409</v>
      </c>
      <c r="D1523">
        <v>537.70000000000005</v>
      </c>
      <c r="E1523">
        <v>507.19999999999993</v>
      </c>
      <c r="F1523">
        <v>502</v>
      </c>
      <c r="G1523">
        <v>118</v>
      </c>
      <c r="H1523">
        <v>177.35000000000002</v>
      </c>
      <c r="I1523">
        <v>170.68</v>
      </c>
      <c r="J1523">
        <v>535.79999999999995</v>
      </c>
      <c r="K1523">
        <v>4998.7000000000007</v>
      </c>
      <c r="L1523">
        <v>4687</v>
      </c>
      <c r="M1523">
        <v>1523.6</v>
      </c>
      <c r="N1523">
        <v>1593.5800000000002</v>
      </c>
    </row>
    <row r="1524" spans="1:14" x14ac:dyDescent="0.25">
      <c r="A1524" t="s">
        <v>2</v>
      </c>
      <c r="B1524" t="s">
        <v>60</v>
      </c>
      <c r="C1524" s="1">
        <v>42409</v>
      </c>
      <c r="D1524">
        <f>11.8-0-0</f>
        <v>11.8</v>
      </c>
      <c r="E1524">
        <v>14.5</v>
      </c>
      <c r="F1524" s="7">
        <v>11.01655198065836</v>
      </c>
      <c r="G1524" s="7">
        <v>13.772765717507751</v>
      </c>
      <c r="H1524">
        <v>20.7</v>
      </c>
      <c r="I1524" s="7">
        <v>19.921488581900196</v>
      </c>
      <c r="J1524">
        <v>9.1999999999999993</v>
      </c>
      <c r="K1524">
        <v>112.215</v>
      </c>
      <c r="L1524">
        <v>130.5</v>
      </c>
      <c r="M1524">
        <v>11.3</v>
      </c>
      <c r="N1524">
        <v>11.8</v>
      </c>
    </row>
    <row r="1525" spans="1:14" x14ac:dyDescent="0.25">
      <c r="A1525" t="s">
        <v>3</v>
      </c>
      <c r="B1525" t="s">
        <v>60</v>
      </c>
      <c r="C1525" s="1">
        <v>42409</v>
      </c>
      <c r="D1525">
        <f>3.3-0-0</f>
        <v>3.3</v>
      </c>
      <c r="E1525">
        <v>3.3</v>
      </c>
      <c r="F1525" s="7">
        <v>3.080900130184117</v>
      </c>
      <c r="G1525" s="7">
        <v>9.3881026219340278</v>
      </c>
      <c r="H1525">
        <v>14.11</v>
      </c>
      <c r="I1525" s="7">
        <v>13.579333521285593</v>
      </c>
      <c r="J1525">
        <v>2.4</v>
      </c>
      <c r="K1525">
        <v>29.335000000000004</v>
      </c>
      <c r="L1525">
        <v>29.7</v>
      </c>
      <c r="M1525">
        <v>6</v>
      </c>
      <c r="N1525">
        <v>6.3</v>
      </c>
    </row>
    <row r="1526" spans="1:14" x14ac:dyDescent="0.25">
      <c r="A1526" t="s">
        <v>4</v>
      </c>
      <c r="B1526" t="s">
        <v>60</v>
      </c>
      <c r="C1526" s="1">
        <v>42409</v>
      </c>
      <c r="D1526">
        <f>4-0-0.4</f>
        <v>3.6</v>
      </c>
      <c r="E1526">
        <v>6.9</v>
      </c>
      <c r="F1526" s="7">
        <v>3.3609819602008555</v>
      </c>
      <c r="G1526" s="7">
        <v>6.9728784888638282</v>
      </c>
      <c r="H1526">
        <v>10.48</v>
      </c>
      <c r="I1526" s="7">
        <v>10.085855088807444</v>
      </c>
      <c r="J1526">
        <v>6.3</v>
      </c>
      <c r="K1526">
        <v>76.716499999999996</v>
      </c>
      <c r="L1526">
        <v>62.1</v>
      </c>
      <c r="M1526">
        <v>14.2</v>
      </c>
      <c r="N1526">
        <v>14.8</v>
      </c>
    </row>
    <row r="1527" spans="1:14" x14ac:dyDescent="0.25">
      <c r="A1527" t="s">
        <v>5</v>
      </c>
      <c r="B1527" t="s">
        <v>60</v>
      </c>
      <c r="C1527" s="1">
        <v>42409</v>
      </c>
      <c r="D1527">
        <f>6.7-0-0</f>
        <v>6.7</v>
      </c>
      <c r="E1527">
        <v>7.7</v>
      </c>
      <c r="F1527" s="7">
        <v>6.255160870373814</v>
      </c>
      <c r="G1527" s="7">
        <v>6.7266986185508877</v>
      </c>
      <c r="H1527">
        <v>10.11</v>
      </c>
      <c r="I1527" s="7">
        <v>9.7297705102903844</v>
      </c>
      <c r="J1527">
        <v>7.3</v>
      </c>
      <c r="K1527">
        <v>88.411000000000001</v>
      </c>
      <c r="L1527">
        <v>69.3</v>
      </c>
      <c r="M1527">
        <v>5.9</v>
      </c>
      <c r="N1527">
        <v>6.2</v>
      </c>
    </row>
    <row r="1528" spans="1:14" x14ac:dyDescent="0.25">
      <c r="A1528" t="s">
        <v>6</v>
      </c>
      <c r="B1528" t="s">
        <v>60</v>
      </c>
      <c r="C1528" s="1">
        <v>42409</v>
      </c>
      <c r="D1528">
        <f>14.8-0-0</f>
        <v>14.8</v>
      </c>
      <c r="E1528">
        <v>16.5</v>
      </c>
      <c r="F1528" s="7">
        <v>13.817370280825738</v>
      </c>
      <c r="G1528" s="7">
        <v>8.2902734705384837</v>
      </c>
      <c r="H1528">
        <v>12.46</v>
      </c>
      <c r="I1528" s="7">
        <v>11.991388779250071</v>
      </c>
      <c r="J1528">
        <v>15.1</v>
      </c>
      <c r="K1528">
        <v>182.81100000000001</v>
      </c>
      <c r="L1528">
        <v>148.5</v>
      </c>
      <c r="M1528">
        <v>17.399999999999999</v>
      </c>
      <c r="N1528">
        <v>18.2</v>
      </c>
    </row>
    <row r="1529" spans="1:14" x14ac:dyDescent="0.25">
      <c r="A1529" t="s">
        <v>7</v>
      </c>
      <c r="B1529" t="s">
        <v>60</v>
      </c>
      <c r="C1529" s="1">
        <v>42409</v>
      </c>
      <c r="D1529">
        <f>10.8-0-0</f>
        <v>10.8</v>
      </c>
      <c r="E1529">
        <v>11.8</v>
      </c>
      <c r="F1529" s="7">
        <v>10.082945880602566</v>
      </c>
      <c r="G1529" s="7">
        <v>7.0061460389061168</v>
      </c>
      <c r="H1529">
        <v>10.53</v>
      </c>
      <c r="I1529" s="7">
        <v>10.13397462644488</v>
      </c>
      <c r="J1529">
        <v>6.8</v>
      </c>
      <c r="K1529">
        <v>82.000999999999976</v>
      </c>
      <c r="L1529">
        <v>106.2</v>
      </c>
      <c r="M1529">
        <v>6</v>
      </c>
      <c r="N1529">
        <v>6.3</v>
      </c>
    </row>
    <row r="1530" spans="1:14" x14ac:dyDescent="0.25">
      <c r="A1530" t="s">
        <v>8</v>
      </c>
      <c r="B1530" t="s">
        <v>60</v>
      </c>
      <c r="C1530" s="1">
        <v>42409</v>
      </c>
      <c r="D1530">
        <f>9.2-0-0</f>
        <v>9.1999999999999993</v>
      </c>
      <c r="E1530">
        <v>12.7</v>
      </c>
      <c r="F1530" s="7">
        <v>8.5891761205132955</v>
      </c>
      <c r="G1530" s="7">
        <v>5.3228080067662811</v>
      </c>
      <c r="H1530">
        <v>8</v>
      </c>
      <c r="I1530" s="7">
        <v>7.6991260219904136</v>
      </c>
      <c r="J1530">
        <v>13.5</v>
      </c>
      <c r="K1530">
        <v>163.57</v>
      </c>
      <c r="L1530">
        <v>114.3</v>
      </c>
      <c r="M1530">
        <v>14.7</v>
      </c>
      <c r="N1530">
        <v>15.3</v>
      </c>
    </row>
    <row r="1531" spans="1:14" x14ac:dyDescent="0.25">
      <c r="A1531" t="s">
        <v>9</v>
      </c>
      <c r="B1531" t="s">
        <v>60</v>
      </c>
      <c r="C1531" s="1">
        <v>42409</v>
      </c>
      <c r="D1531">
        <f>11.3-0-0</f>
        <v>11.3</v>
      </c>
      <c r="E1531">
        <v>14.8</v>
      </c>
      <c r="F1531" s="7">
        <v>10.549748930630463</v>
      </c>
      <c r="G1531" s="7">
        <v>6.8930363687623339</v>
      </c>
      <c r="H1531">
        <v>10.36</v>
      </c>
      <c r="I1531" s="7">
        <v>9.9703681984775852</v>
      </c>
      <c r="J1531">
        <v>10.199999999999999</v>
      </c>
      <c r="K1531">
        <v>123.66999999999999</v>
      </c>
      <c r="L1531">
        <v>133.20000000000002</v>
      </c>
      <c r="M1531">
        <v>9.6999999999999993</v>
      </c>
      <c r="N1531">
        <v>10.1</v>
      </c>
    </row>
    <row r="1532" spans="1:14" x14ac:dyDescent="0.25">
      <c r="A1532" t="s">
        <v>10</v>
      </c>
      <c r="B1532" t="s">
        <v>60</v>
      </c>
      <c r="C1532" s="1">
        <v>42409</v>
      </c>
      <c r="D1532">
        <f>16.8-0-0</f>
        <v>16.8</v>
      </c>
      <c r="E1532">
        <v>17.8</v>
      </c>
      <c r="F1532" s="7">
        <v>15.684582480937324</v>
      </c>
      <c r="G1532" s="7">
        <v>6.5270933182971529</v>
      </c>
      <c r="H1532">
        <v>9.81</v>
      </c>
      <c r="I1532" s="7">
        <v>9.4410532844657453</v>
      </c>
      <c r="J1532">
        <v>11.4</v>
      </c>
      <c r="K1532">
        <v>138.04999999999998</v>
      </c>
      <c r="L1532">
        <v>160.20000000000002</v>
      </c>
      <c r="M1532">
        <v>13.9</v>
      </c>
      <c r="N1532">
        <v>14.5</v>
      </c>
    </row>
    <row r="1533" spans="1:14" x14ac:dyDescent="0.25">
      <c r="A1533" t="s">
        <v>11</v>
      </c>
      <c r="B1533" t="s">
        <v>60</v>
      </c>
      <c r="C1533" s="1">
        <v>42409</v>
      </c>
      <c r="D1533">
        <f>11-0-1.1</f>
        <v>9.9</v>
      </c>
      <c r="E1533">
        <v>12.4</v>
      </c>
      <c r="F1533" s="7">
        <v>9.2427003905523524</v>
      </c>
      <c r="G1533" s="7">
        <v>6.247645897941922</v>
      </c>
      <c r="H1533">
        <v>9.39</v>
      </c>
      <c r="I1533" s="7">
        <v>9.0368491683112477</v>
      </c>
      <c r="J1533">
        <v>6.1</v>
      </c>
      <c r="K1533">
        <v>74.561999999999998</v>
      </c>
      <c r="L1533">
        <v>111.60000000000001</v>
      </c>
      <c r="M1533">
        <v>8.4</v>
      </c>
      <c r="N1533">
        <v>8.6999999999999993</v>
      </c>
    </row>
    <row r="1534" spans="1:14" x14ac:dyDescent="0.25">
      <c r="A1534" t="s">
        <v>12</v>
      </c>
      <c r="B1534" t="s">
        <v>60</v>
      </c>
      <c r="C1534" s="1">
        <v>42409</v>
      </c>
      <c r="D1534">
        <f>31.9-0-0</f>
        <v>31.9</v>
      </c>
      <c r="E1534">
        <v>30.4</v>
      </c>
      <c r="F1534" s="7">
        <v>29.782034591779798</v>
      </c>
      <c r="G1534" s="7">
        <v>4.4112771356075555</v>
      </c>
      <c r="H1534">
        <v>6.63</v>
      </c>
      <c r="I1534" s="7">
        <v>6.3806506907245559</v>
      </c>
      <c r="J1534">
        <v>22.4</v>
      </c>
      <c r="K1534">
        <v>271.84000000000003</v>
      </c>
      <c r="L1534">
        <v>273.59999999999997</v>
      </c>
      <c r="M1534">
        <v>60.7</v>
      </c>
      <c r="N1534">
        <v>63.5</v>
      </c>
    </row>
    <row r="1535" spans="1:14" x14ac:dyDescent="0.25">
      <c r="A1535" t="s">
        <v>13</v>
      </c>
      <c r="B1535" t="s">
        <v>60</v>
      </c>
      <c r="C1535" s="1">
        <v>42409</v>
      </c>
      <c r="D1535">
        <f>11.5-0-0</f>
        <v>11.5</v>
      </c>
      <c r="E1535">
        <v>10</v>
      </c>
      <c r="F1535" s="7">
        <v>10.736470150641621</v>
      </c>
      <c r="G1535" s="7">
        <v>4.637496475895122</v>
      </c>
      <c r="H1535">
        <v>6.97</v>
      </c>
      <c r="I1535" s="7">
        <v>6.7078635466591479</v>
      </c>
      <c r="J1535">
        <v>8.4</v>
      </c>
      <c r="K1535">
        <v>102</v>
      </c>
      <c r="L1535">
        <v>90</v>
      </c>
      <c r="M1535">
        <v>8.5</v>
      </c>
      <c r="N1535">
        <v>8.9</v>
      </c>
    </row>
    <row r="1536" spans="1:14" x14ac:dyDescent="0.25">
      <c r="A1536" t="s">
        <v>14</v>
      </c>
      <c r="B1536" t="s">
        <v>60</v>
      </c>
      <c r="C1536" s="1">
        <v>42409</v>
      </c>
      <c r="D1536">
        <f>8-0-0</f>
        <v>8</v>
      </c>
      <c r="E1536">
        <v>5.7</v>
      </c>
      <c r="F1536" s="7">
        <v>7.4688488004463451</v>
      </c>
      <c r="G1536" s="7">
        <v>2.8011277135607551</v>
      </c>
      <c r="H1536">
        <v>4.21</v>
      </c>
      <c r="I1536" s="7">
        <v>4.0516650690724552</v>
      </c>
      <c r="J1536">
        <v>2</v>
      </c>
      <c r="K1536">
        <v>24</v>
      </c>
      <c r="L1536">
        <v>51.300000000000004</v>
      </c>
      <c r="M1536">
        <v>1.4</v>
      </c>
      <c r="N1536">
        <v>1.4</v>
      </c>
    </row>
    <row r="1537" spans="1:14" x14ac:dyDescent="0.25">
      <c r="A1537" t="s">
        <v>15</v>
      </c>
      <c r="B1537" t="s">
        <v>60</v>
      </c>
      <c r="C1537" s="1">
        <v>42409</v>
      </c>
      <c r="D1537">
        <f>12-0-0</f>
        <v>12</v>
      </c>
      <c r="E1537">
        <v>9.9</v>
      </c>
      <c r="F1537" s="7">
        <v>11.203273200669518</v>
      </c>
      <c r="G1537" s="7">
        <v>2.7146320834508031</v>
      </c>
      <c r="H1537">
        <v>4.08</v>
      </c>
      <c r="I1537" s="7">
        <v>3.9265542712151111</v>
      </c>
      <c r="J1537">
        <v>8.9</v>
      </c>
      <c r="K1537">
        <v>108</v>
      </c>
      <c r="L1537">
        <v>89.100000000000009</v>
      </c>
      <c r="M1537">
        <v>10.9</v>
      </c>
      <c r="N1537">
        <v>11.4</v>
      </c>
    </row>
    <row r="1538" spans="1:14" x14ac:dyDescent="0.25">
      <c r="A1538" t="s">
        <v>16</v>
      </c>
      <c r="B1538" t="s">
        <v>60</v>
      </c>
      <c r="C1538" s="1">
        <v>42409</v>
      </c>
      <c r="D1538">
        <f>11-0-0</f>
        <v>11</v>
      </c>
      <c r="E1538">
        <v>9.9</v>
      </c>
      <c r="F1538" s="7">
        <v>10.269667100613724</v>
      </c>
      <c r="G1538" s="7">
        <v>4.5177332957428806</v>
      </c>
      <c r="H1538">
        <v>6.79</v>
      </c>
      <c r="I1538" s="7">
        <v>6.5346332111643637</v>
      </c>
      <c r="J1538">
        <v>7.9</v>
      </c>
      <c r="K1538">
        <v>96</v>
      </c>
      <c r="L1538">
        <v>89.100000000000009</v>
      </c>
      <c r="M1538">
        <v>18.3</v>
      </c>
      <c r="N1538">
        <v>19.100000000000001</v>
      </c>
    </row>
    <row r="1539" spans="1:14" x14ac:dyDescent="0.25">
      <c r="A1539" t="s">
        <v>17</v>
      </c>
      <c r="B1539" t="s">
        <v>60</v>
      </c>
      <c r="C1539" s="1">
        <v>42409</v>
      </c>
      <c r="D1539">
        <v>0</v>
      </c>
      <c r="E1539">
        <v>17</v>
      </c>
      <c r="F1539" s="7">
        <v>0</v>
      </c>
      <c r="G1539" s="7">
        <v>2.189004792782633</v>
      </c>
      <c r="H1539">
        <v>3.29</v>
      </c>
      <c r="I1539" s="7">
        <v>3.1662655765435574</v>
      </c>
      <c r="J1539">
        <v>56</v>
      </c>
      <c r="K1539">
        <v>0</v>
      </c>
      <c r="L1539">
        <v>153</v>
      </c>
      <c r="M1539">
        <v>169.3</v>
      </c>
      <c r="N1539">
        <v>177.1</v>
      </c>
    </row>
    <row r="1540" spans="1:14" x14ac:dyDescent="0.25">
      <c r="A1540" t="s">
        <v>18</v>
      </c>
      <c r="B1540" t="s">
        <v>60</v>
      </c>
      <c r="C1540" s="1">
        <v>42409</v>
      </c>
      <c r="D1540">
        <f>19-0-0</f>
        <v>19</v>
      </c>
      <c r="E1540">
        <v>18</v>
      </c>
      <c r="F1540" s="7">
        <v>17.738515901060069</v>
      </c>
      <c r="G1540" s="7">
        <v>1.6500704820975469</v>
      </c>
      <c r="H1540">
        <v>2.48</v>
      </c>
      <c r="I1540" s="7">
        <v>2.3867290668170282</v>
      </c>
      <c r="J1540">
        <v>13.7</v>
      </c>
      <c r="K1540">
        <v>166.5</v>
      </c>
      <c r="L1540">
        <v>162</v>
      </c>
      <c r="M1540">
        <v>44.6</v>
      </c>
      <c r="N1540">
        <v>46.7</v>
      </c>
    </row>
    <row r="1541" spans="1:14" x14ac:dyDescent="0.25">
      <c r="A1541" t="s">
        <v>19</v>
      </c>
      <c r="B1541" t="s">
        <v>60</v>
      </c>
      <c r="C1541" s="1">
        <v>42409</v>
      </c>
      <c r="D1541">
        <f>15-0-0</f>
        <v>15</v>
      </c>
      <c r="E1541">
        <v>14.6</v>
      </c>
      <c r="F1541" s="7">
        <v>14.004091500836896</v>
      </c>
      <c r="G1541" s="7">
        <v>1.6434169720890894</v>
      </c>
      <c r="H1541">
        <v>2.4700000000000002</v>
      </c>
      <c r="I1541" s="7">
        <v>2.3771051592895405</v>
      </c>
      <c r="J1541">
        <v>11.1</v>
      </c>
      <c r="K1541">
        <v>135</v>
      </c>
      <c r="L1541">
        <v>131.4</v>
      </c>
      <c r="M1541">
        <v>56.5</v>
      </c>
      <c r="N1541">
        <v>59.1</v>
      </c>
    </row>
    <row r="1542" spans="1:14" x14ac:dyDescent="0.25">
      <c r="A1542" t="s">
        <v>20</v>
      </c>
      <c r="B1542" t="s">
        <v>60</v>
      </c>
      <c r="C1542" s="1">
        <v>42409</v>
      </c>
      <c r="D1542">
        <f>27-0-0</f>
        <v>27</v>
      </c>
      <c r="E1542">
        <v>30.5</v>
      </c>
      <c r="F1542" s="7">
        <v>25.207364701506414</v>
      </c>
      <c r="G1542" s="7">
        <v>1.3440090217084859</v>
      </c>
      <c r="H1542">
        <v>2.02</v>
      </c>
      <c r="I1542" s="7">
        <v>1.9440293205525796</v>
      </c>
      <c r="J1542">
        <v>21</v>
      </c>
      <c r="K1542">
        <v>254.5</v>
      </c>
      <c r="L1542">
        <v>274.5</v>
      </c>
      <c r="M1542">
        <v>54</v>
      </c>
      <c r="N1542">
        <v>56.5</v>
      </c>
    </row>
    <row r="1543" spans="1:14" x14ac:dyDescent="0.25">
      <c r="A1543" t="s">
        <v>21</v>
      </c>
      <c r="B1543" t="s">
        <v>60</v>
      </c>
      <c r="C1543" s="1">
        <v>42409</v>
      </c>
      <c r="D1543">
        <f>18-0-0</f>
        <v>18</v>
      </c>
      <c r="E1543">
        <v>26</v>
      </c>
      <c r="F1543" s="7">
        <v>16.804909801004275</v>
      </c>
      <c r="G1543" s="7">
        <v>2.0093600225542709</v>
      </c>
      <c r="H1543">
        <v>3.02</v>
      </c>
      <c r="I1543" s="7">
        <v>2.9064200733013812</v>
      </c>
      <c r="J1543">
        <v>17.899999999999999</v>
      </c>
      <c r="K1543">
        <v>217.5</v>
      </c>
      <c r="L1543">
        <v>234</v>
      </c>
      <c r="M1543">
        <v>85</v>
      </c>
      <c r="N1543">
        <v>88.9</v>
      </c>
    </row>
    <row r="1544" spans="1:14" x14ac:dyDescent="0.25">
      <c r="A1544" t="s">
        <v>22</v>
      </c>
      <c r="B1544" t="s">
        <v>60</v>
      </c>
      <c r="C1544" s="1">
        <v>42409</v>
      </c>
      <c r="D1544">
        <f>21-0-0</f>
        <v>21</v>
      </c>
      <c r="E1544">
        <v>20.8</v>
      </c>
      <c r="F1544" s="7">
        <v>19.605728101171657</v>
      </c>
      <c r="G1544" s="7">
        <v>0.94479842120101487</v>
      </c>
      <c r="H1544">
        <v>1.42</v>
      </c>
      <c r="I1544" s="7">
        <v>1.3665948689032983</v>
      </c>
      <c r="J1544">
        <v>15.2</v>
      </c>
      <c r="K1544">
        <v>184.5</v>
      </c>
      <c r="L1544">
        <v>187.20000000000002</v>
      </c>
      <c r="M1544">
        <v>68</v>
      </c>
      <c r="N1544">
        <v>71.099999999999994</v>
      </c>
    </row>
    <row r="1545" spans="1:14" x14ac:dyDescent="0.25">
      <c r="A1545" t="s">
        <v>23</v>
      </c>
      <c r="B1545" t="s">
        <v>60</v>
      </c>
      <c r="C1545" s="1">
        <v>42409</v>
      </c>
      <c r="D1545">
        <f>2.5-0-0</f>
        <v>2.5</v>
      </c>
      <c r="E1545">
        <v>4.7</v>
      </c>
      <c r="F1545" s="7">
        <v>2.3340152501394829</v>
      </c>
      <c r="G1545" s="7">
        <v>1.5635748519875949</v>
      </c>
      <c r="H1545">
        <v>2.35</v>
      </c>
      <c r="I1545" s="7">
        <v>2.2616182689596842</v>
      </c>
      <c r="J1545">
        <v>1.7</v>
      </c>
      <c r="K1545">
        <v>20.794999999999998</v>
      </c>
      <c r="L1545">
        <v>42.300000000000004</v>
      </c>
      <c r="M1545">
        <v>0.7</v>
      </c>
      <c r="N1545">
        <v>0.7</v>
      </c>
    </row>
    <row r="1546" spans="1:14" x14ac:dyDescent="0.25">
      <c r="A1546" t="s">
        <v>24</v>
      </c>
      <c r="B1546" t="s">
        <v>60</v>
      </c>
      <c r="C1546" s="1">
        <v>42409</v>
      </c>
      <c r="D1546">
        <f>29-0-0</f>
        <v>29</v>
      </c>
      <c r="E1546">
        <v>27.8</v>
      </c>
      <c r="F1546" s="7">
        <v>27.074576901618002</v>
      </c>
      <c r="G1546" s="7">
        <v>1.1444037214547504</v>
      </c>
      <c r="H1546">
        <v>1.72</v>
      </c>
      <c r="I1546" s="7">
        <v>1.6553120947279387</v>
      </c>
      <c r="J1546">
        <v>21.3</v>
      </c>
      <c r="K1546">
        <v>258.5</v>
      </c>
      <c r="L1546">
        <v>250.20000000000002</v>
      </c>
      <c r="M1546">
        <v>95.3</v>
      </c>
      <c r="N1546">
        <v>99.7</v>
      </c>
    </row>
    <row r="1547" spans="1:14" x14ac:dyDescent="0.25">
      <c r="A1547" t="s">
        <v>25</v>
      </c>
      <c r="B1547" t="s">
        <v>60</v>
      </c>
      <c r="C1547" s="1">
        <v>42409</v>
      </c>
      <c r="D1547">
        <f>6-0-0</f>
        <v>6</v>
      </c>
      <c r="E1547">
        <v>6.2</v>
      </c>
      <c r="F1547" s="7">
        <v>5.6016366003347589</v>
      </c>
      <c r="G1547" s="7">
        <v>1.5369608119537634</v>
      </c>
      <c r="H1547">
        <v>2.31</v>
      </c>
      <c r="I1547" s="7">
        <v>2.2231226388497318</v>
      </c>
      <c r="J1547">
        <v>4.9000000000000004</v>
      </c>
      <c r="K1547">
        <v>59.5</v>
      </c>
      <c r="L1547">
        <v>55.800000000000004</v>
      </c>
      <c r="M1547">
        <v>3.3</v>
      </c>
      <c r="N1547">
        <v>3.5</v>
      </c>
    </row>
    <row r="1548" spans="1:14" x14ac:dyDescent="0.25">
      <c r="A1548" t="s">
        <v>26</v>
      </c>
      <c r="B1548" t="s">
        <v>60</v>
      </c>
      <c r="C1548" s="1">
        <v>42409</v>
      </c>
      <c r="D1548">
        <f>22-0-0</f>
        <v>22</v>
      </c>
      <c r="E1548">
        <v>16.5</v>
      </c>
      <c r="F1548" s="7">
        <v>20.539334201227447</v>
      </c>
      <c r="G1548" s="7">
        <v>1.0379475613194249</v>
      </c>
      <c r="H1548">
        <v>1.56</v>
      </c>
      <c r="I1548" s="7">
        <v>1.5013295742881307</v>
      </c>
      <c r="J1548">
        <v>16.600000000000001</v>
      </c>
      <c r="K1548">
        <v>201</v>
      </c>
      <c r="L1548">
        <v>148.5</v>
      </c>
      <c r="M1548">
        <v>22.4</v>
      </c>
      <c r="N1548">
        <v>23.5</v>
      </c>
    </row>
    <row r="1549" spans="1:14" x14ac:dyDescent="0.25">
      <c r="A1549" t="s">
        <v>27</v>
      </c>
      <c r="B1549" t="s">
        <v>60</v>
      </c>
      <c r="C1549" s="1">
        <v>42409</v>
      </c>
      <c r="D1549">
        <f>20-0-0</f>
        <v>20</v>
      </c>
      <c r="E1549">
        <v>18.2</v>
      </c>
      <c r="F1549" s="7">
        <v>18.672122001115863</v>
      </c>
      <c r="G1549" s="7">
        <v>0.89822385114180991</v>
      </c>
      <c r="H1549">
        <v>1.35</v>
      </c>
      <c r="I1549" s="7">
        <v>1.2992275162108824</v>
      </c>
      <c r="J1549">
        <v>14.3</v>
      </c>
      <c r="K1549">
        <v>174</v>
      </c>
      <c r="L1549">
        <v>163.79999999999998</v>
      </c>
      <c r="M1549">
        <v>62.8</v>
      </c>
      <c r="N1549">
        <v>65.7</v>
      </c>
    </row>
    <row r="1550" spans="1:14" x14ac:dyDescent="0.25">
      <c r="A1550" t="s">
        <v>28</v>
      </c>
      <c r="B1550" t="s">
        <v>60</v>
      </c>
      <c r="C1550" s="1">
        <v>42409</v>
      </c>
      <c r="D1550">
        <f>6.5-0-0</f>
        <v>6.5</v>
      </c>
      <c r="E1550">
        <v>7</v>
      </c>
      <c r="F1550" s="7">
        <v>6.068439650362655</v>
      </c>
      <c r="G1550" s="7">
        <v>0.89157034113335198</v>
      </c>
      <c r="H1550">
        <v>1.34</v>
      </c>
      <c r="I1550" s="7">
        <v>1.2896036086833944</v>
      </c>
      <c r="J1550">
        <v>4.8</v>
      </c>
      <c r="K1550">
        <v>58</v>
      </c>
      <c r="L1550">
        <v>63</v>
      </c>
      <c r="M1550">
        <v>21.1</v>
      </c>
      <c r="N1550">
        <v>22</v>
      </c>
    </row>
    <row r="1551" spans="1:14" x14ac:dyDescent="0.25">
      <c r="A1551" t="s">
        <v>29</v>
      </c>
      <c r="B1551" t="s">
        <v>60</v>
      </c>
      <c r="C1551" s="1">
        <v>42409</v>
      </c>
      <c r="D1551">
        <f>16-0-0</f>
        <v>16</v>
      </c>
      <c r="E1551">
        <v>14.4</v>
      </c>
      <c r="F1551" s="7">
        <v>14.93769760089269</v>
      </c>
      <c r="G1551" s="7">
        <v>0.85830279109106278</v>
      </c>
      <c r="H1551">
        <v>1.29</v>
      </c>
      <c r="I1551" s="7">
        <v>1.2414840710459543</v>
      </c>
      <c r="J1551">
        <v>11.7</v>
      </c>
      <c r="K1551">
        <v>142.5</v>
      </c>
      <c r="L1551">
        <v>129.6</v>
      </c>
      <c r="M1551">
        <v>11.2</v>
      </c>
      <c r="N1551">
        <v>11.7</v>
      </c>
    </row>
    <row r="1552" spans="1:14" x14ac:dyDescent="0.25">
      <c r="A1552" t="s">
        <v>30</v>
      </c>
      <c r="B1552" t="s">
        <v>60</v>
      </c>
      <c r="C1552" s="1">
        <v>42409</v>
      </c>
      <c r="D1552">
        <f>35-0-0</f>
        <v>35</v>
      </c>
      <c r="E1552">
        <v>36.299999999999997</v>
      </c>
      <c r="F1552" s="7">
        <v>32.676213501952759</v>
      </c>
      <c r="G1552" s="7">
        <v>1.0645616013532562</v>
      </c>
      <c r="H1552">
        <v>1.6</v>
      </c>
      <c r="I1552" s="7">
        <v>1.5398252043980829</v>
      </c>
      <c r="J1552">
        <v>26.7</v>
      </c>
      <c r="K1552">
        <v>324</v>
      </c>
      <c r="L1552">
        <v>326.7</v>
      </c>
      <c r="M1552">
        <v>27.2</v>
      </c>
      <c r="N1552">
        <v>28.4</v>
      </c>
    </row>
    <row r="1553" spans="1:14" x14ac:dyDescent="0.25">
      <c r="A1553" t="s">
        <v>31</v>
      </c>
      <c r="B1553" t="s">
        <v>60</v>
      </c>
      <c r="C1553" s="1">
        <v>42409</v>
      </c>
      <c r="D1553">
        <f>31.5-0-0</f>
        <v>31.5</v>
      </c>
      <c r="E1553">
        <v>31.9</v>
      </c>
      <c r="F1553" s="7">
        <v>29.408592151757482</v>
      </c>
      <c r="G1553" s="7">
        <v>0.89157034113335198</v>
      </c>
      <c r="H1553">
        <v>1.34</v>
      </c>
      <c r="I1553" s="7">
        <v>1.2896036086833944</v>
      </c>
      <c r="J1553">
        <v>23.2</v>
      </c>
      <c r="K1553">
        <v>282</v>
      </c>
      <c r="L1553">
        <v>287.09999999999997</v>
      </c>
      <c r="M1553">
        <v>41</v>
      </c>
      <c r="N1553">
        <v>42.8</v>
      </c>
    </row>
    <row r="1554" spans="1:14" x14ac:dyDescent="0.25">
      <c r="A1554" t="s">
        <v>32</v>
      </c>
      <c r="B1554" t="s">
        <v>60</v>
      </c>
      <c r="C1554" s="1">
        <v>42409</v>
      </c>
      <c r="D1554">
        <f>7-0-0</f>
        <v>7</v>
      </c>
      <c r="E1554">
        <v>7.4</v>
      </c>
      <c r="F1554" s="7">
        <v>6.535242700390552</v>
      </c>
      <c r="G1554" s="7">
        <v>0.55224133070200165</v>
      </c>
      <c r="H1554">
        <v>0.83</v>
      </c>
      <c r="I1554" s="7">
        <v>0.79878432478150541</v>
      </c>
      <c r="J1554">
        <v>5.2</v>
      </c>
      <c r="K1554">
        <v>63</v>
      </c>
      <c r="L1554">
        <v>66.600000000000009</v>
      </c>
      <c r="M1554">
        <v>19</v>
      </c>
      <c r="N1554">
        <v>19.899999999999999</v>
      </c>
    </row>
    <row r="1555" spans="1:14" x14ac:dyDescent="0.25">
      <c r="A1555" t="s">
        <v>33</v>
      </c>
      <c r="B1555" t="s">
        <v>60</v>
      </c>
      <c r="C1555" s="1">
        <v>42409</v>
      </c>
      <c r="D1555">
        <v>0</v>
      </c>
      <c r="E1555">
        <v>15</v>
      </c>
      <c r="F1555" s="7">
        <v>0</v>
      </c>
      <c r="G1555" s="7">
        <v>0.64539047082041145</v>
      </c>
      <c r="H1555">
        <v>0.97</v>
      </c>
      <c r="I1555" s="7">
        <v>0.93351903016633753</v>
      </c>
      <c r="J1555">
        <v>49.4</v>
      </c>
      <c r="K1555">
        <v>0</v>
      </c>
      <c r="L1555">
        <v>135</v>
      </c>
      <c r="M1555">
        <v>274.2</v>
      </c>
      <c r="N1555">
        <v>286.8</v>
      </c>
    </row>
    <row r="1556" spans="1:14" x14ac:dyDescent="0.25">
      <c r="A1556" t="s">
        <v>34</v>
      </c>
      <c r="B1556" t="s">
        <v>60</v>
      </c>
      <c r="C1556" s="1">
        <v>42409</v>
      </c>
      <c r="D1556">
        <f>12-0-0</f>
        <v>12</v>
      </c>
      <c r="E1556">
        <v>5.5</v>
      </c>
      <c r="F1556" s="7">
        <v>11.203273200669518</v>
      </c>
      <c r="G1556" s="7">
        <v>0.3725965604736397</v>
      </c>
      <c r="H1556">
        <v>0.56000000000000005</v>
      </c>
      <c r="I1556" s="7">
        <v>0.53893882153932904</v>
      </c>
      <c r="J1556">
        <v>8.1999999999999993</v>
      </c>
      <c r="K1556">
        <v>99.902500000000003</v>
      </c>
      <c r="L1556">
        <v>49.5</v>
      </c>
      <c r="M1556">
        <v>8.4</v>
      </c>
      <c r="N1556">
        <v>8.8000000000000007</v>
      </c>
    </row>
    <row r="1557" spans="1:14" x14ac:dyDescent="0.25">
      <c r="A1557" t="s">
        <v>35</v>
      </c>
      <c r="B1557" t="s">
        <v>60</v>
      </c>
      <c r="C1557" s="1">
        <v>42409</v>
      </c>
      <c r="D1557">
        <f>21-0-0</f>
        <v>21</v>
      </c>
      <c r="E1557">
        <v>20.8</v>
      </c>
      <c r="F1557" s="7">
        <v>19.605728101171657</v>
      </c>
      <c r="G1557" s="7">
        <v>0.36594305046518183</v>
      </c>
      <c r="H1557">
        <v>0.55000000000000004</v>
      </c>
      <c r="I1557" s="7">
        <v>0.52931491401184094</v>
      </c>
      <c r="J1557">
        <v>15.6</v>
      </c>
      <c r="K1557">
        <v>189</v>
      </c>
      <c r="L1557">
        <v>187.20000000000002</v>
      </c>
      <c r="M1557">
        <v>68.599999999999994</v>
      </c>
      <c r="N1557">
        <v>71.7</v>
      </c>
    </row>
    <row r="1558" spans="1:14" x14ac:dyDescent="0.25">
      <c r="A1558" t="s">
        <v>36</v>
      </c>
      <c r="B1558" t="s">
        <v>60</v>
      </c>
      <c r="C1558" s="1">
        <v>42409</v>
      </c>
      <c r="D1558">
        <v>0</v>
      </c>
      <c r="E1558">
        <v>8</v>
      </c>
      <c r="F1558" s="7">
        <v>0</v>
      </c>
      <c r="G1558" s="7">
        <v>0.16633775021144628</v>
      </c>
      <c r="H1558">
        <v>0.25</v>
      </c>
      <c r="I1558" s="7">
        <v>0.24059768818720043</v>
      </c>
      <c r="J1558">
        <v>26.4</v>
      </c>
      <c r="K1558">
        <v>0</v>
      </c>
      <c r="L1558">
        <v>72</v>
      </c>
      <c r="M1558">
        <v>0</v>
      </c>
      <c r="N1558">
        <v>0</v>
      </c>
    </row>
    <row r="1559" spans="1:14" x14ac:dyDescent="0.25">
      <c r="A1559" t="s">
        <v>37</v>
      </c>
      <c r="B1559" t="s">
        <v>60</v>
      </c>
      <c r="C1559" s="1">
        <v>42409</v>
      </c>
      <c r="D1559">
        <v>0</v>
      </c>
      <c r="E1559">
        <v>0</v>
      </c>
      <c r="F1559" s="7">
        <v>0</v>
      </c>
      <c r="G1559" s="7">
        <v>0</v>
      </c>
      <c r="H1559">
        <v>0</v>
      </c>
      <c r="I1559" s="7">
        <v>0</v>
      </c>
      <c r="J1559">
        <v>0</v>
      </c>
      <c r="K1559">
        <v>0</v>
      </c>
      <c r="L1559">
        <v>0</v>
      </c>
      <c r="M1559">
        <v>0</v>
      </c>
      <c r="N1559">
        <v>0</v>
      </c>
    </row>
    <row r="1560" spans="1:14" x14ac:dyDescent="0.25">
      <c r="A1560" t="s">
        <v>38</v>
      </c>
      <c r="B1560" t="s">
        <v>60</v>
      </c>
      <c r="C1560" s="1">
        <v>42409</v>
      </c>
      <c r="D1560">
        <v>0</v>
      </c>
      <c r="E1560">
        <v>10</v>
      </c>
      <c r="F1560" s="7">
        <v>0</v>
      </c>
      <c r="G1560" s="7">
        <v>0</v>
      </c>
      <c r="H1560">
        <v>0</v>
      </c>
      <c r="I1560" s="7">
        <v>0</v>
      </c>
      <c r="J1560">
        <v>33</v>
      </c>
      <c r="K1560">
        <v>0</v>
      </c>
      <c r="L1560">
        <v>90</v>
      </c>
      <c r="M1560">
        <v>183.7</v>
      </c>
      <c r="N1560">
        <v>192.2</v>
      </c>
    </row>
    <row r="1561" spans="1:14" x14ac:dyDescent="0.25">
      <c r="A1561" t="s">
        <v>59</v>
      </c>
      <c r="B1561" t="s">
        <v>60</v>
      </c>
      <c r="C1561" s="1">
        <v>42409</v>
      </c>
      <c r="D1561">
        <v>0</v>
      </c>
      <c r="E1561">
        <v>5</v>
      </c>
      <c r="F1561" s="7">
        <v>0</v>
      </c>
      <c r="G1561" s="7">
        <v>0</v>
      </c>
      <c r="I1561" s="7">
        <v>0</v>
      </c>
      <c r="K1561">
        <v>0</v>
      </c>
      <c r="L1561">
        <v>45</v>
      </c>
      <c r="M1561">
        <v>0</v>
      </c>
      <c r="N1561">
        <v>0</v>
      </c>
    </row>
    <row r="1562" spans="1:14" x14ac:dyDescent="0.25">
      <c r="A1562" t="s">
        <v>1</v>
      </c>
      <c r="B1562" t="s">
        <v>60</v>
      </c>
      <c r="C1562" s="1">
        <v>42410</v>
      </c>
      <c r="D1562">
        <v>505.59999999999997</v>
      </c>
      <c r="E1562">
        <v>507.19999999999993</v>
      </c>
      <c r="F1562">
        <v>456</v>
      </c>
      <c r="G1562">
        <v>379</v>
      </c>
      <c r="H1562">
        <v>177.35000000000002</v>
      </c>
      <c r="I1562">
        <v>155.04000000000002</v>
      </c>
      <c r="J1562">
        <v>533.85365853658539</v>
      </c>
      <c r="K1562">
        <v>5504.2999999999993</v>
      </c>
      <c r="L1562">
        <v>5143</v>
      </c>
      <c r="M1562">
        <v>1902.6</v>
      </c>
      <c r="N1562">
        <v>1748.6200000000003</v>
      </c>
    </row>
    <row r="1563" spans="1:14" x14ac:dyDescent="0.25">
      <c r="A1563" t="s">
        <v>2</v>
      </c>
      <c r="B1563" t="s">
        <v>60</v>
      </c>
      <c r="C1563" s="1">
        <v>42410</v>
      </c>
      <c r="D1563">
        <f>11.8-0-0</f>
        <v>11.8</v>
      </c>
      <c r="E1563">
        <v>14.5</v>
      </c>
      <c r="F1563" s="7">
        <v>10.64240506329114</v>
      </c>
      <c r="G1563" s="7">
        <v>44.236255990978286</v>
      </c>
      <c r="H1563">
        <v>20.7</v>
      </c>
      <c r="I1563" s="7">
        <v>18.096013532562729</v>
      </c>
      <c r="J1563">
        <v>9.5</v>
      </c>
      <c r="K1563">
        <v>124.03</v>
      </c>
      <c r="L1563">
        <v>145</v>
      </c>
      <c r="M1563">
        <v>14.5</v>
      </c>
      <c r="N1563">
        <v>13.4</v>
      </c>
    </row>
    <row r="1564" spans="1:14" x14ac:dyDescent="0.25">
      <c r="A1564" t="s">
        <v>3</v>
      </c>
      <c r="B1564" t="s">
        <v>60</v>
      </c>
      <c r="C1564" s="1">
        <v>42410</v>
      </c>
      <c r="D1564">
        <f>3.2-0-0</f>
        <v>3.2</v>
      </c>
      <c r="E1564">
        <v>3.3</v>
      </c>
      <c r="F1564" s="7">
        <v>2.8860759493670889</v>
      </c>
      <c r="G1564" s="7">
        <v>30.153312658584714</v>
      </c>
      <c r="H1564">
        <v>14.11</v>
      </c>
      <c r="I1564" s="7">
        <v>12.335012122920778</v>
      </c>
      <c r="J1564">
        <v>2.5</v>
      </c>
      <c r="K1564">
        <v>32.555</v>
      </c>
      <c r="L1564">
        <v>33</v>
      </c>
      <c r="M1564">
        <v>7.9</v>
      </c>
      <c r="N1564">
        <v>7.2</v>
      </c>
    </row>
    <row r="1565" spans="1:14" x14ac:dyDescent="0.25">
      <c r="A1565" t="s">
        <v>4</v>
      </c>
      <c r="B1565" t="s">
        <v>60</v>
      </c>
      <c r="C1565" s="1">
        <v>42410</v>
      </c>
      <c r="D1565">
        <f>4.4-0-0</f>
        <v>4.4000000000000004</v>
      </c>
      <c r="E1565">
        <v>6.9</v>
      </c>
      <c r="F1565" s="7">
        <v>3.9683544303797471</v>
      </c>
      <c r="G1565" s="7">
        <v>22.395940231181278</v>
      </c>
      <c r="H1565">
        <v>10.48</v>
      </c>
      <c r="I1565" s="7">
        <v>9.161653228080068</v>
      </c>
      <c r="J1565">
        <v>6.2</v>
      </c>
      <c r="K1565">
        <v>81.16149999999999</v>
      </c>
      <c r="L1565">
        <v>69</v>
      </c>
      <c r="M1565">
        <v>17.5</v>
      </c>
      <c r="N1565">
        <v>16</v>
      </c>
    </row>
    <row r="1566" spans="1:14" x14ac:dyDescent="0.25">
      <c r="A1566" t="s">
        <v>5</v>
      </c>
      <c r="B1566" t="s">
        <v>60</v>
      </c>
      <c r="C1566" s="1">
        <v>42410</v>
      </c>
      <c r="D1566">
        <f>6.9-0-0.7</f>
        <v>6.2</v>
      </c>
      <c r="E1566">
        <v>7.7</v>
      </c>
      <c r="F1566" s="7">
        <v>5.5917721518987351</v>
      </c>
      <c r="G1566" s="7">
        <v>21.60524386805751</v>
      </c>
      <c r="H1566">
        <v>10.11</v>
      </c>
      <c r="I1566" s="7">
        <v>8.8381979137299123</v>
      </c>
      <c r="J1566">
        <v>7.3</v>
      </c>
      <c r="K1566">
        <v>95.323000000000008</v>
      </c>
      <c r="L1566">
        <v>77</v>
      </c>
      <c r="M1566">
        <v>7.5</v>
      </c>
      <c r="N1566">
        <v>6.9</v>
      </c>
    </row>
    <row r="1567" spans="1:14" x14ac:dyDescent="0.25">
      <c r="A1567" t="s">
        <v>6</v>
      </c>
      <c r="B1567" t="s">
        <v>60</v>
      </c>
      <c r="C1567" s="1">
        <v>42410</v>
      </c>
      <c r="D1567">
        <f>13.3-0-1.3</f>
        <v>12</v>
      </c>
      <c r="E1567">
        <v>16.5</v>
      </c>
      <c r="F1567" s="7">
        <v>10.822784810126583</v>
      </c>
      <c r="G1567" s="7">
        <v>26.627234282492246</v>
      </c>
      <c r="H1567">
        <v>12.46</v>
      </c>
      <c r="I1567" s="7">
        <v>10.892576261629547</v>
      </c>
      <c r="J1567">
        <v>14.9</v>
      </c>
      <c r="K1567">
        <v>196.12649999999999</v>
      </c>
      <c r="L1567">
        <v>165</v>
      </c>
      <c r="M1567">
        <v>21.7</v>
      </c>
      <c r="N1567">
        <v>20</v>
      </c>
    </row>
    <row r="1568" spans="1:14" x14ac:dyDescent="0.25">
      <c r="A1568" t="s">
        <v>7</v>
      </c>
      <c r="B1568" t="s">
        <v>60</v>
      </c>
      <c r="C1568" s="1">
        <v>42410</v>
      </c>
      <c r="D1568">
        <f>7.6-0-0</f>
        <v>7.6</v>
      </c>
      <c r="E1568">
        <v>11.8</v>
      </c>
      <c r="F1568" s="7">
        <v>6.8544303797468356</v>
      </c>
      <c r="G1568" s="7">
        <v>22.502791091062868</v>
      </c>
      <c r="H1568">
        <v>10.53</v>
      </c>
      <c r="I1568" s="7">
        <v>9.2053634056949534</v>
      </c>
      <c r="J1568">
        <v>6.8</v>
      </c>
      <c r="K1568">
        <v>89.645999999999987</v>
      </c>
      <c r="L1568">
        <v>118</v>
      </c>
      <c r="M1568">
        <v>7.6</v>
      </c>
      <c r="N1568">
        <v>7</v>
      </c>
    </row>
    <row r="1569" spans="1:14" x14ac:dyDescent="0.25">
      <c r="A1569" t="s">
        <v>8</v>
      </c>
      <c r="B1569" t="s">
        <v>60</v>
      </c>
      <c r="C1569" s="1">
        <v>42410</v>
      </c>
      <c r="D1569">
        <f>9.2-0-0</f>
        <v>9.1999999999999993</v>
      </c>
      <c r="E1569">
        <v>12.7</v>
      </c>
      <c r="F1569" s="7">
        <v>8.2974683544303804</v>
      </c>
      <c r="G1569" s="7">
        <v>17.096137581054411</v>
      </c>
      <c r="H1569">
        <v>8</v>
      </c>
      <c r="I1569" s="7">
        <v>6.9936284183817312</v>
      </c>
      <c r="J1569">
        <v>13.2</v>
      </c>
      <c r="K1569">
        <v>172.77499999999998</v>
      </c>
      <c r="L1569">
        <v>127</v>
      </c>
      <c r="M1569">
        <v>18</v>
      </c>
      <c r="N1569">
        <v>16.600000000000001</v>
      </c>
    </row>
    <row r="1570" spans="1:14" x14ac:dyDescent="0.25">
      <c r="A1570" t="s">
        <v>9</v>
      </c>
      <c r="B1570" t="s">
        <v>60</v>
      </c>
      <c r="C1570" s="1">
        <v>42410</v>
      </c>
      <c r="D1570">
        <f>11.3-0-0</f>
        <v>11.3</v>
      </c>
      <c r="E1570">
        <v>14.8</v>
      </c>
      <c r="F1570" s="7">
        <v>10.191455696202533</v>
      </c>
      <c r="G1570" s="7">
        <v>22.139498167465458</v>
      </c>
      <c r="H1570">
        <v>10.36</v>
      </c>
      <c r="I1570" s="7">
        <v>9.0567488018043409</v>
      </c>
      <c r="J1570">
        <v>10.3</v>
      </c>
      <c r="K1570">
        <v>134.95500000000001</v>
      </c>
      <c r="L1570">
        <v>148</v>
      </c>
      <c r="M1570">
        <v>12.4</v>
      </c>
      <c r="N1570">
        <v>11.4</v>
      </c>
    </row>
    <row r="1571" spans="1:14" x14ac:dyDescent="0.25">
      <c r="A1571" t="s">
        <v>10</v>
      </c>
      <c r="B1571" t="s">
        <v>60</v>
      </c>
      <c r="C1571" s="1">
        <v>42410</v>
      </c>
      <c r="D1571">
        <f>17.5-0-0</f>
        <v>17.5</v>
      </c>
      <c r="E1571">
        <v>17.8</v>
      </c>
      <c r="F1571" s="7">
        <v>15.783227848101268</v>
      </c>
      <c r="G1571" s="7">
        <v>20.964138708767972</v>
      </c>
      <c r="H1571">
        <v>9.81</v>
      </c>
      <c r="I1571" s="7">
        <v>8.5759368480405982</v>
      </c>
      <c r="J1571">
        <v>11.9</v>
      </c>
      <c r="K1571">
        <v>155.55999999999997</v>
      </c>
      <c r="L1571">
        <v>178</v>
      </c>
      <c r="M1571">
        <v>18.3</v>
      </c>
      <c r="N1571">
        <v>16.8</v>
      </c>
    </row>
    <row r="1572" spans="1:14" x14ac:dyDescent="0.25">
      <c r="A1572" t="s">
        <v>11</v>
      </c>
      <c r="B1572" t="s">
        <v>60</v>
      </c>
      <c r="C1572" s="1">
        <v>42410</v>
      </c>
      <c r="D1572">
        <f>4.7-0-0.5</f>
        <v>4.2</v>
      </c>
      <c r="E1572">
        <v>12.4</v>
      </c>
      <c r="F1572" s="7">
        <v>3.787974683544304</v>
      </c>
      <c r="G1572" s="7">
        <v>20.066591485762615</v>
      </c>
      <c r="H1572">
        <v>9.39</v>
      </c>
      <c r="I1572" s="7">
        <v>8.2087713560755571</v>
      </c>
      <c r="J1572">
        <v>6</v>
      </c>
      <c r="K1572">
        <v>79.251000000000005</v>
      </c>
      <c r="L1572">
        <v>124</v>
      </c>
      <c r="M1572">
        <v>10.3</v>
      </c>
      <c r="N1572">
        <v>9.5</v>
      </c>
    </row>
    <row r="1573" spans="1:14" x14ac:dyDescent="0.25">
      <c r="A1573" t="s">
        <v>12</v>
      </c>
      <c r="B1573" t="s">
        <v>60</v>
      </c>
      <c r="C1573" s="1">
        <v>42410</v>
      </c>
      <c r="D1573">
        <f>12.5-0-0</f>
        <v>12.5</v>
      </c>
      <c r="E1573">
        <v>30.4</v>
      </c>
      <c r="F1573" s="7">
        <v>11.273734177215191</v>
      </c>
      <c r="G1573" s="7">
        <v>14.168424020298842</v>
      </c>
      <c r="H1573">
        <v>6.63</v>
      </c>
      <c r="I1573" s="7">
        <v>5.7959695517338599</v>
      </c>
      <c r="J1573">
        <v>21.7</v>
      </c>
      <c r="K1573">
        <v>284.37000000000006</v>
      </c>
      <c r="L1573">
        <v>304</v>
      </c>
      <c r="M1573">
        <v>74.099999999999994</v>
      </c>
      <c r="N1573">
        <v>68.099999999999994</v>
      </c>
    </row>
    <row r="1574" spans="1:14" x14ac:dyDescent="0.25">
      <c r="A1574" t="s">
        <v>13</v>
      </c>
      <c r="B1574" t="s">
        <v>60</v>
      </c>
      <c r="C1574" s="1">
        <v>42410</v>
      </c>
      <c r="D1574">
        <f>12-0-0</f>
        <v>12</v>
      </c>
      <c r="E1574">
        <v>10</v>
      </c>
      <c r="F1574" s="7">
        <v>10.822784810126583</v>
      </c>
      <c r="G1574" s="7">
        <v>14.895009867493656</v>
      </c>
      <c r="H1574">
        <v>6.97</v>
      </c>
      <c r="I1574" s="7">
        <v>6.0931987595150838</v>
      </c>
      <c r="J1574">
        <v>8.6999999999999993</v>
      </c>
      <c r="K1574">
        <v>114</v>
      </c>
      <c r="L1574">
        <v>100</v>
      </c>
      <c r="M1574">
        <v>11.1</v>
      </c>
      <c r="N1574">
        <v>10.199999999999999</v>
      </c>
    </row>
    <row r="1575" spans="1:14" x14ac:dyDescent="0.25">
      <c r="A1575" t="s">
        <v>14</v>
      </c>
      <c r="B1575" t="s">
        <v>60</v>
      </c>
      <c r="C1575" s="1">
        <v>42410</v>
      </c>
      <c r="D1575">
        <f>8-0-0</f>
        <v>8</v>
      </c>
      <c r="E1575">
        <v>5.7</v>
      </c>
      <c r="F1575" s="7">
        <v>7.2151898734177218</v>
      </c>
      <c r="G1575" s="7">
        <v>8.9968424020298823</v>
      </c>
      <c r="H1575">
        <v>4.21</v>
      </c>
      <c r="I1575" s="7">
        <v>3.6803969551733862</v>
      </c>
      <c r="J1575">
        <v>2.4</v>
      </c>
      <c r="K1575">
        <v>32</v>
      </c>
      <c r="L1575">
        <v>57</v>
      </c>
      <c r="M1575">
        <v>2.1</v>
      </c>
      <c r="N1575">
        <v>1.9</v>
      </c>
    </row>
    <row r="1576" spans="1:14" x14ac:dyDescent="0.25">
      <c r="A1576" t="s">
        <v>15</v>
      </c>
      <c r="B1576" t="s">
        <v>60</v>
      </c>
      <c r="C1576" s="1">
        <v>42410</v>
      </c>
      <c r="D1576">
        <f>12-0-0</f>
        <v>12</v>
      </c>
      <c r="E1576">
        <v>9.9</v>
      </c>
      <c r="F1576" s="7">
        <v>10.822784810126583</v>
      </c>
      <c r="G1576" s="7">
        <v>8.719030166337749</v>
      </c>
      <c r="H1576">
        <v>4.08</v>
      </c>
      <c r="I1576" s="7">
        <v>3.5667504933746828</v>
      </c>
      <c r="J1576">
        <v>9.1</v>
      </c>
      <c r="K1576">
        <v>120</v>
      </c>
      <c r="L1576">
        <v>99</v>
      </c>
      <c r="M1576">
        <v>14.1</v>
      </c>
      <c r="N1576">
        <v>13</v>
      </c>
    </row>
    <row r="1577" spans="1:14" x14ac:dyDescent="0.25">
      <c r="A1577" t="s">
        <v>16</v>
      </c>
      <c r="B1577" t="s">
        <v>60</v>
      </c>
      <c r="C1577" s="1">
        <v>42410</v>
      </c>
      <c r="D1577">
        <f>10.5-0-0</f>
        <v>10.5</v>
      </c>
      <c r="E1577">
        <v>9.9</v>
      </c>
      <c r="F1577" s="7">
        <v>9.4699367088607609</v>
      </c>
      <c r="G1577" s="7">
        <v>14.510346771919929</v>
      </c>
      <c r="H1577">
        <v>6.79</v>
      </c>
      <c r="I1577" s="7">
        <v>5.9358421201014941</v>
      </c>
      <c r="J1577">
        <v>8.1</v>
      </c>
      <c r="K1577">
        <v>106.5</v>
      </c>
      <c r="L1577">
        <v>99</v>
      </c>
      <c r="M1577">
        <v>23.6</v>
      </c>
      <c r="N1577">
        <v>21.7</v>
      </c>
    </row>
    <row r="1578" spans="1:14" x14ac:dyDescent="0.25">
      <c r="A1578" t="s">
        <v>17</v>
      </c>
      <c r="B1578" t="s">
        <v>60</v>
      </c>
      <c r="C1578" s="1">
        <v>42410</v>
      </c>
      <c r="D1578">
        <v>0</v>
      </c>
      <c r="E1578">
        <v>17</v>
      </c>
      <c r="F1578" s="7">
        <v>0</v>
      </c>
      <c r="G1578" s="7">
        <v>7.0307865802086269</v>
      </c>
      <c r="H1578">
        <v>3.29</v>
      </c>
      <c r="I1578" s="7">
        <v>2.8761296870594872</v>
      </c>
      <c r="J1578">
        <v>53.1</v>
      </c>
      <c r="K1578">
        <v>0</v>
      </c>
      <c r="L1578">
        <v>170</v>
      </c>
      <c r="M1578">
        <v>202.5</v>
      </c>
      <c r="N1578">
        <v>186.1</v>
      </c>
    </row>
    <row r="1579" spans="1:14" x14ac:dyDescent="0.25">
      <c r="A1579" t="s">
        <v>18</v>
      </c>
      <c r="B1579" t="s">
        <v>60</v>
      </c>
      <c r="C1579" s="1">
        <v>42410</v>
      </c>
      <c r="D1579">
        <f>18.5-0-0</f>
        <v>18.5</v>
      </c>
      <c r="E1579">
        <v>18</v>
      </c>
      <c r="F1579" s="7">
        <v>16.685126582278482</v>
      </c>
      <c r="G1579" s="7">
        <v>5.2998026501268667</v>
      </c>
      <c r="H1579">
        <v>2.48</v>
      </c>
      <c r="I1579" s="7">
        <v>2.1680248096983363</v>
      </c>
      <c r="J1579">
        <v>14.1</v>
      </c>
      <c r="K1579">
        <v>185</v>
      </c>
      <c r="L1579">
        <v>180</v>
      </c>
      <c r="M1579">
        <v>57.9</v>
      </c>
      <c r="N1579">
        <v>53.2</v>
      </c>
    </row>
    <row r="1580" spans="1:14" x14ac:dyDescent="0.25">
      <c r="A1580" t="s">
        <v>19</v>
      </c>
      <c r="B1580" t="s">
        <v>60</v>
      </c>
      <c r="C1580" s="1">
        <v>42410</v>
      </c>
      <c r="D1580">
        <f>14.5-0-0</f>
        <v>14.5</v>
      </c>
      <c r="E1580">
        <v>14.6</v>
      </c>
      <c r="F1580" s="7">
        <v>13.077531645569621</v>
      </c>
      <c r="G1580" s="7">
        <v>5.2784324781505498</v>
      </c>
      <c r="H1580">
        <v>2.4700000000000002</v>
      </c>
      <c r="I1580" s="7">
        <v>2.1592827741753595</v>
      </c>
      <c r="J1580">
        <v>11.4</v>
      </c>
      <c r="K1580">
        <v>149.5</v>
      </c>
      <c r="L1580">
        <v>146</v>
      </c>
      <c r="M1580">
        <v>73.099999999999994</v>
      </c>
      <c r="N1580">
        <v>67.2</v>
      </c>
    </row>
    <row r="1581" spans="1:14" x14ac:dyDescent="0.25">
      <c r="A1581" t="s">
        <v>20</v>
      </c>
      <c r="B1581" t="s">
        <v>60</v>
      </c>
      <c r="C1581" s="1">
        <v>42410</v>
      </c>
      <c r="D1581">
        <f>31-0-0</f>
        <v>31</v>
      </c>
      <c r="E1581">
        <v>30.5</v>
      </c>
      <c r="F1581" s="7">
        <v>27.958860759493671</v>
      </c>
      <c r="G1581" s="7">
        <v>4.316774739216239</v>
      </c>
      <c r="H1581">
        <v>2.02</v>
      </c>
      <c r="I1581" s="7">
        <v>1.7658911756413871</v>
      </c>
      <c r="J1581">
        <v>21.8</v>
      </c>
      <c r="K1581">
        <v>285.5</v>
      </c>
      <c r="L1581">
        <v>305</v>
      </c>
      <c r="M1581">
        <v>70.7</v>
      </c>
      <c r="N1581">
        <v>65</v>
      </c>
    </row>
    <row r="1582" spans="1:14" x14ac:dyDescent="0.25">
      <c r="A1582" t="s">
        <v>21</v>
      </c>
      <c r="B1582" t="s">
        <v>60</v>
      </c>
      <c r="C1582" s="1">
        <v>42410</v>
      </c>
      <c r="D1582">
        <f>22-0-0</f>
        <v>22</v>
      </c>
      <c r="E1582">
        <v>26</v>
      </c>
      <c r="F1582" s="7">
        <v>19.841772151898734</v>
      </c>
      <c r="G1582" s="7">
        <v>6.453791936848039</v>
      </c>
      <c r="H1582">
        <v>3.02</v>
      </c>
      <c r="I1582" s="7">
        <v>2.6400947279391036</v>
      </c>
      <c r="J1582">
        <v>18.3</v>
      </c>
      <c r="K1582">
        <v>239.5</v>
      </c>
      <c r="L1582">
        <v>260</v>
      </c>
      <c r="M1582">
        <v>109.3</v>
      </c>
      <c r="N1582">
        <v>100.4</v>
      </c>
    </row>
    <row r="1583" spans="1:14" x14ac:dyDescent="0.25">
      <c r="A1583" t="s">
        <v>22</v>
      </c>
      <c r="B1583" t="s">
        <v>60</v>
      </c>
      <c r="C1583" s="1">
        <v>42410</v>
      </c>
      <c r="D1583">
        <f>20.5-0-0</f>
        <v>20.5</v>
      </c>
      <c r="E1583">
        <v>20.8</v>
      </c>
      <c r="F1583" s="7">
        <v>18.488924050632914</v>
      </c>
      <c r="G1583" s="7">
        <v>3.0345644206371576</v>
      </c>
      <c r="H1583">
        <v>1.42</v>
      </c>
      <c r="I1583" s="7">
        <v>1.2413690442627572</v>
      </c>
      <c r="J1583">
        <v>15.6</v>
      </c>
      <c r="K1583">
        <v>205</v>
      </c>
      <c r="L1583">
        <v>208</v>
      </c>
      <c r="M1583">
        <v>88.2</v>
      </c>
      <c r="N1583">
        <v>81</v>
      </c>
    </row>
    <row r="1584" spans="1:14" x14ac:dyDescent="0.25">
      <c r="A1584" t="s">
        <v>23</v>
      </c>
      <c r="B1584" t="s">
        <v>60</v>
      </c>
      <c r="C1584" s="1">
        <v>42410</v>
      </c>
      <c r="D1584">
        <f>2.5-0-0</f>
        <v>2.5</v>
      </c>
      <c r="E1584">
        <v>4.7</v>
      </c>
      <c r="F1584" s="7">
        <v>2.2547468354430382</v>
      </c>
      <c r="G1584" s="7">
        <v>5.0219904144347325</v>
      </c>
      <c r="H1584">
        <v>2.35</v>
      </c>
      <c r="I1584" s="7">
        <v>2.0543783478996334</v>
      </c>
      <c r="J1584">
        <v>1.8</v>
      </c>
      <c r="K1584">
        <v>23.274999999999999</v>
      </c>
      <c r="L1584">
        <v>47</v>
      </c>
      <c r="M1584">
        <v>0.9</v>
      </c>
      <c r="N1584">
        <v>0.8</v>
      </c>
    </row>
    <row r="1585" spans="1:14" x14ac:dyDescent="0.25">
      <c r="A1585" t="s">
        <v>24</v>
      </c>
      <c r="B1585" t="s">
        <v>60</v>
      </c>
      <c r="C1585" s="1">
        <v>42410</v>
      </c>
      <c r="D1585">
        <f>27.5-0-0</f>
        <v>27.5</v>
      </c>
      <c r="E1585">
        <v>27.8</v>
      </c>
      <c r="F1585" s="7">
        <v>24.802215189873419</v>
      </c>
      <c r="G1585" s="7">
        <v>3.6756695799266983</v>
      </c>
      <c r="H1585">
        <v>1.72</v>
      </c>
      <c r="I1585" s="7">
        <v>1.5036301099520721</v>
      </c>
      <c r="J1585">
        <v>21.8</v>
      </c>
      <c r="K1585">
        <v>286</v>
      </c>
      <c r="L1585">
        <v>278</v>
      </c>
      <c r="M1585">
        <v>123</v>
      </c>
      <c r="N1585">
        <v>113</v>
      </c>
    </row>
    <row r="1586" spans="1:14" x14ac:dyDescent="0.25">
      <c r="A1586" t="s">
        <v>25</v>
      </c>
      <c r="B1586" t="s">
        <v>60</v>
      </c>
      <c r="C1586" s="1">
        <v>42410</v>
      </c>
      <c r="D1586">
        <f>6-0-0</f>
        <v>6</v>
      </c>
      <c r="E1586">
        <v>6.2</v>
      </c>
      <c r="F1586" s="7">
        <v>5.4113924050632916</v>
      </c>
      <c r="G1586" s="7">
        <v>4.9365097265294606</v>
      </c>
      <c r="H1586">
        <v>2.31</v>
      </c>
      <c r="I1586" s="7">
        <v>2.0194102058077248</v>
      </c>
      <c r="J1586">
        <v>5</v>
      </c>
      <c r="K1586">
        <v>65.5</v>
      </c>
      <c r="L1586">
        <v>62</v>
      </c>
      <c r="M1586">
        <v>4.2</v>
      </c>
      <c r="N1586">
        <v>3.9</v>
      </c>
    </row>
    <row r="1587" spans="1:14" x14ac:dyDescent="0.25">
      <c r="A1587" t="s">
        <v>26</v>
      </c>
      <c r="B1587" t="s">
        <v>60</v>
      </c>
      <c r="C1587" s="1">
        <v>42410</v>
      </c>
      <c r="D1587">
        <f>23.5-0-0</f>
        <v>23.5</v>
      </c>
      <c r="E1587">
        <v>16.5</v>
      </c>
      <c r="F1587" s="7">
        <v>21.194620253164558</v>
      </c>
      <c r="G1587" s="7">
        <v>3.33374682830561</v>
      </c>
      <c r="H1587">
        <v>1.56</v>
      </c>
      <c r="I1587" s="7">
        <v>1.3637575415844376</v>
      </c>
      <c r="J1587">
        <v>17.100000000000001</v>
      </c>
      <c r="K1587">
        <v>224.5</v>
      </c>
      <c r="L1587">
        <v>165</v>
      </c>
      <c r="M1587">
        <v>29.2</v>
      </c>
      <c r="N1587">
        <v>26.9</v>
      </c>
    </row>
    <row r="1588" spans="1:14" x14ac:dyDescent="0.25">
      <c r="A1588" t="s">
        <v>27</v>
      </c>
      <c r="B1588" t="s">
        <v>60</v>
      </c>
      <c r="C1588" s="1">
        <v>42410</v>
      </c>
      <c r="D1588">
        <f>19-0-0</f>
        <v>19</v>
      </c>
      <c r="E1588">
        <v>18.2</v>
      </c>
      <c r="F1588" s="7">
        <v>17.13607594936709</v>
      </c>
      <c r="G1588" s="7">
        <v>2.8849732168029321</v>
      </c>
      <c r="H1588">
        <v>1.35</v>
      </c>
      <c r="I1588" s="7">
        <v>1.1801747956019171</v>
      </c>
      <c r="J1588">
        <v>14.7</v>
      </c>
      <c r="K1588">
        <v>193</v>
      </c>
      <c r="L1588">
        <v>182</v>
      </c>
      <c r="M1588">
        <v>81.2</v>
      </c>
      <c r="N1588">
        <v>74.7</v>
      </c>
    </row>
    <row r="1589" spans="1:14" x14ac:dyDescent="0.25">
      <c r="A1589" t="s">
        <v>28</v>
      </c>
      <c r="B1589" t="s">
        <v>60</v>
      </c>
      <c r="C1589" s="1">
        <v>42410</v>
      </c>
      <c r="D1589">
        <f>7-0-0</f>
        <v>7</v>
      </c>
      <c r="E1589">
        <v>7</v>
      </c>
      <c r="F1589" s="7">
        <v>6.3132911392405067</v>
      </c>
      <c r="G1589" s="7">
        <v>2.8636030448266139</v>
      </c>
      <c r="H1589">
        <v>1.34</v>
      </c>
      <c r="I1589" s="7">
        <v>1.17143276007894</v>
      </c>
      <c r="J1589">
        <v>5</v>
      </c>
      <c r="K1589">
        <v>65</v>
      </c>
      <c r="L1589">
        <v>70</v>
      </c>
      <c r="M1589">
        <v>27.6</v>
      </c>
      <c r="N1589">
        <v>25.3</v>
      </c>
    </row>
    <row r="1590" spans="1:14" x14ac:dyDescent="0.25">
      <c r="A1590" t="s">
        <v>29</v>
      </c>
      <c r="B1590" t="s">
        <v>60</v>
      </c>
      <c r="C1590" s="1">
        <v>42410</v>
      </c>
      <c r="D1590">
        <f>16-0-0</f>
        <v>16</v>
      </c>
      <c r="E1590">
        <v>14.4</v>
      </c>
      <c r="F1590" s="7">
        <v>14.430379746835444</v>
      </c>
      <c r="G1590" s="7">
        <v>2.7567521849450238</v>
      </c>
      <c r="H1590">
        <v>1.29</v>
      </c>
      <c r="I1590" s="7">
        <v>1.1277225824640542</v>
      </c>
      <c r="J1590">
        <v>12.1</v>
      </c>
      <c r="K1590">
        <v>158.5</v>
      </c>
      <c r="L1590">
        <v>144</v>
      </c>
      <c r="M1590">
        <v>14.5</v>
      </c>
      <c r="N1590">
        <v>13.3</v>
      </c>
    </row>
    <row r="1591" spans="1:14" x14ac:dyDescent="0.25">
      <c r="A1591" t="s">
        <v>30</v>
      </c>
      <c r="B1591" t="s">
        <v>60</v>
      </c>
      <c r="C1591" s="1">
        <v>42410</v>
      </c>
      <c r="D1591">
        <f>35-0-0</f>
        <v>35</v>
      </c>
      <c r="E1591">
        <v>36.299999999999997</v>
      </c>
      <c r="F1591" s="7">
        <v>31.566455696202535</v>
      </c>
      <c r="G1591" s="7">
        <v>3.4192275162108818</v>
      </c>
      <c r="H1591">
        <v>1.6</v>
      </c>
      <c r="I1591" s="7">
        <v>1.3987256836763462</v>
      </c>
      <c r="J1591">
        <v>27.4</v>
      </c>
      <c r="K1591">
        <v>359</v>
      </c>
      <c r="L1591">
        <v>363</v>
      </c>
      <c r="M1591">
        <v>35.1</v>
      </c>
      <c r="N1591">
        <v>32.299999999999997</v>
      </c>
    </row>
    <row r="1592" spans="1:14" x14ac:dyDescent="0.25">
      <c r="A1592" t="s">
        <v>31</v>
      </c>
      <c r="B1592" t="s">
        <v>60</v>
      </c>
      <c r="C1592" s="1">
        <v>42410</v>
      </c>
      <c r="D1592">
        <f>32-0-0</f>
        <v>32</v>
      </c>
      <c r="E1592">
        <v>31.9</v>
      </c>
      <c r="F1592" s="7">
        <v>28.860759493670887</v>
      </c>
      <c r="G1592" s="7">
        <v>2.8636030448266139</v>
      </c>
      <c r="H1592">
        <v>1.34</v>
      </c>
      <c r="I1592" s="7">
        <v>1.17143276007894</v>
      </c>
      <c r="J1592">
        <v>23.9</v>
      </c>
      <c r="K1592">
        <v>314</v>
      </c>
      <c r="L1592">
        <v>319</v>
      </c>
      <c r="M1592">
        <v>53.2</v>
      </c>
      <c r="N1592">
        <v>48.9</v>
      </c>
    </row>
    <row r="1593" spans="1:14" x14ac:dyDescent="0.25">
      <c r="A1593" t="s">
        <v>32</v>
      </c>
      <c r="B1593" t="s">
        <v>60</v>
      </c>
      <c r="C1593" s="1">
        <v>42410</v>
      </c>
      <c r="D1593">
        <f>7-0-0</f>
        <v>7</v>
      </c>
      <c r="E1593">
        <v>7.4</v>
      </c>
      <c r="F1593" s="7">
        <v>6.3132911392405067</v>
      </c>
      <c r="G1593" s="7">
        <v>1.773724274034395</v>
      </c>
      <c r="H1593">
        <v>0.83</v>
      </c>
      <c r="I1593" s="7">
        <v>0.72558894840710453</v>
      </c>
      <c r="J1593">
        <v>5.3</v>
      </c>
      <c r="K1593">
        <v>70</v>
      </c>
      <c r="L1593">
        <v>74</v>
      </c>
      <c r="M1593">
        <v>24.7</v>
      </c>
      <c r="N1593">
        <v>22.7</v>
      </c>
    </row>
    <row r="1594" spans="1:14" x14ac:dyDescent="0.25">
      <c r="A1594" t="s">
        <v>33</v>
      </c>
      <c r="B1594" t="s">
        <v>60</v>
      </c>
      <c r="C1594" s="1">
        <v>42410</v>
      </c>
      <c r="D1594">
        <v>0</v>
      </c>
      <c r="E1594">
        <v>15</v>
      </c>
      <c r="F1594" s="7">
        <v>0</v>
      </c>
      <c r="G1594" s="7">
        <v>2.0729066817028472</v>
      </c>
      <c r="H1594">
        <v>0.97</v>
      </c>
      <c r="I1594" s="7">
        <v>0.84797744572878475</v>
      </c>
      <c r="J1594">
        <v>46.9</v>
      </c>
      <c r="K1594">
        <v>0</v>
      </c>
      <c r="L1594">
        <v>150</v>
      </c>
      <c r="M1594">
        <v>327.9</v>
      </c>
      <c r="N1594">
        <v>301.39999999999998</v>
      </c>
    </row>
    <row r="1595" spans="1:14" x14ac:dyDescent="0.25">
      <c r="A1595" t="s">
        <v>34</v>
      </c>
      <c r="B1595" t="s">
        <v>60</v>
      </c>
      <c r="C1595" s="1">
        <v>42410</v>
      </c>
      <c r="D1595">
        <f>2.7-0-0</f>
        <v>2.7</v>
      </c>
      <c r="E1595">
        <v>5.5</v>
      </c>
      <c r="F1595" s="7">
        <v>2.4351265822784813</v>
      </c>
      <c r="G1595" s="7">
        <v>1.1967296306738087</v>
      </c>
      <c r="H1595">
        <v>0.56000000000000005</v>
      </c>
      <c r="I1595" s="7">
        <v>0.48955398928672123</v>
      </c>
      <c r="J1595">
        <v>7.8</v>
      </c>
      <c r="K1595">
        <v>102.58249999999998</v>
      </c>
      <c r="L1595">
        <v>55</v>
      </c>
      <c r="M1595">
        <v>10</v>
      </c>
      <c r="N1595">
        <v>9.1999999999999993</v>
      </c>
    </row>
    <row r="1596" spans="1:14" x14ac:dyDescent="0.25">
      <c r="A1596" t="s">
        <v>35</v>
      </c>
      <c r="B1596" t="s">
        <v>60</v>
      </c>
      <c r="C1596" s="1">
        <v>42410</v>
      </c>
      <c r="D1596">
        <f>21-0-0</f>
        <v>21</v>
      </c>
      <c r="E1596">
        <v>20.8</v>
      </c>
      <c r="F1596" s="7">
        <v>18.939873417721522</v>
      </c>
      <c r="G1596" s="7">
        <v>1.1753594586974907</v>
      </c>
      <c r="H1596">
        <v>0.55000000000000004</v>
      </c>
      <c r="I1596" s="7">
        <v>0.48081195376374408</v>
      </c>
      <c r="J1596">
        <v>16</v>
      </c>
      <c r="K1596">
        <v>210</v>
      </c>
      <c r="L1596">
        <v>208</v>
      </c>
      <c r="M1596">
        <v>89</v>
      </c>
      <c r="N1596">
        <v>81.8</v>
      </c>
    </row>
    <row r="1597" spans="1:14" x14ac:dyDescent="0.25">
      <c r="A1597" t="s">
        <v>36</v>
      </c>
      <c r="B1597" t="s">
        <v>60</v>
      </c>
      <c r="C1597" s="1">
        <v>42410</v>
      </c>
      <c r="D1597">
        <v>0</v>
      </c>
      <c r="E1597">
        <v>8</v>
      </c>
      <c r="F1597" s="7">
        <v>0</v>
      </c>
      <c r="G1597" s="7">
        <v>0.53425429940795033</v>
      </c>
      <c r="H1597">
        <v>0.25</v>
      </c>
      <c r="I1597" s="7">
        <v>0.2185508880744291</v>
      </c>
      <c r="J1597">
        <v>25</v>
      </c>
      <c r="K1597">
        <v>0</v>
      </c>
      <c r="L1597">
        <v>80</v>
      </c>
      <c r="M1597">
        <v>0</v>
      </c>
      <c r="N1597">
        <v>0</v>
      </c>
    </row>
    <row r="1598" spans="1:14" x14ac:dyDescent="0.25">
      <c r="A1598" t="s">
        <v>37</v>
      </c>
      <c r="B1598" t="s">
        <v>60</v>
      </c>
      <c r="C1598" s="1">
        <v>42410</v>
      </c>
      <c r="D1598">
        <v>0</v>
      </c>
      <c r="E1598">
        <v>0</v>
      </c>
      <c r="F1598" s="7">
        <v>0</v>
      </c>
      <c r="G1598" s="7">
        <v>0</v>
      </c>
      <c r="H1598">
        <v>0</v>
      </c>
      <c r="I1598" s="7">
        <v>0</v>
      </c>
      <c r="J1598">
        <v>0</v>
      </c>
      <c r="K1598">
        <v>0</v>
      </c>
      <c r="L1598">
        <v>0</v>
      </c>
      <c r="M1598">
        <v>0</v>
      </c>
      <c r="N1598">
        <v>0</v>
      </c>
    </row>
    <row r="1599" spans="1:14" x14ac:dyDescent="0.25">
      <c r="A1599" t="s">
        <v>38</v>
      </c>
      <c r="B1599" t="s">
        <v>60</v>
      </c>
      <c r="C1599" s="1">
        <v>42410</v>
      </c>
      <c r="D1599">
        <v>0</v>
      </c>
      <c r="E1599">
        <v>10</v>
      </c>
      <c r="F1599" s="7">
        <v>0</v>
      </c>
      <c r="G1599" s="7">
        <v>0</v>
      </c>
      <c r="H1599">
        <v>0</v>
      </c>
      <c r="I1599" s="7">
        <v>0</v>
      </c>
      <c r="J1599">
        <v>31.2</v>
      </c>
      <c r="K1599">
        <v>0</v>
      </c>
      <c r="L1599">
        <v>100</v>
      </c>
      <c r="M1599">
        <v>219.7</v>
      </c>
      <c r="N1599">
        <v>201.9</v>
      </c>
    </row>
    <row r="1600" spans="1:14" x14ac:dyDescent="0.25">
      <c r="A1600" t="s">
        <v>59</v>
      </c>
      <c r="B1600" t="s">
        <v>60</v>
      </c>
      <c r="C1600" s="1">
        <v>42410</v>
      </c>
      <c r="D1600">
        <v>0</v>
      </c>
      <c r="E1600">
        <v>5</v>
      </c>
      <c r="F1600" s="7">
        <v>0</v>
      </c>
      <c r="G1600" s="7">
        <v>0</v>
      </c>
      <c r="I1600" s="7">
        <v>0</v>
      </c>
      <c r="K1600">
        <v>0</v>
      </c>
      <c r="L1600">
        <v>50</v>
      </c>
      <c r="M1600">
        <v>0</v>
      </c>
      <c r="N1600">
        <v>0</v>
      </c>
    </row>
    <row r="1601" spans="1:14" x14ac:dyDescent="0.25">
      <c r="A1601" t="s">
        <v>1</v>
      </c>
      <c r="B1601" t="s">
        <v>60</v>
      </c>
      <c r="C1601" s="1">
        <v>42411</v>
      </c>
      <c r="D1601">
        <v>490.6</v>
      </c>
      <c r="E1601">
        <v>507.19999999999993</v>
      </c>
      <c r="F1601">
        <v>536</v>
      </c>
      <c r="G1601">
        <v>126</v>
      </c>
      <c r="H1601">
        <v>177.35000000000002</v>
      </c>
      <c r="I1601">
        <v>182.24</v>
      </c>
      <c r="J1601">
        <v>533.90476190476193</v>
      </c>
      <c r="K1601">
        <v>5994.9</v>
      </c>
      <c r="L1601">
        <v>5679</v>
      </c>
      <c r="M1601">
        <v>2028.6000000000001</v>
      </c>
      <c r="N1601">
        <v>1930.8600000000004</v>
      </c>
    </row>
    <row r="1602" spans="1:14" x14ac:dyDescent="0.25">
      <c r="A1602" t="s">
        <v>2</v>
      </c>
      <c r="B1602" t="s">
        <v>60</v>
      </c>
      <c r="C1602" s="1">
        <v>42411</v>
      </c>
      <c r="D1602">
        <f>11.8-0-0</f>
        <v>11.8</v>
      </c>
      <c r="E1602">
        <v>14.5</v>
      </c>
      <c r="F1602" s="7">
        <v>12.891969017529556</v>
      </c>
      <c r="G1602" s="7">
        <v>14.706512545813361</v>
      </c>
      <c r="H1602">
        <v>20.7</v>
      </c>
      <c r="I1602" s="7">
        <v>21.270752748801801</v>
      </c>
      <c r="J1602">
        <v>9.6999999999999993</v>
      </c>
      <c r="K1602">
        <v>135.84</v>
      </c>
      <c r="L1602">
        <v>159.5</v>
      </c>
      <c r="M1602">
        <v>15.9</v>
      </c>
      <c r="N1602">
        <v>15.2</v>
      </c>
    </row>
    <row r="1603" spans="1:14" x14ac:dyDescent="0.25">
      <c r="A1603" t="s">
        <v>3</v>
      </c>
      <c r="B1603" t="s">
        <v>60</v>
      </c>
      <c r="C1603" s="1">
        <v>42411</v>
      </c>
      <c r="D1603">
        <f>2.3-0-0</f>
        <v>2.2999999999999998</v>
      </c>
      <c r="E1603">
        <v>3.3</v>
      </c>
      <c r="F1603" s="7">
        <v>2.5128414186710151</v>
      </c>
      <c r="G1603" s="7">
        <v>10.024584155624469</v>
      </c>
      <c r="H1603">
        <v>14.11</v>
      </c>
      <c r="I1603" s="7">
        <v>14.49904933746828</v>
      </c>
      <c r="J1603">
        <v>2.5</v>
      </c>
      <c r="K1603">
        <v>34.865000000000002</v>
      </c>
      <c r="L1603">
        <v>36.299999999999997</v>
      </c>
      <c r="M1603">
        <v>8.4</v>
      </c>
      <c r="N1603">
        <v>8</v>
      </c>
    </row>
    <row r="1604" spans="1:14" x14ac:dyDescent="0.25">
      <c r="A1604" t="s">
        <v>4</v>
      </c>
      <c r="B1604" t="s">
        <v>60</v>
      </c>
      <c r="C1604" s="1">
        <v>42411</v>
      </c>
      <c r="D1604">
        <f>4.1-0-0</f>
        <v>4.0999999999999996</v>
      </c>
      <c r="E1604">
        <v>6.9</v>
      </c>
      <c r="F1604" s="7">
        <v>4.4794129637178957</v>
      </c>
      <c r="G1604" s="7">
        <v>7.445616013532562</v>
      </c>
      <c r="H1604">
        <v>10.48</v>
      </c>
      <c r="I1604" s="7">
        <v>10.768960811953763</v>
      </c>
      <c r="J1604">
        <v>6.1</v>
      </c>
      <c r="K1604">
        <v>85.211500000000001</v>
      </c>
      <c r="L1604">
        <v>75.900000000000006</v>
      </c>
      <c r="M1604">
        <v>18.3</v>
      </c>
      <c r="N1604">
        <v>17.5</v>
      </c>
    </row>
    <row r="1605" spans="1:14" x14ac:dyDescent="0.25">
      <c r="A1605" t="s">
        <v>5</v>
      </c>
      <c r="B1605" t="s">
        <v>60</v>
      </c>
      <c r="C1605" s="1">
        <v>42411</v>
      </c>
      <c r="D1605">
        <f>5-0-1</f>
        <v>4</v>
      </c>
      <c r="E1605">
        <v>7.7</v>
      </c>
      <c r="F1605" s="7">
        <v>4.3701589889930696</v>
      </c>
      <c r="G1605" s="7">
        <v>7.1827459825204381</v>
      </c>
      <c r="H1605">
        <v>10.11</v>
      </c>
      <c r="I1605" s="7">
        <v>10.388758951226388</v>
      </c>
      <c r="J1605">
        <v>7.2</v>
      </c>
      <c r="K1605">
        <v>100.37100000000001</v>
      </c>
      <c r="L1605">
        <v>84.7</v>
      </c>
      <c r="M1605">
        <v>7.9</v>
      </c>
      <c r="N1605">
        <v>7.5</v>
      </c>
    </row>
    <row r="1606" spans="1:14" x14ac:dyDescent="0.25">
      <c r="A1606" t="s">
        <v>6</v>
      </c>
      <c r="B1606" t="s">
        <v>60</v>
      </c>
      <c r="C1606" s="1">
        <v>42411</v>
      </c>
      <c r="D1606">
        <f>7.1-0-0</f>
        <v>7.1</v>
      </c>
      <c r="E1606">
        <v>16.5</v>
      </c>
      <c r="F1606" s="7">
        <v>7.7570322054626981</v>
      </c>
      <c r="G1606" s="7">
        <v>8.8523259092190578</v>
      </c>
      <c r="H1606">
        <v>12.46</v>
      </c>
      <c r="I1606" s="7">
        <v>12.803554553143503</v>
      </c>
      <c r="J1606">
        <v>14.5</v>
      </c>
      <c r="K1606">
        <v>203.2165</v>
      </c>
      <c r="L1606">
        <v>181.5</v>
      </c>
      <c r="M1606">
        <v>22.6</v>
      </c>
      <c r="N1606">
        <v>21.5</v>
      </c>
    </row>
    <row r="1607" spans="1:14" x14ac:dyDescent="0.25">
      <c r="A1607" t="s">
        <v>7</v>
      </c>
      <c r="B1607" t="s">
        <v>60</v>
      </c>
      <c r="C1607" s="1">
        <v>42411</v>
      </c>
      <c r="D1607">
        <f>4.5-0-0</f>
        <v>4.5</v>
      </c>
      <c r="E1607">
        <v>11.8</v>
      </c>
      <c r="F1607" s="7">
        <v>4.9164288626172032</v>
      </c>
      <c r="G1607" s="7">
        <v>7.4811389906963619</v>
      </c>
      <c r="H1607">
        <v>10.53</v>
      </c>
      <c r="I1607" s="7">
        <v>10.820339441781787</v>
      </c>
      <c r="J1607">
        <v>6.7</v>
      </c>
      <c r="K1607">
        <v>94.145999999999987</v>
      </c>
      <c r="L1607">
        <v>129.80000000000001</v>
      </c>
      <c r="M1607">
        <v>8</v>
      </c>
      <c r="N1607">
        <v>7.6</v>
      </c>
    </row>
    <row r="1608" spans="1:14" x14ac:dyDescent="0.25">
      <c r="A1608" t="s">
        <v>8</v>
      </c>
      <c r="B1608" t="s">
        <v>60</v>
      </c>
      <c r="C1608" s="1">
        <v>42411</v>
      </c>
      <c r="D1608">
        <f>3.2-0-0</f>
        <v>3.2</v>
      </c>
      <c r="E1608">
        <v>12.7</v>
      </c>
      <c r="F1608" s="7">
        <v>3.4961271911944558</v>
      </c>
      <c r="G1608" s="7">
        <v>5.6836763462080624</v>
      </c>
      <c r="H1608">
        <v>8</v>
      </c>
      <c r="I1608" s="7">
        <v>8.2205807724837889</v>
      </c>
      <c r="J1608">
        <v>12.5</v>
      </c>
      <c r="K1608">
        <v>175.94499999999999</v>
      </c>
      <c r="L1608">
        <v>139.69999999999999</v>
      </c>
      <c r="M1608">
        <v>18.399999999999999</v>
      </c>
      <c r="N1608">
        <v>17.5</v>
      </c>
    </row>
    <row r="1609" spans="1:14" x14ac:dyDescent="0.25">
      <c r="A1609" t="s">
        <v>9</v>
      </c>
      <c r="B1609" t="s">
        <v>60</v>
      </c>
      <c r="C1609" s="1">
        <v>42411</v>
      </c>
      <c r="D1609">
        <f>6.8-0-0</f>
        <v>6.8</v>
      </c>
      <c r="E1609">
        <v>14.8</v>
      </c>
      <c r="F1609" s="7">
        <v>7.4292702812882174</v>
      </c>
      <c r="G1609" s="7">
        <v>7.3603608683394404</v>
      </c>
      <c r="H1609">
        <v>10.36</v>
      </c>
      <c r="I1609" s="7">
        <v>10.645652100366506</v>
      </c>
      <c r="J1609">
        <v>10.1</v>
      </c>
      <c r="K1609">
        <v>141.755</v>
      </c>
      <c r="L1609">
        <v>162.80000000000001</v>
      </c>
      <c r="M1609">
        <v>13</v>
      </c>
      <c r="N1609">
        <v>12.3</v>
      </c>
    </row>
    <row r="1610" spans="1:14" x14ac:dyDescent="0.25">
      <c r="A1610" t="s">
        <v>10</v>
      </c>
      <c r="B1610" t="s">
        <v>60</v>
      </c>
      <c r="C1610" s="1">
        <v>42411</v>
      </c>
      <c r="D1610">
        <f>16.6-0-0</f>
        <v>16.600000000000001</v>
      </c>
      <c r="E1610">
        <v>17.8</v>
      </c>
      <c r="F1610" s="7">
        <v>18.136159804321238</v>
      </c>
      <c r="G1610" s="7">
        <v>6.9696081195376376</v>
      </c>
      <c r="H1610">
        <v>9.81</v>
      </c>
      <c r="I1610" s="7">
        <v>10.080487172258247</v>
      </c>
      <c r="J1610">
        <v>12.3</v>
      </c>
      <c r="K1610">
        <v>172.17499999999998</v>
      </c>
      <c r="L1610">
        <v>195.8</v>
      </c>
      <c r="M1610">
        <v>20.2</v>
      </c>
      <c r="N1610">
        <v>19.3</v>
      </c>
    </row>
    <row r="1611" spans="1:14" x14ac:dyDescent="0.25">
      <c r="A1611" t="s">
        <v>11</v>
      </c>
      <c r="B1611" t="s">
        <v>60</v>
      </c>
      <c r="C1611" s="1">
        <v>42411</v>
      </c>
      <c r="D1611">
        <f>4.7-0-0.5</f>
        <v>4.2</v>
      </c>
      <c r="E1611">
        <v>12.4</v>
      </c>
      <c r="F1611" s="7">
        <v>4.5886669384427234</v>
      </c>
      <c r="G1611" s="7">
        <v>6.6712151113617137</v>
      </c>
      <c r="H1611">
        <v>9.39</v>
      </c>
      <c r="I1611" s="7">
        <v>9.6489066817028473</v>
      </c>
      <c r="J1611">
        <v>6</v>
      </c>
      <c r="K1611">
        <v>83.94</v>
      </c>
      <c r="L1611">
        <v>136.4</v>
      </c>
      <c r="M1611">
        <v>10.9</v>
      </c>
      <c r="N1611">
        <v>10.4</v>
      </c>
    </row>
    <row r="1612" spans="1:14" x14ac:dyDescent="0.25">
      <c r="A1612" t="s">
        <v>12</v>
      </c>
      <c r="B1612" t="s">
        <v>60</v>
      </c>
      <c r="C1612" s="1">
        <v>42411</v>
      </c>
      <c r="D1612">
        <f>20.4-0-0</f>
        <v>20.399999999999999</v>
      </c>
      <c r="E1612">
        <v>30.4</v>
      </c>
      <c r="F1612" s="7">
        <v>22.287810843864655</v>
      </c>
      <c r="G1612" s="7">
        <v>4.7103467719199319</v>
      </c>
      <c r="H1612">
        <v>6.63</v>
      </c>
      <c r="I1612" s="7">
        <v>6.8128063151959406</v>
      </c>
      <c r="J1612">
        <v>21.7</v>
      </c>
      <c r="K1612">
        <v>304.74000000000007</v>
      </c>
      <c r="L1612">
        <v>334.4</v>
      </c>
      <c r="M1612">
        <v>79.5</v>
      </c>
      <c r="N1612">
        <v>75.599999999999994</v>
      </c>
    </row>
    <row r="1613" spans="1:14" x14ac:dyDescent="0.25">
      <c r="A1613" t="s">
        <v>13</v>
      </c>
      <c r="B1613" t="s">
        <v>60</v>
      </c>
      <c r="C1613" s="1">
        <v>42411</v>
      </c>
      <c r="D1613">
        <f>11-0-0</f>
        <v>11</v>
      </c>
      <c r="E1613">
        <v>10</v>
      </c>
      <c r="F1613" s="7">
        <v>12.017937219730941</v>
      </c>
      <c r="G1613" s="7">
        <v>4.9519030166337741</v>
      </c>
      <c r="H1613">
        <v>6.97</v>
      </c>
      <c r="I1613" s="7">
        <v>7.1621809980265008</v>
      </c>
      <c r="J1613">
        <v>8.9</v>
      </c>
      <c r="K1613">
        <v>125</v>
      </c>
      <c r="L1613">
        <v>110</v>
      </c>
      <c r="M1613">
        <v>12.2</v>
      </c>
      <c r="N1613">
        <v>11.6</v>
      </c>
    </row>
    <row r="1614" spans="1:14" x14ac:dyDescent="0.25">
      <c r="A1614" t="s">
        <v>14</v>
      </c>
      <c r="B1614" t="s">
        <v>60</v>
      </c>
      <c r="C1614" s="1">
        <v>42411</v>
      </c>
      <c r="D1614">
        <f>8-0-0</f>
        <v>8</v>
      </c>
      <c r="E1614">
        <v>5.7</v>
      </c>
      <c r="F1614" s="7">
        <v>8.7403179779861393</v>
      </c>
      <c r="G1614" s="7">
        <v>2.9910346771919931</v>
      </c>
      <c r="H1614">
        <v>4.21</v>
      </c>
      <c r="I1614" s="7">
        <v>4.3260806315195932</v>
      </c>
      <c r="J1614">
        <v>2.9</v>
      </c>
      <c r="K1614">
        <v>40</v>
      </c>
      <c r="L1614">
        <v>62.7</v>
      </c>
      <c r="M1614">
        <v>2.6</v>
      </c>
      <c r="N1614">
        <v>2.5</v>
      </c>
    </row>
    <row r="1615" spans="1:14" x14ac:dyDescent="0.25">
      <c r="A1615" t="s">
        <v>15</v>
      </c>
      <c r="B1615" t="s">
        <v>60</v>
      </c>
      <c r="C1615" s="1">
        <v>42411</v>
      </c>
      <c r="D1615">
        <f>12-0-0</f>
        <v>12</v>
      </c>
      <c r="E1615">
        <v>9.9</v>
      </c>
      <c r="F1615" s="7">
        <v>13.110476966979208</v>
      </c>
      <c r="G1615" s="7">
        <v>2.898674936566112</v>
      </c>
      <c r="H1615">
        <v>4.08</v>
      </c>
      <c r="I1615" s="7">
        <v>4.1924961939667318</v>
      </c>
      <c r="J1615">
        <v>9.4</v>
      </c>
      <c r="K1615">
        <v>132</v>
      </c>
      <c r="L1615">
        <v>108.9</v>
      </c>
      <c r="M1615">
        <v>15.5</v>
      </c>
      <c r="N1615">
        <v>14.8</v>
      </c>
    </row>
    <row r="1616" spans="1:14" x14ac:dyDescent="0.25">
      <c r="A1616" t="s">
        <v>16</v>
      </c>
      <c r="B1616" t="s">
        <v>60</v>
      </c>
      <c r="C1616" s="1">
        <v>42411</v>
      </c>
      <c r="D1616">
        <f>10-0-0</f>
        <v>10</v>
      </c>
      <c r="E1616">
        <v>9.9</v>
      </c>
      <c r="F1616" s="7">
        <v>10.925397472482674</v>
      </c>
      <c r="G1616" s="7">
        <v>4.8240202988440926</v>
      </c>
      <c r="H1616">
        <v>6.79</v>
      </c>
      <c r="I1616" s="7">
        <v>6.9772179306456152</v>
      </c>
      <c r="J1616">
        <v>8.3000000000000007</v>
      </c>
      <c r="K1616">
        <v>116.5</v>
      </c>
      <c r="L1616">
        <v>108.9</v>
      </c>
      <c r="M1616">
        <v>25.8</v>
      </c>
      <c r="N1616">
        <v>24.6</v>
      </c>
    </row>
    <row r="1617" spans="1:14" x14ac:dyDescent="0.25">
      <c r="A1617" t="s">
        <v>17</v>
      </c>
      <c r="B1617" t="s">
        <v>60</v>
      </c>
      <c r="C1617" s="1">
        <v>42411</v>
      </c>
      <c r="D1617">
        <v>0</v>
      </c>
      <c r="E1617">
        <v>17</v>
      </c>
      <c r="F1617" s="7">
        <v>0</v>
      </c>
      <c r="G1617" s="7">
        <v>2.337411897378066</v>
      </c>
      <c r="H1617">
        <v>3.29</v>
      </c>
      <c r="I1617" s="7">
        <v>3.3807138426839582</v>
      </c>
      <c r="J1617">
        <v>50.9</v>
      </c>
      <c r="K1617">
        <v>0</v>
      </c>
      <c r="L1617">
        <v>187</v>
      </c>
      <c r="M1617">
        <v>207.5</v>
      </c>
      <c r="N1617">
        <v>197.5</v>
      </c>
    </row>
    <row r="1618" spans="1:14" x14ac:dyDescent="0.25">
      <c r="A1618" t="s">
        <v>18</v>
      </c>
      <c r="B1618" t="s">
        <v>60</v>
      </c>
      <c r="C1618" s="1">
        <v>42411</v>
      </c>
      <c r="D1618">
        <f>18-0-0</f>
        <v>18</v>
      </c>
      <c r="E1618">
        <v>18</v>
      </c>
      <c r="F1618" s="7">
        <v>19.665715450468813</v>
      </c>
      <c r="G1618" s="7">
        <v>1.7619396673244994</v>
      </c>
      <c r="H1618">
        <v>2.48</v>
      </c>
      <c r="I1618" s="7">
        <v>2.5483800394699747</v>
      </c>
      <c r="J1618">
        <v>14.5</v>
      </c>
      <c r="K1618">
        <v>203</v>
      </c>
      <c r="L1618">
        <v>198</v>
      </c>
      <c r="M1618">
        <v>63.5</v>
      </c>
      <c r="N1618">
        <v>60.5</v>
      </c>
    </row>
    <row r="1619" spans="1:14" x14ac:dyDescent="0.25">
      <c r="A1619" t="s">
        <v>19</v>
      </c>
      <c r="B1619" t="s">
        <v>60</v>
      </c>
      <c r="C1619" s="1">
        <v>42411</v>
      </c>
      <c r="D1619">
        <f>14-0-0</f>
        <v>14</v>
      </c>
      <c r="E1619">
        <v>14.6</v>
      </c>
      <c r="F1619" s="7">
        <v>15.295556461475742</v>
      </c>
      <c r="G1619" s="7">
        <v>1.7548350718917394</v>
      </c>
      <c r="H1619">
        <v>2.4700000000000002</v>
      </c>
      <c r="I1619" s="7">
        <v>2.5381043135043697</v>
      </c>
      <c r="J1619">
        <v>11.7</v>
      </c>
      <c r="K1619">
        <v>163.5</v>
      </c>
      <c r="L1619">
        <v>160.6</v>
      </c>
      <c r="M1619">
        <v>80</v>
      </c>
      <c r="N1619">
        <v>76.099999999999994</v>
      </c>
    </row>
    <row r="1620" spans="1:14" x14ac:dyDescent="0.25">
      <c r="A1620" t="s">
        <v>20</v>
      </c>
      <c r="B1620" t="s">
        <v>60</v>
      </c>
      <c r="C1620" s="1">
        <v>42411</v>
      </c>
      <c r="D1620">
        <f>31-0-0</f>
        <v>31</v>
      </c>
      <c r="E1620">
        <v>30.5</v>
      </c>
      <c r="F1620" s="7">
        <v>33.86873216469629</v>
      </c>
      <c r="G1620" s="7">
        <v>1.4351282774175358</v>
      </c>
      <c r="H1620">
        <v>2.02</v>
      </c>
      <c r="I1620" s="7">
        <v>2.0756966450521563</v>
      </c>
      <c r="J1620">
        <v>22.6</v>
      </c>
      <c r="K1620">
        <v>316.5</v>
      </c>
      <c r="L1620">
        <v>335.5</v>
      </c>
      <c r="M1620">
        <v>78.400000000000006</v>
      </c>
      <c r="N1620">
        <v>74.599999999999994</v>
      </c>
    </row>
    <row r="1621" spans="1:14" x14ac:dyDescent="0.25">
      <c r="A1621" t="s">
        <v>21</v>
      </c>
      <c r="B1621" t="s">
        <v>60</v>
      </c>
      <c r="C1621" s="1">
        <v>42411</v>
      </c>
      <c r="D1621">
        <f>26-0-0</f>
        <v>26</v>
      </c>
      <c r="E1621">
        <v>26</v>
      </c>
      <c r="F1621" s="7">
        <v>28.40603342845495</v>
      </c>
      <c r="G1621" s="7">
        <v>2.1455878206935433</v>
      </c>
      <c r="H1621">
        <v>3.02</v>
      </c>
      <c r="I1621" s="7">
        <v>3.1032692416126304</v>
      </c>
      <c r="J1621">
        <v>18.899999999999999</v>
      </c>
      <c r="K1621">
        <v>265.5</v>
      </c>
      <c r="L1621">
        <v>286</v>
      </c>
      <c r="M1621">
        <v>121.1</v>
      </c>
      <c r="N1621">
        <v>115.3</v>
      </c>
    </row>
    <row r="1622" spans="1:14" x14ac:dyDescent="0.25">
      <c r="A1622" t="s">
        <v>22</v>
      </c>
      <c r="B1622" t="s">
        <v>60</v>
      </c>
      <c r="C1622" s="1">
        <v>42411</v>
      </c>
      <c r="D1622">
        <f>20-0-0</f>
        <v>20</v>
      </c>
      <c r="E1622">
        <v>20.8</v>
      </c>
      <c r="F1622" s="7">
        <v>21.850794944965347</v>
      </c>
      <c r="G1622" s="7">
        <v>1.0088525514519311</v>
      </c>
      <c r="H1622">
        <v>1.42</v>
      </c>
      <c r="I1622" s="7">
        <v>1.4591530871158724</v>
      </c>
      <c r="J1622">
        <v>16</v>
      </c>
      <c r="K1622">
        <v>225</v>
      </c>
      <c r="L1622">
        <v>228.8</v>
      </c>
      <c r="M1622">
        <v>96.8</v>
      </c>
      <c r="N1622">
        <v>92.1</v>
      </c>
    </row>
    <row r="1623" spans="1:14" x14ac:dyDescent="0.25">
      <c r="A1623" t="s">
        <v>23</v>
      </c>
      <c r="B1623" t="s">
        <v>60</v>
      </c>
      <c r="C1623" s="1">
        <v>42411</v>
      </c>
      <c r="D1623">
        <f>1.8-0-0</f>
        <v>1.8</v>
      </c>
      <c r="E1623">
        <v>4.7</v>
      </c>
      <c r="F1623" s="7">
        <v>1.9665715450468815</v>
      </c>
      <c r="G1623" s="7">
        <v>1.6695799266986184</v>
      </c>
      <c r="H1623">
        <v>2.35</v>
      </c>
      <c r="I1623" s="7">
        <v>2.4147956019171128</v>
      </c>
      <c r="J1623">
        <v>1.8</v>
      </c>
      <c r="K1623">
        <v>25.085000000000001</v>
      </c>
      <c r="L1623">
        <v>51.7</v>
      </c>
      <c r="M1623">
        <v>0.9</v>
      </c>
      <c r="N1623">
        <v>0.9</v>
      </c>
    </row>
    <row r="1624" spans="1:14" x14ac:dyDescent="0.25">
      <c r="A1624" t="s">
        <v>24</v>
      </c>
      <c r="B1624" t="s">
        <v>60</v>
      </c>
      <c r="C1624" s="1">
        <v>42411</v>
      </c>
      <c r="D1624">
        <f>26-0-0</f>
        <v>26</v>
      </c>
      <c r="E1624">
        <v>27.8</v>
      </c>
      <c r="F1624" s="7">
        <v>28.40603342845495</v>
      </c>
      <c r="G1624" s="7">
        <v>1.2219904144347333</v>
      </c>
      <c r="H1624">
        <v>1.72</v>
      </c>
      <c r="I1624" s="7">
        <v>1.7674248660840146</v>
      </c>
      <c r="J1624">
        <v>22.2</v>
      </c>
      <c r="K1624">
        <v>312</v>
      </c>
      <c r="L1624">
        <v>305.8</v>
      </c>
      <c r="M1624">
        <v>134.19999999999999</v>
      </c>
      <c r="N1624">
        <v>127.8</v>
      </c>
    </row>
    <row r="1625" spans="1:14" x14ac:dyDescent="0.25">
      <c r="A1625" t="s">
        <v>25</v>
      </c>
      <c r="B1625" t="s">
        <v>60</v>
      </c>
      <c r="C1625" s="1">
        <v>42411</v>
      </c>
      <c r="D1625">
        <f>6-0-0</f>
        <v>6</v>
      </c>
      <c r="E1625">
        <v>6.2</v>
      </c>
      <c r="F1625" s="7">
        <v>6.555238483489604</v>
      </c>
      <c r="G1625" s="7">
        <v>1.641161544967578</v>
      </c>
      <c r="H1625">
        <v>2.31</v>
      </c>
      <c r="I1625" s="7">
        <v>2.3736926980546937</v>
      </c>
      <c r="J1625">
        <v>5.0999999999999996</v>
      </c>
      <c r="K1625">
        <v>71.5</v>
      </c>
      <c r="L1625">
        <v>68.2</v>
      </c>
      <c r="M1625">
        <v>4.7</v>
      </c>
      <c r="N1625">
        <v>4.4000000000000004</v>
      </c>
    </row>
    <row r="1626" spans="1:14" x14ac:dyDescent="0.25">
      <c r="A1626" t="s">
        <v>26</v>
      </c>
      <c r="B1626" t="s">
        <v>60</v>
      </c>
      <c r="C1626" s="1">
        <v>42411</v>
      </c>
      <c r="D1626">
        <f>23.5-0-0</f>
        <v>23.5</v>
      </c>
      <c r="E1626">
        <v>16.5</v>
      </c>
      <c r="F1626" s="7">
        <v>25.674684060334283</v>
      </c>
      <c r="G1626" s="7">
        <v>1.1083168875105722</v>
      </c>
      <c r="H1626">
        <v>1.56</v>
      </c>
      <c r="I1626" s="7">
        <v>1.6030132506343386</v>
      </c>
      <c r="J1626">
        <v>17.7</v>
      </c>
      <c r="K1626">
        <v>248</v>
      </c>
      <c r="L1626">
        <v>181.5</v>
      </c>
      <c r="M1626">
        <v>32.299999999999997</v>
      </c>
      <c r="N1626">
        <v>30.7</v>
      </c>
    </row>
    <row r="1627" spans="1:14" x14ac:dyDescent="0.25">
      <c r="A1627" t="s">
        <v>27</v>
      </c>
      <c r="B1627" t="s">
        <v>60</v>
      </c>
      <c r="C1627" s="1">
        <v>42411</v>
      </c>
      <c r="D1627">
        <f>19-0-0</f>
        <v>19</v>
      </c>
      <c r="E1627">
        <v>18.2</v>
      </c>
      <c r="F1627" s="7">
        <v>20.75825519771708</v>
      </c>
      <c r="G1627" s="7">
        <v>0.95912038342261063</v>
      </c>
      <c r="H1627">
        <v>1.35</v>
      </c>
      <c r="I1627" s="7">
        <v>1.3872230053566394</v>
      </c>
      <c r="J1627">
        <v>15.1</v>
      </c>
      <c r="K1627">
        <v>212</v>
      </c>
      <c r="L1627">
        <v>200.2</v>
      </c>
      <c r="M1627">
        <v>89.3</v>
      </c>
      <c r="N1627">
        <v>85</v>
      </c>
    </row>
    <row r="1628" spans="1:14" x14ac:dyDescent="0.25">
      <c r="A1628" t="s">
        <v>28</v>
      </c>
      <c r="B1628" t="s">
        <v>60</v>
      </c>
      <c r="C1628" s="1">
        <v>42411</v>
      </c>
      <c r="D1628">
        <f>7-0-0</f>
        <v>7</v>
      </c>
      <c r="E1628">
        <v>7</v>
      </c>
      <c r="F1628" s="7">
        <v>7.6477782307378712</v>
      </c>
      <c r="G1628" s="7">
        <v>0.95201578798985043</v>
      </c>
      <c r="H1628">
        <v>1.34</v>
      </c>
      <c r="I1628" s="7">
        <v>1.3769472793910347</v>
      </c>
      <c r="J1628">
        <v>5.0999999999999996</v>
      </c>
      <c r="K1628">
        <v>72</v>
      </c>
      <c r="L1628">
        <v>77</v>
      </c>
      <c r="M1628">
        <v>30.6</v>
      </c>
      <c r="N1628">
        <v>29.1</v>
      </c>
    </row>
    <row r="1629" spans="1:14" x14ac:dyDescent="0.25">
      <c r="A1629" t="s">
        <v>29</v>
      </c>
      <c r="B1629" t="s">
        <v>60</v>
      </c>
      <c r="C1629" s="1">
        <v>42411</v>
      </c>
      <c r="D1629">
        <f>16-0-0</f>
        <v>16</v>
      </c>
      <c r="E1629">
        <v>14.4</v>
      </c>
      <c r="F1629" s="7">
        <v>17.480635955972279</v>
      </c>
      <c r="G1629" s="7">
        <v>0.91649281082605005</v>
      </c>
      <c r="H1629">
        <v>1.29</v>
      </c>
      <c r="I1629" s="7">
        <v>1.325568649563011</v>
      </c>
      <c r="J1629">
        <v>12.4</v>
      </c>
      <c r="K1629">
        <v>174.5</v>
      </c>
      <c r="L1629">
        <v>158.4</v>
      </c>
      <c r="M1629">
        <v>16</v>
      </c>
      <c r="N1629">
        <v>15.2</v>
      </c>
    </row>
    <row r="1630" spans="1:14" x14ac:dyDescent="0.25">
      <c r="A1630" t="s">
        <v>30</v>
      </c>
      <c r="B1630" t="s">
        <v>60</v>
      </c>
      <c r="C1630" s="1">
        <v>42411</v>
      </c>
      <c r="D1630">
        <f>34-0-0</f>
        <v>34</v>
      </c>
      <c r="E1630">
        <v>36.299999999999997</v>
      </c>
      <c r="F1630" s="7">
        <v>37.146351406441092</v>
      </c>
      <c r="G1630" s="7">
        <v>1.1367352692416126</v>
      </c>
      <c r="H1630">
        <v>1.6</v>
      </c>
      <c r="I1630" s="7">
        <v>1.6441161544967575</v>
      </c>
      <c r="J1630">
        <v>28</v>
      </c>
      <c r="K1630">
        <v>393</v>
      </c>
      <c r="L1630">
        <v>399.29999999999995</v>
      </c>
      <c r="M1630">
        <v>38.5</v>
      </c>
      <c r="N1630">
        <v>36.6</v>
      </c>
    </row>
    <row r="1631" spans="1:14" x14ac:dyDescent="0.25">
      <c r="A1631" t="s">
        <v>31</v>
      </c>
      <c r="B1631" t="s">
        <v>60</v>
      </c>
      <c r="C1631" s="1">
        <v>42411</v>
      </c>
      <c r="D1631">
        <f>33-0-0</f>
        <v>33</v>
      </c>
      <c r="E1631">
        <v>31.9</v>
      </c>
      <c r="F1631" s="7">
        <v>36.053811659192824</v>
      </c>
      <c r="G1631" s="7">
        <v>0.95201578798985043</v>
      </c>
      <c r="H1631">
        <v>1.34</v>
      </c>
      <c r="I1631" s="7">
        <v>1.3769472793910347</v>
      </c>
      <c r="J1631">
        <v>24.7</v>
      </c>
      <c r="K1631">
        <v>347</v>
      </c>
      <c r="L1631">
        <v>350.9</v>
      </c>
      <c r="M1631">
        <v>58.9</v>
      </c>
      <c r="N1631">
        <v>56</v>
      </c>
    </row>
    <row r="1632" spans="1:14" x14ac:dyDescent="0.25">
      <c r="A1632" t="s">
        <v>32</v>
      </c>
      <c r="B1632" t="s">
        <v>60</v>
      </c>
      <c r="C1632" s="1">
        <v>42411</v>
      </c>
      <c r="D1632">
        <f>8-0-0</f>
        <v>8</v>
      </c>
      <c r="E1632">
        <v>7.4</v>
      </c>
      <c r="F1632" s="7">
        <v>8.7403179779861393</v>
      </c>
      <c r="G1632" s="7">
        <v>0.58968142091908649</v>
      </c>
      <c r="H1632">
        <v>0.83</v>
      </c>
      <c r="I1632" s="7">
        <v>0.85288525514519298</v>
      </c>
      <c r="J1632">
        <v>5.6</v>
      </c>
      <c r="K1632">
        <v>78</v>
      </c>
      <c r="L1632">
        <v>81.400000000000006</v>
      </c>
      <c r="M1632">
        <v>27.4</v>
      </c>
      <c r="N1632">
        <v>26.1</v>
      </c>
    </row>
    <row r="1633" spans="1:14" x14ac:dyDescent="0.25">
      <c r="A1633" t="s">
        <v>33</v>
      </c>
      <c r="B1633" t="s">
        <v>60</v>
      </c>
      <c r="C1633" s="1">
        <v>42411</v>
      </c>
      <c r="D1633">
        <v>0</v>
      </c>
      <c r="E1633">
        <v>15</v>
      </c>
      <c r="F1633" s="7">
        <v>0</v>
      </c>
      <c r="G1633" s="7">
        <v>0.68914575697772751</v>
      </c>
      <c r="H1633">
        <v>0.97</v>
      </c>
      <c r="I1633" s="7">
        <v>0.9967454186636594</v>
      </c>
      <c r="J1633">
        <v>44.9</v>
      </c>
      <c r="K1633">
        <v>0</v>
      </c>
      <c r="L1633">
        <v>165</v>
      </c>
      <c r="M1633">
        <v>336</v>
      </c>
      <c r="N1633">
        <v>319.8</v>
      </c>
    </row>
    <row r="1634" spans="1:14" x14ac:dyDescent="0.25">
      <c r="A1634" t="s">
        <v>34</v>
      </c>
      <c r="B1634" t="s">
        <v>60</v>
      </c>
      <c r="C1634" s="1">
        <v>42411</v>
      </c>
      <c r="D1634">
        <f>3.8-0-0</f>
        <v>3.8</v>
      </c>
      <c r="E1634">
        <v>5.5</v>
      </c>
      <c r="F1634" s="7">
        <v>4.1516510395434159</v>
      </c>
      <c r="G1634" s="7">
        <v>0.39785734423456437</v>
      </c>
      <c r="H1634">
        <v>0.56000000000000005</v>
      </c>
      <c r="I1634" s="7">
        <v>0.57544065407386524</v>
      </c>
      <c r="J1634">
        <v>7.6</v>
      </c>
      <c r="K1634">
        <v>106.36249999999998</v>
      </c>
      <c r="L1634">
        <v>60.5</v>
      </c>
      <c r="M1634">
        <v>10.4</v>
      </c>
      <c r="N1634">
        <v>9.9</v>
      </c>
    </row>
    <row r="1635" spans="1:14" x14ac:dyDescent="0.25">
      <c r="A1635" t="s">
        <v>35</v>
      </c>
      <c r="B1635" t="s">
        <v>60</v>
      </c>
      <c r="C1635" s="1">
        <v>42411</v>
      </c>
      <c r="D1635">
        <f>21-0-0</f>
        <v>21</v>
      </c>
      <c r="E1635">
        <v>20.8</v>
      </c>
      <c r="F1635" s="7">
        <v>22.943334692213615</v>
      </c>
      <c r="G1635" s="7">
        <v>0.39075274880180433</v>
      </c>
      <c r="H1635">
        <v>0.55000000000000004</v>
      </c>
      <c r="I1635" s="7">
        <v>0.56516492810826047</v>
      </c>
      <c r="J1635">
        <v>16.5</v>
      </c>
      <c r="K1635">
        <v>231</v>
      </c>
      <c r="L1635">
        <v>228.8</v>
      </c>
      <c r="M1635">
        <v>97.9</v>
      </c>
      <c r="N1635">
        <v>93.1</v>
      </c>
    </row>
    <row r="1636" spans="1:14" x14ac:dyDescent="0.25">
      <c r="A1636" t="s">
        <v>36</v>
      </c>
      <c r="B1636" t="s">
        <v>60</v>
      </c>
      <c r="C1636" s="1">
        <v>42411</v>
      </c>
      <c r="D1636">
        <v>0</v>
      </c>
      <c r="E1636">
        <v>8</v>
      </c>
      <c r="F1636" s="7">
        <v>0</v>
      </c>
      <c r="G1636" s="7">
        <v>0.17761488581900195</v>
      </c>
      <c r="H1636">
        <v>0.25</v>
      </c>
      <c r="I1636" s="7">
        <v>0.2568931491401184</v>
      </c>
      <c r="J1636">
        <v>24</v>
      </c>
      <c r="K1636">
        <v>0</v>
      </c>
      <c r="L1636">
        <v>88</v>
      </c>
      <c r="M1636">
        <v>0</v>
      </c>
      <c r="N1636">
        <v>0</v>
      </c>
    </row>
    <row r="1637" spans="1:14" x14ac:dyDescent="0.25">
      <c r="A1637" t="s">
        <v>37</v>
      </c>
      <c r="B1637" t="s">
        <v>60</v>
      </c>
      <c r="C1637" s="1">
        <v>42411</v>
      </c>
      <c r="D1637">
        <v>0</v>
      </c>
      <c r="E1637">
        <v>0</v>
      </c>
      <c r="F1637" s="7">
        <v>0</v>
      </c>
      <c r="G1637" s="7">
        <v>0</v>
      </c>
      <c r="H1637">
        <v>0</v>
      </c>
      <c r="I1637" s="7">
        <v>0</v>
      </c>
      <c r="J1637">
        <v>0</v>
      </c>
      <c r="K1637">
        <v>0</v>
      </c>
      <c r="L1637">
        <v>0</v>
      </c>
      <c r="M1637">
        <v>0</v>
      </c>
      <c r="N1637">
        <v>0</v>
      </c>
    </row>
    <row r="1638" spans="1:14" x14ac:dyDescent="0.25">
      <c r="A1638" t="s">
        <v>38</v>
      </c>
      <c r="B1638" t="s">
        <v>60</v>
      </c>
      <c r="C1638" s="1">
        <v>42411</v>
      </c>
      <c r="D1638">
        <v>0</v>
      </c>
      <c r="E1638">
        <v>10</v>
      </c>
      <c r="F1638" s="7">
        <v>0</v>
      </c>
      <c r="G1638" s="7">
        <v>0</v>
      </c>
      <c r="H1638">
        <v>0</v>
      </c>
      <c r="I1638" s="7">
        <v>0</v>
      </c>
      <c r="J1638">
        <v>29.9</v>
      </c>
      <c r="K1638">
        <v>0</v>
      </c>
      <c r="L1638">
        <v>110</v>
      </c>
      <c r="M1638">
        <v>225.1</v>
      </c>
      <c r="N1638">
        <v>214.3</v>
      </c>
    </row>
    <row r="1639" spans="1:14" x14ac:dyDescent="0.25">
      <c r="A1639" t="s">
        <v>59</v>
      </c>
      <c r="B1639" t="s">
        <v>60</v>
      </c>
      <c r="C1639" s="1">
        <v>42411</v>
      </c>
      <c r="D1639">
        <v>0</v>
      </c>
      <c r="E1639">
        <v>5</v>
      </c>
      <c r="F1639" s="7">
        <v>0</v>
      </c>
      <c r="G1639" s="7">
        <v>0</v>
      </c>
      <c r="I1639" s="7">
        <v>0</v>
      </c>
      <c r="K1639">
        <v>0</v>
      </c>
      <c r="L1639">
        <v>55</v>
      </c>
      <c r="M1639">
        <v>0</v>
      </c>
      <c r="N1639">
        <v>0</v>
      </c>
    </row>
    <row r="1640" spans="1:14" x14ac:dyDescent="0.25">
      <c r="A1640" t="s">
        <v>1</v>
      </c>
      <c r="B1640" t="s">
        <v>60</v>
      </c>
      <c r="C1640" s="1">
        <v>42412</v>
      </c>
      <c r="D1640">
        <v>552.9</v>
      </c>
      <c r="E1640">
        <v>507.19999999999993</v>
      </c>
      <c r="F1640">
        <v>469</v>
      </c>
      <c r="G1640">
        <v>160</v>
      </c>
      <c r="H1640">
        <v>177.35000000000002</v>
      </c>
      <c r="I1640">
        <v>159.46</v>
      </c>
      <c r="J1640">
        <v>532.39534883720933</v>
      </c>
      <c r="K1640">
        <v>6547.7999999999993</v>
      </c>
      <c r="L1640">
        <v>6148</v>
      </c>
      <c r="M1640">
        <v>2188.6000000000004</v>
      </c>
      <c r="N1640">
        <v>2090.3200000000006</v>
      </c>
    </row>
    <row r="1641" spans="1:14" x14ac:dyDescent="0.25">
      <c r="A1641" t="s">
        <v>2</v>
      </c>
      <c r="B1641" t="s">
        <v>60</v>
      </c>
      <c r="C1641" s="1">
        <v>42412</v>
      </c>
      <c r="D1641">
        <f>14.3-0-0</f>
        <v>14.3</v>
      </c>
      <c r="E1641">
        <v>14.5</v>
      </c>
      <c r="F1641" s="7">
        <v>12.130041598842469</v>
      </c>
      <c r="G1641" s="7">
        <v>18.674936566112205</v>
      </c>
      <c r="H1641">
        <v>20.7</v>
      </c>
      <c r="I1641" s="7">
        <v>18.611908655201578</v>
      </c>
      <c r="J1641">
        <v>9.9</v>
      </c>
      <c r="K1641">
        <v>150.13999999999999</v>
      </c>
      <c r="L1641">
        <v>174</v>
      </c>
      <c r="M1641">
        <v>17.8</v>
      </c>
      <c r="N1641">
        <v>17</v>
      </c>
    </row>
    <row r="1642" spans="1:14" x14ac:dyDescent="0.25">
      <c r="A1642" t="s">
        <v>3</v>
      </c>
      <c r="B1642" t="s">
        <v>60</v>
      </c>
      <c r="C1642" s="1">
        <v>42412</v>
      </c>
      <c r="D1642">
        <f>3.3-0-0</f>
        <v>3.3</v>
      </c>
      <c r="E1642">
        <v>3.3</v>
      </c>
      <c r="F1642" s="7">
        <v>2.799240368963646</v>
      </c>
      <c r="G1642" s="7">
        <v>12.729630673808851</v>
      </c>
      <c r="H1642">
        <v>14.11</v>
      </c>
      <c r="I1642" s="7">
        <v>12.686668170284745</v>
      </c>
      <c r="J1642">
        <v>2.5</v>
      </c>
      <c r="K1642">
        <v>38.195</v>
      </c>
      <c r="L1642">
        <v>39.599999999999994</v>
      </c>
      <c r="M1642">
        <v>9.3000000000000007</v>
      </c>
      <c r="N1642">
        <v>8.9</v>
      </c>
    </row>
    <row r="1643" spans="1:14" x14ac:dyDescent="0.25">
      <c r="A1643" t="s">
        <v>4</v>
      </c>
      <c r="B1643" t="s">
        <v>60</v>
      </c>
      <c r="C1643" s="1">
        <v>42412</v>
      </c>
      <c r="D1643">
        <f>5.8-0-0.6</f>
        <v>5.2</v>
      </c>
      <c r="E1643">
        <v>6.9</v>
      </c>
      <c r="F1643" s="7">
        <v>4.4109242177608978</v>
      </c>
      <c r="G1643" s="7">
        <v>9.4547504933746822</v>
      </c>
      <c r="H1643">
        <v>10.48</v>
      </c>
      <c r="I1643" s="7">
        <v>9.4228407104595426</v>
      </c>
      <c r="J1643">
        <v>6</v>
      </c>
      <c r="K1643">
        <v>91.043499999999995</v>
      </c>
      <c r="L1643">
        <v>82.800000000000011</v>
      </c>
      <c r="M1643">
        <v>19.899999999999999</v>
      </c>
      <c r="N1643">
        <v>19</v>
      </c>
    </row>
    <row r="1644" spans="1:14" x14ac:dyDescent="0.25">
      <c r="A1644" t="s">
        <v>5</v>
      </c>
      <c r="B1644" t="s">
        <v>60</v>
      </c>
      <c r="C1644" s="1">
        <v>42412</v>
      </c>
      <c r="D1644">
        <f>4.4-0-0.4</f>
        <v>4</v>
      </c>
      <c r="E1644">
        <v>7.7</v>
      </c>
      <c r="F1644" s="7">
        <v>3.393018629046844</v>
      </c>
      <c r="G1644" s="7">
        <v>9.1209472793910322</v>
      </c>
      <c r="H1644">
        <v>10.11</v>
      </c>
      <c r="I1644" s="7">
        <v>9.0901640823230885</v>
      </c>
      <c r="J1644">
        <v>6.9</v>
      </c>
      <c r="K1644">
        <v>104.81700000000001</v>
      </c>
      <c r="L1644">
        <v>92.4</v>
      </c>
      <c r="M1644">
        <v>8.3000000000000007</v>
      </c>
      <c r="N1644">
        <v>7.9</v>
      </c>
    </row>
    <row r="1645" spans="1:14" x14ac:dyDescent="0.25">
      <c r="A1645" t="s">
        <v>6</v>
      </c>
      <c r="B1645" t="s">
        <v>60</v>
      </c>
      <c r="C1645" s="1">
        <v>42412</v>
      </c>
      <c r="D1645">
        <f>9.7-0-1</f>
        <v>8.6999999999999993</v>
      </c>
      <c r="E1645">
        <v>16.5</v>
      </c>
      <c r="F1645" s="7">
        <v>7.3798155181768852</v>
      </c>
      <c r="G1645" s="7">
        <v>11.241048773611501</v>
      </c>
      <c r="H1645">
        <v>12.46</v>
      </c>
      <c r="I1645" s="7">
        <v>11.203110234000563</v>
      </c>
      <c r="J1645">
        <v>14.1</v>
      </c>
      <c r="K1645">
        <v>212.90049999999997</v>
      </c>
      <c r="L1645">
        <v>198</v>
      </c>
      <c r="M1645">
        <v>23.9</v>
      </c>
      <c r="N1645">
        <v>22.8</v>
      </c>
    </row>
    <row r="1646" spans="1:14" x14ac:dyDescent="0.25">
      <c r="A1646" t="s">
        <v>7</v>
      </c>
      <c r="B1646" t="s">
        <v>60</v>
      </c>
      <c r="C1646" s="1">
        <v>42412</v>
      </c>
      <c r="D1646">
        <f>10.9-0-0</f>
        <v>10.9</v>
      </c>
      <c r="E1646">
        <v>11.8</v>
      </c>
      <c r="F1646" s="7">
        <v>9.2459757641526501</v>
      </c>
      <c r="G1646" s="7">
        <v>9.4998590358049047</v>
      </c>
      <c r="H1646">
        <v>10.53</v>
      </c>
      <c r="I1646" s="7">
        <v>9.4677970115590639</v>
      </c>
      <c r="J1646">
        <v>7</v>
      </c>
      <c r="K1646">
        <v>105.04599999999999</v>
      </c>
      <c r="L1646">
        <v>141.60000000000002</v>
      </c>
      <c r="M1646">
        <v>9</v>
      </c>
      <c r="N1646">
        <v>8.6</v>
      </c>
    </row>
    <row r="1647" spans="1:14" x14ac:dyDescent="0.25">
      <c r="A1647" t="s">
        <v>8</v>
      </c>
      <c r="B1647" t="s">
        <v>60</v>
      </c>
      <c r="C1647" s="1">
        <v>42412</v>
      </c>
      <c r="D1647">
        <f>17.1-0-0</f>
        <v>17.100000000000001</v>
      </c>
      <c r="E1647">
        <v>12.7</v>
      </c>
      <c r="F1647" s="7">
        <v>14.505154639175259</v>
      </c>
      <c r="G1647" s="7">
        <v>7.2173667888356352</v>
      </c>
      <c r="H1647">
        <v>8</v>
      </c>
      <c r="I1647" s="7">
        <v>7.1930081759233149</v>
      </c>
      <c r="J1647">
        <v>12.8</v>
      </c>
      <c r="K1647">
        <v>193.07499999999999</v>
      </c>
      <c r="L1647">
        <v>152.39999999999998</v>
      </c>
      <c r="M1647">
        <v>20.399999999999999</v>
      </c>
      <c r="N1647">
        <v>19.5</v>
      </c>
    </row>
    <row r="1648" spans="1:14" x14ac:dyDescent="0.25">
      <c r="A1648" t="s">
        <v>9</v>
      </c>
      <c r="B1648" t="s">
        <v>60</v>
      </c>
      <c r="C1648" s="1">
        <v>42412</v>
      </c>
      <c r="D1648">
        <f>13.9-0-0</f>
        <v>13.9</v>
      </c>
      <c r="E1648">
        <v>14.8</v>
      </c>
      <c r="F1648" s="7">
        <v>11.790739735937784</v>
      </c>
      <c r="G1648" s="7">
        <v>9.3464899915421462</v>
      </c>
      <c r="H1648">
        <v>10.36</v>
      </c>
      <c r="I1648" s="7">
        <v>9.3149455878206915</v>
      </c>
      <c r="J1648">
        <v>10.3</v>
      </c>
      <c r="K1648">
        <v>155.69500000000002</v>
      </c>
      <c r="L1648">
        <v>177.60000000000002</v>
      </c>
      <c r="M1648">
        <v>14.4</v>
      </c>
      <c r="N1648">
        <v>13.8</v>
      </c>
    </row>
    <row r="1649" spans="1:14" x14ac:dyDescent="0.25">
      <c r="A1649" t="s">
        <v>10</v>
      </c>
      <c r="B1649" t="s">
        <v>60</v>
      </c>
      <c r="C1649" s="1">
        <v>42412</v>
      </c>
      <c r="D1649">
        <f>15.7-0-0</f>
        <v>15.7</v>
      </c>
      <c r="E1649">
        <v>17.8</v>
      </c>
      <c r="F1649" s="7">
        <v>13.317598119008862</v>
      </c>
      <c r="G1649" s="7">
        <v>8.8502960248096976</v>
      </c>
      <c r="H1649">
        <v>9.81</v>
      </c>
      <c r="I1649" s="7">
        <v>8.8204262757259659</v>
      </c>
      <c r="J1649">
        <v>12.4</v>
      </c>
      <c r="K1649">
        <v>187.89499999999998</v>
      </c>
      <c r="L1649">
        <v>213.60000000000002</v>
      </c>
      <c r="M1649">
        <v>22.4</v>
      </c>
      <c r="N1649">
        <v>21.4</v>
      </c>
    </row>
    <row r="1650" spans="1:14" x14ac:dyDescent="0.25">
      <c r="A1650" t="s">
        <v>11</v>
      </c>
      <c r="B1650" t="s">
        <v>60</v>
      </c>
      <c r="C1650" s="1">
        <v>42412</v>
      </c>
      <c r="D1650">
        <f>8.1-0-1.6</f>
        <v>6.5</v>
      </c>
      <c r="E1650">
        <v>12.4</v>
      </c>
      <c r="F1650" s="7">
        <v>5.5136552722011212</v>
      </c>
      <c r="G1650" s="7">
        <v>8.4713842683958269</v>
      </c>
      <c r="H1650">
        <v>9.39</v>
      </c>
      <c r="I1650" s="7">
        <v>8.4427933464899905</v>
      </c>
      <c r="J1650">
        <v>6.1</v>
      </c>
      <c r="K1650">
        <v>91.992000000000004</v>
      </c>
      <c r="L1650">
        <v>148.80000000000001</v>
      </c>
      <c r="M1650">
        <v>12.1</v>
      </c>
      <c r="N1650">
        <v>11.6</v>
      </c>
    </row>
    <row r="1651" spans="1:14" x14ac:dyDescent="0.25">
      <c r="A1651" t="s">
        <v>12</v>
      </c>
      <c r="B1651" t="s">
        <v>60</v>
      </c>
      <c r="C1651" s="1">
        <v>42412</v>
      </c>
      <c r="D1651">
        <f>28.2-0-0</f>
        <v>28.2</v>
      </c>
      <c r="E1651">
        <v>30.4</v>
      </c>
      <c r="F1651" s="7">
        <v>23.920781334780248</v>
      </c>
      <c r="G1651" s="7">
        <v>5.9813927262475319</v>
      </c>
      <c r="H1651">
        <v>6.63</v>
      </c>
      <c r="I1651" s="7">
        <v>5.9612055257964478</v>
      </c>
      <c r="J1651">
        <v>22.1</v>
      </c>
      <c r="K1651">
        <v>332.95000000000005</v>
      </c>
      <c r="L1651">
        <v>364.79999999999995</v>
      </c>
      <c r="M1651">
        <v>87.8</v>
      </c>
      <c r="N1651">
        <v>83.9</v>
      </c>
    </row>
    <row r="1652" spans="1:14" x14ac:dyDescent="0.25">
      <c r="A1652" t="s">
        <v>13</v>
      </c>
      <c r="B1652" t="s">
        <v>60</v>
      </c>
      <c r="C1652" s="1">
        <v>42412</v>
      </c>
      <c r="D1652">
        <f>11-0-0</f>
        <v>11</v>
      </c>
      <c r="E1652">
        <v>10</v>
      </c>
      <c r="F1652" s="7">
        <v>9.330801229878821</v>
      </c>
      <c r="G1652" s="7">
        <v>6.288130814773047</v>
      </c>
      <c r="H1652">
        <v>6.97</v>
      </c>
      <c r="I1652" s="7">
        <v>6.2669083732731883</v>
      </c>
      <c r="J1652">
        <v>9</v>
      </c>
      <c r="K1652">
        <v>136</v>
      </c>
      <c r="L1652">
        <v>120</v>
      </c>
      <c r="M1652">
        <v>13.4</v>
      </c>
      <c r="N1652">
        <v>12.8</v>
      </c>
    </row>
    <row r="1653" spans="1:14" x14ac:dyDescent="0.25">
      <c r="A1653" t="s">
        <v>14</v>
      </c>
      <c r="B1653" t="s">
        <v>60</v>
      </c>
      <c r="C1653" s="1">
        <v>42412</v>
      </c>
      <c r="D1653">
        <f>8-0-0</f>
        <v>8</v>
      </c>
      <c r="E1653">
        <v>5.7</v>
      </c>
      <c r="F1653" s="7">
        <v>6.7860372580936881</v>
      </c>
      <c r="G1653" s="7">
        <v>3.7981392726247529</v>
      </c>
      <c r="H1653">
        <v>4.21</v>
      </c>
      <c r="I1653" s="7">
        <v>3.7853205525796443</v>
      </c>
      <c r="J1653">
        <v>3.2</v>
      </c>
      <c r="K1653">
        <v>48</v>
      </c>
      <c r="L1653">
        <v>68.400000000000006</v>
      </c>
      <c r="M1653">
        <v>3.2</v>
      </c>
      <c r="N1653">
        <v>3</v>
      </c>
    </row>
    <row r="1654" spans="1:14" x14ac:dyDescent="0.25">
      <c r="A1654" t="s">
        <v>15</v>
      </c>
      <c r="B1654" t="s">
        <v>60</v>
      </c>
      <c r="C1654" s="1">
        <v>42412</v>
      </c>
      <c r="D1654">
        <f>12-0-0</f>
        <v>12</v>
      </c>
      <c r="E1654">
        <v>9.9</v>
      </c>
      <c r="F1654" s="7">
        <v>10.179055887140532</v>
      </c>
      <c r="G1654" s="7">
        <v>3.6808570623061736</v>
      </c>
      <c r="H1654">
        <v>4.08</v>
      </c>
      <c r="I1654" s="7">
        <v>3.6684341697208906</v>
      </c>
      <c r="J1654">
        <v>9.5</v>
      </c>
      <c r="K1654">
        <v>144</v>
      </c>
      <c r="L1654">
        <v>118.80000000000001</v>
      </c>
      <c r="M1654">
        <v>17.100000000000001</v>
      </c>
      <c r="N1654">
        <v>16.399999999999999</v>
      </c>
    </row>
    <row r="1655" spans="1:14" x14ac:dyDescent="0.25">
      <c r="A1655" t="s">
        <v>16</v>
      </c>
      <c r="B1655" t="s">
        <v>60</v>
      </c>
      <c r="C1655" s="1">
        <v>42412</v>
      </c>
      <c r="D1655">
        <f>11-0-0</f>
        <v>11</v>
      </c>
      <c r="E1655">
        <v>9.9</v>
      </c>
      <c r="F1655" s="7">
        <v>9.330801229878821</v>
      </c>
      <c r="G1655" s="7">
        <v>6.1257400620242457</v>
      </c>
      <c r="H1655">
        <v>6.79</v>
      </c>
      <c r="I1655" s="7">
        <v>6.1050656893149133</v>
      </c>
      <c r="J1655">
        <v>8.4</v>
      </c>
      <c r="K1655">
        <v>127.5</v>
      </c>
      <c r="L1655">
        <v>118.80000000000001</v>
      </c>
      <c r="M1655">
        <v>28.6</v>
      </c>
      <c r="N1655">
        <v>27.3</v>
      </c>
    </row>
    <row r="1656" spans="1:14" x14ac:dyDescent="0.25">
      <c r="A1656" t="s">
        <v>17</v>
      </c>
      <c r="B1656" t="s">
        <v>60</v>
      </c>
      <c r="C1656" s="1">
        <v>42412</v>
      </c>
      <c r="D1656">
        <v>0</v>
      </c>
      <c r="E1656">
        <v>17</v>
      </c>
      <c r="F1656" s="7">
        <v>0</v>
      </c>
      <c r="G1656" s="7">
        <v>2.9681420919086547</v>
      </c>
      <c r="H1656">
        <v>3.29</v>
      </c>
      <c r="I1656" s="7">
        <v>2.9581246123484632</v>
      </c>
      <c r="J1656">
        <v>48.4</v>
      </c>
      <c r="K1656">
        <v>0</v>
      </c>
      <c r="L1656">
        <v>204</v>
      </c>
      <c r="M1656">
        <v>214.8</v>
      </c>
      <c r="N1656">
        <v>205.1</v>
      </c>
    </row>
    <row r="1657" spans="1:14" x14ac:dyDescent="0.25">
      <c r="A1657" t="s">
        <v>18</v>
      </c>
      <c r="B1657" t="s">
        <v>60</v>
      </c>
      <c r="C1657" s="1">
        <v>42412</v>
      </c>
      <c r="D1657">
        <f>18-0-0</f>
        <v>18</v>
      </c>
      <c r="E1657">
        <v>18</v>
      </c>
      <c r="F1657" s="7">
        <v>15.268583830710797</v>
      </c>
      <c r="G1657" s="7">
        <v>2.237383704539047</v>
      </c>
      <c r="H1657">
        <v>2.48</v>
      </c>
      <c r="I1657" s="7">
        <v>2.2298325345362278</v>
      </c>
      <c r="J1657">
        <v>14.6</v>
      </c>
      <c r="K1657">
        <v>221</v>
      </c>
      <c r="L1657">
        <v>216</v>
      </c>
      <c r="M1657">
        <v>69.900000000000006</v>
      </c>
      <c r="N1657">
        <v>66.8</v>
      </c>
    </row>
    <row r="1658" spans="1:14" x14ac:dyDescent="0.25">
      <c r="A1658" t="s">
        <v>19</v>
      </c>
      <c r="B1658" t="s">
        <v>60</v>
      </c>
      <c r="C1658" s="1">
        <v>42412</v>
      </c>
      <c r="D1658">
        <f>13.5-0-0</f>
        <v>13.5</v>
      </c>
      <c r="E1658">
        <v>14.6</v>
      </c>
      <c r="F1658" s="7">
        <v>11.451437873033099</v>
      </c>
      <c r="G1658" s="7">
        <v>2.2283619960530023</v>
      </c>
      <c r="H1658">
        <v>2.4700000000000002</v>
      </c>
      <c r="I1658" s="7">
        <v>2.2208412743163235</v>
      </c>
      <c r="J1658">
        <v>11.7</v>
      </c>
      <c r="K1658">
        <v>177</v>
      </c>
      <c r="L1658">
        <v>175.2</v>
      </c>
      <c r="M1658">
        <v>87.5</v>
      </c>
      <c r="N1658">
        <v>83.5</v>
      </c>
    </row>
    <row r="1659" spans="1:14" x14ac:dyDescent="0.25">
      <c r="A1659" t="s">
        <v>20</v>
      </c>
      <c r="B1659" t="s">
        <v>60</v>
      </c>
      <c r="C1659" s="1">
        <v>42412</v>
      </c>
      <c r="D1659">
        <f>35-0-0</f>
        <v>35</v>
      </c>
      <c r="E1659">
        <v>30.5</v>
      </c>
      <c r="F1659" s="7">
        <v>29.688913004159886</v>
      </c>
      <c r="G1659" s="7">
        <v>1.8223851141809977</v>
      </c>
      <c r="H1659">
        <v>2.02</v>
      </c>
      <c r="I1659" s="7">
        <v>1.8162345644206372</v>
      </c>
      <c r="J1659">
        <v>23.3</v>
      </c>
      <c r="K1659">
        <v>351.5</v>
      </c>
      <c r="L1659">
        <v>366</v>
      </c>
      <c r="M1659">
        <v>88</v>
      </c>
      <c r="N1659">
        <v>84.1</v>
      </c>
    </row>
    <row r="1660" spans="1:14" x14ac:dyDescent="0.25">
      <c r="A1660" t="s">
        <v>21</v>
      </c>
      <c r="B1660" t="s">
        <v>60</v>
      </c>
      <c r="C1660" s="1">
        <v>42412</v>
      </c>
      <c r="D1660">
        <f>26-0-0</f>
        <v>26</v>
      </c>
      <c r="E1660">
        <v>26</v>
      </c>
      <c r="F1660" s="7">
        <v>22.054621088804485</v>
      </c>
      <c r="G1660" s="7">
        <v>2.7245559627854519</v>
      </c>
      <c r="H1660">
        <v>3.02</v>
      </c>
      <c r="I1660" s="7">
        <v>2.7153605864110513</v>
      </c>
      <c r="J1660">
        <v>19.3</v>
      </c>
      <c r="K1660">
        <v>291.5</v>
      </c>
      <c r="L1660">
        <v>312</v>
      </c>
      <c r="M1660">
        <v>134.5</v>
      </c>
      <c r="N1660">
        <v>128.4</v>
      </c>
    </row>
    <row r="1661" spans="1:14" x14ac:dyDescent="0.25">
      <c r="A1661" t="s">
        <v>22</v>
      </c>
      <c r="B1661" t="s">
        <v>60</v>
      </c>
      <c r="C1661" s="1">
        <v>42412</v>
      </c>
      <c r="D1661">
        <f>20.5-0-0</f>
        <v>20.5</v>
      </c>
      <c r="E1661">
        <v>20.8</v>
      </c>
      <c r="F1661" s="7">
        <v>17.389220473865077</v>
      </c>
      <c r="G1661" s="7">
        <v>1.281082605018325</v>
      </c>
      <c r="H1661">
        <v>1.42</v>
      </c>
      <c r="I1661" s="7">
        <v>1.2767589512263884</v>
      </c>
      <c r="J1661">
        <v>16.3</v>
      </c>
      <c r="K1661">
        <v>245.5</v>
      </c>
      <c r="L1661">
        <v>249.60000000000002</v>
      </c>
      <c r="M1661">
        <v>106.7</v>
      </c>
      <c r="N1661">
        <v>101.9</v>
      </c>
    </row>
    <row r="1662" spans="1:14" x14ac:dyDescent="0.25">
      <c r="A1662" t="s">
        <v>23</v>
      </c>
      <c r="B1662" t="s">
        <v>60</v>
      </c>
      <c r="C1662" s="1">
        <v>42412</v>
      </c>
      <c r="D1662">
        <f>3.5-0-0</f>
        <v>3.5</v>
      </c>
      <c r="E1662">
        <v>4.7</v>
      </c>
      <c r="F1662" s="7">
        <v>2.9688913004159887</v>
      </c>
      <c r="G1662" s="7">
        <v>2.1201014942204677</v>
      </c>
      <c r="H1662">
        <v>2.35</v>
      </c>
      <c r="I1662" s="7">
        <v>2.1129461516774741</v>
      </c>
      <c r="J1662">
        <v>1.9</v>
      </c>
      <c r="K1662">
        <v>28.535</v>
      </c>
      <c r="L1662">
        <v>56.400000000000006</v>
      </c>
      <c r="M1662">
        <v>1.1000000000000001</v>
      </c>
      <c r="N1662">
        <v>1.1000000000000001</v>
      </c>
    </row>
    <row r="1663" spans="1:14" x14ac:dyDescent="0.25">
      <c r="A1663" t="s">
        <v>24</v>
      </c>
      <c r="B1663" t="s">
        <v>60</v>
      </c>
      <c r="C1663" s="1">
        <v>42412</v>
      </c>
      <c r="D1663">
        <f>33-0-0</f>
        <v>33</v>
      </c>
      <c r="E1663">
        <v>27.8</v>
      </c>
      <c r="F1663" s="7">
        <v>27.992403689636465</v>
      </c>
      <c r="G1663" s="7">
        <v>1.5517338595996615</v>
      </c>
      <c r="H1663">
        <v>1.72</v>
      </c>
      <c r="I1663" s="7">
        <v>1.5464967578235127</v>
      </c>
      <c r="J1663">
        <v>22.9</v>
      </c>
      <c r="K1663">
        <v>345</v>
      </c>
      <c r="L1663">
        <v>333.6</v>
      </c>
      <c r="M1663">
        <v>150.1</v>
      </c>
      <c r="N1663">
        <v>143.30000000000001</v>
      </c>
    </row>
    <row r="1664" spans="1:14" x14ac:dyDescent="0.25">
      <c r="A1664" t="s">
        <v>25</v>
      </c>
      <c r="B1664" t="s">
        <v>60</v>
      </c>
      <c r="C1664" s="1">
        <v>42412</v>
      </c>
      <c r="D1664">
        <f>7-0-0</f>
        <v>7</v>
      </c>
      <c r="E1664">
        <v>6.2</v>
      </c>
      <c r="F1664" s="7">
        <v>5.9377826008319774</v>
      </c>
      <c r="G1664" s="7">
        <v>2.0840146602762899</v>
      </c>
      <c r="H1664">
        <v>2.31</v>
      </c>
      <c r="I1664" s="7">
        <v>2.0769811107978575</v>
      </c>
      <c r="J1664">
        <v>5.2</v>
      </c>
      <c r="K1664">
        <v>78.5</v>
      </c>
      <c r="L1664">
        <v>74.400000000000006</v>
      </c>
      <c r="M1664">
        <v>5.0999999999999996</v>
      </c>
      <c r="N1664">
        <v>4.9000000000000004</v>
      </c>
    </row>
    <row r="1665" spans="1:14" x14ac:dyDescent="0.25">
      <c r="A1665" t="s">
        <v>26</v>
      </c>
      <c r="B1665" t="s">
        <v>60</v>
      </c>
      <c r="C1665" s="1">
        <v>42412</v>
      </c>
      <c r="D1665">
        <f>25-0-0</f>
        <v>25</v>
      </c>
      <c r="E1665">
        <v>16.5</v>
      </c>
      <c r="F1665" s="7">
        <v>21.206366431542776</v>
      </c>
      <c r="G1665" s="7">
        <v>1.4073865238229488</v>
      </c>
      <c r="H1665">
        <v>1.56</v>
      </c>
      <c r="I1665" s="7">
        <v>1.4026365943050465</v>
      </c>
      <c r="J1665">
        <v>18.100000000000001</v>
      </c>
      <c r="K1665">
        <v>273</v>
      </c>
      <c r="L1665">
        <v>198</v>
      </c>
      <c r="M1665">
        <v>36</v>
      </c>
      <c r="N1665">
        <v>34.4</v>
      </c>
    </row>
    <row r="1666" spans="1:14" x14ac:dyDescent="0.25">
      <c r="A1666" t="s">
        <v>27</v>
      </c>
      <c r="B1666" t="s">
        <v>60</v>
      </c>
      <c r="C1666" s="1">
        <v>42412</v>
      </c>
      <c r="D1666">
        <f>20-0-0</f>
        <v>20</v>
      </c>
      <c r="E1666">
        <v>18.2</v>
      </c>
      <c r="F1666" s="7">
        <v>16.965093145234221</v>
      </c>
      <c r="G1666" s="7">
        <v>1.2179306456160133</v>
      </c>
      <c r="H1666">
        <v>1.35</v>
      </c>
      <c r="I1666" s="7">
        <v>1.2138201296870594</v>
      </c>
      <c r="J1666">
        <v>15.4</v>
      </c>
      <c r="K1666">
        <v>232</v>
      </c>
      <c r="L1666">
        <v>218.39999999999998</v>
      </c>
      <c r="M1666">
        <v>98.7</v>
      </c>
      <c r="N1666">
        <v>94.3</v>
      </c>
    </row>
    <row r="1667" spans="1:14" x14ac:dyDescent="0.25">
      <c r="A1667" t="s">
        <v>28</v>
      </c>
      <c r="B1667" t="s">
        <v>60</v>
      </c>
      <c r="C1667" s="1">
        <v>42412</v>
      </c>
      <c r="D1667">
        <f>6.5-0-0</f>
        <v>6.5</v>
      </c>
      <c r="E1667">
        <v>7</v>
      </c>
      <c r="F1667" s="7">
        <v>5.5136552722011212</v>
      </c>
      <c r="G1667" s="7">
        <v>1.2089089371299688</v>
      </c>
      <c r="H1667">
        <v>1.34</v>
      </c>
      <c r="I1667" s="7">
        <v>1.2048288694671554</v>
      </c>
      <c r="J1667">
        <v>5.2</v>
      </c>
      <c r="K1667">
        <v>78.5</v>
      </c>
      <c r="L1667">
        <v>84</v>
      </c>
      <c r="M1667">
        <v>33.700000000000003</v>
      </c>
      <c r="N1667">
        <v>32.200000000000003</v>
      </c>
    </row>
    <row r="1668" spans="1:14" x14ac:dyDescent="0.25">
      <c r="A1668" t="s">
        <v>29</v>
      </c>
      <c r="B1668" t="s">
        <v>60</v>
      </c>
      <c r="C1668" s="1">
        <v>42412</v>
      </c>
      <c r="D1668">
        <f>15.5-0-0</f>
        <v>15.5</v>
      </c>
      <c r="E1668">
        <v>14.4</v>
      </c>
      <c r="F1668" s="7">
        <v>13.14794718755652</v>
      </c>
      <c r="G1668" s="7">
        <v>1.1638003946997462</v>
      </c>
      <c r="H1668">
        <v>1.29</v>
      </c>
      <c r="I1668" s="7">
        <v>1.1598725683676345</v>
      </c>
      <c r="J1668">
        <v>12.6</v>
      </c>
      <c r="K1668">
        <v>190</v>
      </c>
      <c r="L1668">
        <v>172.8</v>
      </c>
      <c r="M1668">
        <v>17.600000000000001</v>
      </c>
      <c r="N1668">
        <v>16.8</v>
      </c>
    </row>
    <row r="1669" spans="1:14" x14ac:dyDescent="0.25">
      <c r="A1669" t="s">
        <v>30</v>
      </c>
      <c r="B1669" t="s">
        <v>60</v>
      </c>
      <c r="C1669" s="1">
        <v>42412</v>
      </c>
      <c r="D1669">
        <f>34-0-0</f>
        <v>34</v>
      </c>
      <c r="E1669">
        <v>36.299999999999997</v>
      </c>
      <c r="F1669" s="7">
        <v>28.840658346898174</v>
      </c>
      <c r="G1669" s="7">
        <v>1.443473357767127</v>
      </c>
      <c r="H1669">
        <v>1.6</v>
      </c>
      <c r="I1669" s="7">
        <v>1.4386016351846631</v>
      </c>
      <c r="J1669">
        <v>28.3</v>
      </c>
      <c r="K1669">
        <v>427</v>
      </c>
      <c r="L1669">
        <v>435.59999999999997</v>
      </c>
      <c r="M1669">
        <v>42.2</v>
      </c>
      <c r="N1669">
        <v>40.299999999999997</v>
      </c>
    </row>
    <row r="1670" spans="1:14" x14ac:dyDescent="0.25">
      <c r="A1670" t="s">
        <v>31</v>
      </c>
      <c r="B1670" t="s">
        <v>60</v>
      </c>
      <c r="C1670" s="1">
        <v>42412</v>
      </c>
      <c r="D1670">
        <f>34-0-0</f>
        <v>34</v>
      </c>
      <c r="E1670">
        <v>31.9</v>
      </c>
      <c r="F1670" s="7">
        <v>28.840658346898174</v>
      </c>
      <c r="G1670" s="7">
        <v>1.2089089371299688</v>
      </c>
      <c r="H1670">
        <v>1.34</v>
      </c>
      <c r="I1670" s="7">
        <v>1.2048288694671554</v>
      </c>
      <c r="J1670">
        <v>25.2</v>
      </c>
      <c r="K1670">
        <v>381</v>
      </c>
      <c r="L1670">
        <v>382.79999999999995</v>
      </c>
      <c r="M1670">
        <v>65.3</v>
      </c>
      <c r="N1670">
        <v>62.4</v>
      </c>
    </row>
    <row r="1671" spans="1:14" x14ac:dyDescent="0.25">
      <c r="A1671" t="s">
        <v>32</v>
      </c>
      <c r="B1671" t="s">
        <v>60</v>
      </c>
      <c r="C1671" s="1">
        <v>42412</v>
      </c>
      <c r="D1671">
        <f>7-0-0</f>
        <v>7</v>
      </c>
      <c r="E1671">
        <v>7.4</v>
      </c>
      <c r="F1671" s="7">
        <v>5.9377826008319774</v>
      </c>
      <c r="G1671" s="7">
        <v>0.74880180434169696</v>
      </c>
      <c r="H1671">
        <v>0.83</v>
      </c>
      <c r="I1671" s="7">
        <v>0.7462745982520439</v>
      </c>
      <c r="J1671">
        <v>5.6</v>
      </c>
      <c r="K1671">
        <v>85</v>
      </c>
      <c r="L1671">
        <v>88.800000000000011</v>
      </c>
      <c r="M1671">
        <v>30.2</v>
      </c>
      <c r="N1671">
        <v>28.9</v>
      </c>
    </row>
    <row r="1672" spans="1:14" x14ac:dyDescent="0.25">
      <c r="A1672" t="s">
        <v>33</v>
      </c>
      <c r="B1672" t="s">
        <v>60</v>
      </c>
      <c r="C1672" s="1">
        <v>42412</v>
      </c>
      <c r="D1672">
        <v>0</v>
      </c>
      <c r="E1672">
        <v>15</v>
      </c>
      <c r="F1672" s="7">
        <v>0</v>
      </c>
      <c r="G1672" s="7">
        <v>0.87510572314632062</v>
      </c>
      <c r="H1672">
        <v>0.97</v>
      </c>
      <c r="I1672" s="7">
        <v>0.87215224133070191</v>
      </c>
      <c r="J1672">
        <v>42.7</v>
      </c>
      <c r="K1672">
        <v>0</v>
      </c>
      <c r="L1672">
        <v>180</v>
      </c>
      <c r="M1672">
        <v>347.7</v>
      </c>
      <c r="N1672">
        <v>332.1</v>
      </c>
    </row>
    <row r="1673" spans="1:14" x14ac:dyDescent="0.25">
      <c r="A1673" t="s">
        <v>34</v>
      </c>
      <c r="B1673" t="s">
        <v>60</v>
      </c>
      <c r="C1673" s="1">
        <v>42412</v>
      </c>
      <c r="D1673">
        <f>4.9-0-0</f>
        <v>4.9000000000000004</v>
      </c>
      <c r="E1673">
        <v>5.5</v>
      </c>
      <c r="F1673" s="7">
        <v>4.1564478205823843</v>
      </c>
      <c r="G1673" s="7">
        <v>0.50521567521849453</v>
      </c>
      <c r="H1673">
        <v>0.56000000000000005</v>
      </c>
      <c r="I1673" s="7">
        <v>0.50351057231463214</v>
      </c>
      <c r="J1673">
        <v>7.4</v>
      </c>
      <c r="K1673">
        <v>111.24249999999998</v>
      </c>
      <c r="L1673">
        <v>66</v>
      </c>
      <c r="M1673">
        <v>11</v>
      </c>
      <c r="N1673">
        <v>10.5</v>
      </c>
    </row>
    <row r="1674" spans="1:14" x14ac:dyDescent="0.25">
      <c r="A1674" t="s">
        <v>35</v>
      </c>
      <c r="B1674" t="s">
        <v>60</v>
      </c>
      <c r="C1674" s="1">
        <v>42412</v>
      </c>
      <c r="D1674">
        <f>21-0-0</f>
        <v>21</v>
      </c>
      <c r="E1674">
        <v>20.8</v>
      </c>
      <c r="F1674" s="7">
        <v>17.81334780249593</v>
      </c>
      <c r="G1674" s="7">
        <v>0.49619396673244992</v>
      </c>
      <c r="H1674">
        <v>0.55000000000000004</v>
      </c>
      <c r="I1674" s="7">
        <v>0.49451931209472799</v>
      </c>
      <c r="J1674">
        <v>16.7</v>
      </c>
      <c r="K1674">
        <v>252</v>
      </c>
      <c r="L1674">
        <v>249.60000000000002</v>
      </c>
      <c r="M1674">
        <v>107.9</v>
      </c>
      <c r="N1674">
        <v>103.1</v>
      </c>
    </row>
    <row r="1675" spans="1:14" x14ac:dyDescent="0.25">
      <c r="A1675" t="s">
        <v>36</v>
      </c>
      <c r="B1675" t="s">
        <v>60</v>
      </c>
      <c r="C1675" s="1">
        <v>42412</v>
      </c>
      <c r="D1675">
        <v>0</v>
      </c>
      <c r="E1675">
        <v>8</v>
      </c>
      <c r="F1675" s="7">
        <v>0</v>
      </c>
      <c r="G1675" s="7">
        <v>0.2255427121511136</v>
      </c>
      <c r="H1675">
        <v>0.25</v>
      </c>
      <c r="I1675" s="7">
        <v>0.22478150549760359</v>
      </c>
      <c r="J1675">
        <v>22.8</v>
      </c>
      <c r="K1675">
        <v>0</v>
      </c>
      <c r="L1675">
        <v>96</v>
      </c>
      <c r="M1675">
        <v>0</v>
      </c>
      <c r="N1675">
        <v>0</v>
      </c>
    </row>
    <row r="1676" spans="1:14" x14ac:dyDescent="0.25">
      <c r="A1676" t="s">
        <v>37</v>
      </c>
      <c r="B1676" t="s">
        <v>60</v>
      </c>
      <c r="C1676" s="1">
        <v>42412</v>
      </c>
      <c r="D1676">
        <v>0</v>
      </c>
      <c r="E1676">
        <v>0</v>
      </c>
      <c r="F1676" s="7">
        <v>0</v>
      </c>
      <c r="G1676" s="7">
        <v>0</v>
      </c>
      <c r="H1676">
        <v>0</v>
      </c>
      <c r="I1676" s="7">
        <v>0</v>
      </c>
      <c r="J1676">
        <v>0</v>
      </c>
      <c r="K1676">
        <v>0</v>
      </c>
      <c r="L1676">
        <v>0</v>
      </c>
      <c r="M1676">
        <v>0</v>
      </c>
      <c r="N1676">
        <v>0</v>
      </c>
    </row>
    <row r="1677" spans="1:14" x14ac:dyDescent="0.25">
      <c r="A1677" t="s">
        <v>38</v>
      </c>
      <c r="B1677" t="s">
        <v>60</v>
      </c>
      <c r="C1677" s="1">
        <v>42412</v>
      </c>
      <c r="D1677">
        <v>0</v>
      </c>
      <c r="E1677">
        <v>10</v>
      </c>
      <c r="F1677" s="7">
        <v>0</v>
      </c>
      <c r="G1677" s="7">
        <v>0</v>
      </c>
      <c r="H1677">
        <v>0</v>
      </c>
      <c r="I1677" s="7">
        <v>0</v>
      </c>
      <c r="J1677">
        <v>28.5</v>
      </c>
      <c r="K1677">
        <v>0</v>
      </c>
      <c r="L1677">
        <v>120</v>
      </c>
      <c r="M1677">
        <v>233</v>
      </c>
      <c r="N1677">
        <v>222.6</v>
      </c>
    </row>
    <row r="1678" spans="1:14" x14ac:dyDescent="0.25">
      <c r="A1678" t="s">
        <v>59</v>
      </c>
      <c r="B1678" t="s">
        <v>60</v>
      </c>
      <c r="C1678" s="1">
        <v>42412</v>
      </c>
      <c r="D1678">
        <v>0</v>
      </c>
      <c r="E1678">
        <v>5</v>
      </c>
      <c r="F1678" s="7">
        <v>0</v>
      </c>
      <c r="G1678" s="7">
        <v>0</v>
      </c>
      <c r="I1678" s="7">
        <v>0</v>
      </c>
      <c r="K1678">
        <v>0</v>
      </c>
      <c r="L1678">
        <v>60</v>
      </c>
      <c r="M1678">
        <v>0</v>
      </c>
      <c r="N1678">
        <v>0</v>
      </c>
    </row>
    <row r="1679" spans="1:14" x14ac:dyDescent="0.25">
      <c r="A1679" t="s">
        <v>1</v>
      </c>
      <c r="B1679" t="s">
        <v>60</v>
      </c>
      <c r="C1679" s="1">
        <v>42413</v>
      </c>
      <c r="D1679">
        <v>574.29999999999995</v>
      </c>
      <c r="E1679">
        <v>507.19999999999993</v>
      </c>
      <c r="F1679">
        <v>511</v>
      </c>
      <c r="G1679">
        <v>144</v>
      </c>
      <c r="H1679">
        <v>177.35000000000002</v>
      </c>
      <c r="I1679">
        <v>173.74</v>
      </c>
      <c r="J1679">
        <v>531.90909090909088</v>
      </c>
      <c r="K1679">
        <v>7122.0999999999985</v>
      </c>
      <c r="L1679">
        <v>6659</v>
      </c>
      <c r="M1679">
        <v>2332.6000000000004</v>
      </c>
      <c r="N1679">
        <v>2264.0600000000004</v>
      </c>
    </row>
    <row r="1680" spans="1:14" x14ac:dyDescent="0.25">
      <c r="A1680" t="s">
        <v>2</v>
      </c>
      <c r="B1680" t="s">
        <v>60</v>
      </c>
      <c r="C1680" s="1">
        <v>42413</v>
      </c>
      <c r="D1680">
        <f>16.8-0-0</f>
        <v>16.8</v>
      </c>
      <c r="E1680">
        <v>14.5</v>
      </c>
      <c r="F1680" s="7">
        <v>14.948284868535612</v>
      </c>
      <c r="G1680" s="7">
        <v>16.807442909500985</v>
      </c>
      <c r="H1680">
        <v>20.7</v>
      </c>
      <c r="I1680" s="7">
        <v>20.278646743727091</v>
      </c>
      <c r="J1680">
        <v>10.3</v>
      </c>
      <c r="K1680">
        <v>166.92999999999998</v>
      </c>
      <c r="L1680">
        <v>188.5</v>
      </c>
      <c r="M1680">
        <v>19.8</v>
      </c>
      <c r="N1680">
        <v>19.2</v>
      </c>
    </row>
    <row r="1681" spans="1:14" x14ac:dyDescent="0.25">
      <c r="A1681" t="s">
        <v>3</v>
      </c>
      <c r="B1681" t="s">
        <v>60</v>
      </c>
      <c r="C1681" s="1">
        <v>42413</v>
      </c>
      <c r="D1681">
        <f>4.4-0-0</f>
        <v>4.4000000000000004</v>
      </c>
      <c r="E1681">
        <v>3.3</v>
      </c>
      <c r="F1681" s="7">
        <v>3.915026989378374</v>
      </c>
      <c r="G1681" s="7">
        <v>11.456667606427965</v>
      </c>
      <c r="H1681">
        <v>14.11</v>
      </c>
      <c r="I1681" s="7">
        <v>13.822787707922185</v>
      </c>
      <c r="J1681">
        <v>2.6</v>
      </c>
      <c r="K1681">
        <v>42.545000000000002</v>
      </c>
      <c r="L1681">
        <v>42.9</v>
      </c>
      <c r="M1681">
        <v>10.4</v>
      </c>
      <c r="N1681">
        <v>10.1</v>
      </c>
    </row>
    <row r="1682" spans="1:14" x14ac:dyDescent="0.25">
      <c r="A1682" t="s">
        <v>4</v>
      </c>
      <c r="B1682" t="s">
        <v>60</v>
      </c>
      <c r="C1682" s="1">
        <v>42413</v>
      </c>
      <c r="D1682">
        <f>8.9-0-0</f>
        <v>8.9</v>
      </c>
      <c r="E1682">
        <v>6.9</v>
      </c>
      <c r="F1682" s="7">
        <v>7.9190318648789848</v>
      </c>
      <c r="G1682" s="7">
        <v>8.5092754440372147</v>
      </c>
      <c r="H1682">
        <v>10.48</v>
      </c>
      <c r="I1682" s="7">
        <v>10.266677191993233</v>
      </c>
      <c r="J1682">
        <v>6.2</v>
      </c>
      <c r="K1682">
        <v>99.953500000000005</v>
      </c>
      <c r="L1682">
        <v>89.7</v>
      </c>
      <c r="M1682">
        <v>21.8</v>
      </c>
      <c r="N1682">
        <v>21.1</v>
      </c>
    </row>
    <row r="1683" spans="1:14" x14ac:dyDescent="0.25">
      <c r="A1683" t="s">
        <v>5</v>
      </c>
      <c r="B1683" t="s">
        <v>60</v>
      </c>
      <c r="C1683" s="1">
        <v>42413</v>
      </c>
      <c r="D1683">
        <f>10.7-0-1.1</f>
        <v>9.6</v>
      </c>
      <c r="E1683">
        <v>7.7</v>
      </c>
      <c r="F1683" s="7">
        <v>8.5418770677346334</v>
      </c>
      <c r="G1683" s="7">
        <v>8.2088525514519297</v>
      </c>
      <c r="H1683">
        <v>10.11</v>
      </c>
      <c r="I1683" s="7">
        <v>9.9042086270087388</v>
      </c>
      <c r="J1683">
        <v>7.1</v>
      </c>
      <c r="K1683">
        <v>115.56300000000002</v>
      </c>
      <c r="L1683">
        <v>100.10000000000001</v>
      </c>
      <c r="M1683">
        <v>9.1999999999999993</v>
      </c>
      <c r="N1683">
        <v>8.9</v>
      </c>
    </row>
    <row r="1684" spans="1:14" x14ac:dyDescent="0.25">
      <c r="A1684" t="s">
        <v>6</v>
      </c>
      <c r="B1684" t="s">
        <v>60</v>
      </c>
      <c r="C1684" s="1">
        <v>42413</v>
      </c>
      <c r="D1684">
        <f>11.4-1.1-1.1</f>
        <v>9.2000000000000011</v>
      </c>
      <c r="E1684">
        <v>16.5</v>
      </c>
      <c r="F1684" s="7">
        <v>8.1859655232456916</v>
      </c>
      <c r="G1684" s="7">
        <v>10.116943896250353</v>
      </c>
      <c r="H1684">
        <v>12.46</v>
      </c>
      <c r="I1684" s="7">
        <v>12.206373837045389</v>
      </c>
      <c r="J1684">
        <v>13.9</v>
      </c>
      <c r="K1684">
        <v>224.29249999999996</v>
      </c>
      <c r="L1684">
        <v>214.5</v>
      </c>
      <c r="M1684">
        <v>25.2</v>
      </c>
      <c r="N1684">
        <v>24.4</v>
      </c>
    </row>
    <row r="1685" spans="1:14" x14ac:dyDescent="0.25">
      <c r="A1685" t="s">
        <v>7</v>
      </c>
      <c r="B1685" t="s">
        <v>60</v>
      </c>
      <c r="C1685" s="1">
        <v>42413</v>
      </c>
      <c r="D1685">
        <f>3.1-0-0</f>
        <v>3.1</v>
      </c>
      <c r="E1685">
        <v>11.8</v>
      </c>
      <c r="F1685" s="7">
        <v>2.7583144697893092</v>
      </c>
      <c r="G1685" s="7">
        <v>8.5498731322244144</v>
      </c>
      <c r="H1685">
        <v>10.53</v>
      </c>
      <c r="I1685" s="7">
        <v>10.315659430504651</v>
      </c>
      <c r="J1685">
        <v>6.7</v>
      </c>
      <c r="K1685">
        <v>108.14599999999999</v>
      </c>
      <c r="L1685">
        <v>153.4</v>
      </c>
      <c r="M1685">
        <v>9.3000000000000007</v>
      </c>
      <c r="N1685">
        <v>9</v>
      </c>
    </row>
    <row r="1686" spans="1:14" x14ac:dyDescent="0.25">
      <c r="A1686" t="s">
        <v>8</v>
      </c>
      <c r="B1686" t="s">
        <v>60</v>
      </c>
      <c r="C1686" s="1">
        <v>42413</v>
      </c>
      <c r="D1686">
        <f>17.1-0-0</f>
        <v>17.100000000000001</v>
      </c>
      <c r="E1686">
        <v>12.7</v>
      </c>
      <c r="F1686" s="7">
        <v>15.215218526902317</v>
      </c>
      <c r="G1686" s="7">
        <v>6.4956301099520717</v>
      </c>
      <c r="H1686">
        <v>8</v>
      </c>
      <c r="I1686" s="7">
        <v>7.8371581618268955</v>
      </c>
      <c r="J1686">
        <v>13</v>
      </c>
      <c r="K1686">
        <v>210.20499999999998</v>
      </c>
      <c r="L1686">
        <v>165.1</v>
      </c>
      <c r="M1686">
        <v>22.2</v>
      </c>
      <c r="N1686">
        <v>21.6</v>
      </c>
    </row>
    <row r="1687" spans="1:14" x14ac:dyDescent="0.25">
      <c r="A1687" t="s">
        <v>9</v>
      </c>
      <c r="B1687" t="s">
        <v>60</v>
      </c>
      <c r="C1687" s="1">
        <v>42413</v>
      </c>
      <c r="D1687">
        <f>16.7-0-0</f>
        <v>16.7</v>
      </c>
      <c r="E1687">
        <v>14.8</v>
      </c>
      <c r="F1687" s="7">
        <v>14.859306982413372</v>
      </c>
      <c r="G1687" s="7">
        <v>8.4118409923879316</v>
      </c>
      <c r="H1687">
        <v>10.36</v>
      </c>
      <c r="I1687" s="7">
        <v>10.149119819565829</v>
      </c>
      <c r="J1687">
        <v>10.7</v>
      </c>
      <c r="K1687">
        <v>172.39000000000001</v>
      </c>
      <c r="L1687">
        <v>192.4</v>
      </c>
      <c r="M1687">
        <v>16</v>
      </c>
      <c r="N1687">
        <v>15.5</v>
      </c>
    </row>
    <row r="1688" spans="1:14" x14ac:dyDescent="0.25">
      <c r="A1688" t="s">
        <v>10</v>
      </c>
      <c r="B1688" t="s">
        <v>60</v>
      </c>
      <c r="C1688" s="1">
        <v>42413</v>
      </c>
      <c r="D1688">
        <f>14.3-0-0</f>
        <v>14.3</v>
      </c>
      <c r="E1688">
        <v>17.8</v>
      </c>
      <c r="F1688" s="7">
        <v>12.723837715479716</v>
      </c>
      <c r="G1688" s="7">
        <v>7.9652664223287282</v>
      </c>
      <c r="H1688">
        <v>9.81</v>
      </c>
      <c r="I1688" s="7">
        <v>9.6103151959402311</v>
      </c>
      <c r="J1688">
        <v>12.5</v>
      </c>
      <c r="K1688">
        <v>202.17499999999995</v>
      </c>
      <c r="L1688">
        <v>231.4</v>
      </c>
      <c r="M1688">
        <v>24.1</v>
      </c>
      <c r="N1688">
        <v>23.4</v>
      </c>
    </row>
    <row r="1689" spans="1:14" x14ac:dyDescent="0.25">
      <c r="A1689" t="s">
        <v>11</v>
      </c>
      <c r="B1689" t="s">
        <v>60</v>
      </c>
      <c r="C1689" s="1">
        <v>42413</v>
      </c>
      <c r="D1689">
        <f>11.9-0-2.4</f>
        <v>9.5</v>
      </c>
      <c r="E1689">
        <v>12.4</v>
      </c>
      <c r="F1689" s="7">
        <v>8.4528991816123984</v>
      </c>
      <c r="G1689" s="7">
        <v>7.6242458415562444</v>
      </c>
      <c r="H1689">
        <v>9.39</v>
      </c>
      <c r="I1689" s="7">
        <v>9.1988643924443192</v>
      </c>
      <c r="J1689">
        <v>6.4</v>
      </c>
      <c r="K1689">
        <v>103.928</v>
      </c>
      <c r="L1689">
        <v>161.20000000000002</v>
      </c>
      <c r="M1689">
        <v>13.7</v>
      </c>
      <c r="N1689">
        <v>13.3</v>
      </c>
    </row>
    <row r="1690" spans="1:14" x14ac:dyDescent="0.25">
      <c r="A1690" t="s">
        <v>12</v>
      </c>
      <c r="B1690" t="s">
        <v>60</v>
      </c>
      <c r="C1690" s="1">
        <v>42413</v>
      </c>
      <c r="D1690">
        <f>32.3-0-0</f>
        <v>32.299999999999997</v>
      </c>
      <c r="E1690">
        <v>30.4</v>
      </c>
      <c r="F1690" s="7">
        <v>28.739857217482154</v>
      </c>
      <c r="G1690" s="7">
        <v>5.3832534536227792</v>
      </c>
      <c r="H1690">
        <v>6.63</v>
      </c>
      <c r="I1690" s="7">
        <v>6.4950448266140404</v>
      </c>
      <c r="J1690">
        <v>22.6</v>
      </c>
      <c r="K1690">
        <v>365.28000000000009</v>
      </c>
      <c r="L1690">
        <v>395.2</v>
      </c>
      <c r="M1690">
        <v>96.4</v>
      </c>
      <c r="N1690">
        <v>93.5</v>
      </c>
    </row>
    <row r="1691" spans="1:14" x14ac:dyDescent="0.25">
      <c r="A1691" t="s">
        <v>13</v>
      </c>
      <c r="B1691" t="s">
        <v>60</v>
      </c>
      <c r="C1691" s="1">
        <v>42413</v>
      </c>
      <c r="D1691">
        <f>12-0-0</f>
        <v>12</v>
      </c>
      <c r="E1691">
        <v>10</v>
      </c>
      <c r="F1691" s="7">
        <v>10.677346334668293</v>
      </c>
      <c r="G1691" s="7">
        <v>5.6593177332957421</v>
      </c>
      <c r="H1691">
        <v>6.97</v>
      </c>
      <c r="I1691" s="7">
        <v>6.8281240484916825</v>
      </c>
      <c r="J1691">
        <v>9.1</v>
      </c>
      <c r="K1691">
        <v>148</v>
      </c>
      <c r="L1691">
        <v>130</v>
      </c>
      <c r="M1691">
        <v>14.6</v>
      </c>
      <c r="N1691">
        <v>14.1</v>
      </c>
    </row>
    <row r="1692" spans="1:14" x14ac:dyDescent="0.25">
      <c r="A1692" t="s">
        <v>14</v>
      </c>
      <c r="B1692" t="s">
        <v>60</v>
      </c>
      <c r="C1692" s="1">
        <v>42413</v>
      </c>
      <c r="D1692">
        <f>8-0-0</f>
        <v>8</v>
      </c>
      <c r="E1692">
        <v>5.7</v>
      </c>
      <c r="F1692" s="7">
        <v>7.1182308897788618</v>
      </c>
      <c r="G1692" s="7">
        <v>3.4183253453622777</v>
      </c>
      <c r="H1692">
        <v>4.21</v>
      </c>
      <c r="I1692" s="7">
        <v>4.1243044826614037</v>
      </c>
      <c r="J1692">
        <v>3.5</v>
      </c>
      <c r="K1692">
        <v>56</v>
      </c>
      <c r="L1692">
        <v>74.100000000000009</v>
      </c>
      <c r="M1692">
        <v>3.7</v>
      </c>
      <c r="N1692">
        <v>3.6</v>
      </c>
    </row>
    <row r="1693" spans="1:14" x14ac:dyDescent="0.25">
      <c r="A1693" t="s">
        <v>15</v>
      </c>
      <c r="B1693" t="s">
        <v>60</v>
      </c>
      <c r="C1693" s="1">
        <v>42413</v>
      </c>
      <c r="D1693">
        <f>12-0-0</f>
        <v>12</v>
      </c>
      <c r="E1693">
        <v>9.9</v>
      </c>
      <c r="F1693" s="7">
        <v>10.677346334668293</v>
      </c>
      <c r="G1693" s="7">
        <v>3.3127713560755563</v>
      </c>
      <c r="H1693">
        <v>4.08</v>
      </c>
      <c r="I1693" s="7">
        <v>3.996950662531717</v>
      </c>
      <c r="J1693">
        <v>9.6</v>
      </c>
      <c r="K1693">
        <v>156</v>
      </c>
      <c r="L1693">
        <v>128.70000000000002</v>
      </c>
      <c r="M1693">
        <v>18.5</v>
      </c>
      <c r="N1693">
        <v>18</v>
      </c>
    </row>
    <row r="1694" spans="1:14" x14ac:dyDescent="0.25">
      <c r="A1694" t="s">
        <v>16</v>
      </c>
      <c r="B1694" t="s">
        <v>60</v>
      </c>
      <c r="C1694" s="1">
        <v>42413</v>
      </c>
      <c r="D1694">
        <f>7-0-0</f>
        <v>7</v>
      </c>
      <c r="E1694">
        <v>9.9</v>
      </c>
      <c r="F1694" s="7">
        <v>6.2284520285565037</v>
      </c>
      <c r="G1694" s="7">
        <v>5.5131660558218201</v>
      </c>
      <c r="H1694">
        <v>6.79</v>
      </c>
      <c r="I1694" s="7">
        <v>6.6517879898505772</v>
      </c>
      <c r="J1694">
        <v>8.3000000000000007</v>
      </c>
      <c r="K1694">
        <v>134.5</v>
      </c>
      <c r="L1694">
        <v>128.70000000000002</v>
      </c>
      <c r="M1694">
        <v>30.2</v>
      </c>
      <c r="N1694">
        <v>29.3</v>
      </c>
    </row>
    <row r="1695" spans="1:14" x14ac:dyDescent="0.25">
      <c r="A1695" t="s">
        <v>17</v>
      </c>
      <c r="B1695" t="s">
        <v>60</v>
      </c>
      <c r="C1695" s="1">
        <v>42413</v>
      </c>
      <c r="D1695">
        <v>0</v>
      </c>
      <c r="E1695">
        <v>17</v>
      </c>
      <c r="F1695" s="7">
        <v>0</v>
      </c>
      <c r="G1695" s="7">
        <v>2.6713278827177893</v>
      </c>
      <c r="H1695">
        <v>3.29</v>
      </c>
      <c r="I1695" s="7">
        <v>3.2230312940513106</v>
      </c>
      <c r="J1695">
        <v>46.2</v>
      </c>
      <c r="K1695">
        <v>0</v>
      </c>
      <c r="L1695">
        <v>221</v>
      </c>
      <c r="M1695">
        <v>219.9</v>
      </c>
      <c r="N1695">
        <v>213.5</v>
      </c>
    </row>
    <row r="1696" spans="1:14" x14ac:dyDescent="0.25">
      <c r="A1696" t="s">
        <v>18</v>
      </c>
      <c r="B1696" t="s">
        <v>60</v>
      </c>
      <c r="C1696" s="1">
        <v>42413</v>
      </c>
      <c r="D1696">
        <f>18-0-0</f>
        <v>18</v>
      </c>
      <c r="E1696">
        <v>18</v>
      </c>
      <c r="F1696" s="7">
        <v>16.01601950200244</v>
      </c>
      <c r="G1696" s="7">
        <v>2.0136453340851421</v>
      </c>
      <c r="H1696">
        <v>2.48</v>
      </c>
      <c r="I1696" s="7">
        <v>2.4295190301663374</v>
      </c>
      <c r="J1696">
        <v>14.8</v>
      </c>
      <c r="K1696">
        <v>239</v>
      </c>
      <c r="L1696">
        <v>234</v>
      </c>
      <c r="M1696">
        <v>75.7</v>
      </c>
      <c r="N1696">
        <v>73.400000000000006</v>
      </c>
    </row>
    <row r="1697" spans="1:14" x14ac:dyDescent="0.25">
      <c r="A1697" t="s">
        <v>19</v>
      </c>
      <c r="B1697" t="s">
        <v>60</v>
      </c>
      <c r="C1697" s="1">
        <v>42413</v>
      </c>
      <c r="D1697">
        <f>13-0-0</f>
        <v>13</v>
      </c>
      <c r="E1697">
        <v>14.6</v>
      </c>
      <c r="F1697" s="7">
        <v>11.56712519589065</v>
      </c>
      <c r="G1697" s="7">
        <v>2.005525796447702</v>
      </c>
      <c r="H1697">
        <v>2.4700000000000002</v>
      </c>
      <c r="I1697" s="7">
        <v>2.4197225824640545</v>
      </c>
      <c r="J1697">
        <v>11.7</v>
      </c>
      <c r="K1697">
        <v>190</v>
      </c>
      <c r="L1697">
        <v>189.79999999999998</v>
      </c>
      <c r="M1697">
        <v>94</v>
      </c>
      <c r="N1697">
        <v>91.2</v>
      </c>
    </row>
    <row r="1698" spans="1:14" x14ac:dyDescent="0.25">
      <c r="A1698" t="s">
        <v>20</v>
      </c>
      <c r="B1698" t="s">
        <v>60</v>
      </c>
      <c r="C1698" s="1">
        <v>42413</v>
      </c>
      <c r="D1698">
        <f>32.5-0-0</f>
        <v>32.5</v>
      </c>
      <c r="E1698">
        <v>30.5</v>
      </c>
      <c r="F1698" s="7">
        <v>28.917812989726627</v>
      </c>
      <c r="G1698" s="7">
        <v>1.6401466027628979</v>
      </c>
      <c r="H1698">
        <v>2.02</v>
      </c>
      <c r="I1698" s="7">
        <v>1.9788824358612911</v>
      </c>
      <c r="J1698">
        <v>23.7</v>
      </c>
      <c r="K1698">
        <v>384</v>
      </c>
      <c r="L1698">
        <v>396.5</v>
      </c>
      <c r="M1698">
        <v>96.2</v>
      </c>
      <c r="N1698">
        <v>93.4</v>
      </c>
    </row>
    <row r="1699" spans="1:14" x14ac:dyDescent="0.25">
      <c r="A1699" t="s">
        <v>21</v>
      </c>
      <c r="B1699" t="s">
        <v>60</v>
      </c>
      <c r="C1699" s="1">
        <v>42413</v>
      </c>
      <c r="D1699">
        <f>26-0-0</f>
        <v>26</v>
      </c>
      <c r="E1699">
        <v>26</v>
      </c>
      <c r="F1699" s="7">
        <v>23.1342503917813</v>
      </c>
      <c r="G1699" s="7">
        <v>2.4521003665069068</v>
      </c>
      <c r="H1699">
        <v>3.02</v>
      </c>
      <c r="I1699" s="7">
        <v>2.9585272060896526</v>
      </c>
      <c r="J1699">
        <v>19.600000000000001</v>
      </c>
      <c r="K1699">
        <v>317.5</v>
      </c>
      <c r="L1699">
        <v>338</v>
      </c>
      <c r="M1699">
        <v>146.6</v>
      </c>
      <c r="N1699">
        <v>142.19999999999999</v>
      </c>
    </row>
    <row r="1700" spans="1:14" x14ac:dyDescent="0.25">
      <c r="A1700" t="s">
        <v>22</v>
      </c>
      <c r="B1700" t="s">
        <v>60</v>
      </c>
      <c r="C1700" s="1">
        <v>42413</v>
      </c>
      <c r="D1700">
        <f>20.5-0-0</f>
        <v>20.5</v>
      </c>
      <c r="E1700">
        <v>20.8</v>
      </c>
      <c r="F1700" s="7">
        <v>18.240466655058334</v>
      </c>
      <c r="G1700" s="7">
        <v>1.1529743445164926</v>
      </c>
      <c r="H1700">
        <v>1.42</v>
      </c>
      <c r="I1700" s="7">
        <v>1.3910955737242738</v>
      </c>
      <c r="J1700">
        <v>16.399999999999999</v>
      </c>
      <c r="K1700">
        <v>266</v>
      </c>
      <c r="L1700">
        <v>270.40000000000003</v>
      </c>
      <c r="M1700">
        <v>115.8</v>
      </c>
      <c r="N1700">
        <v>112.4</v>
      </c>
    </row>
    <row r="1701" spans="1:14" x14ac:dyDescent="0.25">
      <c r="A1701" t="s">
        <v>23</v>
      </c>
      <c r="B1701" t="s">
        <v>60</v>
      </c>
      <c r="C1701" s="1">
        <v>42413</v>
      </c>
      <c r="D1701">
        <f>4.2-0-0</f>
        <v>4.2</v>
      </c>
      <c r="E1701">
        <v>4.7</v>
      </c>
      <c r="F1701" s="7">
        <v>3.7370712171339031</v>
      </c>
      <c r="G1701" s="7">
        <v>1.9080913447984211</v>
      </c>
      <c r="H1701">
        <v>2.35</v>
      </c>
      <c r="I1701" s="7">
        <v>2.3021652100366508</v>
      </c>
      <c r="J1701">
        <v>2</v>
      </c>
      <c r="K1701">
        <v>32.705000000000005</v>
      </c>
      <c r="L1701">
        <v>61.1</v>
      </c>
      <c r="M1701">
        <v>1.3</v>
      </c>
      <c r="N1701">
        <v>1.2</v>
      </c>
    </row>
    <row r="1702" spans="1:14" x14ac:dyDescent="0.25">
      <c r="A1702" t="s">
        <v>24</v>
      </c>
      <c r="B1702" t="s">
        <v>60</v>
      </c>
      <c r="C1702" s="1">
        <v>42413</v>
      </c>
      <c r="D1702">
        <f>40-0-0</f>
        <v>40</v>
      </c>
      <c r="E1702">
        <v>27.8</v>
      </c>
      <c r="F1702" s="7">
        <v>35.591154448894308</v>
      </c>
      <c r="G1702" s="7">
        <v>1.3965604736396955</v>
      </c>
      <c r="H1702">
        <v>1.72</v>
      </c>
      <c r="I1702" s="7">
        <v>1.6849890047927825</v>
      </c>
      <c r="J1702">
        <v>23.8</v>
      </c>
      <c r="K1702">
        <v>385</v>
      </c>
      <c r="L1702">
        <v>361.40000000000003</v>
      </c>
      <c r="M1702">
        <v>167.6</v>
      </c>
      <c r="N1702">
        <v>162.69999999999999</v>
      </c>
    </row>
    <row r="1703" spans="1:14" x14ac:dyDescent="0.25">
      <c r="A1703" t="s">
        <v>25</v>
      </c>
      <c r="B1703" t="s">
        <v>60</v>
      </c>
      <c r="C1703" s="1">
        <v>42413</v>
      </c>
      <c r="D1703">
        <f>7-0-0</f>
        <v>7</v>
      </c>
      <c r="E1703">
        <v>6.2</v>
      </c>
      <c r="F1703" s="7">
        <v>6.2284520285565037</v>
      </c>
      <c r="G1703" s="7">
        <v>1.8756131942486605</v>
      </c>
      <c r="H1703">
        <v>2.31</v>
      </c>
      <c r="I1703" s="7">
        <v>2.2629794192275159</v>
      </c>
      <c r="J1703">
        <v>5.3</v>
      </c>
      <c r="K1703">
        <v>85.5</v>
      </c>
      <c r="L1703">
        <v>80.600000000000009</v>
      </c>
      <c r="M1703">
        <v>5.6</v>
      </c>
      <c r="N1703">
        <v>5.4</v>
      </c>
    </row>
    <row r="1704" spans="1:14" x14ac:dyDescent="0.25">
      <c r="A1704" t="s">
        <v>26</v>
      </c>
      <c r="B1704" t="s">
        <v>60</v>
      </c>
      <c r="C1704" s="1">
        <v>42413</v>
      </c>
      <c r="D1704">
        <f>19.5-0-0</f>
        <v>19.5</v>
      </c>
      <c r="E1704">
        <v>16.5</v>
      </c>
      <c r="F1704" s="7">
        <v>17.350687793835977</v>
      </c>
      <c r="G1704" s="7">
        <v>1.2666478714406539</v>
      </c>
      <c r="H1704">
        <v>1.56</v>
      </c>
      <c r="I1704" s="7">
        <v>1.5282458415562445</v>
      </c>
      <c r="J1704">
        <v>18.100000000000001</v>
      </c>
      <c r="K1704">
        <v>292.5</v>
      </c>
      <c r="L1704">
        <v>214.5</v>
      </c>
      <c r="M1704">
        <v>38.6</v>
      </c>
      <c r="N1704">
        <v>37.4</v>
      </c>
    </row>
    <row r="1705" spans="1:14" x14ac:dyDescent="0.25">
      <c r="A1705" t="s">
        <v>27</v>
      </c>
      <c r="B1705" t="s">
        <v>60</v>
      </c>
      <c r="C1705" s="1">
        <v>42413</v>
      </c>
      <c r="D1705">
        <f>20-0-0</f>
        <v>20</v>
      </c>
      <c r="E1705">
        <v>18.2</v>
      </c>
      <c r="F1705" s="7">
        <v>17.795577224447154</v>
      </c>
      <c r="G1705" s="7">
        <v>1.0961375810544121</v>
      </c>
      <c r="H1705">
        <v>1.35</v>
      </c>
      <c r="I1705" s="7">
        <v>1.3225204398082888</v>
      </c>
      <c r="J1705">
        <v>15.6</v>
      </c>
      <c r="K1705">
        <v>252</v>
      </c>
      <c r="L1705">
        <v>236.6</v>
      </c>
      <c r="M1705">
        <v>107.3</v>
      </c>
      <c r="N1705">
        <v>104.2</v>
      </c>
    </row>
    <row r="1706" spans="1:14" x14ac:dyDescent="0.25">
      <c r="A1706" t="s">
        <v>28</v>
      </c>
      <c r="B1706" t="s">
        <v>60</v>
      </c>
      <c r="C1706" s="1">
        <v>42413</v>
      </c>
      <c r="D1706">
        <f>6-0-0</f>
        <v>6</v>
      </c>
      <c r="E1706">
        <v>7</v>
      </c>
      <c r="F1706" s="7">
        <v>5.3386731673341465</v>
      </c>
      <c r="G1706" s="7">
        <v>1.0880180434169719</v>
      </c>
      <c r="H1706">
        <v>1.34</v>
      </c>
      <c r="I1706" s="7">
        <v>1.312723992106005</v>
      </c>
      <c r="J1706">
        <v>5.2</v>
      </c>
      <c r="K1706">
        <v>84.5</v>
      </c>
      <c r="L1706">
        <v>91</v>
      </c>
      <c r="M1706">
        <v>36.299999999999997</v>
      </c>
      <c r="N1706">
        <v>35.200000000000003</v>
      </c>
    </row>
    <row r="1707" spans="1:14" x14ac:dyDescent="0.25">
      <c r="A1707" t="s">
        <v>29</v>
      </c>
      <c r="B1707" t="s">
        <v>60</v>
      </c>
      <c r="C1707" s="1">
        <v>42413</v>
      </c>
      <c r="D1707">
        <f>15-0-0</f>
        <v>15</v>
      </c>
      <c r="E1707">
        <v>14.4</v>
      </c>
      <c r="F1707" s="7">
        <v>13.346682918335366</v>
      </c>
      <c r="G1707" s="7">
        <v>1.0474203552297714</v>
      </c>
      <c r="H1707">
        <v>1.29</v>
      </c>
      <c r="I1707" s="7">
        <v>1.263741753594587</v>
      </c>
      <c r="J1707">
        <v>12.7</v>
      </c>
      <c r="K1707">
        <v>205</v>
      </c>
      <c r="L1707">
        <v>187.20000000000002</v>
      </c>
      <c r="M1707">
        <v>19</v>
      </c>
      <c r="N1707">
        <v>18.399999999999999</v>
      </c>
    </row>
    <row r="1708" spans="1:14" x14ac:dyDescent="0.25">
      <c r="A1708" t="s">
        <v>30</v>
      </c>
      <c r="B1708" t="s">
        <v>60</v>
      </c>
      <c r="C1708" s="1">
        <v>42413</v>
      </c>
      <c r="D1708">
        <f>39-0-0</f>
        <v>39</v>
      </c>
      <c r="E1708">
        <v>36.299999999999997</v>
      </c>
      <c r="F1708" s="7">
        <v>34.701375587671954</v>
      </c>
      <c r="G1708" s="7">
        <v>1.2991260219904144</v>
      </c>
      <c r="H1708">
        <v>1.6</v>
      </c>
      <c r="I1708" s="7">
        <v>1.5674316323653792</v>
      </c>
      <c r="J1708">
        <v>28.8</v>
      </c>
      <c r="K1708">
        <v>466</v>
      </c>
      <c r="L1708">
        <v>471.9</v>
      </c>
      <c r="M1708">
        <v>46.2</v>
      </c>
      <c r="N1708">
        <v>44.8</v>
      </c>
    </row>
    <row r="1709" spans="1:14" x14ac:dyDescent="0.25">
      <c r="A1709" t="s">
        <v>31</v>
      </c>
      <c r="B1709" t="s">
        <v>60</v>
      </c>
      <c r="C1709" s="1">
        <v>42413</v>
      </c>
      <c r="D1709">
        <f>33-0-0</f>
        <v>33</v>
      </c>
      <c r="E1709">
        <v>31.9</v>
      </c>
      <c r="F1709" s="7">
        <v>29.362702420337804</v>
      </c>
      <c r="G1709" s="7">
        <v>1.0880180434169719</v>
      </c>
      <c r="H1709">
        <v>1.34</v>
      </c>
      <c r="I1709" s="7">
        <v>1.312723992106005</v>
      </c>
      <c r="J1709">
        <v>25.6</v>
      </c>
      <c r="K1709">
        <v>414</v>
      </c>
      <c r="L1709">
        <v>414.7</v>
      </c>
      <c r="M1709">
        <v>71</v>
      </c>
      <c r="N1709">
        <v>68.900000000000006</v>
      </c>
    </row>
    <row r="1710" spans="1:14" x14ac:dyDescent="0.25">
      <c r="A1710" t="s">
        <v>32</v>
      </c>
      <c r="B1710" t="s">
        <v>60</v>
      </c>
      <c r="C1710" s="1">
        <v>42413</v>
      </c>
      <c r="D1710">
        <f>8-0-0</f>
        <v>8</v>
      </c>
      <c r="E1710">
        <v>7.4</v>
      </c>
      <c r="F1710" s="7">
        <v>7.1182308897788618</v>
      </c>
      <c r="G1710" s="7">
        <v>0.67392162390752741</v>
      </c>
      <c r="H1710">
        <v>0.83</v>
      </c>
      <c r="I1710" s="7">
        <v>0.81310515928954041</v>
      </c>
      <c r="J1710">
        <v>5.7</v>
      </c>
      <c r="K1710">
        <v>93</v>
      </c>
      <c r="L1710">
        <v>96.2</v>
      </c>
      <c r="M1710">
        <v>33.1</v>
      </c>
      <c r="N1710">
        <v>32.200000000000003</v>
      </c>
    </row>
    <row r="1711" spans="1:14" x14ac:dyDescent="0.25">
      <c r="A1711" t="s">
        <v>33</v>
      </c>
      <c r="B1711" t="s">
        <v>60</v>
      </c>
      <c r="C1711" s="1">
        <v>42413</v>
      </c>
      <c r="D1711">
        <v>0</v>
      </c>
      <c r="E1711">
        <v>15</v>
      </c>
      <c r="F1711" s="7">
        <v>0</v>
      </c>
      <c r="G1711" s="7">
        <v>0.78759515083168874</v>
      </c>
      <c r="H1711">
        <v>0.97</v>
      </c>
      <c r="I1711" s="7">
        <v>0.95025542712151112</v>
      </c>
      <c r="J1711">
        <v>40.799999999999997</v>
      </c>
      <c r="K1711">
        <v>0</v>
      </c>
      <c r="L1711">
        <v>195</v>
      </c>
      <c r="M1711">
        <v>356</v>
      </c>
      <c r="N1711">
        <v>345.6</v>
      </c>
    </row>
    <row r="1712" spans="1:14" x14ac:dyDescent="0.25">
      <c r="A1712" t="s">
        <v>34</v>
      </c>
      <c r="B1712" t="s">
        <v>60</v>
      </c>
      <c r="C1712" s="1">
        <v>42413</v>
      </c>
      <c r="D1712">
        <f>10-0-0</f>
        <v>10</v>
      </c>
      <c r="E1712">
        <v>5.5</v>
      </c>
      <c r="F1712" s="7">
        <v>8.897788612223577</v>
      </c>
      <c r="G1712" s="7">
        <v>0.45469410769664509</v>
      </c>
      <c r="H1712">
        <v>0.56000000000000005</v>
      </c>
      <c r="I1712" s="7">
        <v>0.54860107132788272</v>
      </c>
      <c r="J1712">
        <v>7.5</v>
      </c>
      <c r="K1712">
        <v>121.27249999999998</v>
      </c>
      <c r="L1712">
        <v>71.5</v>
      </c>
      <c r="M1712">
        <v>12</v>
      </c>
      <c r="N1712">
        <v>11.6</v>
      </c>
    </row>
    <row r="1713" spans="1:14" x14ac:dyDescent="0.25">
      <c r="A1713" t="s">
        <v>35</v>
      </c>
      <c r="B1713" t="s">
        <v>60</v>
      </c>
      <c r="C1713" s="1">
        <v>42413</v>
      </c>
      <c r="D1713">
        <f>21-0-0</f>
        <v>21</v>
      </c>
      <c r="E1713">
        <v>20.8</v>
      </c>
      <c r="F1713" s="7">
        <v>18.685356085669511</v>
      </c>
      <c r="G1713" s="7">
        <v>0.44657457005920492</v>
      </c>
      <c r="H1713">
        <v>0.55000000000000004</v>
      </c>
      <c r="I1713" s="7">
        <v>0.53880462362559911</v>
      </c>
      <c r="J1713">
        <v>16.899999999999999</v>
      </c>
      <c r="K1713">
        <v>273</v>
      </c>
      <c r="L1713">
        <v>270.40000000000003</v>
      </c>
      <c r="M1713">
        <v>117</v>
      </c>
      <c r="N1713">
        <v>113.5</v>
      </c>
    </row>
    <row r="1714" spans="1:14" x14ac:dyDescent="0.25">
      <c r="A1714" t="s">
        <v>36</v>
      </c>
      <c r="B1714" t="s">
        <v>60</v>
      </c>
      <c r="C1714" s="1">
        <v>42413</v>
      </c>
      <c r="D1714">
        <v>0</v>
      </c>
      <c r="E1714">
        <v>8</v>
      </c>
      <c r="F1714" s="7">
        <v>0</v>
      </c>
      <c r="G1714" s="7">
        <v>0.20298844093600224</v>
      </c>
      <c r="H1714">
        <v>0.25</v>
      </c>
      <c r="I1714" s="7">
        <v>0.24491119255709048</v>
      </c>
      <c r="J1714">
        <v>21.8</v>
      </c>
      <c r="K1714">
        <v>0</v>
      </c>
      <c r="L1714">
        <v>104</v>
      </c>
      <c r="M1714">
        <v>0</v>
      </c>
      <c r="N1714">
        <v>0</v>
      </c>
    </row>
    <row r="1715" spans="1:14" x14ac:dyDescent="0.25">
      <c r="A1715" t="s">
        <v>37</v>
      </c>
      <c r="B1715" t="s">
        <v>60</v>
      </c>
      <c r="C1715" s="1">
        <v>42413</v>
      </c>
      <c r="D1715">
        <v>0</v>
      </c>
      <c r="E1715">
        <v>0</v>
      </c>
      <c r="F1715" s="7">
        <v>0</v>
      </c>
      <c r="G1715" s="7">
        <v>0</v>
      </c>
      <c r="H1715">
        <v>0</v>
      </c>
      <c r="I1715" s="7">
        <v>0</v>
      </c>
      <c r="J1715">
        <v>0</v>
      </c>
      <c r="K1715">
        <v>0</v>
      </c>
      <c r="L1715">
        <v>0</v>
      </c>
      <c r="M1715">
        <v>0</v>
      </c>
      <c r="N1715">
        <v>0</v>
      </c>
    </row>
    <row r="1716" spans="1:14" x14ac:dyDescent="0.25">
      <c r="A1716" t="s">
        <v>38</v>
      </c>
      <c r="B1716" t="s">
        <v>60</v>
      </c>
      <c r="C1716" s="1">
        <v>42413</v>
      </c>
      <c r="D1716">
        <v>0</v>
      </c>
      <c r="E1716">
        <v>10</v>
      </c>
      <c r="F1716" s="7">
        <v>0</v>
      </c>
      <c r="G1716" s="7">
        <v>0</v>
      </c>
      <c r="H1716">
        <v>0</v>
      </c>
      <c r="I1716" s="7">
        <v>0</v>
      </c>
      <c r="J1716">
        <v>27.2</v>
      </c>
      <c r="K1716">
        <v>0</v>
      </c>
      <c r="L1716">
        <v>130</v>
      </c>
      <c r="M1716">
        <v>238.6</v>
      </c>
      <c r="N1716">
        <v>231.6</v>
      </c>
    </row>
    <row r="1717" spans="1:14" x14ac:dyDescent="0.25">
      <c r="A1717" t="s">
        <v>59</v>
      </c>
      <c r="B1717" t="s">
        <v>60</v>
      </c>
      <c r="C1717" s="1">
        <v>42413</v>
      </c>
      <c r="D1717">
        <v>0</v>
      </c>
      <c r="E1717">
        <v>5</v>
      </c>
      <c r="F1717" s="7">
        <v>0</v>
      </c>
      <c r="G1717" s="7">
        <v>0</v>
      </c>
      <c r="I1717" s="7">
        <v>0</v>
      </c>
      <c r="K1717">
        <v>0</v>
      </c>
      <c r="L1717">
        <v>65</v>
      </c>
      <c r="M1717">
        <v>0</v>
      </c>
      <c r="N1717">
        <v>0</v>
      </c>
    </row>
    <row r="1718" spans="1:14" x14ac:dyDescent="0.25">
      <c r="A1718" t="s">
        <v>1</v>
      </c>
      <c r="B1718" t="s">
        <v>60</v>
      </c>
      <c r="C1718" s="1">
        <v>42414</v>
      </c>
      <c r="D1718">
        <v>577.1</v>
      </c>
      <c r="E1718">
        <v>507.19999999999993</v>
      </c>
      <c r="F1718">
        <v>491</v>
      </c>
      <c r="G1718">
        <v>253</v>
      </c>
      <c r="H1718">
        <v>177.35000000000002</v>
      </c>
      <c r="I1718">
        <v>166.94000000000003</v>
      </c>
      <c r="J1718">
        <v>531</v>
      </c>
      <c r="K1718">
        <v>7699.1999999999989</v>
      </c>
      <c r="L1718">
        <v>7150</v>
      </c>
      <c r="M1718">
        <v>2585.6000000000004</v>
      </c>
      <c r="N1718">
        <v>2431.0000000000005</v>
      </c>
    </row>
    <row r="1719" spans="1:14" x14ac:dyDescent="0.25">
      <c r="A1719" t="s">
        <v>2</v>
      </c>
      <c r="B1719" t="s">
        <v>60</v>
      </c>
      <c r="C1719" s="1">
        <v>42414</v>
      </c>
      <c r="D1719">
        <f>16.9-0-0</f>
        <v>16.899999999999999</v>
      </c>
      <c r="E1719">
        <v>14.5</v>
      </c>
      <c r="F1719" s="7">
        <v>14.37861722405129</v>
      </c>
      <c r="G1719" s="7">
        <v>29.529743445164922</v>
      </c>
      <c r="H1719">
        <v>20.7</v>
      </c>
      <c r="I1719" s="7">
        <v>19.484961939667325</v>
      </c>
      <c r="J1719">
        <v>10.6</v>
      </c>
      <c r="K1719">
        <v>183.79</v>
      </c>
      <c r="L1719">
        <v>203</v>
      </c>
      <c r="M1719">
        <v>22.8</v>
      </c>
      <c r="N1719">
        <v>21.4</v>
      </c>
    </row>
    <row r="1720" spans="1:14" x14ac:dyDescent="0.25">
      <c r="A1720" t="s">
        <v>3</v>
      </c>
      <c r="B1720" t="s">
        <v>60</v>
      </c>
      <c r="C1720" s="1">
        <v>42414</v>
      </c>
      <c r="D1720">
        <f>4.5-0-0</f>
        <v>4.5</v>
      </c>
      <c r="E1720">
        <v>3.3</v>
      </c>
      <c r="F1720" s="7">
        <v>3.8286258880609947</v>
      </c>
      <c r="G1720" s="7">
        <v>20.128728502960247</v>
      </c>
      <c r="H1720">
        <v>14.11</v>
      </c>
      <c r="I1720" s="7">
        <v>13.281778404285312</v>
      </c>
      <c r="J1720">
        <v>2.7</v>
      </c>
      <c r="K1720">
        <v>47.024999999999999</v>
      </c>
      <c r="L1720">
        <v>46.199999999999996</v>
      </c>
      <c r="M1720">
        <v>12</v>
      </c>
      <c r="N1720">
        <v>11.3</v>
      </c>
    </row>
    <row r="1721" spans="1:14" x14ac:dyDescent="0.25">
      <c r="A1721" t="s">
        <v>4</v>
      </c>
      <c r="B1721" t="s">
        <v>60</v>
      </c>
      <c r="C1721" s="1">
        <v>42414</v>
      </c>
      <c r="D1721">
        <f>10.5-0-0</f>
        <v>10.5</v>
      </c>
      <c r="E1721">
        <v>6.9</v>
      </c>
      <c r="F1721" s="7">
        <v>8.9334604054756532</v>
      </c>
      <c r="G1721" s="7">
        <v>14.950324217648715</v>
      </c>
      <c r="H1721">
        <v>10.48</v>
      </c>
      <c r="I1721" s="7">
        <v>9.8648502960248106</v>
      </c>
      <c r="J1721">
        <v>6.4</v>
      </c>
      <c r="K1721">
        <v>110.4435</v>
      </c>
      <c r="L1721">
        <v>96.600000000000009</v>
      </c>
      <c r="M1721">
        <v>25.2</v>
      </c>
      <c r="N1721">
        <v>23.7</v>
      </c>
    </row>
    <row r="1722" spans="1:14" x14ac:dyDescent="0.25">
      <c r="A1722" t="s">
        <v>5</v>
      </c>
      <c r="B1722" t="s">
        <v>60</v>
      </c>
      <c r="C1722" s="1">
        <v>42414</v>
      </c>
      <c r="D1722">
        <f>9.3-0-0.9</f>
        <v>8.4</v>
      </c>
      <c r="E1722">
        <v>7.7</v>
      </c>
      <c r="F1722" s="7">
        <v>7.146768324380524</v>
      </c>
      <c r="G1722" s="7">
        <v>14.422497885537071</v>
      </c>
      <c r="H1722">
        <v>10.11</v>
      </c>
      <c r="I1722" s="7">
        <v>9.5165683676346209</v>
      </c>
      <c r="J1722">
        <v>7.2</v>
      </c>
      <c r="K1722">
        <v>124.87800000000001</v>
      </c>
      <c r="L1722">
        <v>107.8</v>
      </c>
      <c r="M1722">
        <v>10.4</v>
      </c>
      <c r="N1722">
        <v>9.8000000000000007</v>
      </c>
    </row>
    <row r="1723" spans="1:14" x14ac:dyDescent="0.25">
      <c r="A1723" t="s">
        <v>6</v>
      </c>
      <c r="B1723" t="s">
        <v>60</v>
      </c>
      <c r="C1723" s="1">
        <v>42414</v>
      </c>
      <c r="D1723">
        <f>17.7-0-0</f>
        <v>17.7</v>
      </c>
      <c r="E1723">
        <v>16.5</v>
      </c>
      <c r="F1723" s="7">
        <v>15.059261826373243</v>
      </c>
      <c r="G1723" s="7">
        <v>17.774908373273188</v>
      </c>
      <c r="H1723">
        <v>12.46</v>
      </c>
      <c r="I1723" s="7">
        <v>11.728629264166903</v>
      </c>
      <c r="J1723">
        <v>14</v>
      </c>
      <c r="K1723">
        <v>242.01249999999999</v>
      </c>
      <c r="L1723">
        <v>231</v>
      </c>
      <c r="M1723">
        <v>28.4</v>
      </c>
      <c r="N1723">
        <v>26.7</v>
      </c>
    </row>
    <row r="1724" spans="1:14" x14ac:dyDescent="0.25">
      <c r="A1724" t="s">
        <v>7</v>
      </c>
      <c r="B1724" t="s">
        <v>60</v>
      </c>
      <c r="C1724" s="1">
        <v>42414</v>
      </c>
      <c r="D1724">
        <f>3.1-0-0</f>
        <v>3.1</v>
      </c>
      <c r="E1724">
        <v>11.8</v>
      </c>
      <c r="F1724" s="7">
        <v>2.6374978339975743</v>
      </c>
      <c r="G1724" s="7">
        <v>15.021652100366504</v>
      </c>
      <c r="H1724">
        <v>10.53</v>
      </c>
      <c r="I1724" s="7">
        <v>9.9119154214829432</v>
      </c>
      <c r="J1724">
        <v>6.4</v>
      </c>
      <c r="K1724">
        <v>111.24599999999998</v>
      </c>
      <c r="L1724">
        <v>165.20000000000002</v>
      </c>
      <c r="M1724">
        <v>10</v>
      </c>
      <c r="N1724">
        <v>9.4</v>
      </c>
    </row>
    <row r="1725" spans="1:14" x14ac:dyDescent="0.25">
      <c r="A1725" t="s">
        <v>8</v>
      </c>
      <c r="B1725" t="s">
        <v>60</v>
      </c>
      <c r="C1725" s="1">
        <v>42414</v>
      </c>
      <c r="D1725">
        <f>12.8-0-0</f>
        <v>12.8</v>
      </c>
      <c r="E1725">
        <v>12.7</v>
      </c>
      <c r="F1725" s="7">
        <v>10.890313637151273</v>
      </c>
      <c r="G1725" s="7">
        <v>11.412461234846347</v>
      </c>
      <c r="H1725">
        <v>8</v>
      </c>
      <c r="I1725" s="7">
        <v>7.5304200733013813</v>
      </c>
      <c r="J1725">
        <v>12.9</v>
      </c>
      <c r="K1725">
        <v>222.98500000000001</v>
      </c>
      <c r="L1725">
        <v>177.79999999999998</v>
      </c>
      <c r="M1725">
        <v>24.6</v>
      </c>
      <c r="N1725">
        <v>23.2</v>
      </c>
    </row>
    <row r="1726" spans="1:14" x14ac:dyDescent="0.25">
      <c r="A1726" t="s">
        <v>9</v>
      </c>
      <c r="B1726" t="s">
        <v>60</v>
      </c>
      <c r="C1726" s="1">
        <v>42414</v>
      </c>
      <c r="D1726">
        <f>19.5-0-0</f>
        <v>19.5</v>
      </c>
      <c r="E1726">
        <v>14.8</v>
      </c>
      <c r="F1726" s="7">
        <v>16.590712181597642</v>
      </c>
      <c r="G1726" s="7">
        <v>14.77913729912602</v>
      </c>
      <c r="H1726">
        <v>10.36</v>
      </c>
      <c r="I1726" s="7">
        <v>9.7518939949252879</v>
      </c>
      <c r="J1726">
        <v>11.1</v>
      </c>
      <c r="K1726">
        <v>191.84000000000003</v>
      </c>
      <c r="L1726">
        <v>207.20000000000002</v>
      </c>
      <c r="M1726">
        <v>18.5</v>
      </c>
      <c r="N1726">
        <v>17.399999999999999</v>
      </c>
    </row>
    <row r="1727" spans="1:14" x14ac:dyDescent="0.25">
      <c r="A1727" t="s">
        <v>10</v>
      </c>
      <c r="B1727" t="s">
        <v>60</v>
      </c>
      <c r="C1727" s="1">
        <v>42414</v>
      </c>
      <c r="D1727">
        <f>16-0-0</f>
        <v>16</v>
      </c>
      <c r="E1727">
        <v>17.8</v>
      </c>
      <c r="F1727" s="7">
        <v>13.612892046439091</v>
      </c>
      <c r="G1727" s="7">
        <v>13.994530589230335</v>
      </c>
      <c r="H1727">
        <v>9.81</v>
      </c>
      <c r="I1727" s="7">
        <v>9.2341776148858195</v>
      </c>
      <c r="J1727">
        <v>12.6</v>
      </c>
      <c r="K1727">
        <v>218.14499999999998</v>
      </c>
      <c r="L1727">
        <v>249.20000000000002</v>
      </c>
      <c r="M1727">
        <v>27.2</v>
      </c>
      <c r="N1727">
        <v>25.5</v>
      </c>
    </row>
    <row r="1728" spans="1:14" x14ac:dyDescent="0.25">
      <c r="A1728" t="s">
        <v>11</v>
      </c>
      <c r="B1728" t="s">
        <v>60</v>
      </c>
      <c r="C1728" s="1">
        <v>42414</v>
      </c>
      <c r="D1728">
        <f>11.7-0-1.2</f>
        <v>10.5</v>
      </c>
      <c r="E1728">
        <v>12.4</v>
      </c>
      <c r="F1728" s="7">
        <v>8.9334604054756532</v>
      </c>
      <c r="G1728" s="7">
        <v>13.3953763744009</v>
      </c>
      <c r="H1728">
        <v>9.39</v>
      </c>
      <c r="I1728" s="7">
        <v>8.8388305610374971</v>
      </c>
      <c r="J1728">
        <v>6.7</v>
      </c>
      <c r="K1728">
        <v>115.628</v>
      </c>
      <c r="L1728">
        <v>173.6</v>
      </c>
      <c r="M1728">
        <v>15.9</v>
      </c>
      <c r="N1728">
        <v>15</v>
      </c>
    </row>
    <row r="1729" spans="1:14" x14ac:dyDescent="0.25">
      <c r="A1729" t="s">
        <v>12</v>
      </c>
      <c r="B1729" t="s">
        <v>60</v>
      </c>
      <c r="C1729" s="1">
        <v>42414</v>
      </c>
      <c r="D1729">
        <f>33.5-0-0</f>
        <v>33.5</v>
      </c>
      <c r="E1729">
        <v>30.4</v>
      </c>
      <c r="F1729" s="7">
        <v>28.501992722231847</v>
      </c>
      <c r="G1729" s="7">
        <v>9.4580772483789097</v>
      </c>
      <c r="H1729">
        <v>6.63</v>
      </c>
      <c r="I1729" s="7">
        <v>6.2408356357485193</v>
      </c>
      <c r="J1729">
        <v>23.1</v>
      </c>
      <c r="K1729">
        <v>398.82000000000005</v>
      </c>
      <c r="L1729">
        <v>425.59999999999997</v>
      </c>
      <c r="M1729">
        <v>110.1</v>
      </c>
      <c r="N1729">
        <v>103.5</v>
      </c>
    </row>
    <row r="1730" spans="1:14" x14ac:dyDescent="0.25">
      <c r="A1730" t="s">
        <v>13</v>
      </c>
      <c r="B1730" t="s">
        <v>60</v>
      </c>
      <c r="C1730" s="1">
        <v>42414</v>
      </c>
      <c r="D1730">
        <f>11-0-0</f>
        <v>11</v>
      </c>
      <c r="E1730">
        <v>10</v>
      </c>
      <c r="F1730" s="7">
        <v>9.358863281926876</v>
      </c>
      <c r="G1730" s="7">
        <v>9.9431068508598788</v>
      </c>
      <c r="H1730">
        <v>6.97</v>
      </c>
      <c r="I1730" s="7">
        <v>6.5608784888638283</v>
      </c>
      <c r="J1730">
        <v>9.1999999999999993</v>
      </c>
      <c r="K1730">
        <v>159</v>
      </c>
      <c r="L1730">
        <v>140</v>
      </c>
      <c r="M1730">
        <v>16.399999999999999</v>
      </c>
      <c r="N1730">
        <v>15.4</v>
      </c>
    </row>
    <row r="1731" spans="1:14" x14ac:dyDescent="0.25">
      <c r="A1731" t="s">
        <v>14</v>
      </c>
      <c r="B1731" t="s">
        <v>60</v>
      </c>
      <c r="C1731" s="1">
        <v>42414</v>
      </c>
      <c r="D1731">
        <f>8-0-0</f>
        <v>8</v>
      </c>
      <c r="E1731">
        <v>5.7</v>
      </c>
      <c r="F1731" s="7">
        <v>6.8064460232195456</v>
      </c>
      <c r="G1731" s="7">
        <v>6.00580772483789</v>
      </c>
      <c r="H1731">
        <v>4.21</v>
      </c>
      <c r="I1731" s="7">
        <v>3.9628835635748523</v>
      </c>
      <c r="J1731">
        <v>3.7</v>
      </c>
      <c r="K1731">
        <v>64</v>
      </c>
      <c r="L1731">
        <v>79.8</v>
      </c>
      <c r="M1731">
        <v>4.5</v>
      </c>
      <c r="N1731">
        <v>4.2</v>
      </c>
    </row>
    <row r="1732" spans="1:14" x14ac:dyDescent="0.25">
      <c r="A1732" t="s">
        <v>15</v>
      </c>
      <c r="B1732" t="s">
        <v>60</v>
      </c>
      <c r="C1732" s="1">
        <v>42414</v>
      </c>
      <c r="D1732">
        <f>12-0-0</f>
        <v>12</v>
      </c>
      <c r="E1732">
        <v>9.9</v>
      </c>
      <c r="F1732" s="7">
        <v>10.209669034829318</v>
      </c>
      <c r="G1732" s="7">
        <v>5.8203552297716374</v>
      </c>
      <c r="H1732">
        <v>4.08</v>
      </c>
      <c r="I1732" s="7">
        <v>3.8405142373837045</v>
      </c>
      <c r="J1732">
        <v>9.6999999999999993</v>
      </c>
      <c r="K1732">
        <v>168</v>
      </c>
      <c r="L1732">
        <v>138.6</v>
      </c>
      <c r="M1732">
        <v>20.9</v>
      </c>
      <c r="N1732">
        <v>19.7</v>
      </c>
    </row>
    <row r="1733" spans="1:14" x14ac:dyDescent="0.25">
      <c r="A1733" t="s">
        <v>16</v>
      </c>
      <c r="B1733" t="s">
        <v>60</v>
      </c>
      <c r="C1733" s="1">
        <v>42414</v>
      </c>
      <c r="D1733">
        <f>11-0-0</f>
        <v>11</v>
      </c>
      <c r="E1733">
        <v>9.9</v>
      </c>
      <c r="F1733" s="7">
        <v>9.358863281926876</v>
      </c>
      <c r="G1733" s="7">
        <v>9.6863264730758374</v>
      </c>
      <c r="H1733">
        <v>6.79</v>
      </c>
      <c r="I1733" s="7">
        <v>6.3914440372145478</v>
      </c>
      <c r="J1733">
        <v>8.4</v>
      </c>
      <c r="K1733">
        <v>145.5</v>
      </c>
      <c r="L1733">
        <v>138.6</v>
      </c>
      <c r="M1733">
        <v>34.200000000000003</v>
      </c>
      <c r="N1733">
        <v>32.1</v>
      </c>
    </row>
    <row r="1734" spans="1:14" x14ac:dyDescent="0.25">
      <c r="A1734" t="s">
        <v>17</v>
      </c>
      <c r="B1734" t="s">
        <v>60</v>
      </c>
      <c r="C1734" s="1">
        <v>42414</v>
      </c>
      <c r="D1734">
        <v>0</v>
      </c>
      <c r="E1734">
        <v>17</v>
      </c>
      <c r="F1734" s="7">
        <v>0</v>
      </c>
      <c r="G1734" s="7">
        <v>4.6933746828305605</v>
      </c>
      <c r="H1734">
        <v>3.29</v>
      </c>
      <c r="I1734" s="7">
        <v>3.0968852551451929</v>
      </c>
      <c r="J1734">
        <v>44.3</v>
      </c>
      <c r="K1734">
        <v>0</v>
      </c>
      <c r="L1734">
        <v>238</v>
      </c>
      <c r="M1734">
        <v>235.2</v>
      </c>
      <c r="N1734">
        <v>221.2</v>
      </c>
    </row>
    <row r="1735" spans="1:14" x14ac:dyDescent="0.25">
      <c r="A1735" t="s">
        <v>18</v>
      </c>
      <c r="B1735" t="s">
        <v>60</v>
      </c>
      <c r="C1735" s="1">
        <v>42414</v>
      </c>
      <c r="D1735">
        <f>18-0-0</f>
        <v>18</v>
      </c>
      <c r="E1735">
        <v>18</v>
      </c>
      <c r="F1735" s="7">
        <v>15.314503552243979</v>
      </c>
      <c r="G1735" s="7">
        <v>3.5378629828023676</v>
      </c>
      <c r="H1735">
        <v>2.48</v>
      </c>
      <c r="I1735" s="7">
        <v>2.3344302227234284</v>
      </c>
      <c r="J1735">
        <v>14.9</v>
      </c>
      <c r="K1735">
        <v>257</v>
      </c>
      <c r="L1735">
        <v>252</v>
      </c>
      <c r="M1735">
        <v>85.1</v>
      </c>
      <c r="N1735">
        <v>80</v>
      </c>
    </row>
    <row r="1736" spans="1:14" x14ac:dyDescent="0.25">
      <c r="A1736" t="s">
        <v>19</v>
      </c>
      <c r="B1736" t="s">
        <v>60</v>
      </c>
      <c r="C1736" s="1">
        <v>42414</v>
      </c>
      <c r="D1736">
        <f>13-0-0</f>
        <v>13</v>
      </c>
      <c r="E1736">
        <v>14.6</v>
      </c>
      <c r="F1736" s="7">
        <v>11.060474787731762</v>
      </c>
      <c r="G1736" s="7">
        <v>3.5235974062588102</v>
      </c>
      <c r="H1736">
        <v>2.4700000000000002</v>
      </c>
      <c r="I1736" s="7">
        <v>2.3250171976318019</v>
      </c>
      <c r="J1736">
        <v>11.7</v>
      </c>
      <c r="K1736">
        <v>203</v>
      </c>
      <c r="L1736">
        <v>204.4</v>
      </c>
      <c r="M1736">
        <v>105</v>
      </c>
      <c r="N1736">
        <v>98.7</v>
      </c>
    </row>
    <row r="1737" spans="1:14" x14ac:dyDescent="0.25">
      <c r="A1737" t="s">
        <v>20</v>
      </c>
      <c r="B1737" t="s">
        <v>60</v>
      </c>
      <c r="C1737" s="1">
        <v>42414</v>
      </c>
      <c r="D1737">
        <f>32.5-0-0</f>
        <v>32.5</v>
      </c>
      <c r="E1737">
        <v>30.5</v>
      </c>
      <c r="F1737" s="7">
        <v>27.651186969329405</v>
      </c>
      <c r="G1737" s="7">
        <v>2.8816464617987028</v>
      </c>
      <c r="H1737">
        <v>2.02</v>
      </c>
      <c r="I1737" s="7">
        <v>1.9014310685085989</v>
      </c>
      <c r="J1737">
        <v>24.1</v>
      </c>
      <c r="K1737">
        <v>416.5</v>
      </c>
      <c r="L1737">
        <v>427</v>
      </c>
      <c r="M1737">
        <v>109.1</v>
      </c>
      <c r="N1737">
        <v>102.6</v>
      </c>
    </row>
    <row r="1738" spans="1:14" x14ac:dyDescent="0.25">
      <c r="A1738" t="s">
        <v>21</v>
      </c>
      <c r="B1738" t="s">
        <v>60</v>
      </c>
      <c r="C1738" s="1">
        <v>42414</v>
      </c>
      <c r="D1738">
        <f>26-0-0</f>
        <v>26</v>
      </c>
      <c r="E1738">
        <v>26</v>
      </c>
      <c r="F1738" s="7">
        <v>22.120949575463523</v>
      </c>
      <c r="G1738" s="7">
        <v>4.3082041161544966</v>
      </c>
      <c r="H1738">
        <v>3.02</v>
      </c>
      <c r="I1738" s="7">
        <v>2.8427335776712717</v>
      </c>
      <c r="J1738">
        <v>19.899999999999999</v>
      </c>
      <c r="K1738">
        <v>343.5</v>
      </c>
      <c r="L1738">
        <v>364</v>
      </c>
      <c r="M1738">
        <v>165.8</v>
      </c>
      <c r="N1738">
        <v>155.9</v>
      </c>
    </row>
    <row r="1739" spans="1:14" x14ac:dyDescent="0.25">
      <c r="A1739" t="s">
        <v>22</v>
      </c>
      <c r="B1739" t="s">
        <v>60</v>
      </c>
      <c r="C1739" s="1">
        <v>42414</v>
      </c>
      <c r="D1739">
        <f>21-0-0</f>
        <v>21</v>
      </c>
      <c r="E1739">
        <v>20.8</v>
      </c>
      <c r="F1739" s="7">
        <v>17.866920810951306</v>
      </c>
      <c r="G1739" s="7">
        <v>2.0257118691852267</v>
      </c>
      <c r="H1739">
        <v>1.42</v>
      </c>
      <c r="I1739" s="7">
        <v>1.3366495630109951</v>
      </c>
      <c r="J1739">
        <v>16.600000000000001</v>
      </c>
      <c r="K1739">
        <v>287</v>
      </c>
      <c r="L1739">
        <v>291.2</v>
      </c>
      <c r="M1739">
        <v>130.6</v>
      </c>
      <c r="N1739">
        <v>122.8</v>
      </c>
    </row>
    <row r="1740" spans="1:14" x14ac:dyDescent="0.25">
      <c r="A1740" t="s">
        <v>23</v>
      </c>
      <c r="B1740" t="s">
        <v>60</v>
      </c>
      <c r="C1740" s="1">
        <v>42414</v>
      </c>
      <c r="D1740">
        <f>4.9-0-0</f>
        <v>4.9000000000000004</v>
      </c>
      <c r="E1740">
        <v>4.7</v>
      </c>
      <c r="F1740" s="7">
        <v>4.1689481892219717</v>
      </c>
      <c r="G1740" s="7">
        <v>3.3524104877361149</v>
      </c>
      <c r="H1740">
        <v>2.35</v>
      </c>
      <c r="I1740" s="7">
        <v>2.212060896532281</v>
      </c>
      <c r="J1740">
        <v>2.2000000000000002</v>
      </c>
      <c r="K1740">
        <v>37.594999999999985</v>
      </c>
      <c r="L1740">
        <v>65.8</v>
      </c>
      <c r="M1740">
        <v>1.5</v>
      </c>
      <c r="N1740">
        <v>1.4</v>
      </c>
    </row>
    <row r="1741" spans="1:14" x14ac:dyDescent="0.25">
      <c r="A1741" t="s">
        <v>24</v>
      </c>
      <c r="B1741" t="s">
        <v>60</v>
      </c>
      <c r="C1741" s="1">
        <v>42414</v>
      </c>
      <c r="D1741">
        <f>32.5-0-0</f>
        <v>32.5</v>
      </c>
      <c r="E1741">
        <v>27.8</v>
      </c>
      <c r="F1741" s="7">
        <v>27.651186969329405</v>
      </c>
      <c r="G1741" s="7">
        <v>2.4536791654919647</v>
      </c>
      <c r="H1741">
        <v>1.72</v>
      </c>
      <c r="I1741" s="7">
        <v>1.619040315759797</v>
      </c>
      <c r="J1741">
        <v>24.2</v>
      </c>
      <c r="K1741">
        <v>417.5</v>
      </c>
      <c r="L1741">
        <v>389.2</v>
      </c>
      <c r="M1741">
        <v>190</v>
      </c>
      <c r="N1741">
        <v>178.7</v>
      </c>
    </row>
    <row r="1742" spans="1:14" x14ac:dyDescent="0.25">
      <c r="A1742" t="s">
        <v>25</v>
      </c>
      <c r="B1742" t="s">
        <v>60</v>
      </c>
      <c r="C1742" s="1">
        <v>42414</v>
      </c>
      <c r="D1742">
        <f>7-0-0</f>
        <v>7</v>
      </c>
      <c r="E1742">
        <v>6.2</v>
      </c>
      <c r="F1742" s="7">
        <v>5.9556402703171027</v>
      </c>
      <c r="G1742" s="7">
        <v>3.295348181561883</v>
      </c>
      <c r="H1742">
        <v>2.31</v>
      </c>
      <c r="I1742" s="7">
        <v>2.1744087961657739</v>
      </c>
      <c r="J1742">
        <v>5.4</v>
      </c>
      <c r="K1742">
        <v>92.5</v>
      </c>
      <c r="L1742">
        <v>86.8</v>
      </c>
      <c r="M1742">
        <v>6.3</v>
      </c>
      <c r="N1742">
        <v>5.9</v>
      </c>
    </row>
    <row r="1743" spans="1:14" x14ac:dyDescent="0.25">
      <c r="A1743" t="s">
        <v>26</v>
      </c>
      <c r="B1743" t="s">
        <v>60</v>
      </c>
      <c r="C1743" s="1">
        <v>42414</v>
      </c>
      <c r="D1743">
        <f>19.5-0-0</f>
        <v>19.5</v>
      </c>
      <c r="E1743">
        <v>16.5</v>
      </c>
      <c r="F1743" s="7">
        <v>16.590712181597642</v>
      </c>
      <c r="G1743" s="7">
        <v>2.225429940795038</v>
      </c>
      <c r="H1743">
        <v>1.56</v>
      </c>
      <c r="I1743" s="7">
        <v>1.4684319142937696</v>
      </c>
      <c r="J1743">
        <v>18</v>
      </c>
      <c r="K1743">
        <v>312</v>
      </c>
      <c r="L1743">
        <v>231</v>
      </c>
      <c r="M1743">
        <v>42.9</v>
      </c>
      <c r="N1743">
        <v>40.4</v>
      </c>
    </row>
    <row r="1744" spans="1:14" x14ac:dyDescent="0.25">
      <c r="A1744" t="s">
        <v>27</v>
      </c>
      <c r="B1744" t="s">
        <v>60</v>
      </c>
      <c r="C1744" s="1">
        <v>42414</v>
      </c>
      <c r="D1744">
        <f>17-0-0</f>
        <v>17</v>
      </c>
      <c r="E1744">
        <v>18.2</v>
      </c>
      <c r="F1744" s="7">
        <v>14.463697799341535</v>
      </c>
      <c r="G1744" s="7">
        <v>1.9258528333803213</v>
      </c>
      <c r="H1744">
        <v>1.35</v>
      </c>
      <c r="I1744" s="7">
        <v>1.2707583873696082</v>
      </c>
      <c r="J1744">
        <v>15.6</v>
      </c>
      <c r="K1744">
        <v>269</v>
      </c>
      <c r="L1744">
        <v>254.79999999999998</v>
      </c>
      <c r="M1744">
        <v>119.8</v>
      </c>
      <c r="N1744">
        <v>112.6</v>
      </c>
    </row>
    <row r="1745" spans="1:14" x14ac:dyDescent="0.25">
      <c r="A1745" t="s">
        <v>28</v>
      </c>
      <c r="B1745" t="s">
        <v>60</v>
      </c>
      <c r="C1745" s="1">
        <v>42414</v>
      </c>
      <c r="D1745">
        <f>5.5-0-0</f>
        <v>5.5</v>
      </c>
      <c r="E1745">
        <v>7</v>
      </c>
      <c r="F1745" s="7">
        <v>4.679431640963438</v>
      </c>
      <c r="G1745" s="7">
        <v>1.9115872568367633</v>
      </c>
      <c r="H1745">
        <v>1.34</v>
      </c>
      <c r="I1745" s="7">
        <v>1.2613453622779816</v>
      </c>
      <c r="J1745">
        <v>5.2</v>
      </c>
      <c r="K1745">
        <v>90</v>
      </c>
      <c r="L1745">
        <v>98</v>
      </c>
      <c r="M1745">
        <v>40.4</v>
      </c>
      <c r="N1745">
        <v>38</v>
      </c>
    </row>
    <row r="1746" spans="1:14" x14ac:dyDescent="0.25">
      <c r="A1746" t="s">
        <v>29</v>
      </c>
      <c r="B1746" t="s">
        <v>60</v>
      </c>
      <c r="C1746" s="1">
        <v>42414</v>
      </c>
      <c r="D1746">
        <f>15-0-0</f>
        <v>15</v>
      </c>
      <c r="E1746">
        <v>14.4</v>
      </c>
      <c r="F1746" s="7">
        <v>12.762086293536647</v>
      </c>
      <c r="G1746" s="7">
        <v>1.8402593741189737</v>
      </c>
      <c r="H1746">
        <v>1.29</v>
      </c>
      <c r="I1746" s="7">
        <v>1.214280236819848</v>
      </c>
      <c r="J1746">
        <v>12.7</v>
      </c>
      <c r="K1746">
        <v>220</v>
      </c>
      <c r="L1746">
        <v>201.6</v>
      </c>
      <c r="M1746">
        <v>21.3</v>
      </c>
      <c r="N1746">
        <v>20</v>
      </c>
    </row>
    <row r="1747" spans="1:14" x14ac:dyDescent="0.25">
      <c r="A1747" t="s">
        <v>30</v>
      </c>
      <c r="B1747" t="s">
        <v>60</v>
      </c>
      <c r="C1747" s="1">
        <v>42414</v>
      </c>
      <c r="D1747">
        <f>38-0-0</f>
        <v>38</v>
      </c>
      <c r="E1747">
        <v>36.299999999999997</v>
      </c>
      <c r="F1747" s="7">
        <v>32.330618610292845</v>
      </c>
      <c r="G1747" s="7">
        <v>2.2824922469692694</v>
      </c>
      <c r="H1747">
        <v>1.6</v>
      </c>
      <c r="I1747" s="7">
        <v>1.5060840146602763</v>
      </c>
      <c r="J1747">
        <v>29.2</v>
      </c>
      <c r="K1747">
        <v>504</v>
      </c>
      <c r="L1747">
        <v>508.19999999999993</v>
      </c>
      <c r="M1747">
        <v>52.2</v>
      </c>
      <c r="N1747">
        <v>49.1</v>
      </c>
    </row>
    <row r="1748" spans="1:14" x14ac:dyDescent="0.25">
      <c r="A1748" t="s">
        <v>31</v>
      </c>
      <c r="B1748" t="s">
        <v>60</v>
      </c>
      <c r="C1748" s="1">
        <v>42414</v>
      </c>
      <c r="D1748">
        <f>33-0-0</f>
        <v>33</v>
      </c>
      <c r="E1748">
        <v>31.9</v>
      </c>
      <c r="F1748" s="7">
        <v>28.076589845780624</v>
      </c>
      <c r="G1748" s="7">
        <v>1.9115872568367633</v>
      </c>
      <c r="H1748">
        <v>1.34</v>
      </c>
      <c r="I1748" s="7">
        <v>1.2613453622779816</v>
      </c>
      <c r="J1748">
        <v>25.9</v>
      </c>
      <c r="K1748">
        <v>447</v>
      </c>
      <c r="L1748">
        <v>446.59999999999997</v>
      </c>
      <c r="M1748">
        <v>80.2</v>
      </c>
      <c r="N1748">
        <v>75.400000000000006</v>
      </c>
    </row>
    <row r="1749" spans="1:14" x14ac:dyDescent="0.25">
      <c r="A1749" t="s">
        <v>32</v>
      </c>
      <c r="B1749" t="s">
        <v>60</v>
      </c>
      <c r="C1749" s="1">
        <v>42414</v>
      </c>
      <c r="D1749">
        <f>7-0-0</f>
        <v>7</v>
      </c>
      <c r="E1749">
        <v>7.4</v>
      </c>
      <c r="F1749" s="7">
        <v>5.9556402703171027</v>
      </c>
      <c r="G1749" s="7">
        <v>1.1840428531153084</v>
      </c>
      <c r="H1749">
        <v>0.83</v>
      </c>
      <c r="I1749" s="7">
        <v>0.78128108260501827</v>
      </c>
      <c r="J1749">
        <v>5.8</v>
      </c>
      <c r="K1749">
        <v>100</v>
      </c>
      <c r="L1749">
        <v>103.60000000000001</v>
      </c>
      <c r="M1749">
        <v>37.299999999999997</v>
      </c>
      <c r="N1749">
        <v>35</v>
      </c>
    </row>
    <row r="1750" spans="1:14" x14ac:dyDescent="0.25">
      <c r="A1750" t="s">
        <v>33</v>
      </c>
      <c r="B1750" t="s">
        <v>60</v>
      </c>
      <c r="C1750" s="1">
        <v>42414</v>
      </c>
      <c r="D1750">
        <v>0</v>
      </c>
      <c r="E1750">
        <v>15</v>
      </c>
      <c r="F1750" s="7">
        <v>0</v>
      </c>
      <c r="G1750" s="7">
        <v>1.3837609247251197</v>
      </c>
      <c r="H1750">
        <v>0.97</v>
      </c>
      <c r="I1750" s="7">
        <v>0.91306343388779243</v>
      </c>
      <c r="J1750">
        <v>39.1</v>
      </c>
      <c r="K1750">
        <v>0</v>
      </c>
      <c r="L1750">
        <v>210</v>
      </c>
      <c r="M1750">
        <v>380.8</v>
      </c>
      <c r="N1750">
        <v>358</v>
      </c>
    </row>
    <row r="1751" spans="1:14" x14ac:dyDescent="0.25">
      <c r="A1751" t="s">
        <v>34</v>
      </c>
      <c r="B1751" t="s">
        <v>60</v>
      </c>
      <c r="C1751" s="1">
        <v>42414</v>
      </c>
      <c r="D1751">
        <f>13.6-0-0</f>
        <v>13.6</v>
      </c>
      <c r="E1751">
        <v>5.5</v>
      </c>
      <c r="F1751" s="7">
        <v>11.570958239473226</v>
      </c>
      <c r="G1751" s="7">
        <v>0.79887228643924435</v>
      </c>
      <c r="H1751">
        <v>0.56000000000000005</v>
      </c>
      <c r="I1751" s="7">
        <v>0.52712940513109674</v>
      </c>
      <c r="J1751">
        <v>7.8</v>
      </c>
      <c r="K1751">
        <v>134.91249999999997</v>
      </c>
      <c r="L1751">
        <v>77</v>
      </c>
      <c r="M1751">
        <v>14</v>
      </c>
      <c r="N1751">
        <v>13.2</v>
      </c>
    </row>
    <row r="1752" spans="1:14" x14ac:dyDescent="0.25">
      <c r="A1752" t="s">
        <v>35</v>
      </c>
      <c r="B1752" t="s">
        <v>60</v>
      </c>
      <c r="C1752" s="1">
        <v>42414</v>
      </c>
      <c r="D1752">
        <f>21-0-0</f>
        <v>21</v>
      </c>
      <c r="E1752">
        <v>20.8</v>
      </c>
      <c r="F1752" s="7">
        <v>17.866920810951306</v>
      </c>
      <c r="G1752" s="7">
        <v>0.78460670989568637</v>
      </c>
      <c r="H1752">
        <v>0.55000000000000004</v>
      </c>
      <c r="I1752" s="7">
        <v>0.51771638003947007</v>
      </c>
      <c r="J1752">
        <v>17</v>
      </c>
      <c r="K1752">
        <v>294</v>
      </c>
      <c r="L1752">
        <v>291.2</v>
      </c>
      <c r="M1752">
        <v>131.80000000000001</v>
      </c>
      <c r="N1752">
        <v>123.9</v>
      </c>
    </row>
    <row r="1753" spans="1:14" x14ac:dyDescent="0.25">
      <c r="A1753" t="s">
        <v>36</v>
      </c>
      <c r="B1753" t="s">
        <v>60</v>
      </c>
      <c r="C1753" s="1">
        <v>42414</v>
      </c>
      <c r="D1753">
        <v>0</v>
      </c>
      <c r="E1753">
        <v>8</v>
      </c>
      <c r="F1753" s="7">
        <v>0</v>
      </c>
      <c r="G1753" s="7">
        <v>0.35663941358894835</v>
      </c>
      <c r="H1753">
        <v>0.25</v>
      </c>
      <c r="I1753" s="7">
        <v>0.23532562729066817</v>
      </c>
      <c r="J1753">
        <v>20.8</v>
      </c>
      <c r="K1753">
        <v>0</v>
      </c>
      <c r="L1753">
        <v>112</v>
      </c>
      <c r="M1753">
        <v>0</v>
      </c>
      <c r="N1753">
        <v>0</v>
      </c>
    </row>
    <row r="1754" spans="1:14" x14ac:dyDescent="0.25">
      <c r="A1754" t="s">
        <v>37</v>
      </c>
      <c r="B1754" t="s">
        <v>60</v>
      </c>
      <c r="C1754" s="1">
        <v>42414</v>
      </c>
      <c r="D1754">
        <v>0</v>
      </c>
      <c r="E1754">
        <v>0</v>
      </c>
      <c r="F1754" s="7">
        <v>0</v>
      </c>
      <c r="G1754" s="7">
        <v>0</v>
      </c>
      <c r="H1754">
        <v>0</v>
      </c>
      <c r="I1754" s="7">
        <v>0</v>
      </c>
      <c r="J1754">
        <v>0</v>
      </c>
      <c r="K1754">
        <v>0</v>
      </c>
      <c r="L1754">
        <v>0</v>
      </c>
      <c r="M1754">
        <v>0</v>
      </c>
      <c r="N1754">
        <v>0</v>
      </c>
    </row>
    <row r="1755" spans="1:14" x14ac:dyDescent="0.25">
      <c r="A1755" t="s">
        <v>38</v>
      </c>
      <c r="B1755" t="s">
        <v>60</v>
      </c>
      <c r="C1755" s="1">
        <v>42414</v>
      </c>
      <c r="D1755">
        <v>0</v>
      </c>
      <c r="E1755">
        <v>10</v>
      </c>
      <c r="F1755" s="7">
        <v>0</v>
      </c>
      <c r="G1755" s="7">
        <v>0</v>
      </c>
      <c r="H1755">
        <v>0</v>
      </c>
      <c r="I1755" s="7">
        <v>0</v>
      </c>
      <c r="J1755">
        <v>26</v>
      </c>
      <c r="K1755">
        <v>0</v>
      </c>
      <c r="L1755">
        <v>140</v>
      </c>
      <c r="M1755">
        <v>255.2</v>
      </c>
      <c r="N1755">
        <v>239.9</v>
      </c>
    </row>
    <row r="1756" spans="1:14" x14ac:dyDescent="0.25">
      <c r="A1756" t="s">
        <v>59</v>
      </c>
      <c r="B1756" t="s">
        <v>60</v>
      </c>
      <c r="C1756" s="1">
        <v>42414</v>
      </c>
      <c r="D1756">
        <v>0</v>
      </c>
      <c r="E1756">
        <v>5</v>
      </c>
      <c r="F1756" s="7">
        <v>0</v>
      </c>
      <c r="G1756" s="7">
        <v>0</v>
      </c>
      <c r="I1756" s="7">
        <v>0</v>
      </c>
      <c r="K1756">
        <v>0</v>
      </c>
      <c r="L1756">
        <v>70</v>
      </c>
      <c r="M1756">
        <v>0</v>
      </c>
      <c r="N1756">
        <v>0</v>
      </c>
    </row>
    <row r="1757" spans="1:14" x14ac:dyDescent="0.25">
      <c r="A1757" t="s">
        <v>1</v>
      </c>
      <c r="B1757" t="s">
        <v>60</v>
      </c>
      <c r="C1757" s="1">
        <v>42415</v>
      </c>
      <c r="D1757">
        <v>593.59999999999991</v>
      </c>
      <c r="E1757">
        <v>507.19999999999993</v>
      </c>
      <c r="F1757">
        <v>522</v>
      </c>
      <c r="G1757">
        <v>213</v>
      </c>
      <c r="H1757">
        <v>177.35000000000002</v>
      </c>
      <c r="I1757">
        <v>177.48000000000002</v>
      </c>
      <c r="J1757">
        <v>530.804347826087</v>
      </c>
      <c r="K1757">
        <v>8292.7999999999993</v>
      </c>
      <c r="L1757">
        <v>7672</v>
      </c>
      <c r="M1757">
        <v>2798.6000000000004</v>
      </c>
      <c r="N1757">
        <v>2608.48</v>
      </c>
    </row>
    <row r="1758" spans="1:14" x14ac:dyDescent="0.25">
      <c r="A1758" t="s">
        <v>2</v>
      </c>
      <c r="B1758" t="s">
        <v>60</v>
      </c>
      <c r="C1758" s="1">
        <v>42415</v>
      </c>
      <c r="D1758">
        <f>16.7-0-0</f>
        <v>16.7</v>
      </c>
      <c r="E1758">
        <v>14.5</v>
      </c>
      <c r="F1758" s="7">
        <v>14.685646900269543</v>
      </c>
      <c r="G1758" s="7">
        <v>24.86100930363687</v>
      </c>
      <c r="H1758">
        <v>20.7</v>
      </c>
      <c r="I1758" s="7">
        <v>20.715173385959964</v>
      </c>
      <c r="J1758">
        <v>10.9</v>
      </c>
      <c r="K1758">
        <v>200.51499999999999</v>
      </c>
      <c r="L1758">
        <v>217.5</v>
      </c>
      <c r="M1758">
        <v>25.5</v>
      </c>
      <c r="N1758">
        <v>23.7</v>
      </c>
    </row>
    <row r="1759" spans="1:14" x14ac:dyDescent="0.25">
      <c r="A1759" t="s">
        <v>3</v>
      </c>
      <c r="B1759" t="s">
        <v>60</v>
      </c>
      <c r="C1759" s="1">
        <v>42415</v>
      </c>
      <c r="D1759">
        <f>4.5-0-0</f>
        <v>4.5</v>
      </c>
      <c r="E1759">
        <v>3.3</v>
      </c>
      <c r="F1759" s="7">
        <v>3.9572102425876019</v>
      </c>
      <c r="G1759" s="7">
        <v>16.946320834508033</v>
      </c>
      <c r="H1759">
        <v>14.11</v>
      </c>
      <c r="I1759" s="7">
        <v>14.120342824922467</v>
      </c>
      <c r="J1759">
        <v>2.8</v>
      </c>
      <c r="K1759">
        <v>51.554999999999993</v>
      </c>
      <c r="L1759">
        <v>49.5</v>
      </c>
      <c r="M1759">
        <v>13.5</v>
      </c>
      <c r="N1759">
        <v>12.6</v>
      </c>
    </row>
    <row r="1760" spans="1:14" x14ac:dyDescent="0.25">
      <c r="A1760" t="s">
        <v>4</v>
      </c>
      <c r="B1760" t="s">
        <v>60</v>
      </c>
      <c r="C1760" s="1">
        <v>42415</v>
      </c>
      <c r="D1760">
        <f>8.9-0-0</f>
        <v>8.9</v>
      </c>
      <c r="E1760">
        <v>6.9</v>
      </c>
      <c r="F1760" s="7">
        <v>7.8264824797843682</v>
      </c>
      <c r="G1760" s="7">
        <v>12.586636594305046</v>
      </c>
      <c r="H1760">
        <v>10.48</v>
      </c>
      <c r="I1760" s="7">
        <v>10.487681984775868</v>
      </c>
      <c r="J1760">
        <v>6.5</v>
      </c>
      <c r="K1760">
        <v>119.33350000000002</v>
      </c>
      <c r="L1760">
        <v>103.5</v>
      </c>
      <c r="M1760">
        <v>27.8</v>
      </c>
      <c r="N1760">
        <v>25.9</v>
      </c>
    </row>
    <row r="1761" spans="1:14" x14ac:dyDescent="0.25">
      <c r="A1761" t="s">
        <v>5</v>
      </c>
      <c r="B1761" t="s">
        <v>60</v>
      </c>
      <c r="C1761" s="1">
        <v>42415</v>
      </c>
      <c r="D1761">
        <f>11.1-0-0</f>
        <v>11.1</v>
      </c>
      <c r="E1761">
        <v>7.7</v>
      </c>
      <c r="F1761" s="7">
        <v>9.7611185983827511</v>
      </c>
      <c r="G1761" s="7">
        <v>12.142261065689313</v>
      </c>
      <c r="H1761">
        <v>10.11</v>
      </c>
      <c r="I1761" s="7">
        <v>10.117410769664504</v>
      </c>
      <c r="J1761">
        <v>7.4</v>
      </c>
      <c r="K1761">
        <v>135.97800000000001</v>
      </c>
      <c r="L1761">
        <v>115.5</v>
      </c>
      <c r="M1761">
        <v>11.6</v>
      </c>
      <c r="N1761">
        <v>10.8</v>
      </c>
    </row>
    <row r="1762" spans="1:14" x14ac:dyDescent="0.25">
      <c r="A1762" t="s">
        <v>6</v>
      </c>
      <c r="B1762" t="s">
        <v>60</v>
      </c>
      <c r="C1762" s="1">
        <v>42415</v>
      </c>
      <c r="D1762">
        <f>13.9-0-1.4</f>
        <v>12.5</v>
      </c>
      <c r="E1762">
        <v>16.5</v>
      </c>
      <c r="F1762" s="7">
        <v>10.99225067385445</v>
      </c>
      <c r="G1762" s="7">
        <v>14.964646179870311</v>
      </c>
      <c r="H1762">
        <v>12.46</v>
      </c>
      <c r="I1762" s="7">
        <v>12.46913335212856</v>
      </c>
      <c r="J1762">
        <v>13.9</v>
      </c>
      <c r="K1762">
        <v>255.8725</v>
      </c>
      <c r="L1762">
        <v>247.5</v>
      </c>
      <c r="M1762">
        <v>30.7</v>
      </c>
      <c r="N1762">
        <v>28.7</v>
      </c>
    </row>
    <row r="1763" spans="1:14" x14ac:dyDescent="0.25">
      <c r="A1763" t="s">
        <v>7</v>
      </c>
      <c r="B1763" t="s">
        <v>60</v>
      </c>
      <c r="C1763" s="1">
        <v>42415</v>
      </c>
      <c r="D1763">
        <f>23.4-0-0</f>
        <v>23.4</v>
      </c>
      <c r="E1763">
        <v>11.8</v>
      </c>
      <c r="F1763" s="7">
        <v>20.577493261455526</v>
      </c>
      <c r="G1763" s="7">
        <v>12.646687341415278</v>
      </c>
      <c r="H1763">
        <v>10.53</v>
      </c>
      <c r="I1763" s="7">
        <v>10.537718635466591</v>
      </c>
      <c r="J1763">
        <v>7.3</v>
      </c>
      <c r="K1763">
        <v>134.626</v>
      </c>
      <c r="L1763">
        <v>177</v>
      </c>
      <c r="M1763">
        <v>12.4</v>
      </c>
      <c r="N1763">
        <v>11.5</v>
      </c>
    </row>
    <row r="1764" spans="1:14" x14ac:dyDescent="0.25">
      <c r="A1764" t="s">
        <v>8</v>
      </c>
      <c r="B1764" t="s">
        <v>60</v>
      </c>
      <c r="C1764" s="1">
        <v>42415</v>
      </c>
      <c r="D1764">
        <f>11.7-0-0</f>
        <v>11.7</v>
      </c>
      <c r="E1764">
        <v>12.7</v>
      </c>
      <c r="F1764" s="7">
        <v>10.288746630727763</v>
      </c>
      <c r="G1764" s="7">
        <v>9.6081195376374389</v>
      </c>
      <c r="H1764">
        <v>8</v>
      </c>
      <c r="I1764" s="7">
        <v>8.0058641105159296</v>
      </c>
      <c r="J1764">
        <v>12.7</v>
      </c>
      <c r="K1764">
        <v>234.63499999999999</v>
      </c>
      <c r="L1764">
        <v>190.5</v>
      </c>
      <c r="M1764">
        <v>26.6</v>
      </c>
      <c r="N1764">
        <v>24.8</v>
      </c>
    </row>
    <row r="1765" spans="1:14" x14ac:dyDescent="0.25">
      <c r="A1765" t="s">
        <v>9</v>
      </c>
      <c r="B1765" t="s">
        <v>60</v>
      </c>
      <c r="C1765" s="1">
        <v>42415</v>
      </c>
      <c r="D1765">
        <f>21.4-0-0</f>
        <v>21.4</v>
      </c>
      <c r="E1765">
        <v>14.8</v>
      </c>
      <c r="F1765" s="7">
        <v>18.818733153638817</v>
      </c>
      <c r="G1765" s="7">
        <v>12.442514801240483</v>
      </c>
      <c r="H1765">
        <v>10.36</v>
      </c>
      <c r="I1765" s="7">
        <v>10.367594023118127</v>
      </c>
      <c r="J1765">
        <v>11.6</v>
      </c>
      <c r="K1765">
        <v>213.22000000000003</v>
      </c>
      <c r="L1765">
        <v>222</v>
      </c>
      <c r="M1765">
        <v>21.1</v>
      </c>
      <c r="N1765">
        <v>19.7</v>
      </c>
    </row>
    <row r="1766" spans="1:14" x14ac:dyDescent="0.25">
      <c r="A1766" t="s">
        <v>10</v>
      </c>
      <c r="B1766" t="s">
        <v>60</v>
      </c>
      <c r="C1766" s="1">
        <v>42415</v>
      </c>
      <c r="D1766">
        <f>16-0-0</f>
        <v>16</v>
      </c>
      <c r="E1766">
        <v>17.8</v>
      </c>
      <c r="F1766" s="7">
        <v>14.070080862533695</v>
      </c>
      <c r="G1766" s="7">
        <v>11.781956583027911</v>
      </c>
      <c r="H1766">
        <v>9.81</v>
      </c>
      <c r="I1766" s="7">
        <v>9.8171908655201587</v>
      </c>
      <c r="J1766">
        <v>12.7</v>
      </c>
      <c r="K1766">
        <v>234.11499999999995</v>
      </c>
      <c r="L1766">
        <v>267</v>
      </c>
      <c r="M1766">
        <v>29.8</v>
      </c>
      <c r="N1766">
        <v>27.8</v>
      </c>
    </row>
    <row r="1767" spans="1:14" x14ac:dyDescent="0.25">
      <c r="A1767" t="s">
        <v>11</v>
      </c>
      <c r="B1767" t="s">
        <v>60</v>
      </c>
      <c r="C1767" s="1">
        <v>42415</v>
      </c>
      <c r="D1767">
        <f>10-0-1</f>
        <v>9</v>
      </c>
      <c r="E1767">
        <v>12.4</v>
      </c>
      <c r="F1767" s="7">
        <v>7.9144204851752038</v>
      </c>
      <c r="G1767" s="7">
        <v>11.277530307301944</v>
      </c>
      <c r="H1767">
        <v>9.39</v>
      </c>
      <c r="I1767" s="7">
        <v>9.3968829997180716</v>
      </c>
      <c r="J1767">
        <v>6.8</v>
      </c>
      <c r="K1767">
        <v>125.59999999999998</v>
      </c>
      <c r="L1767">
        <v>186</v>
      </c>
      <c r="M1767">
        <v>17.7</v>
      </c>
      <c r="N1767">
        <v>16.5</v>
      </c>
    </row>
    <row r="1768" spans="1:14" x14ac:dyDescent="0.25">
      <c r="A1768" t="s">
        <v>12</v>
      </c>
      <c r="B1768" t="s">
        <v>60</v>
      </c>
      <c r="C1768" s="1">
        <v>42415</v>
      </c>
      <c r="D1768">
        <f>34.8-0-0</f>
        <v>34.799999999999997</v>
      </c>
      <c r="E1768">
        <v>30.4</v>
      </c>
      <c r="F1768" s="7">
        <v>30.602425876010784</v>
      </c>
      <c r="G1768" s="7">
        <v>7.9627290668170279</v>
      </c>
      <c r="H1768">
        <v>6.63</v>
      </c>
      <c r="I1768" s="7">
        <v>6.6348598815900761</v>
      </c>
      <c r="J1768">
        <v>23.6</v>
      </c>
      <c r="K1768">
        <v>433.57000000000005</v>
      </c>
      <c r="L1768">
        <v>456</v>
      </c>
      <c r="M1768">
        <v>122.5</v>
      </c>
      <c r="N1768">
        <v>114.2</v>
      </c>
    </row>
    <row r="1769" spans="1:14" x14ac:dyDescent="0.25">
      <c r="A1769" t="s">
        <v>13</v>
      </c>
      <c r="B1769" t="s">
        <v>60</v>
      </c>
      <c r="C1769" s="1">
        <v>42415</v>
      </c>
      <c r="D1769">
        <f>12-0-0</f>
        <v>12</v>
      </c>
      <c r="E1769">
        <v>10</v>
      </c>
      <c r="F1769" s="7">
        <v>10.552560646900272</v>
      </c>
      <c r="G1769" s="7">
        <v>8.3710741471666186</v>
      </c>
      <c r="H1769">
        <v>6.97</v>
      </c>
      <c r="I1769" s="7">
        <v>6.975109106287003</v>
      </c>
      <c r="J1769">
        <v>9.3000000000000007</v>
      </c>
      <c r="K1769">
        <v>171</v>
      </c>
      <c r="L1769">
        <v>150</v>
      </c>
      <c r="M1769">
        <v>18.100000000000001</v>
      </c>
      <c r="N1769">
        <v>16.8</v>
      </c>
    </row>
    <row r="1770" spans="1:14" x14ac:dyDescent="0.25">
      <c r="A1770" t="s">
        <v>14</v>
      </c>
      <c r="B1770" t="s">
        <v>60</v>
      </c>
      <c r="C1770" s="1">
        <v>42415</v>
      </c>
      <c r="D1770">
        <f>8-0-0</f>
        <v>8</v>
      </c>
      <c r="E1770">
        <v>5.7</v>
      </c>
      <c r="F1770" s="7">
        <v>7.0350404312668475</v>
      </c>
      <c r="G1770" s="7">
        <v>5.056272906681702</v>
      </c>
      <c r="H1770">
        <v>4.21</v>
      </c>
      <c r="I1770" s="7">
        <v>4.2130859881590075</v>
      </c>
      <c r="J1770">
        <v>3.9</v>
      </c>
      <c r="K1770">
        <v>72</v>
      </c>
      <c r="L1770">
        <v>85.5</v>
      </c>
      <c r="M1770">
        <v>5.0999999999999996</v>
      </c>
      <c r="N1770">
        <v>4.8</v>
      </c>
    </row>
    <row r="1771" spans="1:14" x14ac:dyDescent="0.25">
      <c r="A1771" t="s">
        <v>15</v>
      </c>
      <c r="B1771" t="s">
        <v>60</v>
      </c>
      <c r="C1771" s="1">
        <v>42415</v>
      </c>
      <c r="D1771">
        <f>12-0-0</f>
        <v>12</v>
      </c>
      <c r="E1771">
        <v>9.9</v>
      </c>
      <c r="F1771" s="7">
        <v>10.552560646900272</v>
      </c>
      <c r="G1771" s="7">
        <v>4.9001409641950939</v>
      </c>
      <c r="H1771">
        <v>4.08</v>
      </c>
      <c r="I1771" s="7">
        <v>4.0829906963631233</v>
      </c>
      <c r="J1771">
        <v>9.8000000000000007</v>
      </c>
      <c r="K1771">
        <v>180</v>
      </c>
      <c r="L1771">
        <v>148.5</v>
      </c>
      <c r="M1771">
        <v>22.9</v>
      </c>
      <c r="N1771">
        <v>21.4</v>
      </c>
    </row>
    <row r="1772" spans="1:14" x14ac:dyDescent="0.25">
      <c r="A1772" t="s">
        <v>16</v>
      </c>
      <c r="B1772" t="s">
        <v>60</v>
      </c>
      <c r="C1772" s="1">
        <v>42415</v>
      </c>
      <c r="D1772">
        <f>11-0-0</f>
        <v>11</v>
      </c>
      <c r="E1772">
        <v>9.9</v>
      </c>
      <c r="F1772" s="7">
        <v>9.6731805929919155</v>
      </c>
      <c r="G1772" s="7">
        <v>8.1548914575697768</v>
      </c>
      <c r="H1772">
        <v>6.79</v>
      </c>
      <c r="I1772" s="7">
        <v>6.7949771638003948</v>
      </c>
      <c r="J1772">
        <v>8.5</v>
      </c>
      <c r="K1772">
        <v>156.5</v>
      </c>
      <c r="L1772">
        <v>148.5</v>
      </c>
      <c r="M1772">
        <v>37.6</v>
      </c>
      <c r="N1772">
        <v>35.1</v>
      </c>
    </row>
    <row r="1773" spans="1:14" x14ac:dyDescent="0.25">
      <c r="A1773" t="s">
        <v>17</v>
      </c>
      <c r="B1773" t="s">
        <v>60</v>
      </c>
      <c r="C1773" s="1">
        <v>42415</v>
      </c>
      <c r="D1773">
        <v>0</v>
      </c>
      <c r="E1773">
        <v>17</v>
      </c>
      <c r="F1773" s="7">
        <v>0</v>
      </c>
      <c r="G1773" s="7">
        <v>3.9513391598533967</v>
      </c>
      <c r="H1773">
        <v>3.29</v>
      </c>
      <c r="I1773" s="7">
        <v>3.2924116154496756</v>
      </c>
      <c r="J1773">
        <v>42.5</v>
      </c>
      <c r="K1773">
        <v>0</v>
      </c>
      <c r="L1773">
        <v>255</v>
      </c>
      <c r="M1773">
        <v>246.2</v>
      </c>
      <c r="N1773">
        <v>229.5</v>
      </c>
    </row>
    <row r="1774" spans="1:14" x14ac:dyDescent="0.25">
      <c r="A1774" t="s">
        <v>18</v>
      </c>
      <c r="B1774" t="s">
        <v>60</v>
      </c>
      <c r="C1774" s="1">
        <v>42415</v>
      </c>
      <c r="D1774">
        <f>17.5-0-0</f>
        <v>17.5</v>
      </c>
      <c r="E1774">
        <v>18</v>
      </c>
      <c r="F1774" s="7">
        <v>15.389150943396229</v>
      </c>
      <c r="G1774" s="7">
        <v>2.9785170566676062</v>
      </c>
      <c r="H1774">
        <v>2.48</v>
      </c>
      <c r="I1774" s="7">
        <v>2.4818178742599377</v>
      </c>
      <c r="J1774">
        <v>14.9</v>
      </c>
      <c r="K1774">
        <v>274.5</v>
      </c>
      <c r="L1774">
        <v>270</v>
      </c>
      <c r="M1774">
        <v>93.1</v>
      </c>
      <c r="N1774">
        <v>86.8</v>
      </c>
    </row>
    <row r="1775" spans="1:14" x14ac:dyDescent="0.25">
      <c r="A1775" t="s">
        <v>19</v>
      </c>
      <c r="B1775" t="s">
        <v>60</v>
      </c>
      <c r="C1775" s="1">
        <v>42415</v>
      </c>
      <c r="D1775">
        <f>13.5-0-0</f>
        <v>13.5</v>
      </c>
      <c r="E1775">
        <v>14.6</v>
      </c>
      <c r="F1775" s="7">
        <v>11.871630727762804</v>
      </c>
      <c r="G1775" s="7">
        <v>2.9665069072455594</v>
      </c>
      <c r="H1775">
        <v>2.4700000000000002</v>
      </c>
      <c r="I1775" s="7">
        <v>2.471810544121793</v>
      </c>
      <c r="J1775">
        <v>11.8</v>
      </c>
      <c r="K1775">
        <v>216.5</v>
      </c>
      <c r="L1775">
        <v>219</v>
      </c>
      <c r="M1775">
        <v>114.7</v>
      </c>
      <c r="N1775">
        <v>106.9</v>
      </c>
    </row>
    <row r="1776" spans="1:14" x14ac:dyDescent="0.25">
      <c r="A1776" t="s">
        <v>20</v>
      </c>
      <c r="B1776" t="s">
        <v>60</v>
      </c>
      <c r="C1776" s="1">
        <v>42415</v>
      </c>
      <c r="D1776">
        <f>30-0-0</f>
        <v>30</v>
      </c>
      <c r="E1776">
        <v>30.5</v>
      </c>
      <c r="F1776" s="7">
        <v>26.381401617250678</v>
      </c>
      <c r="G1776" s="7">
        <v>2.4260501832534533</v>
      </c>
      <c r="H1776">
        <v>2.02</v>
      </c>
      <c r="I1776" s="7">
        <v>2.0214806879052718</v>
      </c>
      <c r="J1776">
        <v>24.3</v>
      </c>
      <c r="K1776">
        <v>446.5</v>
      </c>
      <c r="L1776">
        <v>457.5</v>
      </c>
      <c r="M1776">
        <v>119.8</v>
      </c>
      <c r="N1776">
        <v>111.7</v>
      </c>
    </row>
    <row r="1777" spans="1:14" x14ac:dyDescent="0.25">
      <c r="A1777" t="s">
        <v>21</v>
      </c>
      <c r="B1777" t="s">
        <v>60</v>
      </c>
      <c r="C1777" s="1">
        <v>42415</v>
      </c>
      <c r="D1777">
        <f>26-0-0</f>
        <v>26</v>
      </c>
      <c r="E1777">
        <v>26</v>
      </c>
      <c r="F1777" s="7">
        <v>22.863881401617252</v>
      </c>
      <c r="G1777" s="7">
        <v>3.6270651254581332</v>
      </c>
      <c r="H1777">
        <v>3.02</v>
      </c>
      <c r="I1777" s="7">
        <v>3.0222137017197634</v>
      </c>
      <c r="J1777">
        <v>20.100000000000001</v>
      </c>
      <c r="K1777">
        <v>369.5</v>
      </c>
      <c r="L1777">
        <v>390</v>
      </c>
      <c r="M1777">
        <v>182.7</v>
      </c>
      <c r="N1777">
        <v>170.3</v>
      </c>
    </row>
    <row r="1778" spans="1:14" x14ac:dyDescent="0.25">
      <c r="A1778" t="s">
        <v>22</v>
      </c>
      <c r="B1778" t="s">
        <v>60</v>
      </c>
      <c r="C1778" s="1">
        <v>42415</v>
      </c>
      <c r="D1778">
        <f>20-0-0</f>
        <v>20</v>
      </c>
      <c r="E1778">
        <v>20.8</v>
      </c>
      <c r="F1778" s="7">
        <v>17.587601078167118</v>
      </c>
      <c r="G1778" s="7">
        <v>1.7054412179306453</v>
      </c>
      <c r="H1778">
        <v>1.42</v>
      </c>
      <c r="I1778" s="7">
        <v>1.4210408796165772</v>
      </c>
      <c r="J1778">
        <v>16.7</v>
      </c>
      <c r="K1778">
        <v>307</v>
      </c>
      <c r="L1778">
        <v>312</v>
      </c>
      <c r="M1778">
        <v>143.1</v>
      </c>
      <c r="N1778">
        <v>133.4</v>
      </c>
    </row>
    <row r="1779" spans="1:14" x14ac:dyDescent="0.25">
      <c r="A1779" t="s">
        <v>23</v>
      </c>
      <c r="B1779" t="s">
        <v>60</v>
      </c>
      <c r="C1779" s="1">
        <v>42415</v>
      </c>
      <c r="D1779">
        <f>4.9-0-0</f>
        <v>4.9000000000000004</v>
      </c>
      <c r="E1779">
        <v>4.7</v>
      </c>
      <c r="F1779" s="7">
        <v>4.308962264150944</v>
      </c>
      <c r="G1779" s="7">
        <v>2.8223851141809977</v>
      </c>
      <c r="H1779">
        <v>2.35</v>
      </c>
      <c r="I1779" s="7">
        <v>2.351722582464054</v>
      </c>
      <c r="J1779">
        <v>2.2999999999999998</v>
      </c>
      <c r="K1779">
        <v>42.484999999999985</v>
      </c>
      <c r="L1779">
        <v>70.5</v>
      </c>
      <c r="M1779">
        <v>1.8</v>
      </c>
      <c r="N1779">
        <v>1.7</v>
      </c>
    </row>
    <row r="1780" spans="1:14" x14ac:dyDescent="0.25">
      <c r="A1780" t="s">
        <v>24</v>
      </c>
      <c r="B1780" t="s">
        <v>60</v>
      </c>
      <c r="C1780" s="1">
        <v>42415</v>
      </c>
      <c r="D1780">
        <f>32.5-0-0</f>
        <v>32.5</v>
      </c>
      <c r="E1780">
        <v>27.8</v>
      </c>
      <c r="F1780" s="7">
        <v>28.579851752021568</v>
      </c>
      <c r="G1780" s="7">
        <v>2.0657457005920494</v>
      </c>
      <c r="H1780">
        <v>1.72</v>
      </c>
      <c r="I1780" s="7">
        <v>1.7212607837609246</v>
      </c>
      <c r="J1780">
        <v>24.5</v>
      </c>
      <c r="K1780">
        <v>450</v>
      </c>
      <c r="L1780">
        <v>417</v>
      </c>
      <c r="M1780">
        <v>209.8</v>
      </c>
      <c r="N1780">
        <v>195.5</v>
      </c>
    </row>
    <row r="1781" spans="1:14" x14ac:dyDescent="0.25">
      <c r="A1781" t="s">
        <v>25</v>
      </c>
      <c r="B1781" t="s">
        <v>60</v>
      </c>
      <c r="C1781" s="1">
        <v>42415</v>
      </c>
      <c r="D1781">
        <f>7-0-0</f>
        <v>7</v>
      </c>
      <c r="E1781">
        <v>6.2</v>
      </c>
      <c r="F1781" s="7">
        <v>6.1556603773584913</v>
      </c>
      <c r="G1781" s="7">
        <v>2.7743445164928104</v>
      </c>
      <c r="H1781">
        <v>2.31</v>
      </c>
      <c r="I1781" s="7">
        <v>2.3116932619114743</v>
      </c>
      <c r="J1781">
        <v>5.4</v>
      </c>
      <c r="K1781">
        <v>99.5</v>
      </c>
      <c r="L1781">
        <v>93</v>
      </c>
      <c r="M1781">
        <v>6.9</v>
      </c>
      <c r="N1781">
        <v>6.5</v>
      </c>
    </row>
    <row r="1782" spans="1:14" x14ac:dyDescent="0.25">
      <c r="A1782" t="s">
        <v>26</v>
      </c>
      <c r="B1782" t="s">
        <v>60</v>
      </c>
      <c r="C1782" s="1">
        <v>42415</v>
      </c>
      <c r="D1782">
        <f>14-0-0</f>
        <v>14</v>
      </c>
      <c r="E1782">
        <v>16.5</v>
      </c>
      <c r="F1782" s="7">
        <v>12.311320754716983</v>
      </c>
      <c r="G1782" s="7">
        <v>1.8735833098393007</v>
      </c>
      <c r="H1782">
        <v>1.56</v>
      </c>
      <c r="I1782" s="7">
        <v>1.5611435015506061</v>
      </c>
      <c r="J1782">
        <v>17.7</v>
      </c>
      <c r="K1782">
        <v>326</v>
      </c>
      <c r="L1782">
        <v>247.5</v>
      </c>
      <c r="M1782">
        <v>46</v>
      </c>
      <c r="N1782">
        <v>42.8</v>
      </c>
    </row>
    <row r="1783" spans="1:14" x14ac:dyDescent="0.25">
      <c r="A1783" t="s">
        <v>27</v>
      </c>
      <c r="B1783" t="s">
        <v>60</v>
      </c>
      <c r="C1783" s="1">
        <v>42415</v>
      </c>
      <c r="D1783">
        <f>18-0-0</f>
        <v>18</v>
      </c>
      <c r="E1783">
        <v>18.2</v>
      </c>
      <c r="F1783" s="7">
        <v>15.828840970350408</v>
      </c>
      <c r="G1783" s="7">
        <v>1.6213701719763178</v>
      </c>
      <c r="H1783">
        <v>1.35</v>
      </c>
      <c r="I1783" s="7">
        <v>1.350989568649563</v>
      </c>
      <c r="J1783">
        <v>15.6</v>
      </c>
      <c r="K1783">
        <v>287</v>
      </c>
      <c r="L1783">
        <v>273</v>
      </c>
      <c r="M1783">
        <v>131</v>
      </c>
      <c r="N1783">
        <v>122.1</v>
      </c>
    </row>
    <row r="1784" spans="1:14" x14ac:dyDescent="0.25">
      <c r="A1784" t="s">
        <v>28</v>
      </c>
      <c r="B1784" t="s">
        <v>60</v>
      </c>
      <c r="C1784" s="1">
        <v>42415</v>
      </c>
      <c r="D1784">
        <f>5-0-0</f>
        <v>5</v>
      </c>
      <c r="E1784">
        <v>7</v>
      </c>
      <c r="F1784" s="7">
        <v>4.3969002695417796</v>
      </c>
      <c r="G1784" s="7">
        <v>1.609360022554271</v>
      </c>
      <c r="H1784">
        <v>1.34</v>
      </c>
      <c r="I1784" s="7">
        <v>1.3409822385114181</v>
      </c>
      <c r="J1784">
        <v>5.2</v>
      </c>
      <c r="K1784">
        <v>95</v>
      </c>
      <c r="L1784">
        <v>105</v>
      </c>
      <c r="M1784">
        <v>43.7</v>
      </c>
      <c r="N1784">
        <v>40.700000000000003</v>
      </c>
    </row>
    <row r="1785" spans="1:14" x14ac:dyDescent="0.25">
      <c r="A1785" t="s">
        <v>29</v>
      </c>
      <c r="B1785" t="s">
        <v>60</v>
      </c>
      <c r="C1785" s="1">
        <v>42415</v>
      </c>
      <c r="D1785">
        <f>15-0-0</f>
        <v>15</v>
      </c>
      <c r="E1785">
        <v>14.4</v>
      </c>
      <c r="F1785" s="7">
        <v>13.190700808625339</v>
      </c>
      <c r="G1785" s="7">
        <v>1.549309275444037</v>
      </c>
      <c r="H1785">
        <v>1.29</v>
      </c>
      <c r="I1785" s="7">
        <v>1.2909455878206935</v>
      </c>
      <c r="J1785">
        <v>12.8</v>
      </c>
      <c r="K1785">
        <v>235</v>
      </c>
      <c r="L1785">
        <v>216</v>
      </c>
      <c r="M1785">
        <v>23.3</v>
      </c>
      <c r="N1785">
        <v>21.8</v>
      </c>
    </row>
    <row r="1786" spans="1:14" x14ac:dyDescent="0.25">
      <c r="A1786" t="s">
        <v>30</v>
      </c>
      <c r="B1786" t="s">
        <v>60</v>
      </c>
      <c r="C1786" s="1">
        <v>42415</v>
      </c>
      <c r="D1786">
        <f>42-0-0</f>
        <v>42</v>
      </c>
      <c r="E1786">
        <v>36.299999999999997</v>
      </c>
      <c r="F1786" s="7">
        <v>36.933962264150949</v>
      </c>
      <c r="G1786" s="7">
        <v>1.9216239075274879</v>
      </c>
      <c r="H1786">
        <v>1.6</v>
      </c>
      <c r="I1786" s="7">
        <v>1.6011728221031858</v>
      </c>
      <c r="J1786">
        <v>29.7</v>
      </c>
      <c r="K1786">
        <v>546</v>
      </c>
      <c r="L1786">
        <v>544.5</v>
      </c>
      <c r="M1786">
        <v>57.9</v>
      </c>
      <c r="N1786">
        <v>53.9</v>
      </c>
    </row>
    <row r="1787" spans="1:14" x14ac:dyDescent="0.25">
      <c r="A1787" t="s">
        <v>31</v>
      </c>
      <c r="B1787" t="s">
        <v>60</v>
      </c>
      <c r="C1787" s="1">
        <v>42415</v>
      </c>
      <c r="D1787">
        <f>32-0-0</f>
        <v>32</v>
      </c>
      <c r="E1787">
        <v>31.9</v>
      </c>
      <c r="F1787" s="7">
        <v>28.14016172506739</v>
      </c>
      <c r="G1787" s="7">
        <v>1.609360022554271</v>
      </c>
      <c r="H1787">
        <v>1.34</v>
      </c>
      <c r="I1787" s="7">
        <v>1.3409822385114181</v>
      </c>
      <c r="J1787">
        <v>26</v>
      </c>
      <c r="K1787">
        <v>479</v>
      </c>
      <c r="L1787">
        <v>478.5</v>
      </c>
      <c r="M1787">
        <v>88</v>
      </c>
      <c r="N1787">
        <v>82</v>
      </c>
    </row>
    <row r="1788" spans="1:14" x14ac:dyDescent="0.25">
      <c r="A1788" t="s">
        <v>32</v>
      </c>
      <c r="B1788" t="s">
        <v>60</v>
      </c>
      <c r="C1788" s="1">
        <v>42415</v>
      </c>
      <c r="D1788">
        <f>7-0-0</f>
        <v>7</v>
      </c>
      <c r="E1788">
        <v>7.4</v>
      </c>
      <c r="F1788" s="7">
        <v>6.1556603773584913</v>
      </c>
      <c r="G1788" s="7">
        <v>0.99684240202988428</v>
      </c>
      <c r="H1788">
        <v>0.83</v>
      </c>
      <c r="I1788" s="7">
        <v>0.83060840146602755</v>
      </c>
      <c r="J1788">
        <v>5.8</v>
      </c>
      <c r="K1788">
        <v>107</v>
      </c>
      <c r="L1788">
        <v>111</v>
      </c>
      <c r="M1788">
        <v>40.799999999999997</v>
      </c>
      <c r="N1788">
        <v>38.1</v>
      </c>
    </row>
    <row r="1789" spans="1:14" x14ac:dyDescent="0.25">
      <c r="A1789" t="s">
        <v>33</v>
      </c>
      <c r="B1789" t="s">
        <v>60</v>
      </c>
      <c r="C1789" s="1">
        <v>42415</v>
      </c>
      <c r="D1789">
        <v>0</v>
      </c>
      <c r="E1789">
        <v>15</v>
      </c>
      <c r="F1789" s="7">
        <v>0</v>
      </c>
      <c r="G1789" s="7">
        <v>1.1649844939385394</v>
      </c>
      <c r="H1789">
        <v>0.97</v>
      </c>
      <c r="I1789" s="7">
        <v>0.97071102340005633</v>
      </c>
      <c r="J1789">
        <v>37.5</v>
      </c>
      <c r="K1789">
        <v>0</v>
      </c>
      <c r="L1789">
        <v>225</v>
      </c>
      <c r="M1789">
        <v>398.7</v>
      </c>
      <c r="N1789">
        <v>371.6</v>
      </c>
    </row>
    <row r="1790" spans="1:14" x14ac:dyDescent="0.25">
      <c r="A1790" t="s">
        <v>34</v>
      </c>
      <c r="B1790" t="s">
        <v>60</v>
      </c>
      <c r="C1790" s="1">
        <v>42415</v>
      </c>
      <c r="D1790">
        <f>17.3-0-0</f>
        <v>17.3</v>
      </c>
      <c r="E1790">
        <v>5.5</v>
      </c>
      <c r="F1790" s="7">
        <v>15.213274932614558</v>
      </c>
      <c r="G1790" s="7">
        <v>0.6725683676346208</v>
      </c>
      <c r="H1790">
        <v>0.56000000000000005</v>
      </c>
      <c r="I1790" s="7">
        <v>0.56041048773611501</v>
      </c>
      <c r="J1790">
        <v>8.3000000000000007</v>
      </c>
      <c r="K1790">
        <v>152.16249999999997</v>
      </c>
      <c r="L1790">
        <v>82.5</v>
      </c>
      <c r="M1790">
        <v>16.2</v>
      </c>
      <c r="N1790">
        <v>15.1</v>
      </c>
    </row>
    <row r="1791" spans="1:14" x14ac:dyDescent="0.25">
      <c r="A1791" t="s">
        <v>35</v>
      </c>
      <c r="B1791" t="s">
        <v>60</v>
      </c>
      <c r="C1791" s="1">
        <v>42415</v>
      </c>
      <c r="D1791">
        <f>21.5-0-0</f>
        <v>21.5</v>
      </c>
      <c r="E1791">
        <v>20.8</v>
      </c>
      <c r="F1791" s="7">
        <v>18.906671159029653</v>
      </c>
      <c r="G1791" s="7">
        <v>0.66055821821257399</v>
      </c>
      <c r="H1791">
        <v>0.55000000000000004</v>
      </c>
      <c r="I1791" s="7">
        <v>0.55040315759797009</v>
      </c>
      <c r="J1791">
        <v>17.100000000000001</v>
      </c>
      <c r="K1791">
        <v>315.5</v>
      </c>
      <c r="L1791">
        <v>312</v>
      </c>
      <c r="M1791">
        <v>144.80000000000001</v>
      </c>
      <c r="N1791">
        <v>135</v>
      </c>
    </row>
    <row r="1792" spans="1:14" x14ac:dyDescent="0.25">
      <c r="A1792" t="s">
        <v>36</v>
      </c>
      <c r="B1792" t="s">
        <v>60</v>
      </c>
      <c r="C1792" s="1">
        <v>42415</v>
      </c>
      <c r="D1792">
        <v>0</v>
      </c>
      <c r="E1792">
        <v>8</v>
      </c>
      <c r="F1792" s="7">
        <v>0</v>
      </c>
      <c r="G1792" s="7">
        <v>0.30025373555116996</v>
      </c>
      <c r="H1792">
        <v>0.25</v>
      </c>
      <c r="I1792" s="7">
        <v>0.2501832534536228</v>
      </c>
      <c r="J1792">
        <v>20</v>
      </c>
      <c r="K1792">
        <v>0</v>
      </c>
      <c r="L1792">
        <v>120</v>
      </c>
      <c r="M1792">
        <v>0</v>
      </c>
      <c r="N1792">
        <v>0</v>
      </c>
    </row>
    <row r="1793" spans="1:14" x14ac:dyDescent="0.25">
      <c r="A1793" t="s">
        <v>37</v>
      </c>
      <c r="B1793" t="s">
        <v>60</v>
      </c>
      <c r="C1793" s="1">
        <v>42415</v>
      </c>
      <c r="D1793">
        <v>0</v>
      </c>
      <c r="E1793">
        <v>0</v>
      </c>
      <c r="F1793" s="7">
        <v>0</v>
      </c>
      <c r="G1793" s="7">
        <v>0</v>
      </c>
      <c r="H1793">
        <v>0</v>
      </c>
      <c r="I1793" s="7">
        <v>0</v>
      </c>
      <c r="J1793">
        <v>0</v>
      </c>
      <c r="K1793">
        <v>0</v>
      </c>
      <c r="L1793">
        <v>0</v>
      </c>
      <c r="M1793">
        <v>0</v>
      </c>
      <c r="N1793">
        <v>0</v>
      </c>
    </row>
    <row r="1794" spans="1:14" x14ac:dyDescent="0.25">
      <c r="A1794" t="s">
        <v>38</v>
      </c>
      <c r="B1794" t="s">
        <v>60</v>
      </c>
      <c r="C1794" s="1">
        <v>42415</v>
      </c>
      <c r="D1794">
        <v>0</v>
      </c>
      <c r="E1794">
        <v>10</v>
      </c>
      <c r="F1794" s="7">
        <v>0</v>
      </c>
      <c r="G1794" s="7">
        <v>0</v>
      </c>
      <c r="H1794">
        <v>0</v>
      </c>
      <c r="I1794" s="7">
        <v>0</v>
      </c>
      <c r="J1794">
        <v>25</v>
      </c>
      <c r="K1794">
        <v>0</v>
      </c>
      <c r="L1794">
        <v>150</v>
      </c>
      <c r="M1794">
        <v>267.2</v>
      </c>
      <c r="N1794">
        <v>249</v>
      </c>
    </row>
    <row r="1795" spans="1:14" x14ac:dyDescent="0.25">
      <c r="A1795" t="s">
        <v>59</v>
      </c>
      <c r="B1795" t="s">
        <v>60</v>
      </c>
      <c r="C1795" s="1">
        <v>42415</v>
      </c>
      <c r="D1795">
        <v>0</v>
      </c>
      <c r="E1795">
        <v>5</v>
      </c>
      <c r="F1795" s="7">
        <v>0</v>
      </c>
      <c r="G1795" s="7">
        <v>0</v>
      </c>
      <c r="I1795" s="7">
        <v>0</v>
      </c>
      <c r="K1795">
        <v>0</v>
      </c>
      <c r="L1795">
        <v>75</v>
      </c>
      <c r="M1795">
        <v>0</v>
      </c>
      <c r="N1795">
        <v>0</v>
      </c>
    </row>
    <row r="1796" spans="1:14" x14ac:dyDescent="0.25">
      <c r="A1796" t="s">
        <v>1</v>
      </c>
      <c r="B1796" t="s">
        <v>60</v>
      </c>
      <c r="C1796" s="1">
        <v>42416</v>
      </c>
      <c r="D1796">
        <v>576.1</v>
      </c>
      <c r="E1796">
        <v>507.19999999999993</v>
      </c>
      <c r="F1796">
        <v>520</v>
      </c>
      <c r="G1796">
        <v>233</v>
      </c>
      <c r="H1796">
        <v>177.35000000000002</v>
      </c>
      <c r="I1796">
        <v>176.8</v>
      </c>
      <c r="J1796">
        <v>530.57446808510633</v>
      </c>
      <c r="K1796">
        <v>8868.9</v>
      </c>
      <c r="L1796">
        <v>8192</v>
      </c>
      <c r="M1796">
        <v>3031.6000000000004</v>
      </c>
      <c r="N1796">
        <v>2785.28</v>
      </c>
    </row>
    <row r="1797" spans="1:14" x14ac:dyDescent="0.25">
      <c r="A1797" t="s">
        <v>2</v>
      </c>
      <c r="B1797" t="s">
        <v>60</v>
      </c>
      <c r="C1797" s="1">
        <v>42416</v>
      </c>
      <c r="D1797">
        <f>16.6-0-0</f>
        <v>16.600000000000001</v>
      </c>
      <c r="E1797">
        <v>14.5</v>
      </c>
      <c r="F1797" s="7">
        <v>14.983509807325117</v>
      </c>
      <c r="G1797" s="7">
        <v>27.195376374400894</v>
      </c>
      <c r="H1797">
        <v>20.7</v>
      </c>
      <c r="I1797" s="7">
        <v>20.635804905553989</v>
      </c>
      <c r="J1797">
        <v>11.1</v>
      </c>
      <c r="K1797">
        <v>217.10499999999996</v>
      </c>
      <c r="L1797">
        <v>232</v>
      </c>
      <c r="M1797">
        <v>28.4</v>
      </c>
      <c r="N1797">
        <v>26.1</v>
      </c>
    </row>
    <row r="1798" spans="1:14" x14ac:dyDescent="0.25">
      <c r="A1798" t="s">
        <v>3</v>
      </c>
      <c r="B1798" t="s">
        <v>60</v>
      </c>
      <c r="C1798" s="1">
        <v>42416</v>
      </c>
      <c r="D1798">
        <f>4.6-0-0</f>
        <v>4.5999999999999996</v>
      </c>
      <c r="E1798">
        <v>3.3</v>
      </c>
      <c r="F1798" s="7">
        <v>4.1520569345599725</v>
      </c>
      <c r="G1798" s="7">
        <v>18.537524668734136</v>
      </c>
      <c r="H1798">
        <v>14.11</v>
      </c>
      <c r="I1798" s="7">
        <v>14.066241894558781</v>
      </c>
      <c r="J1798">
        <v>2.9</v>
      </c>
      <c r="K1798">
        <v>56.134999999999991</v>
      </c>
      <c r="L1798">
        <v>52.8</v>
      </c>
      <c r="M1798">
        <v>15.1</v>
      </c>
      <c r="N1798">
        <v>13.9</v>
      </c>
    </row>
    <row r="1799" spans="1:14" x14ac:dyDescent="0.25">
      <c r="A1799" t="s">
        <v>4</v>
      </c>
      <c r="B1799" t="s">
        <v>60</v>
      </c>
      <c r="C1799" s="1">
        <v>42416</v>
      </c>
      <c r="D1799">
        <f>8.9-0-0</f>
        <v>8.9</v>
      </c>
      <c r="E1799">
        <v>6.9</v>
      </c>
      <c r="F1799" s="7">
        <v>8.0333275473008161</v>
      </c>
      <c r="G1799" s="7">
        <v>13.768480405976881</v>
      </c>
      <c r="H1799">
        <v>10.48</v>
      </c>
      <c r="I1799" s="7">
        <v>10.447499295179025</v>
      </c>
      <c r="J1799">
        <v>6.6</v>
      </c>
      <c r="K1799">
        <v>128.2235</v>
      </c>
      <c r="L1799">
        <v>110.4</v>
      </c>
      <c r="M1799">
        <v>30.8</v>
      </c>
      <c r="N1799">
        <v>28.3</v>
      </c>
    </row>
    <row r="1800" spans="1:14" x14ac:dyDescent="0.25">
      <c r="A1800" t="s">
        <v>5</v>
      </c>
      <c r="B1800" t="s">
        <v>60</v>
      </c>
      <c r="C1800" s="1">
        <v>42416</v>
      </c>
      <c r="D1800">
        <f>11.9-0-0</f>
        <v>11.9</v>
      </c>
      <c r="E1800">
        <v>7.7</v>
      </c>
      <c r="F1800" s="7">
        <v>10.741190765492101</v>
      </c>
      <c r="G1800" s="7">
        <v>13.28237947561319</v>
      </c>
      <c r="H1800">
        <v>10.11</v>
      </c>
      <c r="I1800" s="7">
        <v>10.078646743727093</v>
      </c>
      <c r="J1800">
        <v>7.6</v>
      </c>
      <c r="K1800">
        <v>147.828</v>
      </c>
      <c r="L1800">
        <v>123.2</v>
      </c>
      <c r="M1800">
        <v>12.9</v>
      </c>
      <c r="N1800">
        <v>11.9</v>
      </c>
    </row>
    <row r="1801" spans="1:14" x14ac:dyDescent="0.25">
      <c r="A1801" t="s">
        <v>6</v>
      </c>
      <c r="B1801" t="s">
        <v>60</v>
      </c>
      <c r="C1801" s="1">
        <v>42416</v>
      </c>
      <c r="D1801">
        <f>15.5-0-0</f>
        <v>15.5</v>
      </c>
      <c r="E1801">
        <v>16.5</v>
      </c>
      <c r="F1801" s="7">
        <v>13.990626627321644</v>
      </c>
      <c r="G1801" s="7">
        <v>16.36977727657175</v>
      </c>
      <c r="H1801">
        <v>12.46</v>
      </c>
      <c r="I1801" s="7">
        <v>12.421358894840711</v>
      </c>
      <c r="J1801">
        <v>13.9</v>
      </c>
      <c r="K1801">
        <v>271.32249999999999</v>
      </c>
      <c r="L1801">
        <v>264</v>
      </c>
      <c r="M1801">
        <v>33.6</v>
      </c>
      <c r="N1801">
        <v>30.9</v>
      </c>
    </row>
    <row r="1802" spans="1:14" x14ac:dyDescent="0.25">
      <c r="A1802" t="s">
        <v>7</v>
      </c>
      <c r="B1802" t="s">
        <v>60</v>
      </c>
      <c r="C1802" s="1">
        <v>42416</v>
      </c>
      <c r="D1802">
        <f>12.2-0-0</f>
        <v>12.2</v>
      </c>
      <c r="E1802">
        <v>11.8</v>
      </c>
      <c r="F1802" s="7">
        <v>11.01197708731123</v>
      </c>
      <c r="G1802" s="7">
        <v>13.834169720890891</v>
      </c>
      <c r="H1802">
        <v>10.53</v>
      </c>
      <c r="I1802" s="7">
        <v>10.497344234564419</v>
      </c>
      <c r="J1802">
        <v>7.5</v>
      </c>
      <c r="K1802">
        <v>146.78599999999997</v>
      </c>
      <c r="L1802">
        <v>188.8</v>
      </c>
      <c r="M1802">
        <v>13.9</v>
      </c>
      <c r="N1802">
        <v>12.7</v>
      </c>
    </row>
    <row r="1803" spans="1:14" x14ac:dyDescent="0.25">
      <c r="A1803" t="s">
        <v>8</v>
      </c>
      <c r="B1803" t="s">
        <v>60</v>
      </c>
      <c r="C1803" s="1">
        <v>42416</v>
      </c>
      <c r="D1803">
        <f>14-0-0</f>
        <v>14</v>
      </c>
      <c r="E1803">
        <v>12.7</v>
      </c>
      <c r="F1803" s="7">
        <v>12.636695018226002</v>
      </c>
      <c r="G1803" s="7">
        <v>10.510290386241893</v>
      </c>
      <c r="H1803">
        <v>8</v>
      </c>
      <c r="I1803" s="7">
        <v>7.9751903016633774</v>
      </c>
      <c r="J1803">
        <v>12.8</v>
      </c>
      <c r="K1803">
        <v>248.625</v>
      </c>
      <c r="L1803">
        <v>203.2</v>
      </c>
      <c r="M1803">
        <v>29</v>
      </c>
      <c r="N1803">
        <v>26.6</v>
      </c>
    </row>
    <row r="1804" spans="1:14" x14ac:dyDescent="0.25">
      <c r="A1804" t="s">
        <v>9</v>
      </c>
      <c r="B1804" t="s">
        <v>60</v>
      </c>
      <c r="C1804" s="1">
        <v>42416</v>
      </c>
      <c r="D1804">
        <f>19.8-0-0</f>
        <v>19.8</v>
      </c>
      <c r="E1804">
        <v>14.8</v>
      </c>
      <c r="F1804" s="7">
        <v>17.871897240062488</v>
      </c>
      <c r="G1804" s="7">
        <v>13.610826050183249</v>
      </c>
      <c r="H1804">
        <v>10.36</v>
      </c>
      <c r="I1804" s="7">
        <v>10.327871440654071</v>
      </c>
      <c r="J1804">
        <v>12</v>
      </c>
      <c r="K1804">
        <v>233.01499999999999</v>
      </c>
      <c r="L1804">
        <v>236.8</v>
      </c>
      <c r="M1804">
        <v>23.8</v>
      </c>
      <c r="N1804">
        <v>21.8</v>
      </c>
    </row>
    <row r="1805" spans="1:14" x14ac:dyDescent="0.25">
      <c r="A1805" t="s">
        <v>10</v>
      </c>
      <c r="B1805" t="s">
        <v>60</v>
      </c>
      <c r="C1805" s="1">
        <v>42416</v>
      </c>
      <c r="D1805">
        <f>15.5-0-0</f>
        <v>15.5</v>
      </c>
      <c r="E1805">
        <v>17.8</v>
      </c>
      <c r="F1805" s="7">
        <v>13.990626627321644</v>
      </c>
      <c r="G1805" s="7">
        <v>12.888243586129121</v>
      </c>
      <c r="H1805">
        <v>9.81</v>
      </c>
      <c r="I1805" s="7">
        <v>9.7795771074147169</v>
      </c>
      <c r="J1805">
        <v>12.8</v>
      </c>
      <c r="K1805">
        <v>249.60499999999996</v>
      </c>
      <c r="L1805">
        <v>284.8</v>
      </c>
      <c r="M1805">
        <v>32.700000000000003</v>
      </c>
      <c r="N1805">
        <v>30</v>
      </c>
    </row>
    <row r="1806" spans="1:14" x14ac:dyDescent="0.25">
      <c r="A1806" t="s">
        <v>11</v>
      </c>
      <c r="B1806" t="s">
        <v>60</v>
      </c>
      <c r="C1806" s="1">
        <v>42416</v>
      </c>
      <c r="D1806">
        <f>11.5-0-1.2</f>
        <v>10.3</v>
      </c>
      <c r="E1806">
        <v>12.4</v>
      </c>
      <c r="F1806" s="7">
        <v>9.2969970491234157</v>
      </c>
      <c r="G1806" s="7">
        <v>12.336453340851424</v>
      </c>
      <c r="H1806">
        <v>9.39</v>
      </c>
      <c r="I1806" s="7">
        <v>9.3608796165773889</v>
      </c>
      <c r="J1806">
        <v>7</v>
      </c>
      <c r="K1806">
        <v>137.11099999999999</v>
      </c>
      <c r="L1806">
        <v>198.4</v>
      </c>
      <c r="M1806">
        <v>20</v>
      </c>
      <c r="N1806">
        <v>18.3</v>
      </c>
    </row>
    <row r="1807" spans="1:14" x14ac:dyDescent="0.25">
      <c r="A1807" t="s">
        <v>12</v>
      </c>
      <c r="B1807" t="s">
        <v>60</v>
      </c>
      <c r="C1807" s="1">
        <v>42416</v>
      </c>
      <c r="D1807">
        <f>33.1-0-0</f>
        <v>33.1</v>
      </c>
      <c r="E1807">
        <v>30.4</v>
      </c>
      <c r="F1807" s="7">
        <v>29.876757507377189</v>
      </c>
      <c r="G1807" s="7">
        <v>8.7104031575979697</v>
      </c>
      <c r="H1807">
        <v>6.63</v>
      </c>
      <c r="I1807" s="7">
        <v>6.609438962503523</v>
      </c>
      <c r="J1807">
        <v>23.9</v>
      </c>
      <c r="K1807">
        <v>466.62000000000012</v>
      </c>
      <c r="L1807">
        <v>486.4</v>
      </c>
      <c r="M1807">
        <v>135.69999999999999</v>
      </c>
      <c r="N1807">
        <v>124.7</v>
      </c>
    </row>
    <row r="1808" spans="1:14" x14ac:dyDescent="0.25">
      <c r="A1808" t="s">
        <v>13</v>
      </c>
      <c r="B1808" t="s">
        <v>60</v>
      </c>
      <c r="C1808" s="1">
        <v>42416</v>
      </c>
      <c r="D1808">
        <f>11-0-0</f>
        <v>11</v>
      </c>
      <c r="E1808">
        <v>10</v>
      </c>
      <c r="F1808" s="7">
        <v>9.9288318000347164</v>
      </c>
      <c r="G1808" s="7">
        <v>9.1570904990132487</v>
      </c>
      <c r="H1808">
        <v>6.97</v>
      </c>
      <c r="I1808" s="7">
        <v>6.9483845503242172</v>
      </c>
      <c r="J1808">
        <v>9.3000000000000007</v>
      </c>
      <c r="K1808">
        <v>182</v>
      </c>
      <c r="L1808">
        <v>160</v>
      </c>
      <c r="M1808">
        <v>19.8</v>
      </c>
      <c r="N1808">
        <v>18.2</v>
      </c>
    </row>
    <row r="1809" spans="1:14" x14ac:dyDescent="0.25">
      <c r="A1809" t="s">
        <v>14</v>
      </c>
      <c r="B1809" t="s">
        <v>60</v>
      </c>
      <c r="C1809" s="1">
        <v>42416</v>
      </c>
      <c r="D1809">
        <f>8-0-0</f>
        <v>8</v>
      </c>
      <c r="E1809">
        <v>5.7</v>
      </c>
      <c r="F1809" s="7">
        <v>7.2209685818434295</v>
      </c>
      <c r="G1809" s="7">
        <v>5.531040315759796</v>
      </c>
      <c r="H1809">
        <v>4.21</v>
      </c>
      <c r="I1809" s="7">
        <v>4.1969438962503522</v>
      </c>
      <c r="J1809">
        <v>4.0999999999999996</v>
      </c>
      <c r="K1809">
        <v>80</v>
      </c>
      <c r="L1809">
        <v>91.2</v>
      </c>
      <c r="M1809">
        <v>5.8</v>
      </c>
      <c r="N1809">
        <v>5.4</v>
      </c>
    </row>
    <row r="1810" spans="1:14" x14ac:dyDescent="0.25">
      <c r="A1810" t="s">
        <v>15</v>
      </c>
      <c r="B1810" t="s">
        <v>60</v>
      </c>
      <c r="C1810" s="1">
        <v>42416</v>
      </c>
      <c r="D1810">
        <f>12.5-0-0</f>
        <v>12.5</v>
      </c>
      <c r="E1810">
        <v>9.9</v>
      </c>
      <c r="F1810" s="7">
        <v>11.282763409130359</v>
      </c>
      <c r="G1810" s="7">
        <v>5.3602480969833657</v>
      </c>
      <c r="H1810">
        <v>4.08</v>
      </c>
      <c r="I1810" s="7">
        <v>4.0673470538483221</v>
      </c>
      <c r="J1810">
        <v>9.9</v>
      </c>
      <c r="K1810">
        <v>192.5</v>
      </c>
      <c r="L1810">
        <v>158.4</v>
      </c>
      <c r="M1810">
        <v>25.2</v>
      </c>
      <c r="N1810">
        <v>23.2</v>
      </c>
    </row>
    <row r="1811" spans="1:14" x14ac:dyDescent="0.25">
      <c r="A1811" t="s">
        <v>16</v>
      </c>
      <c r="B1811" t="s">
        <v>60</v>
      </c>
      <c r="C1811" s="1">
        <v>42416</v>
      </c>
      <c r="D1811">
        <f>15-0-0</f>
        <v>15</v>
      </c>
      <c r="E1811">
        <v>9.9</v>
      </c>
      <c r="F1811" s="7">
        <v>13.539316090956431</v>
      </c>
      <c r="G1811" s="7">
        <v>8.9206089653228062</v>
      </c>
      <c r="H1811">
        <v>6.79</v>
      </c>
      <c r="I1811" s="7">
        <v>6.7689427685367907</v>
      </c>
      <c r="J1811">
        <v>8.8000000000000007</v>
      </c>
      <c r="K1811">
        <v>171.5</v>
      </c>
      <c r="L1811">
        <v>158.4</v>
      </c>
      <c r="M1811">
        <v>42.4</v>
      </c>
      <c r="N1811">
        <v>39</v>
      </c>
    </row>
    <row r="1812" spans="1:14" x14ac:dyDescent="0.25">
      <c r="A1812" t="s">
        <v>17</v>
      </c>
      <c r="B1812" t="s">
        <v>60</v>
      </c>
      <c r="C1812" s="1">
        <v>42416</v>
      </c>
      <c r="D1812">
        <v>0</v>
      </c>
      <c r="E1812">
        <v>17</v>
      </c>
      <c r="F1812" s="7">
        <v>0</v>
      </c>
      <c r="G1812" s="7">
        <v>4.3223569213419788</v>
      </c>
      <c r="H1812">
        <v>3.29</v>
      </c>
      <c r="I1812" s="7">
        <v>3.2797970115590638</v>
      </c>
      <c r="J1812">
        <v>41</v>
      </c>
      <c r="K1812">
        <v>0</v>
      </c>
      <c r="L1812">
        <v>272</v>
      </c>
      <c r="M1812">
        <v>258.89999999999998</v>
      </c>
      <c r="N1812">
        <v>237.9</v>
      </c>
    </row>
    <row r="1813" spans="1:14" x14ac:dyDescent="0.25">
      <c r="A1813" t="s">
        <v>18</v>
      </c>
      <c r="B1813" t="s">
        <v>60</v>
      </c>
      <c r="C1813" s="1">
        <v>42416</v>
      </c>
      <c r="D1813">
        <f>17-0-0</f>
        <v>17</v>
      </c>
      <c r="E1813">
        <v>18</v>
      </c>
      <c r="F1813" s="7">
        <v>15.344558236417289</v>
      </c>
      <c r="G1813" s="7">
        <v>3.2581900197349869</v>
      </c>
      <c r="H1813">
        <v>2.48</v>
      </c>
      <c r="I1813" s="7">
        <v>2.4723089935156466</v>
      </c>
      <c r="J1813">
        <v>15</v>
      </c>
      <c r="K1813">
        <v>291.5</v>
      </c>
      <c r="L1813">
        <v>288</v>
      </c>
      <c r="M1813">
        <v>101.8</v>
      </c>
      <c r="N1813">
        <v>93.5</v>
      </c>
    </row>
    <row r="1814" spans="1:14" x14ac:dyDescent="0.25">
      <c r="A1814" t="s">
        <v>19</v>
      </c>
      <c r="B1814" t="s">
        <v>60</v>
      </c>
      <c r="C1814" s="1">
        <v>42416</v>
      </c>
      <c r="D1814">
        <f>14-0-0</f>
        <v>14</v>
      </c>
      <c r="E1814">
        <v>14.6</v>
      </c>
      <c r="F1814" s="7">
        <v>12.636695018226002</v>
      </c>
      <c r="G1814" s="7">
        <v>3.2450521567521844</v>
      </c>
      <c r="H1814">
        <v>2.4700000000000002</v>
      </c>
      <c r="I1814" s="7">
        <v>2.462340005638568</v>
      </c>
      <c r="J1814">
        <v>11.8</v>
      </c>
      <c r="K1814">
        <v>230.5</v>
      </c>
      <c r="L1814">
        <v>233.6</v>
      </c>
      <c r="M1814">
        <v>125.7</v>
      </c>
      <c r="N1814">
        <v>115.5</v>
      </c>
    </row>
    <row r="1815" spans="1:14" x14ac:dyDescent="0.25">
      <c r="A1815" t="s">
        <v>20</v>
      </c>
      <c r="B1815" t="s">
        <v>60</v>
      </c>
      <c r="C1815" s="1">
        <v>42416</v>
      </c>
      <c r="D1815">
        <f>30-0-0</f>
        <v>30</v>
      </c>
      <c r="E1815">
        <v>30.5</v>
      </c>
      <c r="F1815" s="7">
        <v>27.078632181912862</v>
      </c>
      <c r="G1815" s="7">
        <v>2.6538483225260783</v>
      </c>
      <c r="H1815">
        <v>2.02</v>
      </c>
      <c r="I1815" s="7">
        <v>2.0137355511700026</v>
      </c>
      <c r="J1815">
        <v>24.5</v>
      </c>
      <c r="K1815">
        <v>476.5</v>
      </c>
      <c r="L1815">
        <v>488</v>
      </c>
      <c r="M1815">
        <v>131.6</v>
      </c>
      <c r="N1815">
        <v>120.9</v>
      </c>
    </row>
    <row r="1816" spans="1:14" x14ac:dyDescent="0.25">
      <c r="A1816" t="s">
        <v>21</v>
      </c>
      <c r="B1816" t="s">
        <v>60</v>
      </c>
      <c r="C1816" s="1">
        <v>42416</v>
      </c>
      <c r="D1816">
        <f>26-0-0</f>
        <v>26</v>
      </c>
      <c r="E1816">
        <v>26</v>
      </c>
      <c r="F1816" s="7">
        <v>23.468147890991148</v>
      </c>
      <c r="G1816" s="7">
        <v>3.9676346208063147</v>
      </c>
      <c r="H1816">
        <v>3.02</v>
      </c>
      <c r="I1816" s="7">
        <v>3.0106343388779249</v>
      </c>
      <c r="J1816">
        <v>20.3</v>
      </c>
      <c r="K1816">
        <v>395.5</v>
      </c>
      <c r="L1816">
        <v>416</v>
      </c>
      <c r="M1816">
        <v>201.2</v>
      </c>
      <c r="N1816">
        <v>184.9</v>
      </c>
    </row>
    <row r="1817" spans="1:14" x14ac:dyDescent="0.25">
      <c r="A1817" t="s">
        <v>22</v>
      </c>
      <c r="B1817" t="s">
        <v>60</v>
      </c>
      <c r="C1817" s="1">
        <v>42416</v>
      </c>
      <c r="D1817">
        <f>19-0-0</f>
        <v>19</v>
      </c>
      <c r="E1817">
        <v>20.8</v>
      </c>
      <c r="F1817" s="7">
        <v>17.149800381878144</v>
      </c>
      <c r="G1817" s="7">
        <v>1.8655765435579359</v>
      </c>
      <c r="H1817">
        <v>1.42</v>
      </c>
      <c r="I1817" s="7">
        <v>1.4155962785452494</v>
      </c>
      <c r="J1817">
        <v>16.7</v>
      </c>
      <c r="K1817">
        <v>326</v>
      </c>
      <c r="L1817">
        <v>332.8</v>
      </c>
      <c r="M1817">
        <v>156.4</v>
      </c>
      <c r="N1817">
        <v>143.69999999999999</v>
      </c>
    </row>
    <row r="1818" spans="1:14" x14ac:dyDescent="0.25">
      <c r="A1818" t="s">
        <v>23</v>
      </c>
      <c r="B1818" t="s">
        <v>60</v>
      </c>
      <c r="C1818" s="1">
        <v>42416</v>
      </c>
      <c r="D1818">
        <f>4.9-0-0</f>
        <v>4.9000000000000004</v>
      </c>
      <c r="E1818">
        <v>4.7</v>
      </c>
      <c r="F1818" s="7">
        <v>4.4228432563791005</v>
      </c>
      <c r="G1818" s="7">
        <v>3.0873978009585565</v>
      </c>
      <c r="H1818">
        <v>2.35</v>
      </c>
      <c r="I1818" s="7">
        <v>2.3427121511136169</v>
      </c>
      <c r="J1818">
        <v>2.4</v>
      </c>
      <c r="K1818">
        <v>47.374999999999986</v>
      </c>
      <c r="L1818">
        <v>75.2</v>
      </c>
      <c r="M1818">
        <v>2</v>
      </c>
      <c r="N1818">
        <v>1.9</v>
      </c>
    </row>
    <row r="1819" spans="1:14" x14ac:dyDescent="0.25">
      <c r="A1819" t="s">
        <v>24</v>
      </c>
      <c r="B1819" t="s">
        <v>60</v>
      </c>
      <c r="C1819" s="1">
        <v>42416</v>
      </c>
      <c r="D1819">
        <f>25-0-0</f>
        <v>25</v>
      </c>
      <c r="E1819">
        <v>27.8</v>
      </c>
      <c r="F1819" s="7">
        <v>22.565526818260718</v>
      </c>
      <c r="G1819" s="7">
        <v>2.2597124330420071</v>
      </c>
      <c r="H1819">
        <v>1.72</v>
      </c>
      <c r="I1819" s="7">
        <v>1.714665914857626</v>
      </c>
      <c r="J1819">
        <v>24.4</v>
      </c>
      <c r="K1819">
        <v>475</v>
      </c>
      <c r="L1819">
        <v>444.8</v>
      </c>
      <c r="M1819">
        <v>227.9</v>
      </c>
      <c r="N1819">
        <v>209.4</v>
      </c>
    </row>
    <row r="1820" spans="1:14" x14ac:dyDescent="0.25">
      <c r="A1820" t="s">
        <v>25</v>
      </c>
      <c r="B1820" t="s">
        <v>60</v>
      </c>
      <c r="C1820" s="1">
        <v>42416</v>
      </c>
      <c r="D1820">
        <f>6-0-0</f>
        <v>6</v>
      </c>
      <c r="E1820">
        <v>6.2</v>
      </c>
      <c r="F1820" s="7">
        <v>5.4157264363825721</v>
      </c>
      <c r="G1820" s="7">
        <v>3.034846349027347</v>
      </c>
      <c r="H1820">
        <v>2.31</v>
      </c>
      <c r="I1820" s="7">
        <v>2.3028361996052999</v>
      </c>
      <c r="J1820">
        <v>5.4</v>
      </c>
      <c r="K1820">
        <v>105.5</v>
      </c>
      <c r="L1820">
        <v>99.2</v>
      </c>
      <c r="M1820">
        <v>7.6</v>
      </c>
      <c r="N1820">
        <v>7</v>
      </c>
    </row>
    <row r="1821" spans="1:14" x14ac:dyDescent="0.25">
      <c r="A1821" t="s">
        <v>26</v>
      </c>
      <c r="B1821" t="s">
        <v>60</v>
      </c>
      <c r="C1821" s="1">
        <v>42416</v>
      </c>
      <c r="D1821">
        <f>15-0-0</f>
        <v>15</v>
      </c>
      <c r="E1821">
        <v>16.5</v>
      </c>
      <c r="F1821" s="7">
        <v>13.539316090956431</v>
      </c>
      <c r="G1821" s="7">
        <v>2.0495066253171692</v>
      </c>
      <c r="H1821">
        <v>1.56</v>
      </c>
      <c r="I1821" s="7">
        <v>1.5551621088243588</v>
      </c>
      <c r="J1821">
        <v>17.5</v>
      </c>
      <c r="K1821">
        <v>341</v>
      </c>
      <c r="L1821">
        <v>264</v>
      </c>
      <c r="M1821">
        <v>49.5</v>
      </c>
      <c r="N1821">
        <v>45.5</v>
      </c>
    </row>
    <row r="1822" spans="1:14" x14ac:dyDescent="0.25">
      <c r="A1822" t="s">
        <v>27</v>
      </c>
      <c r="B1822" t="s">
        <v>60</v>
      </c>
      <c r="C1822" s="1">
        <v>42416</v>
      </c>
      <c r="D1822">
        <f>20-0-0</f>
        <v>20</v>
      </c>
      <c r="E1822">
        <v>18.2</v>
      </c>
      <c r="F1822" s="7">
        <v>18.052421454608574</v>
      </c>
      <c r="G1822" s="7">
        <v>1.7736115026783195</v>
      </c>
      <c r="H1822">
        <v>1.35</v>
      </c>
      <c r="I1822" s="7">
        <v>1.345813363405695</v>
      </c>
      <c r="J1822">
        <v>15.8</v>
      </c>
      <c r="K1822">
        <v>307</v>
      </c>
      <c r="L1822">
        <v>291.2</v>
      </c>
      <c r="M1822">
        <v>144.1</v>
      </c>
      <c r="N1822">
        <v>132.4</v>
      </c>
    </row>
    <row r="1823" spans="1:14" x14ac:dyDescent="0.25">
      <c r="A1823" t="s">
        <v>28</v>
      </c>
      <c r="B1823" t="s">
        <v>60</v>
      </c>
      <c r="C1823" s="1">
        <v>42416</v>
      </c>
      <c r="D1823">
        <f>5-0-0</f>
        <v>5</v>
      </c>
      <c r="E1823">
        <v>7</v>
      </c>
      <c r="F1823" s="7">
        <v>4.5131053636521434</v>
      </c>
      <c r="G1823" s="7">
        <v>1.7604736396955172</v>
      </c>
      <c r="H1823">
        <v>1.34</v>
      </c>
      <c r="I1823" s="7">
        <v>1.3358443755286158</v>
      </c>
      <c r="J1823">
        <v>5.0999999999999996</v>
      </c>
      <c r="K1823">
        <v>100</v>
      </c>
      <c r="L1823">
        <v>112</v>
      </c>
      <c r="M1823">
        <v>47.3</v>
      </c>
      <c r="N1823">
        <v>43.5</v>
      </c>
    </row>
    <row r="1824" spans="1:14" x14ac:dyDescent="0.25">
      <c r="A1824" t="s">
        <v>29</v>
      </c>
      <c r="B1824" t="s">
        <v>60</v>
      </c>
      <c r="C1824" s="1">
        <v>42416</v>
      </c>
      <c r="D1824">
        <f>15-0-0</f>
        <v>15</v>
      </c>
      <c r="E1824">
        <v>14.4</v>
      </c>
      <c r="F1824" s="7">
        <v>13.539316090956431</v>
      </c>
      <c r="G1824" s="7">
        <v>1.6947843247815053</v>
      </c>
      <c r="H1824">
        <v>1.29</v>
      </c>
      <c r="I1824" s="7">
        <v>1.2859994361432197</v>
      </c>
      <c r="J1824">
        <v>12.8</v>
      </c>
      <c r="K1824">
        <v>250</v>
      </c>
      <c r="L1824">
        <v>230.4</v>
      </c>
      <c r="M1824">
        <v>25.6</v>
      </c>
      <c r="N1824">
        <v>23.5</v>
      </c>
    </row>
    <row r="1825" spans="1:14" x14ac:dyDescent="0.25">
      <c r="A1825" t="s">
        <v>30</v>
      </c>
      <c r="B1825" t="s">
        <v>60</v>
      </c>
      <c r="C1825" s="1">
        <v>42416</v>
      </c>
      <c r="D1825">
        <f>40-0-0</f>
        <v>40</v>
      </c>
      <c r="E1825">
        <v>36.299999999999997</v>
      </c>
      <c r="F1825" s="7">
        <v>36.104842909217147</v>
      </c>
      <c r="G1825" s="7">
        <v>2.1020580772483788</v>
      </c>
      <c r="H1825">
        <v>1.6</v>
      </c>
      <c r="I1825" s="7">
        <v>1.5950380603326757</v>
      </c>
      <c r="J1825">
        <v>30.1</v>
      </c>
      <c r="K1825">
        <v>586</v>
      </c>
      <c r="L1825">
        <v>580.79999999999995</v>
      </c>
      <c r="M1825">
        <v>63.9</v>
      </c>
      <c r="N1825">
        <v>58.7</v>
      </c>
    </row>
    <row r="1826" spans="1:14" x14ac:dyDescent="0.25">
      <c r="A1826" t="s">
        <v>31</v>
      </c>
      <c r="B1826" t="s">
        <v>60</v>
      </c>
      <c r="C1826" s="1">
        <v>42416</v>
      </c>
      <c r="D1826">
        <f>32-0-0</f>
        <v>32</v>
      </c>
      <c r="E1826">
        <v>31.9</v>
      </c>
      <c r="F1826" s="7">
        <v>28.883874327373718</v>
      </c>
      <c r="G1826" s="7">
        <v>1.7604736396955172</v>
      </c>
      <c r="H1826">
        <v>1.34</v>
      </c>
      <c r="I1826" s="7">
        <v>1.3358443755286158</v>
      </c>
      <c r="J1826">
        <v>26.2</v>
      </c>
      <c r="K1826">
        <v>511</v>
      </c>
      <c r="L1826">
        <v>510.4</v>
      </c>
      <c r="M1826">
        <v>96.6</v>
      </c>
      <c r="N1826">
        <v>88.8</v>
      </c>
    </row>
    <row r="1827" spans="1:14" x14ac:dyDescent="0.25">
      <c r="A1827" t="s">
        <v>32</v>
      </c>
      <c r="B1827" t="s">
        <v>60</v>
      </c>
      <c r="C1827" s="1">
        <v>42416</v>
      </c>
      <c r="D1827">
        <f>7-0-0</f>
        <v>7</v>
      </c>
      <c r="E1827">
        <v>7.4</v>
      </c>
      <c r="F1827" s="7">
        <v>6.3183475091130008</v>
      </c>
      <c r="G1827" s="7">
        <v>1.0904426275725962</v>
      </c>
      <c r="H1827">
        <v>0.83</v>
      </c>
      <c r="I1827" s="7">
        <v>0.82742599379757531</v>
      </c>
      <c r="J1827">
        <v>5.9</v>
      </c>
      <c r="K1827">
        <v>114</v>
      </c>
      <c r="L1827">
        <v>118.4</v>
      </c>
      <c r="M1827">
        <v>44.8</v>
      </c>
      <c r="N1827">
        <v>41.2</v>
      </c>
    </row>
    <row r="1828" spans="1:14" x14ac:dyDescent="0.25">
      <c r="A1828" t="s">
        <v>33</v>
      </c>
      <c r="B1828" t="s">
        <v>60</v>
      </c>
      <c r="C1828" s="1">
        <v>42416</v>
      </c>
      <c r="D1828">
        <v>0</v>
      </c>
      <c r="E1828">
        <v>15</v>
      </c>
      <c r="F1828" s="7">
        <v>0</v>
      </c>
      <c r="G1828" s="7">
        <v>1.2743727093318296</v>
      </c>
      <c r="H1828">
        <v>0.97</v>
      </c>
      <c r="I1828" s="7">
        <v>0.96699182407668449</v>
      </c>
      <c r="J1828">
        <v>36.200000000000003</v>
      </c>
      <c r="K1828">
        <v>0</v>
      </c>
      <c r="L1828">
        <v>240</v>
      </c>
      <c r="M1828">
        <v>419.3</v>
      </c>
      <c r="N1828">
        <v>385.2</v>
      </c>
    </row>
    <row r="1829" spans="1:14" x14ac:dyDescent="0.25">
      <c r="A1829" t="s">
        <v>34</v>
      </c>
      <c r="B1829" t="s">
        <v>60</v>
      </c>
      <c r="C1829" s="1">
        <v>42416</v>
      </c>
      <c r="D1829">
        <f>13.6-0-0</f>
        <v>13.6</v>
      </c>
      <c r="E1829">
        <v>5.5</v>
      </c>
      <c r="F1829" s="7">
        <v>12.27564658913383</v>
      </c>
      <c r="G1829" s="7">
        <v>0.73572032703693258</v>
      </c>
      <c r="H1829">
        <v>0.56000000000000005</v>
      </c>
      <c r="I1829" s="7">
        <v>0.5582633211164364</v>
      </c>
      <c r="J1829">
        <v>8.5</v>
      </c>
      <c r="K1829">
        <v>165.79249999999996</v>
      </c>
      <c r="L1829">
        <v>88</v>
      </c>
      <c r="M1829">
        <v>18.100000000000001</v>
      </c>
      <c r="N1829">
        <v>16.600000000000001</v>
      </c>
    </row>
    <row r="1830" spans="1:14" x14ac:dyDescent="0.25">
      <c r="A1830" t="s">
        <v>35</v>
      </c>
      <c r="B1830" t="s">
        <v>60</v>
      </c>
      <c r="C1830" s="1">
        <v>42416</v>
      </c>
      <c r="D1830">
        <f>21.5-0-0</f>
        <v>21.5</v>
      </c>
      <c r="E1830">
        <v>20.8</v>
      </c>
      <c r="F1830" s="7">
        <v>19.406353063704216</v>
      </c>
      <c r="G1830" s="7">
        <v>0.72258246405413018</v>
      </c>
      <c r="H1830">
        <v>0.55000000000000004</v>
      </c>
      <c r="I1830" s="7">
        <v>0.54829433323935717</v>
      </c>
      <c r="J1830">
        <v>17.3</v>
      </c>
      <c r="K1830">
        <v>337</v>
      </c>
      <c r="L1830">
        <v>332.8</v>
      </c>
      <c r="M1830">
        <v>159.19999999999999</v>
      </c>
      <c r="N1830">
        <v>146.30000000000001</v>
      </c>
    </row>
    <row r="1831" spans="1:14" x14ac:dyDescent="0.25">
      <c r="A1831" t="s">
        <v>36</v>
      </c>
      <c r="B1831" t="s">
        <v>60</v>
      </c>
      <c r="C1831" s="1">
        <v>42416</v>
      </c>
      <c r="D1831">
        <v>0</v>
      </c>
      <c r="E1831">
        <v>8</v>
      </c>
      <c r="F1831" s="7">
        <v>0</v>
      </c>
      <c r="G1831" s="7">
        <v>0.32844657457005916</v>
      </c>
      <c r="H1831">
        <v>0.25</v>
      </c>
      <c r="I1831" s="7">
        <v>0.24922469692698054</v>
      </c>
      <c r="J1831">
        <v>19.3</v>
      </c>
      <c r="K1831">
        <v>0</v>
      </c>
      <c r="L1831">
        <v>128</v>
      </c>
      <c r="M1831">
        <v>0</v>
      </c>
      <c r="N1831">
        <v>0</v>
      </c>
    </row>
    <row r="1832" spans="1:14" x14ac:dyDescent="0.25">
      <c r="A1832" t="s">
        <v>37</v>
      </c>
      <c r="B1832" t="s">
        <v>60</v>
      </c>
      <c r="C1832" s="1">
        <v>42416</v>
      </c>
      <c r="D1832">
        <v>0</v>
      </c>
      <c r="E1832">
        <v>0</v>
      </c>
      <c r="F1832" s="7">
        <v>0</v>
      </c>
      <c r="G1832" s="7">
        <v>0</v>
      </c>
      <c r="H1832">
        <v>0</v>
      </c>
      <c r="I1832" s="7">
        <v>0</v>
      </c>
      <c r="J1832">
        <v>0</v>
      </c>
      <c r="K1832">
        <v>0</v>
      </c>
      <c r="L1832">
        <v>0</v>
      </c>
      <c r="M1832">
        <v>0</v>
      </c>
      <c r="N1832">
        <v>0</v>
      </c>
    </row>
    <row r="1833" spans="1:14" x14ac:dyDescent="0.25">
      <c r="A1833" t="s">
        <v>38</v>
      </c>
      <c r="B1833" t="s">
        <v>60</v>
      </c>
      <c r="C1833" s="1">
        <v>42416</v>
      </c>
      <c r="D1833">
        <v>0</v>
      </c>
      <c r="E1833">
        <v>10</v>
      </c>
      <c r="F1833" s="7">
        <v>0</v>
      </c>
      <c r="G1833" s="7">
        <v>0</v>
      </c>
      <c r="H1833">
        <v>0</v>
      </c>
      <c r="I1833" s="7">
        <v>0</v>
      </c>
      <c r="J1833">
        <v>24.1</v>
      </c>
      <c r="K1833">
        <v>0</v>
      </c>
      <c r="L1833">
        <v>160</v>
      </c>
      <c r="M1833">
        <v>280.89999999999998</v>
      </c>
      <c r="N1833">
        <v>258.10000000000002</v>
      </c>
    </row>
    <row r="1834" spans="1:14" x14ac:dyDescent="0.25">
      <c r="A1834" t="s">
        <v>59</v>
      </c>
      <c r="B1834" t="s">
        <v>60</v>
      </c>
      <c r="C1834" s="1">
        <v>42416</v>
      </c>
      <c r="D1834">
        <v>0</v>
      </c>
      <c r="E1834">
        <v>5</v>
      </c>
      <c r="F1834" s="7">
        <v>0</v>
      </c>
      <c r="G1834" s="7">
        <v>0</v>
      </c>
      <c r="I1834" s="7">
        <v>0</v>
      </c>
      <c r="K1834">
        <v>0</v>
      </c>
      <c r="L1834">
        <v>80</v>
      </c>
      <c r="M1834">
        <v>0</v>
      </c>
      <c r="N1834">
        <v>0</v>
      </c>
    </row>
    <row r="1835" spans="1:14" x14ac:dyDescent="0.25">
      <c r="A1835" t="s">
        <v>1</v>
      </c>
      <c r="B1835" t="s">
        <v>60</v>
      </c>
      <c r="C1835" s="1">
        <v>42417</v>
      </c>
      <c r="D1835">
        <v>596.6</v>
      </c>
      <c r="E1835">
        <v>507.19999999999993</v>
      </c>
      <c r="F1835">
        <v>544</v>
      </c>
      <c r="G1835">
        <v>243</v>
      </c>
      <c r="H1835">
        <v>177.35000000000002</v>
      </c>
      <c r="I1835">
        <v>184.96</v>
      </c>
      <c r="J1835">
        <v>530.85416666666663</v>
      </c>
      <c r="K1835">
        <v>9465.5</v>
      </c>
      <c r="L1835">
        <v>8736</v>
      </c>
      <c r="M1835">
        <v>3274.6000000000004</v>
      </c>
      <c r="N1835">
        <v>2970.2400000000002</v>
      </c>
    </row>
    <row r="1836" spans="1:14" x14ac:dyDescent="0.25">
      <c r="A1836" t="s">
        <v>2</v>
      </c>
      <c r="B1836" t="s">
        <v>60</v>
      </c>
      <c r="C1836" s="1">
        <v>42417</v>
      </c>
      <c r="D1836">
        <f>17-0-0</f>
        <v>17</v>
      </c>
      <c r="E1836">
        <v>14.5</v>
      </c>
      <c r="F1836" s="7">
        <v>15.50117331545424</v>
      </c>
      <c r="G1836" s="7">
        <v>28.36255990978291</v>
      </c>
      <c r="H1836">
        <v>20.7</v>
      </c>
      <c r="I1836" s="7">
        <v>21.588226670425708</v>
      </c>
      <c r="J1836">
        <v>11.4</v>
      </c>
      <c r="K1836">
        <v>234.05499999999995</v>
      </c>
      <c r="L1836">
        <v>246.5</v>
      </c>
      <c r="M1836">
        <v>31.4</v>
      </c>
      <c r="N1836">
        <v>28.5</v>
      </c>
    </row>
    <row r="1837" spans="1:14" x14ac:dyDescent="0.25">
      <c r="A1837" t="s">
        <v>3</v>
      </c>
      <c r="B1837" t="s">
        <v>60</v>
      </c>
      <c r="C1837" s="1">
        <v>42417</v>
      </c>
      <c r="D1837">
        <f>4.5-0-0</f>
        <v>4.5</v>
      </c>
      <c r="E1837">
        <v>3.3</v>
      </c>
      <c r="F1837" s="7">
        <v>4.1032517599731815</v>
      </c>
      <c r="G1837" s="7">
        <v>19.333126585847193</v>
      </c>
      <c r="H1837">
        <v>14.11</v>
      </c>
      <c r="I1837" s="7">
        <v>14.715453058923032</v>
      </c>
      <c r="J1837">
        <v>2.9</v>
      </c>
      <c r="K1837">
        <v>60.594999999999985</v>
      </c>
      <c r="L1837">
        <v>56.099999999999994</v>
      </c>
      <c r="M1837">
        <v>16.7</v>
      </c>
      <c r="N1837">
        <v>15.1</v>
      </c>
    </row>
    <row r="1838" spans="1:14" x14ac:dyDescent="0.25">
      <c r="A1838" t="s">
        <v>4</v>
      </c>
      <c r="B1838" t="s">
        <v>60</v>
      </c>
      <c r="C1838" s="1">
        <v>42417</v>
      </c>
      <c r="D1838">
        <f>6.7-0-0.7</f>
        <v>6</v>
      </c>
      <c r="E1838">
        <v>6.9</v>
      </c>
      <c r="F1838" s="7">
        <v>5.4710023466309083</v>
      </c>
      <c r="G1838" s="7">
        <v>14.359402311812799</v>
      </c>
      <c r="H1838">
        <v>10.48</v>
      </c>
      <c r="I1838" s="7">
        <v>10.929691570341133</v>
      </c>
      <c r="J1838">
        <v>6.6</v>
      </c>
      <c r="K1838">
        <v>134.91050000000001</v>
      </c>
      <c r="L1838">
        <v>117.30000000000001</v>
      </c>
      <c r="M1838">
        <v>33.299999999999997</v>
      </c>
      <c r="N1838">
        <v>30.2</v>
      </c>
    </row>
    <row r="1839" spans="1:14" x14ac:dyDescent="0.25">
      <c r="A1839" t="s">
        <v>5</v>
      </c>
      <c r="B1839" t="s">
        <v>60</v>
      </c>
      <c r="C1839" s="1">
        <v>42417</v>
      </c>
      <c r="D1839">
        <f>10-0-1</f>
        <v>9</v>
      </c>
      <c r="E1839">
        <v>7.7</v>
      </c>
      <c r="F1839" s="7">
        <v>8.206503519946363</v>
      </c>
      <c r="G1839" s="7">
        <v>13.852438680575132</v>
      </c>
      <c r="H1839">
        <v>10.11</v>
      </c>
      <c r="I1839" s="7">
        <v>10.543815054976035</v>
      </c>
      <c r="J1839">
        <v>7.7</v>
      </c>
      <c r="K1839">
        <v>157.84499999999997</v>
      </c>
      <c r="L1839">
        <v>130.9</v>
      </c>
      <c r="M1839">
        <v>14.2</v>
      </c>
      <c r="N1839">
        <v>12.8</v>
      </c>
    </row>
    <row r="1840" spans="1:14" x14ac:dyDescent="0.25">
      <c r="A1840" t="s">
        <v>6</v>
      </c>
      <c r="B1840" t="s">
        <v>60</v>
      </c>
      <c r="C1840" s="1">
        <v>42417</v>
      </c>
      <c r="D1840">
        <f>14-0-1.4</f>
        <v>12.6</v>
      </c>
      <c r="E1840">
        <v>16.5</v>
      </c>
      <c r="F1840" s="7">
        <v>11.489104927924906</v>
      </c>
      <c r="G1840" s="7">
        <v>17.072342824922469</v>
      </c>
      <c r="H1840">
        <v>12.46</v>
      </c>
      <c r="I1840" s="7">
        <v>12.994652382294898</v>
      </c>
      <c r="J1840">
        <v>13.9</v>
      </c>
      <c r="K1840">
        <v>285.27250000000004</v>
      </c>
      <c r="L1840">
        <v>280.5</v>
      </c>
      <c r="M1840">
        <v>36.200000000000003</v>
      </c>
      <c r="N1840">
        <v>32.9</v>
      </c>
    </row>
    <row r="1841" spans="1:14" x14ac:dyDescent="0.25">
      <c r="A1841" t="s">
        <v>7</v>
      </c>
      <c r="B1841" t="s">
        <v>60</v>
      </c>
      <c r="C1841" s="1">
        <v>42417</v>
      </c>
      <c r="D1841">
        <f>15.3-0-0</f>
        <v>15.3</v>
      </c>
      <c r="E1841">
        <v>11.8</v>
      </c>
      <c r="F1841" s="7">
        <v>13.951055983908818</v>
      </c>
      <c r="G1841" s="7">
        <v>14.427910910628698</v>
      </c>
      <c r="H1841">
        <v>10.53</v>
      </c>
      <c r="I1841" s="7">
        <v>10.981837045390469</v>
      </c>
      <c r="J1841">
        <v>7.9</v>
      </c>
      <c r="K1841">
        <v>162.09599999999998</v>
      </c>
      <c r="L1841">
        <v>200.60000000000002</v>
      </c>
      <c r="M1841">
        <v>15.7</v>
      </c>
      <c r="N1841">
        <v>14.3</v>
      </c>
    </row>
    <row r="1842" spans="1:14" x14ac:dyDescent="0.25">
      <c r="A1842" t="s">
        <v>8</v>
      </c>
      <c r="B1842" t="s">
        <v>60</v>
      </c>
      <c r="C1842" s="1">
        <v>42417</v>
      </c>
      <c r="D1842">
        <f>16.3-0-0</f>
        <v>16.3</v>
      </c>
      <c r="E1842">
        <v>12.7</v>
      </c>
      <c r="F1842" s="7">
        <v>14.862889708347302</v>
      </c>
      <c r="G1842" s="7">
        <v>10.961375810544121</v>
      </c>
      <c r="H1842">
        <v>8</v>
      </c>
      <c r="I1842" s="7">
        <v>8.3432760078939943</v>
      </c>
      <c r="J1842">
        <v>12.9</v>
      </c>
      <c r="K1842">
        <v>264.95499999999998</v>
      </c>
      <c r="L1842">
        <v>215.89999999999998</v>
      </c>
      <c r="M1842">
        <v>31.7</v>
      </c>
      <c r="N1842">
        <v>28.8</v>
      </c>
    </row>
    <row r="1843" spans="1:14" x14ac:dyDescent="0.25">
      <c r="A1843" t="s">
        <v>9</v>
      </c>
      <c r="B1843" t="s">
        <v>60</v>
      </c>
      <c r="C1843" s="1">
        <v>42417</v>
      </c>
      <c r="D1843">
        <f>18.2-0-0</f>
        <v>18.2</v>
      </c>
      <c r="E1843">
        <v>14.8</v>
      </c>
      <c r="F1843" s="7">
        <v>16.595373784780421</v>
      </c>
      <c r="G1843" s="7">
        <v>14.194981674654636</v>
      </c>
      <c r="H1843">
        <v>10.36</v>
      </c>
      <c r="I1843" s="7">
        <v>10.804542430222723</v>
      </c>
      <c r="J1843">
        <v>12.2</v>
      </c>
      <c r="K1843">
        <v>251.22500000000002</v>
      </c>
      <c r="L1843">
        <v>251.60000000000002</v>
      </c>
      <c r="M1843">
        <v>26.3</v>
      </c>
      <c r="N1843">
        <v>23.9</v>
      </c>
    </row>
    <row r="1844" spans="1:14" x14ac:dyDescent="0.25">
      <c r="A1844" t="s">
        <v>10</v>
      </c>
      <c r="B1844" t="s">
        <v>60</v>
      </c>
      <c r="C1844" s="1">
        <v>42417</v>
      </c>
      <c r="D1844">
        <f>15.2-0-0</f>
        <v>15.2</v>
      </c>
      <c r="E1844">
        <v>17.8</v>
      </c>
      <c r="F1844" s="7">
        <v>13.859872611464967</v>
      </c>
      <c r="G1844" s="7">
        <v>13.441387087679727</v>
      </c>
      <c r="H1844">
        <v>9.81</v>
      </c>
      <c r="I1844" s="7">
        <v>10.23094220468001</v>
      </c>
      <c r="J1844">
        <v>12.9</v>
      </c>
      <c r="K1844">
        <v>264.84499999999991</v>
      </c>
      <c r="L1844">
        <v>302.60000000000002</v>
      </c>
      <c r="M1844">
        <v>35.6</v>
      </c>
      <c r="N1844">
        <v>32.299999999999997</v>
      </c>
    </row>
    <row r="1845" spans="1:14" x14ac:dyDescent="0.25">
      <c r="A1845" t="s">
        <v>11</v>
      </c>
      <c r="B1845" t="s">
        <v>60</v>
      </c>
      <c r="C1845" s="1">
        <v>42417</v>
      </c>
      <c r="D1845">
        <f>12.1-0-1.2</f>
        <v>10.9</v>
      </c>
      <c r="E1845">
        <v>12.4</v>
      </c>
      <c r="F1845" s="7">
        <v>9.9389875963794836</v>
      </c>
      <c r="G1845" s="7">
        <v>12.86591485762616</v>
      </c>
      <c r="H1845">
        <v>9.39</v>
      </c>
      <c r="I1845" s="7">
        <v>9.7929202142655765</v>
      </c>
      <c r="J1845">
        <v>7.2</v>
      </c>
      <c r="K1845">
        <v>149.17549999999997</v>
      </c>
      <c r="L1845">
        <v>210.8</v>
      </c>
      <c r="M1845">
        <v>22.2</v>
      </c>
      <c r="N1845">
        <v>20.2</v>
      </c>
    </row>
    <row r="1846" spans="1:14" x14ac:dyDescent="0.25">
      <c r="A1846" t="s">
        <v>12</v>
      </c>
      <c r="B1846" t="s">
        <v>60</v>
      </c>
      <c r="C1846" s="1">
        <v>42417</v>
      </c>
      <c r="D1846">
        <f>34.4-0-0</f>
        <v>34.4</v>
      </c>
      <c r="E1846">
        <v>30.4</v>
      </c>
      <c r="F1846" s="7">
        <v>31.367080120683873</v>
      </c>
      <c r="G1846" s="7">
        <v>9.0842402029884397</v>
      </c>
      <c r="H1846">
        <v>6.63</v>
      </c>
      <c r="I1846" s="7">
        <v>6.9144899915421485</v>
      </c>
      <c r="J1846">
        <v>24.3</v>
      </c>
      <c r="K1846">
        <v>501.05000000000007</v>
      </c>
      <c r="L1846">
        <v>516.79999999999995</v>
      </c>
      <c r="M1846">
        <v>149.5</v>
      </c>
      <c r="N1846">
        <v>135.6</v>
      </c>
    </row>
    <row r="1847" spans="1:14" x14ac:dyDescent="0.25">
      <c r="A1847" t="s">
        <v>13</v>
      </c>
      <c r="B1847" t="s">
        <v>60</v>
      </c>
      <c r="C1847" s="1">
        <v>42417</v>
      </c>
      <c r="D1847">
        <f>12-0-0</f>
        <v>12</v>
      </c>
      <c r="E1847">
        <v>10</v>
      </c>
      <c r="F1847" s="7">
        <v>10.942004693261817</v>
      </c>
      <c r="G1847" s="7">
        <v>9.5500986749365655</v>
      </c>
      <c r="H1847">
        <v>6.97</v>
      </c>
      <c r="I1847" s="7">
        <v>7.2690792218776421</v>
      </c>
      <c r="J1847">
        <v>9.4</v>
      </c>
      <c r="K1847">
        <v>194</v>
      </c>
      <c r="L1847">
        <v>170</v>
      </c>
      <c r="M1847">
        <v>21.6</v>
      </c>
      <c r="N1847">
        <v>19.600000000000001</v>
      </c>
    </row>
    <row r="1848" spans="1:14" x14ac:dyDescent="0.25">
      <c r="A1848" t="s">
        <v>14</v>
      </c>
      <c r="B1848" t="s">
        <v>60</v>
      </c>
      <c r="C1848" s="1">
        <v>42417</v>
      </c>
      <c r="D1848">
        <f>8-0-0</f>
        <v>8</v>
      </c>
      <c r="E1848">
        <v>5.7</v>
      </c>
      <c r="F1848" s="7">
        <v>7.2946697955078781</v>
      </c>
      <c r="G1848" s="7">
        <v>5.768424020298843</v>
      </c>
      <c r="H1848">
        <v>4.21</v>
      </c>
      <c r="I1848" s="7">
        <v>4.3906489991542141</v>
      </c>
      <c r="J1848">
        <v>4.3</v>
      </c>
      <c r="K1848">
        <v>88</v>
      </c>
      <c r="L1848">
        <v>96.9</v>
      </c>
      <c r="M1848">
        <v>6.6</v>
      </c>
      <c r="N1848">
        <v>6</v>
      </c>
    </row>
    <row r="1849" spans="1:14" x14ac:dyDescent="0.25">
      <c r="A1849" t="s">
        <v>15</v>
      </c>
      <c r="B1849" t="s">
        <v>60</v>
      </c>
      <c r="C1849" s="1">
        <v>42417</v>
      </c>
      <c r="D1849">
        <f>13-0-0</f>
        <v>13</v>
      </c>
      <c r="E1849">
        <v>9.9</v>
      </c>
      <c r="F1849" s="7">
        <v>11.853838417700301</v>
      </c>
      <c r="G1849" s="7">
        <v>5.5903016633775016</v>
      </c>
      <c r="H1849">
        <v>4.08</v>
      </c>
      <c r="I1849" s="7">
        <v>4.2550707640259366</v>
      </c>
      <c r="J1849">
        <v>10</v>
      </c>
      <c r="K1849">
        <v>205.5</v>
      </c>
      <c r="L1849">
        <v>168.3</v>
      </c>
      <c r="M1849">
        <v>27.6</v>
      </c>
      <c r="N1849">
        <v>25.1</v>
      </c>
    </row>
    <row r="1850" spans="1:14" x14ac:dyDescent="0.25">
      <c r="A1850" t="s">
        <v>16</v>
      </c>
      <c r="B1850" t="s">
        <v>60</v>
      </c>
      <c r="C1850" s="1">
        <v>42417</v>
      </c>
      <c r="D1850">
        <f>18-0-0</f>
        <v>18</v>
      </c>
      <c r="E1850">
        <v>9.9</v>
      </c>
      <c r="F1850" s="7">
        <v>16.413007039892726</v>
      </c>
      <c r="G1850" s="7">
        <v>9.3034677191993218</v>
      </c>
      <c r="H1850">
        <v>6.79</v>
      </c>
      <c r="I1850" s="7">
        <v>7.0813555117000275</v>
      </c>
      <c r="J1850">
        <v>9.1999999999999993</v>
      </c>
      <c r="K1850">
        <v>189.5</v>
      </c>
      <c r="L1850">
        <v>168.3</v>
      </c>
      <c r="M1850">
        <v>48.1</v>
      </c>
      <c r="N1850">
        <v>43.7</v>
      </c>
    </row>
    <row r="1851" spans="1:14" x14ac:dyDescent="0.25">
      <c r="A1851" t="s">
        <v>17</v>
      </c>
      <c r="B1851" t="s">
        <v>60</v>
      </c>
      <c r="C1851" s="1">
        <v>42417</v>
      </c>
      <c r="D1851">
        <v>0</v>
      </c>
      <c r="E1851">
        <v>17</v>
      </c>
      <c r="F1851" s="7">
        <v>0</v>
      </c>
      <c r="G1851" s="7">
        <v>4.5078658020862701</v>
      </c>
      <c r="H1851">
        <v>3.29</v>
      </c>
      <c r="I1851" s="7">
        <v>3.4311722582464053</v>
      </c>
      <c r="J1851">
        <v>39.6</v>
      </c>
      <c r="K1851">
        <v>0</v>
      </c>
      <c r="L1851">
        <v>289</v>
      </c>
      <c r="M1851">
        <v>271.39999999999998</v>
      </c>
      <c r="N1851">
        <v>246.1</v>
      </c>
    </row>
    <row r="1852" spans="1:14" x14ac:dyDescent="0.25">
      <c r="A1852" t="s">
        <v>18</v>
      </c>
      <c r="B1852" t="s">
        <v>60</v>
      </c>
      <c r="C1852" s="1">
        <v>42417</v>
      </c>
      <c r="D1852">
        <f>18-0-0</f>
        <v>18</v>
      </c>
      <c r="E1852">
        <v>18</v>
      </c>
      <c r="F1852" s="7">
        <v>16.413007039892726</v>
      </c>
      <c r="G1852" s="7">
        <v>3.3980265012686774</v>
      </c>
      <c r="H1852">
        <v>2.48</v>
      </c>
      <c r="I1852" s="7">
        <v>2.5864155624471383</v>
      </c>
      <c r="J1852">
        <v>15</v>
      </c>
      <c r="K1852">
        <v>309.5</v>
      </c>
      <c r="L1852">
        <v>306</v>
      </c>
      <c r="M1852">
        <v>110.9</v>
      </c>
      <c r="N1852">
        <v>100.6</v>
      </c>
    </row>
    <row r="1853" spans="1:14" x14ac:dyDescent="0.25">
      <c r="A1853" t="s">
        <v>19</v>
      </c>
      <c r="B1853" t="s">
        <v>60</v>
      </c>
      <c r="C1853" s="1">
        <v>42417</v>
      </c>
      <c r="D1853">
        <f>15-0-0</f>
        <v>15</v>
      </c>
      <c r="E1853">
        <v>14.6</v>
      </c>
      <c r="F1853" s="7">
        <v>13.67750586657727</v>
      </c>
      <c r="G1853" s="7">
        <v>3.3843247815054975</v>
      </c>
      <c r="H1853">
        <v>2.4700000000000002</v>
      </c>
      <c r="I1853" s="7">
        <v>2.575986467437271</v>
      </c>
      <c r="J1853">
        <v>11.9</v>
      </c>
      <c r="K1853">
        <v>245.5</v>
      </c>
      <c r="L1853">
        <v>248.2</v>
      </c>
      <c r="M1853">
        <v>137.4</v>
      </c>
      <c r="N1853">
        <v>124.6</v>
      </c>
    </row>
    <row r="1854" spans="1:14" x14ac:dyDescent="0.25">
      <c r="A1854" t="s">
        <v>20</v>
      </c>
      <c r="B1854" t="s">
        <v>60</v>
      </c>
      <c r="C1854" s="1">
        <v>42417</v>
      </c>
      <c r="D1854">
        <f>30.5-0-0</f>
        <v>30.5</v>
      </c>
      <c r="E1854">
        <v>30.5</v>
      </c>
      <c r="F1854" s="7">
        <v>27.810928595373785</v>
      </c>
      <c r="G1854" s="7">
        <v>2.7677473921623905</v>
      </c>
      <c r="H1854">
        <v>2.02</v>
      </c>
      <c r="I1854" s="7">
        <v>2.1066771919932337</v>
      </c>
      <c r="J1854">
        <v>24.6</v>
      </c>
      <c r="K1854">
        <v>507</v>
      </c>
      <c r="L1854">
        <v>518.5</v>
      </c>
      <c r="M1854">
        <v>143.69999999999999</v>
      </c>
      <c r="N1854">
        <v>130.4</v>
      </c>
    </row>
    <row r="1855" spans="1:14" x14ac:dyDescent="0.25">
      <c r="A1855" t="s">
        <v>21</v>
      </c>
      <c r="B1855" t="s">
        <v>60</v>
      </c>
      <c r="C1855" s="1">
        <v>42417</v>
      </c>
      <c r="D1855">
        <f>26-0-0</f>
        <v>26</v>
      </c>
      <c r="E1855">
        <v>26</v>
      </c>
      <c r="F1855" s="7">
        <v>23.707676835400601</v>
      </c>
      <c r="G1855" s="7">
        <v>4.1379193684804054</v>
      </c>
      <c r="H1855">
        <v>3.02</v>
      </c>
      <c r="I1855" s="7">
        <v>3.1495866929799829</v>
      </c>
      <c r="J1855">
        <v>20.5</v>
      </c>
      <c r="K1855">
        <v>421.5</v>
      </c>
      <c r="L1855">
        <v>442</v>
      </c>
      <c r="M1855">
        <v>220.1</v>
      </c>
      <c r="N1855">
        <v>199.6</v>
      </c>
    </row>
    <row r="1856" spans="1:14" x14ac:dyDescent="0.25">
      <c r="A1856" t="s">
        <v>22</v>
      </c>
      <c r="B1856" t="s">
        <v>60</v>
      </c>
      <c r="C1856" s="1">
        <v>42417</v>
      </c>
      <c r="D1856">
        <f>20-0-0</f>
        <v>20</v>
      </c>
      <c r="E1856">
        <v>20.8</v>
      </c>
      <c r="F1856" s="7">
        <v>18.236674488769694</v>
      </c>
      <c r="G1856" s="7">
        <v>1.9456442063715813</v>
      </c>
      <c r="H1856">
        <v>1.42</v>
      </c>
      <c r="I1856" s="7">
        <v>1.4809314914011837</v>
      </c>
      <c r="J1856">
        <v>16.8</v>
      </c>
      <c r="K1856">
        <v>346</v>
      </c>
      <c r="L1856">
        <v>353.6</v>
      </c>
      <c r="M1856">
        <v>170.4</v>
      </c>
      <c r="N1856">
        <v>154.5</v>
      </c>
    </row>
    <row r="1857" spans="1:14" x14ac:dyDescent="0.25">
      <c r="A1857" t="s">
        <v>23</v>
      </c>
      <c r="B1857" t="s">
        <v>60</v>
      </c>
      <c r="C1857" s="1">
        <v>42417</v>
      </c>
      <c r="D1857">
        <f>4.9-0-0</f>
        <v>4.9000000000000004</v>
      </c>
      <c r="E1857">
        <v>4.7</v>
      </c>
      <c r="F1857" s="7">
        <v>4.4679852497485761</v>
      </c>
      <c r="G1857" s="7">
        <v>3.219904144347336</v>
      </c>
      <c r="H1857">
        <v>2.35</v>
      </c>
      <c r="I1857" s="7">
        <v>2.4508373273188608</v>
      </c>
      <c r="J1857">
        <v>2.5</v>
      </c>
      <c r="K1857">
        <v>52.264999999999986</v>
      </c>
      <c r="L1857">
        <v>79.900000000000006</v>
      </c>
      <c r="M1857">
        <v>2.2999999999999998</v>
      </c>
      <c r="N1857">
        <v>2.1</v>
      </c>
    </row>
    <row r="1858" spans="1:14" x14ac:dyDescent="0.25">
      <c r="A1858" t="s">
        <v>24</v>
      </c>
      <c r="B1858" t="s">
        <v>60</v>
      </c>
      <c r="C1858" s="1">
        <v>42417</v>
      </c>
      <c r="D1858">
        <f>36-0-0</f>
        <v>36</v>
      </c>
      <c r="E1858">
        <v>27.8</v>
      </c>
      <c r="F1858" s="7">
        <v>32.826014079785452</v>
      </c>
      <c r="G1858" s="7">
        <v>2.3566957992669857</v>
      </c>
      <c r="H1858">
        <v>1.72</v>
      </c>
      <c r="I1858" s="7">
        <v>1.7938043416972089</v>
      </c>
      <c r="J1858">
        <v>24.8</v>
      </c>
      <c r="K1858">
        <v>511</v>
      </c>
      <c r="L1858">
        <v>472.6</v>
      </c>
      <c r="M1858">
        <v>251.6</v>
      </c>
      <c r="N1858">
        <v>228.2</v>
      </c>
    </row>
    <row r="1859" spans="1:14" x14ac:dyDescent="0.25">
      <c r="A1859" t="s">
        <v>25</v>
      </c>
      <c r="B1859" t="s">
        <v>60</v>
      </c>
      <c r="C1859" s="1">
        <v>42417</v>
      </c>
      <c r="D1859">
        <f>6-0-0</f>
        <v>6</v>
      </c>
      <c r="E1859">
        <v>6.2</v>
      </c>
      <c r="F1859" s="7">
        <v>5.4710023466309083</v>
      </c>
      <c r="G1859" s="7">
        <v>3.165097265294615</v>
      </c>
      <c r="H1859">
        <v>2.31</v>
      </c>
      <c r="I1859" s="7">
        <v>2.4091209472793911</v>
      </c>
      <c r="J1859">
        <v>5.4</v>
      </c>
      <c r="K1859">
        <v>111.5</v>
      </c>
      <c r="L1859">
        <v>105.4</v>
      </c>
      <c r="M1859">
        <v>8.1999999999999993</v>
      </c>
      <c r="N1859">
        <v>7.5</v>
      </c>
    </row>
    <row r="1860" spans="1:14" x14ac:dyDescent="0.25">
      <c r="A1860" t="s">
        <v>26</v>
      </c>
      <c r="B1860" t="s">
        <v>60</v>
      </c>
      <c r="C1860" s="1">
        <v>42417</v>
      </c>
      <c r="D1860">
        <f>16-0-0</f>
        <v>16</v>
      </c>
      <c r="E1860">
        <v>16.5</v>
      </c>
      <c r="F1860" s="7">
        <v>14.589339591015756</v>
      </c>
      <c r="G1860" s="7">
        <v>2.1374682830561036</v>
      </c>
      <c r="H1860">
        <v>1.56</v>
      </c>
      <c r="I1860" s="7">
        <v>1.6269388215393288</v>
      </c>
      <c r="J1860">
        <v>17.3</v>
      </c>
      <c r="K1860">
        <v>357</v>
      </c>
      <c r="L1860">
        <v>280.5</v>
      </c>
      <c r="M1860">
        <v>53.2</v>
      </c>
      <c r="N1860">
        <v>48.3</v>
      </c>
    </row>
    <row r="1861" spans="1:14" x14ac:dyDescent="0.25">
      <c r="A1861" t="s">
        <v>27</v>
      </c>
      <c r="B1861" t="s">
        <v>60</v>
      </c>
      <c r="C1861" s="1">
        <v>42417</v>
      </c>
      <c r="D1861">
        <f>20-0-0</f>
        <v>20</v>
      </c>
      <c r="E1861">
        <v>18.2</v>
      </c>
      <c r="F1861" s="7">
        <v>18.236674488769694</v>
      </c>
      <c r="G1861" s="7">
        <v>1.8497321680293204</v>
      </c>
      <c r="H1861">
        <v>1.35</v>
      </c>
      <c r="I1861" s="7">
        <v>1.4079278263321116</v>
      </c>
      <c r="J1861">
        <v>15.9</v>
      </c>
      <c r="K1861">
        <v>327</v>
      </c>
      <c r="L1861">
        <v>309.39999999999998</v>
      </c>
      <c r="M1861">
        <v>157.5</v>
      </c>
      <c r="N1861">
        <v>142.9</v>
      </c>
    </row>
    <row r="1862" spans="1:14" x14ac:dyDescent="0.25">
      <c r="A1862" t="s">
        <v>28</v>
      </c>
      <c r="B1862" t="s">
        <v>60</v>
      </c>
      <c r="C1862" s="1">
        <v>42417</v>
      </c>
      <c r="D1862">
        <f>5-0-0</f>
        <v>5</v>
      </c>
      <c r="E1862">
        <v>7</v>
      </c>
      <c r="F1862" s="7">
        <v>4.5591686221924235</v>
      </c>
      <c r="G1862" s="7">
        <v>1.8360304482661403</v>
      </c>
      <c r="H1862">
        <v>1.34</v>
      </c>
      <c r="I1862" s="7">
        <v>1.397498731322244</v>
      </c>
      <c r="J1862">
        <v>5.0999999999999996</v>
      </c>
      <c r="K1862">
        <v>105</v>
      </c>
      <c r="L1862">
        <v>119</v>
      </c>
      <c r="M1862">
        <v>51</v>
      </c>
      <c r="N1862">
        <v>46.2</v>
      </c>
    </row>
    <row r="1863" spans="1:14" x14ac:dyDescent="0.25">
      <c r="A1863" t="s">
        <v>29</v>
      </c>
      <c r="B1863" t="s">
        <v>60</v>
      </c>
      <c r="C1863" s="1">
        <v>42417</v>
      </c>
      <c r="D1863">
        <f>15-0-0</f>
        <v>15</v>
      </c>
      <c r="E1863">
        <v>14.4</v>
      </c>
      <c r="F1863" s="7">
        <v>13.67750586657727</v>
      </c>
      <c r="G1863" s="7">
        <v>1.7675218494502396</v>
      </c>
      <c r="H1863">
        <v>1.29</v>
      </c>
      <c r="I1863" s="7">
        <v>1.3453532562729067</v>
      </c>
      <c r="J1863">
        <v>12.9</v>
      </c>
      <c r="K1863">
        <v>265</v>
      </c>
      <c r="L1863">
        <v>244.8</v>
      </c>
      <c r="M1863">
        <v>27.7</v>
      </c>
      <c r="N1863">
        <v>25.2</v>
      </c>
    </row>
    <row r="1864" spans="1:14" x14ac:dyDescent="0.25">
      <c r="A1864" t="s">
        <v>30</v>
      </c>
      <c r="B1864" t="s">
        <v>60</v>
      </c>
      <c r="C1864" s="1">
        <v>42417</v>
      </c>
      <c r="D1864">
        <f>40-0-0</f>
        <v>40</v>
      </c>
      <c r="E1864">
        <v>36.299999999999997</v>
      </c>
      <c r="F1864" s="7">
        <v>36.473348977539388</v>
      </c>
      <c r="G1864" s="7">
        <v>2.1922751621088241</v>
      </c>
      <c r="H1864">
        <v>1.6</v>
      </c>
      <c r="I1864" s="7">
        <v>1.668655201578799</v>
      </c>
      <c r="J1864">
        <v>30.4</v>
      </c>
      <c r="K1864">
        <v>626</v>
      </c>
      <c r="L1864">
        <v>617.09999999999991</v>
      </c>
      <c r="M1864">
        <v>70.099999999999994</v>
      </c>
      <c r="N1864">
        <v>63.6</v>
      </c>
    </row>
    <row r="1865" spans="1:14" x14ac:dyDescent="0.25">
      <c r="A1865" t="s">
        <v>31</v>
      </c>
      <c r="B1865" t="s">
        <v>60</v>
      </c>
      <c r="C1865" s="1">
        <v>42417</v>
      </c>
      <c r="D1865">
        <f>32-0-0</f>
        <v>32</v>
      </c>
      <c r="E1865">
        <v>31.9</v>
      </c>
      <c r="F1865" s="7">
        <v>29.178679182031512</v>
      </c>
      <c r="G1865" s="7">
        <v>1.8360304482661403</v>
      </c>
      <c r="H1865">
        <v>1.34</v>
      </c>
      <c r="I1865" s="7">
        <v>1.397498731322244</v>
      </c>
      <c r="J1865">
        <v>26.4</v>
      </c>
      <c r="K1865">
        <v>543</v>
      </c>
      <c r="L1865">
        <v>542.29999999999995</v>
      </c>
      <c r="M1865">
        <v>105.3</v>
      </c>
      <c r="N1865">
        <v>95.5</v>
      </c>
    </row>
    <row r="1866" spans="1:14" x14ac:dyDescent="0.25">
      <c r="A1866" t="s">
        <v>32</v>
      </c>
      <c r="B1866" t="s">
        <v>60</v>
      </c>
      <c r="C1866" s="1">
        <v>42417</v>
      </c>
      <c r="D1866">
        <f>7-0-0</f>
        <v>7</v>
      </c>
      <c r="E1866">
        <v>7.4</v>
      </c>
      <c r="F1866" s="7">
        <v>6.3828360710693932</v>
      </c>
      <c r="G1866" s="7">
        <v>1.1372427403439525</v>
      </c>
      <c r="H1866">
        <v>0.83</v>
      </c>
      <c r="I1866" s="7">
        <v>0.86561488581900181</v>
      </c>
      <c r="J1866">
        <v>5.9</v>
      </c>
      <c r="K1866">
        <v>121</v>
      </c>
      <c r="L1866">
        <v>125.80000000000001</v>
      </c>
      <c r="M1866">
        <v>48.7</v>
      </c>
      <c r="N1866">
        <v>44.2</v>
      </c>
    </row>
    <row r="1867" spans="1:14" x14ac:dyDescent="0.25">
      <c r="A1867" t="s">
        <v>33</v>
      </c>
      <c r="B1867" t="s">
        <v>60</v>
      </c>
      <c r="C1867" s="1">
        <v>42417</v>
      </c>
      <c r="D1867">
        <v>0</v>
      </c>
      <c r="E1867">
        <v>15</v>
      </c>
      <c r="F1867" s="7">
        <v>0</v>
      </c>
      <c r="G1867" s="7">
        <v>1.3290668170284745</v>
      </c>
      <c r="H1867">
        <v>0.97</v>
      </c>
      <c r="I1867" s="7">
        <v>1.0116222159571469</v>
      </c>
      <c r="J1867">
        <v>35</v>
      </c>
      <c r="K1867">
        <v>0</v>
      </c>
      <c r="L1867">
        <v>255</v>
      </c>
      <c r="M1867">
        <v>439.4</v>
      </c>
      <c r="N1867">
        <v>398.6</v>
      </c>
    </row>
    <row r="1868" spans="1:14" x14ac:dyDescent="0.25">
      <c r="A1868" t="s">
        <v>34</v>
      </c>
      <c r="B1868" t="s">
        <v>60</v>
      </c>
      <c r="C1868" s="1">
        <v>42417</v>
      </c>
      <c r="D1868">
        <f>13.6-0-0</f>
        <v>13.6</v>
      </c>
      <c r="E1868">
        <v>5.5</v>
      </c>
      <c r="F1868" s="7">
        <v>12.400938652363392</v>
      </c>
      <c r="G1868" s="7">
        <v>0.76729630673808846</v>
      </c>
      <c r="H1868">
        <v>0.56000000000000005</v>
      </c>
      <c r="I1868" s="7">
        <v>0.58402932055257972</v>
      </c>
      <c r="J1868">
        <v>8.6999999999999993</v>
      </c>
      <c r="K1868">
        <v>179.42249999999996</v>
      </c>
      <c r="L1868">
        <v>93.5</v>
      </c>
      <c r="M1868">
        <v>20.2</v>
      </c>
      <c r="N1868">
        <v>18.3</v>
      </c>
    </row>
    <row r="1869" spans="1:14" x14ac:dyDescent="0.25">
      <c r="A1869" t="s">
        <v>35</v>
      </c>
      <c r="B1869" t="s">
        <v>60</v>
      </c>
      <c r="C1869" s="1">
        <v>42417</v>
      </c>
      <c r="D1869">
        <f>22-0-0</f>
        <v>22</v>
      </c>
      <c r="E1869">
        <v>20.8</v>
      </c>
      <c r="F1869" s="7">
        <v>20.060341937646665</v>
      </c>
      <c r="G1869" s="7">
        <v>0.75359458697490833</v>
      </c>
      <c r="H1869">
        <v>0.55000000000000004</v>
      </c>
      <c r="I1869" s="7">
        <v>0.57360022554271217</v>
      </c>
      <c r="J1869">
        <v>17.399999999999999</v>
      </c>
      <c r="K1869">
        <v>359</v>
      </c>
      <c r="L1869">
        <v>353.6</v>
      </c>
      <c r="M1869">
        <v>174</v>
      </c>
      <c r="N1869">
        <v>157.9</v>
      </c>
    </row>
    <row r="1870" spans="1:14" x14ac:dyDescent="0.25">
      <c r="A1870" t="s">
        <v>36</v>
      </c>
      <c r="B1870" t="s">
        <v>60</v>
      </c>
      <c r="C1870" s="1">
        <v>42417</v>
      </c>
      <c r="D1870">
        <v>0</v>
      </c>
      <c r="E1870">
        <v>8</v>
      </c>
      <c r="F1870" s="7">
        <v>0</v>
      </c>
      <c r="G1870" s="7">
        <v>0.34254299407950378</v>
      </c>
      <c r="H1870">
        <v>0.25</v>
      </c>
      <c r="I1870" s="7">
        <v>0.26072737524668732</v>
      </c>
      <c r="J1870">
        <v>18.7</v>
      </c>
      <c r="K1870">
        <v>0</v>
      </c>
      <c r="L1870">
        <v>136</v>
      </c>
      <c r="M1870">
        <v>0</v>
      </c>
      <c r="N1870">
        <v>0</v>
      </c>
    </row>
    <row r="1871" spans="1:14" x14ac:dyDescent="0.25">
      <c r="A1871" t="s">
        <v>37</v>
      </c>
      <c r="B1871" t="s">
        <v>60</v>
      </c>
      <c r="C1871" s="1">
        <v>42417</v>
      </c>
      <c r="D1871">
        <v>0</v>
      </c>
      <c r="E1871">
        <v>0</v>
      </c>
      <c r="F1871" s="7">
        <v>0</v>
      </c>
      <c r="G1871" s="7">
        <v>0</v>
      </c>
      <c r="H1871">
        <v>0</v>
      </c>
      <c r="I1871" s="7">
        <v>0</v>
      </c>
      <c r="J1871">
        <v>0</v>
      </c>
      <c r="K1871">
        <v>0</v>
      </c>
      <c r="L1871">
        <v>0</v>
      </c>
      <c r="M1871">
        <v>0</v>
      </c>
      <c r="N1871">
        <v>0</v>
      </c>
    </row>
    <row r="1872" spans="1:14" x14ac:dyDescent="0.25">
      <c r="A1872" t="s">
        <v>38</v>
      </c>
      <c r="B1872" t="s">
        <v>60</v>
      </c>
      <c r="C1872" s="1">
        <v>42417</v>
      </c>
      <c r="D1872">
        <v>0</v>
      </c>
      <c r="E1872">
        <v>10</v>
      </c>
      <c r="F1872" s="7">
        <v>0</v>
      </c>
      <c r="G1872" s="7">
        <v>0</v>
      </c>
      <c r="H1872">
        <v>0</v>
      </c>
      <c r="I1872" s="7">
        <v>0</v>
      </c>
      <c r="J1872">
        <v>23.3</v>
      </c>
      <c r="K1872">
        <v>0</v>
      </c>
      <c r="L1872">
        <v>170</v>
      </c>
      <c r="M1872">
        <v>294.39999999999998</v>
      </c>
      <c r="N1872">
        <v>267.10000000000002</v>
      </c>
    </row>
    <row r="1873" spans="1:14" x14ac:dyDescent="0.25">
      <c r="A1873" t="s">
        <v>59</v>
      </c>
      <c r="B1873" t="s">
        <v>60</v>
      </c>
      <c r="C1873" s="1">
        <v>42417</v>
      </c>
      <c r="D1873">
        <v>0</v>
      </c>
      <c r="E1873">
        <v>5</v>
      </c>
      <c r="F1873" s="7">
        <v>0</v>
      </c>
      <c r="G1873" s="7">
        <v>0</v>
      </c>
      <c r="I1873" s="7">
        <v>0</v>
      </c>
      <c r="K1873">
        <v>0</v>
      </c>
      <c r="L1873">
        <v>85</v>
      </c>
      <c r="M1873">
        <v>0</v>
      </c>
      <c r="N1873">
        <v>0</v>
      </c>
    </row>
    <row r="1874" spans="1:14" x14ac:dyDescent="0.25">
      <c r="A1874" t="s">
        <v>1</v>
      </c>
      <c r="B1874" t="s">
        <v>60</v>
      </c>
      <c r="C1874" s="1">
        <v>42418</v>
      </c>
      <c r="D1874">
        <v>607.59999999999991</v>
      </c>
      <c r="E1874">
        <v>507.19999999999993</v>
      </c>
      <c r="F1874">
        <v>529</v>
      </c>
      <c r="G1874">
        <v>159</v>
      </c>
      <c r="H1874">
        <v>177.35000000000002</v>
      </c>
      <c r="I1874">
        <v>179.86</v>
      </c>
      <c r="J1874">
        <v>530.81632653061229</v>
      </c>
      <c r="K1874">
        <v>10073.099999999999</v>
      </c>
      <c r="L1874">
        <v>9265</v>
      </c>
      <c r="M1874">
        <v>3433.6000000000004</v>
      </c>
      <c r="N1874">
        <v>3150.1000000000004</v>
      </c>
    </row>
    <row r="1875" spans="1:14" x14ac:dyDescent="0.25">
      <c r="A1875" t="s">
        <v>2</v>
      </c>
      <c r="B1875" t="s">
        <v>60</v>
      </c>
      <c r="C1875" s="1">
        <v>42418</v>
      </c>
      <c r="D1875">
        <f>17-0-0</f>
        <v>17</v>
      </c>
      <c r="E1875">
        <v>14.5</v>
      </c>
      <c r="F1875" s="7">
        <v>14.800855826201451</v>
      </c>
      <c r="G1875" s="7">
        <v>18.558218212574001</v>
      </c>
      <c r="H1875">
        <v>20.7</v>
      </c>
      <c r="I1875" s="7">
        <v>20.992963067380884</v>
      </c>
      <c r="J1875">
        <v>11.6</v>
      </c>
      <c r="K1875">
        <v>251.06499999999997</v>
      </c>
      <c r="L1875">
        <v>261</v>
      </c>
      <c r="M1875">
        <v>33.6</v>
      </c>
      <c r="N1875">
        <v>30.8</v>
      </c>
    </row>
    <row r="1876" spans="1:14" x14ac:dyDescent="0.25">
      <c r="A1876" t="s">
        <v>3</v>
      </c>
      <c r="B1876" t="s">
        <v>60</v>
      </c>
      <c r="C1876" s="1">
        <v>42418</v>
      </c>
      <c r="D1876">
        <f>6.2-0-0</f>
        <v>6.2</v>
      </c>
      <c r="E1876">
        <v>3.3</v>
      </c>
      <c r="F1876" s="7">
        <v>5.3979591836734704</v>
      </c>
      <c r="G1876" s="7">
        <v>12.650070482097544</v>
      </c>
      <c r="H1876">
        <v>14.11</v>
      </c>
      <c r="I1876" s="7">
        <v>14.309696081195375</v>
      </c>
      <c r="J1876">
        <v>3.1</v>
      </c>
      <c r="K1876">
        <v>66.825000000000003</v>
      </c>
      <c r="L1876">
        <v>59.4</v>
      </c>
      <c r="M1876">
        <v>18.399999999999999</v>
      </c>
      <c r="N1876">
        <v>16.899999999999999</v>
      </c>
    </row>
    <row r="1877" spans="1:14" x14ac:dyDescent="0.25">
      <c r="A1877" t="s">
        <v>4</v>
      </c>
      <c r="B1877" t="s">
        <v>60</v>
      </c>
      <c r="C1877" s="1">
        <v>42418</v>
      </c>
      <c r="D1877">
        <f>8.6-0-0</f>
        <v>8.6</v>
      </c>
      <c r="E1877">
        <v>6.9</v>
      </c>
      <c r="F1877" s="7">
        <v>7.4874917709019098</v>
      </c>
      <c r="G1877" s="7">
        <v>9.3956583027910909</v>
      </c>
      <c r="H1877">
        <v>10.48</v>
      </c>
      <c r="I1877" s="7">
        <v>10.628321398364816</v>
      </c>
      <c r="J1877">
        <v>6.6</v>
      </c>
      <c r="K1877">
        <v>143.53050000000002</v>
      </c>
      <c r="L1877">
        <v>124.2</v>
      </c>
      <c r="M1877">
        <v>35.299999999999997</v>
      </c>
      <c r="N1877">
        <v>32.4</v>
      </c>
    </row>
    <row r="1878" spans="1:14" x14ac:dyDescent="0.25">
      <c r="A1878" t="s">
        <v>5</v>
      </c>
      <c r="B1878" t="s">
        <v>60</v>
      </c>
      <c r="C1878" s="1">
        <v>42418</v>
      </c>
      <c r="D1878">
        <f>12.3-0-0</f>
        <v>12.3</v>
      </c>
      <c r="E1878">
        <v>7.7</v>
      </c>
      <c r="F1878" s="7">
        <v>10.708854509545757</v>
      </c>
      <c r="G1878" s="7">
        <v>9.063941358894839</v>
      </c>
      <c r="H1878">
        <v>10.11</v>
      </c>
      <c r="I1878" s="7">
        <v>10.253084860445446</v>
      </c>
      <c r="J1878">
        <v>7.8</v>
      </c>
      <c r="K1878">
        <v>170.15999999999997</v>
      </c>
      <c r="L1878">
        <v>138.6</v>
      </c>
      <c r="M1878">
        <v>15.2</v>
      </c>
      <c r="N1878">
        <v>14</v>
      </c>
    </row>
    <row r="1879" spans="1:14" x14ac:dyDescent="0.25">
      <c r="A1879" t="s">
        <v>6</v>
      </c>
      <c r="B1879" t="s">
        <v>60</v>
      </c>
      <c r="C1879" s="1">
        <v>42418</v>
      </c>
      <c r="D1879">
        <f>13.3-0-1.3</f>
        <v>12</v>
      </c>
      <c r="E1879">
        <v>16.5</v>
      </c>
      <c r="F1879" s="7">
        <v>10.4476629361422</v>
      </c>
      <c r="G1879" s="7">
        <v>11.17079221877643</v>
      </c>
      <c r="H1879">
        <v>12.46</v>
      </c>
      <c r="I1879" s="7">
        <v>12.636343952636029</v>
      </c>
      <c r="J1879">
        <v>13.7</v>
      </c>
      <c r="K1879">
        <v>298.56550000000004</v>
      </c>
      <c r="L1879">
        <v>297</v>
      </c>
      <c r="M1879">
        <v>37.9</v>
      </c>
      <c r="N1879">
        <v>34.799999999999997</v>
      </c>
    </row>
    <row r="1880" spans="1:14" x14ac:dyDescent="0.25">
      <c r="A1880" t="s">
        <v>7</v>
      </c>
      <c r="B1880" t="s">
        <v>60</v>
      </c>
      <c r="C1880" s="1">
        <v>42418</v>
      </c>
      <c r="D1880">
        <f>18.5-0-0</f>
        <v>18.5</v>
      </c>
      <c r="E1880">
        <v>11.8</v>
      </c>
      <c r="F1880" s="7">
        <v>16.106813693219227</v>
      </c>
      <c r="G1880" s="7">
        <v>9.4404849168311245</v>
      </c>
      <c r="H1880">
        <v>10.53</v>
      </c>
      <c r="I1880" s="7">
        <v>10.679029038624188</v>
      </c>
      <c r="J1880">
        <v>8.3000000000000007</v>
      </c>
      <c r="K1880">
        <v>180.55599999999998</v>
      </c>
      <c r="L1880">
        <v>212.4</v>
      </c>
      <c r="M1880">
        <v>17.5</v>
      </c>
      <c r="N1880">
        <v>16</v>
      </c>
    </row>
    <row r="1881" spans="1:14" x14ac:dyDescent="0.25">
      <c r="A1881" t="s">
        <v>8</v>
      </c>
      <c r="B1881" t="s">
        <v>60</v>
      </c>
      <c r="C1881" s="1">
        <v>42418</v>
      </c>
      <c r="D1881">
        <f>17.9-0-0</f>
        <v>17.899999999999999</v>
      </c>
      <c r="E1881">
        <v>12.7</v>
      </c>
      <c r="F1881" s="7">
        <v>15.584430546412113</v>
      </c>
      <c r="G1881" s="7">
        <v>7.1722582464054119</v>
      </c>
      <c r="H1881">
        <v>8</v>
      </c>
      <c r="I1881" s="7">
        <v>8.1132224414998593</v>
      </c>
      <c r="J1881">
        <v>13</v>
      </c>
      <c r="K1881">
        <v>282.89499999999998</v>
      </c>
      <c r="L1881">
        <v>228.6</v>
      </c>
      <c r="M1881">
        <v>33.700000000000003</v>
      </c>
      <c r="N1881">
        <v>31</v>
      </c>
    </row>
    <row r="1882" spans="1:14" x14ac:dyDescent="0.25">
      <c r="A1882" t="s">
        <v>9</v>
      </c>
      <c r="B1882" t="s">
        <v>60</v>
      </c>
      <c r="C1882" s="1">
        <v>42418</v>
      </c>
      <c r="D1882">
        <f>18.6-0-0</f>
        <v>18.600000000000001</v>
      </c>
      <c r="E1882">
        <v>14.8</v>
      </c>
      <c r="F1882" s="7">
        <v>16.193877551020414</v>
      </c>
      <c r="G1882" s="7">
        <v>9.2880744290950084</v>
      </c>
      <c r="H1882">
        <v>10.36</v>
      </c>
      <c r="I1882" s="7">
        <v>10.506623061742316</v>
      </c>
      <c r="J1882">
        <v>12.4</v>
      </c>
      <c r="K1882">
        <v>269.86500000000007</v>
      </c>
      <c r="L1882">
        <v>266.40000000000003</v>
      </c>
      <c r="M1882">
        <v>28.2</v>
      </c>
      <c r="N1882">
        <v>25.8</v>
      </c>
    </row>
    <row r="1883" spans="1:14" x14ac:dyDescent="0.25">
      <c r="A1883" t="s">
        <v>10</v>
      </c>
      <c r="B1883" t="s">
        <v>60</v>
      </c>
      <c r="C1883" s="1">
        <v>42418</v>
      </c>
      <c r="D1883">
        <f>15.5-0-0</f>
        <v>15.5</v>
      </c>
      <c r="E1883">
        <v>17.8</v>
      </c>
      <c r="F1883" s="7">
        <v>13.494897959183675</v>
      </c>
      <c r="G1883" s="7">
        <v>8.7949816746546379</v>
      </c>
      <c r="H1883">
        <v>9.81</v>
      </c>
      <c r="I1883" s="7">
        <v>9.9488390188892026</v>
      </c>
      <c r="J1883">
        <v>12.9</v>
      </c>
      <c r="K1883">
        <v>280.29999999999995</v>
      </c>
      <c r="L1883">
        <v>320.40000000000003</v>
      </c>
      <c r="M1883">
        <v>37.700000000000003</v>
      </c>
      <c r="N1883">
        <v>34.5</v>
      </c>
    </row>
    <row r="1884" spans="1:14" x14ac:dyDescent="0.25">
      <c r="A1884" t="s">
        <v>11</v>
      </c>
      <c r="B1884" t="s">
        <v>60</v>
      </c>
      <c r="C1884" s="1">
        <v>42418</v>
      </c>
      <c r="D1884">
        <f>14-0-0</f>
        <v>14</v>
      </c>
      <c r="E1884">
        <v>12.4</v>
      </c>
      <c r="F1884" s="7">
        <v>12.1889400921659</v>
      </c>
      <c r="G1884" s="7">
        <v>8.4184381167183524</v>
      </c>
      <c r="H1884">
        <v>9.39</v>
      </c>
      <c r="I1884" s="7">
        <v>9.5228948407104586</v>
      </c>
      <c r="J1884">
        <v>7.5</v>
      </c>
      <c r="K1884">
        <v>163.19549999999995</v>
      </c>
      <c r="L1884">
        <v>223.20000000000002</v>
      </c>
      <c r="M1884">
        <v>24.3</v>
      </c>
      <c r="N1884">
        <v>22.3</v>
      </c>
    </row>
    <row r="1885" spans="1:14" x14ac:dyDescent="0.25">
      <c r="A1885" t="s">
        <v>12</v>
      </c>
      <c r="B1885" t="s">
        <v>60</v>
      </c>
      <c r="C1885" s="1">
        <v>42418</v>
      </c>
      <c r="D1885">
        <f>34.4-0-0</f>
        <v>34.4</v>
      </c>
      <c r="E1885">
        <v>30.4</v>
      </c>
      <c r="F1885" s="7">
        <v>29.949967083607639</v>
      </c>
      <c r="G1885" s="7">
        <v>5.944009021708486</v>
      </c>
      <c r="H1885">
        <v>6.63</v>
      </c>
      <c r="I1885" s="7">
        <v>6.7238330983930075</v>
      </c>
      <c r="J1885">
        <v>24.6</v>
      </c>
      <c r="K1885">
        <v>535.48</v>
      </c>
      <c r="L1885">
        <v>547.19999999999993</v>
      </c>
      <c r="M1885">
        <v>159.6</v>
      </c>
      <c r="N1885">
        <v>146.4</v>
      </c>
    </row>
    <row r="1886" spans="1:14" x14ac:dyDescent="0.25">
      <c r="A1886" t="s">
        <v>13</v>
      </c>
      <c r="B1886" t="s">
        <v>60</v>
      </c>
      <c r="C1886" s="1">
        <v>42418</v>
      </c>
      <c r="D1886">
        <f>12-0-0</f>
        <v>12</v>
      </c>
      <c r="E1886">
        <v>10</v>
      </c>
      <c r="F1886" s="7">
        <v>10.4476629361422</v>
      </c>
      <c r="G1886" s="7">
        <v>6.2488299971807155</v>
      </c>
      <c r="H1886">
        <v>6.97</v>
      </c>
      <c r="I1886" s="7">
        <v>7.068645052156751</v>
      </c>
      <c r="J1886">
        <v>9.5</v>
      </c>
      <c r="K1886">
        <v>206</v>
      </c>
      <c r="L1886">
        <v>180</v>
      </c>
      <c r="M1886">
        <v>22.9</v>
      </c>
      <c r="N1886">
        <v>21</v>
      </c>
    </row>
    <row r="1887" spans="1:14" x14ac:dyDescent="0.25">
      <c r="A1887" t="s">
        <v>14</v>
      </c>
      <c r="B1887" t="s">
        <v>60</v>
      </c>
      <c r="C1887" s="1">
        <v>42418</v>
      </c>
      <c r="D1887">
        <f>8-0-0</f>
        <v>8</v>
      </c>
      <c r="E1887">
        <v>5.7</v>
      </c>
      <c r="F1887" s="7">
        <v>6.9651086240948006</v>
      </c>
      <c r="G1887" s="7">
        <v>3.7744009021708482</v>
      </c>
      <c r="H1887">
        <v>4.21</v>
      </c>
      <c r="I1887" s="7">
        <v>4.2695833098392999</v>
      </c>
      <c r="J1887">
        <v>4.4000000000000004</v>
      </c>
      <c r="K1887">
        <v>96</v>
      </c>
      <c r="L1887">
        <v>102.60000000000001</v>
      </c>
      <c r="M1887">
        <v>7.2</v>
      </c>
      <c r="N1887">
        <v>6.6</v>
      </c>
    </row>
    <row r="1888" spans="1:14" x14ac:dyDescent="0.25">
      <c r="A1888" t="s">
        <v>15</v>
      </c>
      <c r="B1888" t="s">
        <v>60</v>
      </c>
      <c r="C1888" s="1">
        <v>42418</v>
      </c>
      <c r="D1888">
        <f>12-0-0</f>
        <v>12</v>
      </c>
      <c r="E1888">
        <v>9.9</v>
      </c>
      <c r="F1888" s="7">
        <v>10.4476629361422</v>
      </c>
      <c r="G1888" s="7">
        <v>3.6578517056667605</v>
      </c>
      <c r="H1888">
        <v>4.08</v>
      </c>
      <c r="I1888" s="7">
        <v>4.1377434451649284</v>
      </c>
      <c r="J1888">
        <v>10</v>
      </c>
      <c r="K1888">
        <v>217.5</v>
      </c>
      <c r="L1888">
        <v>178.20000000000002</v>
      </c>
      <c r="M1888">
        <v>29.3</v>
      </c>
      <c r="N1888">
        <v>26.8</v>
      </c>
    </row>
    <row r="1889" spans="1:14" x14ac:dyDescent="0.25">
      <c r="A1889" t="s">
        <v>16</v>
      </c>
      <c r="B1889" t="s">
        <v>60</v>
      </c>
      <c r="C1889" s="1">
        <v>42418</v>
      </c>
      <c r="D1889">
        <f>17-0-0</f>
        <v>17</v>
      </c>
      <c r="E1889">
        <v>9.9</v>
      </c>
      <c r="F1889" s="7">
        <v>14.800855826201451</v>
      </c>
      <c r="G1889" s="7">
        <v>6.0874541866365925</v>
      </c>
      <c r="H1889">
        <v>6.79</v>
      </c>
      <c r="I1889" s="7">
        <v>6.886097547223005</v>
      </c>
      <c r="J1889">
        <v>9.5</v>
      </c>
      <c r="K1889">
        <v>206.5</v>
      </c>
      <c r="L1889">
        <v>178.20000000000002</v>
      </c>
      <c r="M1889">
        <v>52.4</v>
      </c>
      <c r="N1889">
        <v>48</v>
      </c>
    </row>
    <row r="1890" spans="1:14" x14ac:dyDescent="0.25">
      <c r="A1890" t="s">
        <v>17</v>
      </c>
      <c r="B1890" t="s">
        <v>60</v>
      </c>
      <c r="C1890" s="1">
        <v>42418</v>
      </c>
      <c r="D1890">
        <v>0</v>
      </c>
      <c r="E1890">
        <v>17</v>
      </c>
      <c r="F1890" s="7">
        <v>0</v>
      </c>
      <c r="G1890" s="7">
        <v>2.9495912038342258</v>
      </c>
      <c r="H1890">
        <v>3.29</v>
      </c>
      <c r="I1890" s="7">
        <v>3.3365627290668169</v>
      </c>
      <c r="J1890">
        <v>38.299999999999997</v>
      </c>
      <c r="K1890">
        <v>0</v>
      </c>
      <c r="L1890">
        <v>306</v>
      </c>
      <c r="M1890">
        <v>276.5</v>
      </c>
      <c r="N1890">
        <v>253.7</v>
      </c>
    </row>
    <row r="1891" spans="1:14" x14ac:dyDescent="0.25">
      <c r="A1891" t="s">
        <v>18</v>
      </c>
      <c r="B1891" t="s">
        <v>60</v>
      </c>
      <c r="C1891" s="1">
        <v>42418</v>
      </c>
      <c r="D1891">
        <f>19-0-0</f>
        <v>19</v>
      </c>
      <c r="E1891">
        <v>18</v>
      </c>
      <c r="F1891" s="7">
        <v>16.542132982225151</v>
      </c>
      <c r="G1891" s="7">
        <v>2.2234000563856777</v>
      </c>
      <c r="H1891">
        <v>2.48</v>
      </c>
      <c r="I1891" s="7">
        <v>2.5150989568649562</v>
      </c>
      <c r="J1891">
        <v>15.1</v>
      </c>
      <c r="K1891">
        <v>328.5</v>
      </c>
      <c r="L1891">
        <v>324</v>
      </c>
      <c r="M1891">
        <v>117.4</v>
      </c>
      <c r="N1891">
        <v>107.7</v>
      </c>
    </row>
    <row r="1892" spans="1:14" x14ac:dyDescent="0.25">
      <c r="A1892" t="s">
        <v>19</v>
      </c>
      <c r="B1892" t="s">
        <v>60</v>
      </c>
      <c r="C1892" s="1">
        <v>42418</v>
      </c>
      <c r="D1892">
        <f>15-0-0</f>
        <v>15</v>
      </c>
      <c r="E1892">
        <v>14.6</v>
      </c>
      <c r="F1892" s="7">
        <v>13.05957867017775</v>
      </c>
      <c r="G1892" s="7">
        <v>2.2144347335776713</v>
      </c>
      <c r="H1892">
        <v>2.4700000000000002</v>
      </c>
      <c r="I1892" s="7">
        <v>2.5049574288130816</v>
      </c>
      <c r="J1892">
        <v>12</v>
      </c>
      <c r="K1892">
        <v>260.5</v>
      </c>
      <c r="L1892">
        <v>262.8</v>
      </c>
      <c r="M1892">
        <v>145.4</v>
      </c>
      <c r="N1892">
        <v>133.4</v>
      </c>
    </row>
    <row r="1893" spans="1:14" x14ac:dyDescent="0.25">
      <c r="A1893" t="s">
        <v>20</v>
      </c>
      <c r="B1893" t="s">
        <v>60</v>
      </c>
      <c r="C1893" s="1">
        <v>42418</v>
      </c>
      <c r="D1893">
        <f>30.5-0-0</f>
        <v>30.5</v>
      </c>
      <c r="E1893">
        <v>30.5</v>
      </c>
      <c r="F1893" s="7">
        <v>26.554476629361425</v>
      </c>
      <c r="G1893" s="7">
        <v>1.8109952072173665</v>
      </c>
      <c r="H1893">
        <v>2.02</v>
      </c>
      <c r="I1893" s="7">
        <v>2.0485886664787141</v>
      </c>
      <c r="J1893">
        <v>24.7</v>
      </c>
      <c r="K1893">
        <v>537.5</v>
      </c>
      <c r="L1893">
        <v>549</v>
      </c>
      <c r="M1893">
        <v>152.1</v>
      </c>
      <c r="N1893">
        <v>139.5</v>
      </c>
    </row>
    <row r="1894" spans="1:14" x14ac:dyDescent="0.25">
      <c r="A1894" t="s">
        <v>21</v>
      </c>
      <c r="B1894" t="s">
        <v>60</v>
      </c>
      <c r="C1894" s="1">
        <v>42418</v>
      </c>
      <c r="D1894">
        <f>25-0-0</f>
        <v>25</v>
      </c>
      <c r="E1894">
        <v>26</v>
      </c>
      <c r="F1894" s="7">
        <v>21.765964450296252</v>
      </c>
      <c r="G1894" s="7">
        <v>2.7075274880180431</v>
      </c>
      <c r="H1894">
        <v>3.02</v>
      </c>
      <c r="I1894" s="7">
        <v>3.0627414716661967</v>
      </c>
      <c r="J1894">
        <v>20.6</v>
      </c>
      <c r="K1894">
        <v>446.5</v>
      </c>
      <c r="L1894">
        <v>468</v>
      </c>
      <c r="M1894">
        <v>232.7</v>
      </c>
      <c r="N1894">
        <v>213.5</v>
      </c>
    </row>
    <row r="1895" spans="1:14" x14ac:dyDescent="0.25">
      <c r="A1895" t="s">
        <v>22</v>
      </c>
      <c r="B1895" t="s">
        <v>60</v>
      </c>
      <c r="C1895" s="1">
        <v>42418</v>
      </c>
      <c r="D1895">
        <f>21-0-0</f>
        <v>21</v>
      </c>
      <c r="E1895">
        <v>20.8</v>
      </c>
      <c r="F1895" s="7">
        <v>18.283410138248851</v>
      </c>
      <c r="G1895" s="7">
        <v>1.2730758387369607</v>
      </c>
      <c r="H1895">
        <v>1.42</v>
      </c>
      <c r="I1895" s="7">
        <v>1.4400969833662249</v>
      </c>
      <c r="J1895">
        <v>16.899999999999999</v>
      </c>
      <c r="K1895">
        <v>367</v>
      </c>
      <c r="L1895">
        <v>374.40000000000003</v>
      </c>
      <c r="M1895">
        <v>180.4</v>
      </c>
      <c r="N1895">
        <v>165.5</v>
      </c>
    </row>
    <row r="1896" spans="1:14" x14ac:dyDescent="0.25">
      <c r="A1896" t="s">
        <v>23</v>
      </c>
      <c r="B1896" t="s">
        <v>60</v>
      </c>
      <c r="C1896" s="1">
        <v>42418</v>
      </c>
      <c r="D1896">
        <f>5.8-0-0</f>
        <v>5.8</v>
      </c>
      <c r="E1896">
        <v>4.7</v>
      </c>
      <c r="F1896" s="7">
        <v>5.04970375246873</v>
      </c>
      <c r="G1896" s="7">
        <v>2.10685085988159</v>
      </c>
      <c r="H1896">
        <v>2.35</v>
      </c>
      <c r="I1896" s="7">
        <v>2.3832590921905834</v>
      </c>
      <c r="J1896">
        <v>2.7</v>
      </c>
      <c r="K1896">
        <v>58.094999999999992</v>
      </c>
      <c r="L1896">
        <v>84.600000000000009</v>
      </c>
      <c r="M1896">
        <v>2.6</v>
      </c>
      <c r="N1896">
        <v>2.4</v>
      </c>
    </row>
    <row r="1897" spans="1:14" x14ac:dyDescent="0.25">
      <c r="A1897" t="s">
        <v>24</v>
      </c>
      <c r="B1897" t="s">
        <v>60</v>
      </c>
      <c r="C1897" s="1">
        <v>42418</v>
      </c>
      <c r="D1897">
        <f>37-0-0</f>
        <v>37</v>
      </c>
      <c r="E1897">
        <v>27.8</v>
      </c>
      <c r="F1897" s="7">
        <v>32.213627386438453</v>
      </c>
      <c r="G1897" s="7">
        <v>1.5420355229771636</v>
      </c>
      <c r="H1897">
        <v>1.72</v>
      </c>
      <c r="I1897" s="7">
        <v>1.7443428249224697</v>
      </c>
      <c r="J1897">
        <v>25.2</v>
      </c>
      <c r="K1897">
        <v>548</v>
      </c>
      <c r="L1897">
        <v>500.40000000000003</v>
      </c>
      <c r="M1897">
        <v>269.39999999999998</v>
      </c>
      <c r="N1897">
        <v>247.1</v>
      </c>
    </row>
    <row r="1898" spans="1:14" x14ac:dyDescent="0.25">
      <c r="A1898" t="s">
        <v>25</v>
      </c>
      <c r="B1898" t="s">
        <v>60</v>
      </c>
      <c r="C1898" s="1">
        <v>42418</v>
      </c>
      <c r="D1898">
        <f>5-0-0</f>
        <v>5</v>
      </c>
      <c r="E1898">
        <v>6.2</v>
      </c>
      <c r="F1898" s="7">
        <v>4.3531928900592503</v>
      </c>
      <c r="G1898" s="7">
        <v>2.070989568649563</v>
      </c>
      <c r="H1898">
        <v>2.31</v>
      </c>
      <c r="I1898" s="7">
        <v>2.342692979983084</v>
      </c>
      <c r="J1898">
        <v>5.4</v>
      </c>
      <c r="K1898">
        <v>116.5</v>
      </c>
      <c r="L1898">
        <v>111.60000000000001</v>
      </c>
      <c r="M1898">
        <v>8.6</v>
      </c>
      <c r="N1898">
        <v>7.9</v>
      </c>
    </row>
    <row r="1899" spans="1:14" x14ac:dyDescent="0.25">
      <c r="A1899" t="s">
        <v>26</v>
      </c>
      <c r="B1899" t="s">
        <v>60</v>
      </c>
      <c r="C1899" s="1">
        <v>42418</v>
      </c>
      <c r="D1899">
        <f>18-0-0</f>
        <v>18</v>
      </c>
      <c r="E1899">
        <v>16.5</v>
      </c>
      <c r="F1899" s="7">
        <v>15.6714944042133</v>
      </c>
      <c r="G1899" s="7">
        <v>1.3985903580490555</v>
      </c>
      <c r="H1899">
        <v>1.56</v>
      </c>
      <c r="I1899" s="7">
        <v>1.5820783760924726</v>
      </c>
      <c r="J1899">
        <v>17.3</v>
      </c>
      <c r="K1899">
        <v>375</v>
      </c>
      <c r="L1899">
        <v>297</v>
      </c>
      <c r="M1899">
        <v>55.8</v>
      </c>
      <c r="N1899">
        <v>51.2</v>
      </c>
    </row>
    <row r="1900" spans="1:14" x14ac:dyDescent="0.25">
      <c r="A1900" t="s">
        <v>27</v>
      </c>
      <c r="B1900" t="s">
        <v>60</v>
      </c>
      <c r="C1900" s="1">
        <v>42418</v>
      </c>
      <c r="D1900">
        <f>20-0-0</f>
        <v>20</v>
      </c>
      <c r="E1900">
        <v>18.2</v>
      </c>
      <c r="F1900" s="7">
        <v>17.412771560237001</v>
      </c>
      <c r="G1900" s="7">
        <v>1.2103185790809132</v>
      </c>
      <c r="H1900">
        <v>1.35</v>
      </c>
      <c r="I1900" s="7">
        <v>1.3691062870031012</v>
      </c>
      <c r="J1900">
        <v>16</v>
      </c>
      <c r="K1900">
        <v>347</v>
      </c>
      <c r="L1900">
        <v>327.59999999999997</v>
      </c>
      <c r="M1900">
        <v>166.9</v>
      </c>
      <c r="N1900">
        <v>153.1</v>
      </c>
    </row>
    <row r="1901" spans="1:14" x14ac:dyDescent="0.25">
      <c r="A1901" t="s">
        <v>28</v>
      </c>
      <c r="B1901" t="s">
        <v>60</v>
      </c>
      <c r="C1901" s="1">
        <v>42418</v>
      </c>
      <c r="D1901">
        <f>5-0-0</f>
        <v>5</v>
      </c>
      <c r="E1901">
        <v>7</v>
      </c>
      <c r="F1901" s="7">
        <v>4.3531928900592503</v>
      </c>
      <c r="G1901" s="7">
        <v>1.2013532562729066</v>
      </c>
      <c r="H1901">
        <v>1.34</v>
      </c>
      <c r="I1901" s="7">
        <v>1.3589647589512264</v>
      </c>
      <c r="J1901">
        <v>5.0999999999999996</v>
      </c>
      <c r="K1901">
        <v>110</v>
      </c>
      <c r="L1901">
        <v>126</v>
      </c>
      <c r="M1901">
        <v>53.3</v>
      </c>
      <c r="N1901">
        <v>48.9</v>
      </c>
    </row>
    <row r="1902" spans="1:14" x14ac:dyDescent="0.25">
      <c r="A1902" t="s">
        <v>29</v>
      </c>
      <c r="B1902" t="s">
        <v>60</v>
      </c>
      <c r="C1902" s="1">
        <v>42418</v>
      </c>
      <c r="D1902">
        <f>15-0-0</f>
        <v>15</v>
      </c>
      <c r="E1902">
        <v>14.4</v>
      </c>
      <c r="F1902" s="7">
        <v>13.05957867017775</v>
      </c>
      <c r="G1902" s="7">
        <v>1.1565266422328728</v>
      </c>
      <c r="H1902">
        <v>1.29</v>
      </c>
      <c r="I1902" s="7">
        <v>1.3082571186918521</v>
      </c>
      <c r="J1902">
        <v>12.9</v>
      </c>
      <c r="K1902">
        <v>280</v>
      </c>
      <c r="L1902">
        <v>259.2</v>
      </c>
      <c r="M1902">
        <v>29.3</v>
      </c>
      <c r="N1902">
        <v>26.8</v>
      </c>
    </row>
    <row r="1903" spans="1:14" x14ac:dyDescent="0.25">
      <c r="A1903" t="s">
        <v>30</v>
      </c>
      <c r="B1903" t="s">
        <v>60</v>
      </c>
      <c r="C1903" s="1">
        <v>42418</v>
      </c>
      <c r="D1903">
        <f>41-0-0</f>
        <v>41</v>
      </c>
      <c r="E1903">
        <v>36.299999999999997</v>
      </c>
      <c r="F1903" s="7">
        <v>35.696181698485852</v>
      </c>
      <c r="G1903" s="7">
        <v>1.4344516492810824</v>
      </c>
      <c r="H1903">
        <v>1.6</v>
      </c>
      <c r="I1903" s="7">
        <v>1.6226444882999718</v>
      </c>
      <c r="J1903">
        <v>30.7</v>
      </c>
      <c r="K1903">
        <v>667</v>
      </c>
      <c r="L1903">
        <v>653.4</v>
      </c>
      <c r="M1903">
        <v>74.599999999999994</v>
      </c>
      <c r="N1903">
        <v>68.400000000000006</v>
      </c>
    </row>
    <row r="1904" spans="1:14" x14ac:dyDescent="0.25">
      <c r="A1904" t="s">
        <v>31</v>
      </c>
      <c r="B1904" t="s">
        <v>60</v>
      </c>
      <c r="C1904" s="1">
        <v>42418</v>
      </c>
      <c r="D1904">
        <f>32-0-0</f>
        <v>32</v>
      </c>
      <c r="E1904">
        <v>31.9</v>
      </c>
      <c r="F1904" s="7">
        <v>27.860434496379202</v>
      </c>
      <c r="G1904" s="7">
        <v>1.2013532562729066</v>
      </c>
      <c r="H1904">
        <v>1.34</v>
      </c>
      <c r="I1904" s="7">
        <v>1.3589647589512264</v>
      </c>
      <c r="J1904">
        <v>26.5</v>
      </c>
      <c r="K1904">
        <v>575</v>
      </c>
      <c r="L1904">
        <v>574.19999999999993</v>
      </c>
      <c r="M1904">
        <v>111.4</v>
      </c>
      <c r="N1904">
        <v>102.2</v>
      </c>
    </row>
    <row r="1905" spans="1:14" x14ac:dyDescent="0.25">
      <c r="A1905" t="s">
        <v>32</v>
      </c>
      <c r="B1905" t="s">
        <v>60</v>
      </c>
      <c r="C1905" s="1">
        <v>42418</v>
      </c>
      <c r="D1905">
        <f>7-0-0</f>
        <v>7</v>
      </c>
      <c r="E1905">
        <v>7.4</v>
      </c>
      <c r="F1905" s="7">
        <v>6.0944700460829502</v>
      </c>
      <c r="G1905" s="7">
        <v>0.7441217930645615</v>
      </c>
      <c r="H1905">
        <v>0.83</v>
      </c>
      <c r="I1905" s="7">
        <v>0.84174682830561032</v>
      </c>
      <c r="J1905">
        <v>5.9</v>
      </c>
      <c r="K1905">
        <v>128</v>
      </c>
      <c r="L1905">
        <v>133.20000000000002</v>
      </c>
      <c r="M1905">
        <v>51.4</v>
      </c>
      <c r="N1905">
        <v>47.2</v>
      </c>
    </row>
    <row r="1906" spans="1:14" x14ac:dyDescent="0.25">
      <c r="A1906" t="s">
        <v>33</v>
      </c>
      <c r="B1906" t="s">
        <v>60</v>
      </c>
      <c r="C1906" s="1">
        <v>42418</v>
      </c>
      <c r="D1906">
        <v>0</v>
      </c>
      <c r="E1906">
        <v>15</v>
      </c>
      <c r="F1906" s="7">
        <v>0</v>
      </c>
      <c r="G1906" s="7">
        <v>0.86963631237665617</v>
      </c>
      <c r="H1906">
        <v>0.97</v>
      </c>
      <c r="I1906" s="7">
        <v>0.98372822103185786</v>
      </c>
      <c r="J1906">
        <v>33.799999999999997</v>
      </c>
      <c r="K1906">
        <v>0</v>
      </c>
      <c r="L1906">
        <v>270</v>
      </c>
      <c r="M1906">
        <v>447.7</v>
      </c>
      <c r="N1906">
        <v>410.8</v>
      </c>
    </row>
    <row r="1907" spans="1:14" x14ac:dyDescent="0.25">
      <c r="A1907" t="s">
        <v>34</v>
      </c>
      <c r="B1907" t="s">
        <v>60</v>
      </c>
      <c r="C1907" s="1">
        <v>42418</v>
      </c>
      <c r="D1907">
        <f>10-0-0</f>
        <v>10</v>
      </c>
      <c r="E1907">
        <v>5.5</v>
      </c>
      <c r="F1907" s="7">
        <v>8.7063857801185005</v>
      </c>
      <c r="G1907" s="7">
        <v>0.50205807724837892</v>
      </c>
      <c r="H1907">
        <v>0.56000000000000005</v>
      </c>
      <c r="I1907" s="7">
        <v>0.56792557090499018</v>
      </c>
      <c r="J1907">
        <v>8.6999999999999993</v>
      </c>
      <c r="K1907">
        <v>189.43249999999998</v>
      </c>
      <c r="L1907">
        <v>99</v>
      </c>
      <c r="M1907">
        <v>21.2</v>
      </c>
      <c r="N1907">
        <v>19.399999999999999</v>
      </c>
    </row>
    <row r="1908" spans="1:14" x14ac:dyDescent="0.25">
      <c r="A1908" t="s">
        <v>35</v>
      </c>
      <c r="B1908" t="s">
        <v>60</v>
      </c>
      <c r="C1908" s="1">
        <v>42418</v>
      </c>
      <c r="D1908">
        <f>21-0-0</f>
        <v>21</v>
      </c>
      <c r="E1908">
        <v>20.8</v>
      </c>
      <c r="F1908" s="7">
        <v>18.283410138248851</v>
      </c>
      <c r="G1908" s="7">
        <v>0.49309275444037209</v>
      </c>
      <c r="H1908">
        <v>0.55000000000000004</v>
      </c>
      <c r="I1908" s="7">
        <v>0.55778404285311534</v>
      </c>
      <c r="J1908">
        <v>17.5</v>
      </c>
      <c r="K1908">
        <v>380</v>
      </c>
      <c r="L1908">
        <v>374.40000000000003</v>
      </c>
      <c r="M1908">
        <v>183.8</v>
      </c>
      <c r="N1908">
        <v>168.7</v>
      </c>
    </row>
    <row r="1909" spans="1:14" x14ac:dyDescent="0.25">
      <c r="A1909" t="s">
        <v>36</v>
      </c>
      <c r="B1909" t="s">
        <v>60</v>
      </c>
      <c r="C1909" s="1">
        <v>42418</v>
      </c>
      <c r="D1909">
        <v>0</v>
      </c>
      <c r="E1909">
        <v>8</v>
      </c>
      <c r="F1909" s="7">
        <v>0</v>
      </c>
      <c r="G1909" s="7">
        <v>0.22413307020016912</v>
      </c>
      <c r="H1909">
        <v>0.25</v>
      </c>
      <c r="I1909" s="7">
        <v>0.2535382012968706</v>
      </c>
      <c r="J1909">
        <v>18</v>
      </c>
      <c r="K1909">
        <v>0</v>
      </c>
      <c r="L1909">
        <v>144</v>
      </c>
      <c r="M1909">
        <v>0</v>
      </c>
      <c r="N1909">
        <v>0</v>
      </c>
    </row>
    <row r="1910" spans="1:14" x14ac:dyDescent="0.25">
      <c r="A1910" t="s">
        <v>37</v>
      </c>
      <c r="B1910" t="s">
        <v>60</v>
      </c>
      <c r="C1910" s="1">
        <v>42418</v>
      </c>
      <c r="D1910">
        <v>0</v>
      </c>
      <c r="E1910">
        <v>0</v>
      </c>
      <c r="F1910" s="7">
        <v>0</v>
      </c>
      <c r="G1910" s="7">
        <v>0</v>
      </c>
      <c r="H1910">
        <v>0</v>
      </c>
      <c r="I1910" s="7">
        <v>0</v>
      </c>
      <c r="J1910">
        <v>0</v>
      </c>
      <c r="K1910">
        <v>0</v>
      </c>
      <c r="L1910">
        <v>0</v>
      </c>
      <c r="M1910">
        <v>0</v>
      </c>
      <c r="N1910">
        <v>0</v>
      </c>
    </row>
    <row r="1911" spans="1:14" x14ac:dyDescent="0.25">
      <c r="A1911" t="s">
        <v>38</v>
      </c>
      <c r="B1911" t="s">
        <v>60</v>
      </c>
      <c r="C1911" s="1">
        <v>42418</v>
      </c>
      <c r="D1911">
        <v>0</v>
      </c>
      <c r="E1911">
        <v>10</v>
      </c>
      <c r="F1911" s="7">
        <v>0</v>
      </c>
      <c r="G1911" s="7">
        <v>0</v>
      </c>
      <c r="H1911">
        <v>0</v>
      </c>
      <c r="I1911" s="7">
        <v>0</v>
      </c>
      <c r="J1911">
        <v>22.6</v>
      </c>
      <c r="K1911">
        <v>0</v>
      </c>
      <c r="L1911">
        <v>180</v>
      </c>
      <c r="M1911">
        <v>300</v>
      </c>
      <c r="N1911">
        <v>275.3</v>
      </c>
    </row>
    <row r="1912" spans="1:14" x14ac:dyDescent="0.25">
      <c r="A1912" t="s">
        <v>59</v>
      </c>
      <c r="B1912" t="s">
        <v>60</v>
      </c>
      <c r="C1912" s="1">
        <v>42418</v>
      </c>
      <c r="D1912">
        <v>0</v>
      </c>
      <c r="E1912">
        <v>5</v>
      </c>
      <c r="F1912" s="7">
        <v>0</v>
      </c>
      <c r="G1912" s="7">
        <v>0</v>
      </c>
      <c r="I1912" s="7">
        <v>0</v>
      </c>
      <c r="K1912">
        <v>0</v>
      </c>
      <c r="L1912">
        <v>90</v>
      </c>
      <c r="M1912">
        <v>0</v>
      </c>
      <c r="N1912">
        <v>0</v>
      </c>
    </row>
    <row r="1913" spans="1:14" x14ac:dyDescent="0.25">
      <c r="A1913" t="s">
        <v>1</v>
      </c>
      <c r="B1913" t="s">
        <v>60</v>
      </c>
      <c r="C1913" s="1">
        <v>42419</v>
      </c>
      <c r="D1913">
        <v>602</v>
      </c>
      <c r="E1913">
        <v>507.19999999999993</v>
      </c>
      <c r="F1913">
        <v>555</v>
      </c>
      <c r="G1913">
        <v>205</v>
      </c>
      <c r="H1913">
        <v>177.35000000000002</v>
      </c>
      <c r="I1913">
        <v>188.70000000000002</v>
      </c>
      <c r="J1913">
        <v>531.29999999999995</v>
      </c>
      <c r="K1913">
        <v>10675.099999999999</v>
      </c>
      <c r="L1913">
        <v>9820</v>
      </c>
      <c r="M1913">
        <v>3638.6000000000004</v>
      </c>
      <c r="N1913">
        <v>3338.8</v>
      </c>
    </row>
    <row r="1914" spans="1:14" x14ac:dyDescent="0.25">
      <c r="A1914" t="s">
        <v>2</v>
      </c>
      <c r="B1914" t="s">
        <v>60</v>
      </c>
      <c r="C1914" s="1">
        <v>42419</v>
      </c>
      <c r="D1914">
        <f>17-0-0</f>
        <v>17</v>
      </c>
      <c r="E1914">
        <v>14.5</v>
      </c>
      <c r="F1914" s="7">
        <v>15.672757475083056</v>
      </c>
      <c r="G1914" s="7">
        <v>23.927262475331261</v>
      </c>
      <c r="H1914">
        <v>20.7</v>
      </c>
      <c r="I1914" s="7">
        <v>22.024753312658582</v>
      </c>
      <c r="J1914">
        <v>11.7</v>
      </c>
      <c r="K1914">
        <v>268.07499999999999</v>
      </c>
      <c r="L1914">
        <v>275.5</v>
      </c>
      <c r="M1914">
        <v>36.299999999999997</v>
      </c>
      <c r="N1914">
        <v>33.299999999999997</v>
      </c>
    </row>
    <row r="1915" spans="1:14" x14ac:dyDescent="0.25">
      <c r="A1915" t="s">
        <v>3</v>
      </c>
      <c r="B1915" t="s">
        <v>60</v>
      </c>
      <c r="C1915" s="1">
        <v>42419</v>
      </c>
      <c r="D1915">
        <f>8-0-0</f>
        <v>8</v>
      </c>
      <c r="E1915">
        <v>3.3</v>
      </c>
      <c r="F1915" s="7">
        <v>7.3754152823920265</v>
      </c>
      <c r="G1915" s="7">
        <v>16.30983930081759</v>
      </c>
      <c r="H1915">
        <v>14.11</v>
      </c>
      <c r="I1915" s="7">
        <v>15.013008175923314</v>
      </c>
      <c r="J1915">
        <v>3.3</v>
      </c>
      <c r="K1915">
        <v>74.825000000000003</v>
      </c>
      <c r="L1915">
        <v>62.699999999999996</v>
      </c>
      <c r="M1915">
        <v>20.8</v>
      </c>
      <c r="N1915">
        <v>19.100000000000001</v>
      </c>
    </row>
    <row r="1916" spans="1:14" x14ac:dyDescent="0.25">
      <c r="A1916" t="s">
        <v>4</v>
      </c>
      <c r="B1916" t="s">
        <v>60</v>
      </c>
      <c r="C1916" s="1">
        <v>42419</v>
      </c>
      <c r="D1916">
        <f>8.2-0-0</f>
        <v>8.1999999999999993</v>
      </c>
      <c r="E1916">
        <v>6.9</v>
      </c>
      <c r="F1916" s="7">
        <v>7.559800664451827</v>
      </c>
      <c r="G1916" s="7">
        <v>12.113899069636311</v>
      </c>
      <c r="H1916">
        <v>10.48</v>
      </c>
      <c r="I1916" s="7">
        <v>11.150696363123766</v>
      </c>
      <c r="J1916">
        <v>6.6</v>
      </c>
      <c r="K1916">
        <v>151.75550000000001</v>
      </c>
      <c r="L1916">
        <v>131.1</v>
      </c>
      <c r="M1916">
        <v>37.799999999999997</v>
      </c>
      <c r="N1916">
        <v>34.6</v>
      </c>
    </row>
    <row r="1917" spans="1:14" x14ac:dyDescent="0.25">
      <c r="A1917" t="s">
        <v>5</v>
      </c>
      <c r="B1917" t="s">
        <v>60</v>
      </c>
      <c r="C1917" s="1">
        <v>42419</v>
      </c>
      <c r="D1917">
        <f>12.2-0-1.2</f>
        <v>11</v>
      </c>
      <c r="E1917">
        <v>7.7</v>
      </c>
      <c r="F1917" s="7">
        <v>10.141196013289036</v>
      </c>
      <c r="G1917" s="7">
        <v>11.68621370171976</v>
      </c>
      <c r="H1917">
        <v>10.11</v>
      </c>
      <c r="I1917" s="7">
        <v>10.7570171976318</v>
      </c>
      <c r="J1917">
        <v>8</v>
      </c>
      <c r="K1917">
        <v>182.30999999999997</v>
      </c>
      <c r="L1917">
        <v>146.30000000000001</v>
      </c>
      <c r="M1917">
        <v>16.600000000000001</v>
      </c>
      <c r="N1917">
        <v>15.2</v>
      </c>
    </row>
    <row r="1918" spans="1:14" x14ac:dyDescent="0.25">
      <c r="A1918" t="s">
        <v>6</v>
      </c>
      <c r="B1918" t="s">
        <v>60</v>
      </c>
      <c r="C1918" s="1">
        <v>42419</v>
      </c>
      <c r="D1918">
        <f>14.2-0-1.4</f>
        <v>12.799999999999999</v>
      </c>
      <c r="E1918">
        <v>16.5</v>
      </c>
      <c r="F1918" s="7">
        <v>11.800664451827242</v>
      </c>
      <c r="G1918" s="7">
        <v>14.402593741189737</v>
      </c>
      <c r="H1918">
        <v>12.46</v>
      </c>
      <c r="I1918" s="7">
        <v>13.257411897378066</v>
      </c>
      <c r="J1918">
        <v>13.7</v>
      </c>
      <c r="K1918">
        <v>312.7405</v>
      </c>
      <c r="L1918">
        <v>313.5</v>
      </c>
      <c r="M1918">
        <v>40.1</v>
      </c>
      <c r="N1918">
        <v>36.799999999999997</v>
      </c>
    </row>
    <row r="1919" spans="1:14" x14ac:dyDescent="0.25">
      <c r="A1919" t="s">
        <v>7</v>
      </c>
      <c r="B1919" t="s">
        <v>60</v>
      </c>
      <c r="C1919" s="1">
        <v>42419</v>
      </c>
      <c r="D1919">
        <f>16.6-0-0</f>
        <v>16.600000000000001</v>
      </c>
      <c r="E1919">
        <v>11.8</v>
      </c>
      <c r="F1919" s="7">
        <v>15.303986710963455</v>
      </c>
      <c r="G1919" s="7">
        <v>12.171694389625035</v>
      </c>
      <c r="H1919">
        <v>10.53</v>
      </c>
      <c r="I1919" s="7">
        <v>11.203896250352409</v>
      </c>
      <c r="J1919">
        <v>8.6</v>
      </c>
      <c r="K1919">
        <v>197.15600000000001</v>
      </c>
      <c r="L1919">
        <v>224.20000000000002</v>
      </c>
      <c r="M1919">
        <v>19.3</v>
      </c>
      <c r="N1919">
        <v>17.7</v>
      </c>
    </row>
    <row r="1920" spans="1:14" x14ac:dyDescent="0.25">
      <c r="A1920" t="s">
        <v>8</v>
      </c>
      <c r="B1920" t="s">
        <v>60</v>
      </c>
      <c r="C1920" s="1">
        <v>42419</v>
      </c>
      <c r="D1920">
        <f>16.9-0-0</f>
        <v>16.899999999999999</v>
      </c>
      <c r="E1920">
        <v>12.7</v>
      </c>
      <c r="F1920" s="7">
        <v>15.580564784053156</v>
      </c>
      <c r="G1920" s="7">
        <v>9.2472511981956576</v>
      </c>
      <c r="H1920">
        <v>8</v>
      </c>
      <c r="I1920" s="7">
        <v>8.5119819565830284</v>
      </c>
      <c r="J1920">
        <v>13.1</v>
      </c>
      <c r="K1920">
        <v>299.80500000000006</v>
      </c>
      <c r="L1920">
        <v>241.29999999999998</v>
      </c>
      <c r="M1920">
        <v>36.200000000000003</v>
      </c>
      <c r="N1920">
        <v>33.299999999999997</v>
      </c>
    </row>
    <row r="1921" spans="1:14" x14ac:dyDescent="0.25">
      <c r="A1921" t="s">
        <v>9</v>
      </c>
      <c r="B1921" t="s">
        <v>60</v>
      </c>
      <c r="C1921" s="1">
        <v>42419</v>
      </c>
      <c r="D1921">
        <f>17.9-0-0</f>
        <v>17.899999999999999</v>
      </c>
      <c r="E1921">
        <v>14.8</v>
      </c>
      <c r="F1921" s="7">
        <v>16.502491694352159</v>
      </c>
      <c r="G1921" s="7">
        <v>11.975190301663375</v>
      </c>
      <c r="H1921">
        <v>10.36</v>
      </c>
      <c r="I1921" s="7">
        <v>11.02301663377502</v>
      </c>
      <c r="J1921">
        <v>12.6</v>
      </c>
      <c r="K1921">
        <v>287.77500000000003</v>
      </c>
      <c r="L1921">
        <v>281.2</v>
      </c>
      <c r="M1921">
        <v>30.4</v>
      </c>
      <c r="N1921">
        <v>27.9</v>
      </c>
    </row>
    <row r="1922" spans="1:14" x14ac:dyDescent="0.25">
      <c r="A1922" t="s">
        <v>10</v>
      </c>
      <c r="B1922" t="s">
        <v>60</v>
      </c>
      <c r="C1922" s="1">
        <v>42419</v>
      </c>
      <c r="D1922">
        <f>15.7-0-0</f>
        <v>15.7</v>
      </c>
      <c r="E1922">
        <v>17.8</v>
      </c>
      <c r="F1922" s="7">
        <v>14.474252491694353</v>
      </c>
      <c r="G1922" s="7">
        <v>11.339441781787425</v>
      </c>
      <c r="H1922">
        <v>9.81</v>
      </c>
      <c r="I1922" s="7">
        <v>10.437817874259938</v>
      </c>
      <c r="J1922">
        <v>13</v>
      </c>
      <c r="K1922">
        <v>295.96999999999997</v>
      </c>
      <c r="L1922">
        <v>338.2</v>
      </c>
      <c r="M1922">
        <v>40.200000000000003</v>
      </c>
      <c r="N1922">
        <v>36.9</v>
      </c>
    </row>
    <row r="1923" spans="1:14" x14ac:dyDescent="0.25">
      <c r="A1923" t="s">
        <v>11</v>
      </c>
      <c r="B1923" t="s">
        <v>60</v>
      </c>
      <c r="C1923" s="1">
        <v>42419</v>
      </c>
      <c r="D1923">
        <f>14.7-0-1.5</f>
        <v>13.2</v>
      </c>
      <c r="E1923">
        <v>12.4</v>
      </c>
      <c r="F1923" s="7">
        <v>12.169435215946844</v>
      </c>
      <c r="G1923" s="7">
        <v>10.853961093882154</v>
      </c>
      <c r="H1923">
        <v>9.39</v>
      </c>
      <c r="I1923" s="7">
        <v>9.9909388215393289</v>
      </c>
      <c r="J1923">
        <v>7.8</v>
      </c>
      <c r="K1923">
        <v>177.89249999999996</v>
      </c>
      <c r="L1923">
        <v>235.6</v>
      </c>
      <c r="M1923">
        <v>26.8</v>
      </c>
      <c r="N1923">
        <v>24.6</v>
      </c>
    </row>
    <row r="1924" spans="1:14" x14ac:dyDescent="0.25">
      <c r="A1924" t="s">
        <v>12</v>
      </c>
      <c r="B1924" t="s">
        <v>60</v>
      </c>
      <c r="C1924" s="1">
        <v>42419</v>
      </c>
      <c r="D1924">
        <f>32.7-0-0</f>
        <v>32.700000000000003</v>
      </c>
      <c r="E1924">
        <v>30.4</v>
      </c>
      <c r="F1924" s="7">
        <v>30.147009966777407</v>
      </c>
      <c r="G1924" s="7">
        <v>7.6636594305046515</v>
      </c>
      <c r="H1924">
        <v>6.63</v>
      </c>
      <c r="I1924" s="7">
        <v>7.0543050465181842</v>
      </c>
      <c r="J1924">
        <v>24.9</v>
      </c>
      <c r="K1924">
        <v>568.18999999999994</v>
      </c>
      <c r="L1924">
        <v>577.6</v>
      </c>
      <c r="M1924">
        <v>171.3</v>
      </c>
      <c r="N1924">
        <v>157.19999999999999</v>
      </c>
    </row>
    <row r="1925" spans="1:14" x14ac:dyDescent="0.25">
      <c r="A1925" t="s">
        <v>13</v>
      </c>
      <c r="B1925" t="s">
        <v>60</v>
      </c>
      <c r="C1925" s="1">
        <v>42419</v>
      </c>
      <c r="D1925">
        <f>12-0-0</f>
        <v>12</v>
      </c>
      <c r="E1925">
        <v>10</v>
      </c>
      <c r="F1925" s="7">
        <v>11.06312292358804</v>
      </c>
      <c r="G1925" s="7">
        <v>8.0566676064279665</v>
      </c>
      <c r="H1925">
        <v>6.97</v>
      </c>
      <c r="I1925" s="7">
        <v>7.4160642796729626</v>
      </c>
      <c r="J1925">
        <v>9.5</v>
      </c>
      <c r="K1925">
        <v>218</v>
      </c>
      <c r="L1925">
        <v>190</v>
      </c>
      <c r="M1925">
        <v>24.6</v>
      </c>
      <c r="N1925">
        <v>22.5</v>
      </c>
    </row>
    <row r="1926" spans="1:14" x14ac:dyDescent="0.25">
      <c r="A1926" t="s">
        <v>14</v>
      </c>
      <c r="B1926" t="s">
        <v>60</v>
      </c>
      <c r="C1926" s="1">
        <v>42419</v>
      </c>
      <c r="D1926">
        <f>8-0-0</f>
        <v>8</v>
      </c>
      <c r="E1926">
        <v>5.7</v>
      </c>
      <c r="F1926" s="7">
        <v>7.3754152823920265</v>
      </c>
      <c r="G1926" s="7">
        <v>4.8663659430504644</v>
      </c>
      <c r="H1926">
        <v>4.21</v>
      </c>
      <c r="I1926" s="7">
        <v>4.4794305046518179</v>
      </c>
      <c r="J1926">
        <v>4.5999999999999996</v>
      </c>
      <c r="K1926">
        <v>104</v>
      </c>
      <c r="L1926">
        <v>108.3</v>
      </c>
      <c r="M1926">
        <v>7.9</v>
      </c>
      <c r="N1926">
        <v>7.3</v>
      </c>
    </row>
    <row r="1927" spans="1:14" x14ac:dyDescent="0.25">
      <c r="A1927" t="s">
        <v>15</v>
      </c>
      <c r="B1927" t="s">
        <v>60</v>
      </c>
      <c r="C1927" s="1">
        <v>42419</v>
      </c>
      <c r="D1927">
        <f>12-0-0</f>
        <v>12</v>
      </c>
      <c r="E1927">
        <v>9.9</v>
      </c>
      <c r="F1927" s="7">
        <v>11.06312292358804</v>
      </c>
      <c r="G1927" s="7">
        <v>4.716098111079785</v>
      </c>
      <c r="H1927">
        <v>4.08</v>
      </c>
      <c r="I1927" s="7">
        <v>4.3411107978573442</v>
      </c>
      <c r="J1927">
        <v>10.1</v>
      </c>
      <c r="K1927">
        <v>229.5</v>
      </c>
      <c r="L1927">
        <v>188.1</v>
      </c>
      <c r="M1927">
        <v>31.2</v>
      </c>
      <c r="N1927">
        <v>28.6</v>
      </c>
    </row>
    <row r="1928" spans="1:14" x14ac:dyDescent="0.25">
      <c r="A1928" t="s">
        <v>16</v>
      </c>
      <c r="B1928" t="s">
        <v>60</v>
      </c>
      <c r="C1928" s="1">
        <v>42419</v>
      </c>
      <c r="D1928">
        <f>15-0-0</f>
        <v>15</v>
      </c>
      <c r="E1928">
        <v>9.9</v>
      </c>
      <c r="F1928" s="7">
        <v>13.82890365448505</v>
      </c>
      <c r="G1928" s="7">
        <v>7.848604454468564</v>
      </c>
      <c r="H1928">
        <v>6.79</v>
      </c>
      <c r="I1928" s="7">
        <v>7.2245446856498452</v>
      </c>
      <c r="J1928">
        <v>9.6999999999999993</v>
      </c>
      <c r="K1928">
        <v>221.5</v>
      </c>
      <c r="L1928">
        <v>188.1</v>
      </c>
      <c r="M1928">
        <v>56.8</v>
      </c>
      <c r="N1928">
        <v>52.2</v>
      </c>
    </row>
    <row r="1929" spans="1:14" x14ac:dyDescent="0.25">
      <c r="A1929" t="s">
        <v>17</v>
      </c>
      <c r="B1929" t="s">
        <v>60</v>
      </c>
      <c r="C1929" s="1">
        <v>42419</v>
      </c>
      <c r="D1929">
        <v>0</v>
      </c>
      <c r="E1929">
        <v>17</v>
      </c>
      <c r="F1929" s="7">
        <v>0</v>
      </c>
      <c r="G1929" s="7">
        <v>3.8029320552579642</v>
      </c>
      <c r="H1929">
        <v>3.29</v>
      </c>
      <c r="I1929" s="7">
        <v>3.5005525796447703</v>
      </c>
      <c r="J1929">
        <v>37.200000000000003</v>
      </c>
      <c r="K1929">
        <v>0</v>
      </c>
      <c r="L1929">
        <v>323</v>
      </c>
      <c r="M1929">
        <v>285.5</v>
      </c>
      <c r="N1929">
        <v>262</v>
      </c>
    </row>
    <row r="1930" spans="1:14" x14ac:dyDescent="0.25">
      <c r="A1930" t="s">
        <v>18</v>
      </c>
      <c r="B1930" t="s">
        <v>60</v>
      </c>
      <c r="C1930" s="1">
        <v>42419</v>
      </c>
      <c r="D1930">
        <f>19.5-0-0</f>
        <v>19.5</v>
      </c>
      <c r="E1930">
        <v>18</v>
      </c>
      <c r="F1930" s="7">
        <v>17.977574750830566</v>
      </c>
      <c r="G1930" s="7">
        <v>2.8666478714406534</v>
      </c>
      <c r="H1930">
        <v>2.48</v>
      </c>
      <c r="I1930" s="7">
        <v>2.6387144065407386</v>
      </c>
      <c r="J1930">
        <v>15.2</v>
      </c>
      <c r="K1930">
        <v>348</v>
      </c>
      <c r="L1930">
        <v>342</v>
      </c>
      <c r="M1930">
        <v>125.9</v>
      </c>
      <c r="N1930">
        <v>115.5</v>
      </c>
    </row>
    <row r="1931" spans="1:14" x14ac:dyDescent="0.25">
      <c r="A1931" t="s">
        <v>19</v>
      </c>
      <c r="B1931" t="s">
        <v>60</v>
      </c>
      <c r="C1931" s="1">
        <v>42419</v>
      </c>
      <c r="D1931">
        <f>14.5-0-0</f>
        <v>14.5</v>
      </c>
      <c r="E1931">
        <v>14.6</v>
      </c>
      <c r="F1931" s="7">
        <v>13.367940199335548</v>
      </c>
      <c r="G1931" s="7">
        <v>2.8550888074429093</v>
      </c>
      <c r="H1931">
        <v>2.4700000000000002</v>
      </c>
      <c r="I1931" s="7">
        <v>2.62807442909501</v>
      </c>
      <c r="J1931">
        <v>12</v>
      </c>
      <c r="K1931">
        <v>275</v>
      </c>
      <c r="L1931">
        <v>277.39999999999998</v>
      </c>
      <c r="M1931">
        <v>155.4</v>
      </c>
      <c r="N1931">
        <v>142.6</v>
      </c>
    </row>
    <row r="1932" spans="1:14" x14ac:dyDescent="0.25">
      <c r="A1932" t="s">
        <v>20</v>
      </c>
      <c r="B1932" t="s">
        <v>60</v>
      </c>
      <c r="C1932" s="1">
        <v>42419</v>
      </c>
      <c r="D1932">
        <f>31-0-0</f>
        <v>31</v>
      </c>
      <c r="E1932">
        <v>30.5</v>
      </c>
      <c r="F1932" s="7">
        <v>28.579734219269103</v>
      </c>
      <c r="G1932" s="7">
        <v>2.3349309275444035</v>
      </c>
      <c r="H1932">
        <v>2.02</v>
      </c>
      <c r="I1932" s="7">
        <v>2.1492754440372144</v>
      </c>
      <c r="J1932">
        <v>24.9</v>
      </c>
      <c r="K1932">
        <v>568.5</v>
      </c>
      <c r="L1932">
        <v>579.5</v>
      </c>
      <c r="M1932">
        <v>162.69999999999999</v>
      </c>
      <c r="N1932">
        <v>149.30000000000001</v>
      </c>
    </row>
    <row r="1933" spans="1:14" x14ac:dyDescent="0.25">
      <c r="A1933" t="s">
        <v>21</v>
      </c>
      <c r="B1933" t="s">
        <v>60</v>
      </c>
      <c r="C1933" s="1">
        <v>42419</v>
      </c>
      <c r="D1933">
        <f>22.5-0-0</f>
        <v>22.5</v>
      </c>
      <c r="E1933">
        <v>26</v>
      </c>
      <c r="F1933" s="7">
        <v>20.743355481727576</v>
      </c>
      <c r="G1933" s="7">
        <v>3.4908373273188609</v>
      </c>
      <c r="H1933">
        <v>3.02</v>
      </c>
      <c r="I1933" s="7">
        <v>3.2132731886100929</v>
      </c>
      <c r="J1933">
        <v>20.5</v>
      </c>
      <c r="K1933">
        <v>469</v>
      </c>
      <c r="L1933">
        <v>494</v>
      </c>
      <c r="M1933">
        <v>247.3</v>
      </c>
      <c r="N1933">
        <v>226.9</v>
      </c>
    </row>
    <row r="1934" spans="1:14" x14ac:dyDescent="0.25">
      <c r="A1934" t="s">
        <v>22</v>
      </c>
      <c r="B1934" t="s">
        <v>60</v>
      </c>
      <c r="C1934" s="1">
        <v>42419</v>
      </c>
      <c r="D1934">
        <f>20-0-0</f>
        <v>20</v>
      </c>
      <c r="E1934">
        <v>20.8</v>
      </c>
      <c r="F1934" s="7">
        <v>18.438538205980066</v>
      </c>
      <c r="G1934" s="7">
        <v>1.641387087679729</v>
      </c>
      <c r="H1934">
        <v>1.42</v>
      </c>
      <c r="I1934" s="7">
        <v>1.5108767972934873</v>
      </c>
      <c r="J1934">
        <v>17</v>
      </c>
      <c r="K1934">
        <v>387</v>
      </c>
      <c r="L1934">
        <v>395.2</v>
      </c>
      <c r="M1934">
        <v>192.4</v>
      </c>
      <c r="N1934">
        <v>176.5</v>
      </c>
    </row>
    <row r="1935" spans="1:14" x14ac:dyDescent="0.25">
      <c r="A1935" t="s">
        <v>23</v>
      </c>
      <c r="B1935" t="s">
        <v>60</v>
      </c>
      <c r="C1935" s="1">
        <v>42419</v>
      </c>
      <c r="D1935">
        <f>4.4-0-0</f>
        <v>4.4000000000000004</v>
      </c>
      <c r="E1935">
        <v>4.7</v>
      </c>
      <c r="F1935" s="7">
        <v>4.0564784053156142</v>
      </c>
      <c r="G1935" s="7">
        <v>2.7163800394699744</v>
      </c>
      <c r="H1935">
        <v>2.35</v>
      </c>
      <c r="I1935" s="7">
        <v>2.5003946997462645</v>
      </c>
      <c r="J1935">
        <v>2.7</v>
      </c>
      <c r="K1935">
        <v>62.514999999999993</v>
      </c>
      <c r="L1935">
        <v>89.3</v>
      </c>
      <c r="M1935">
        <v>2.8</v>
      </c>
      <c r="N1935">
        <v>2.5</v>
      </c>
    </row>
    <row r="1936" spans="1:14" x14ac:dyDescent="0.25">
      <c r="A1936" t="s">
        <v>24</v>
      </c>
      <c r="B1936" t="s">
        <v>60</v>
      </c>
      <c r="C1936" s="1">
        <v>42419</v>
      </c>
      <c r="D1936">
        <f>37-0-0</f>
        <v>37</v>
      </c>
      <c r="E1936">
        <v>27.8</v>
      </c>
      <c r="F1936" s="7">
        <v>34.111295681063126</v>
      </c>
      <c r="G1936" s="7">
        <v>1.9881590076120663</v>
      </c>
      <c r="H1936">
        <v>1.72</v>
      </c>
      <c r="I1936" s="7">
        <v>1.8300761206653509</v>
      </c>
      <c r="J1936">
        <v>25.6</v>
      </c>
      <c r="K1936">
        <v>585</v>
      </c>
      <c r="L1936">
        <v>528.20000000000005</v>
      </c>
      <c r="M1936">
        <v>291</v>
      </c>
      <c r="N1936">
        <v>267</v>
      </c>
    </row>
    <row r="1937" spans="1:14" x14ac:dyDescent="0.25">
      <c r="A1937" t="s">
        <v>25</v>
      </c>
      <c r="B1937" t="s">
        <v>60</v>
      </c>
      <c r="C1937" s="1">
        <v>42419</v>
      </c>
      <c r="D1937">
        <f>6-0-0</f>
        <v>6</v>
      </c>
      <c r="E1937">
        <v>6.2</v>
      </c>
      <c r="F1937" s="7">
        <v>5.5315614617940199</v>
      </c>
      <c r="G1937" s="7">
        <v>2.6701437834789958</v>
      </c>
      <c r="H1937">
        <v>2.31</v>
      </c>
      <c r="I1937" s="7">
        <v>2.4578347899633495</v>
      </c>
      <c r="J1937">
        <v>5.4</v>
      </c>
      <c r="K1937">
        <v>122.5</v>
      </c>
      <c r="L1937">
        <v>117.8</v>
      </c>
      <c r="M1937">
        <v>9.1999999999999993</v>
      </c>
      <c r="N1937">
        <v>8.4</v>
      </c>
    </row>
    <row r="1938" spans="1:14" x14ac:dyDescent="0.25">
      <c r="A1938" t="s">
        <v>26</v>
      </c>
      <c r="B1938" t="s">
        <v>60</v>
      </c>
      <c r="C1938" s="1">
        <v>42419</v>
      </c>
      <c r="D1938">
        <f>20-0-0</f>
        <v>20</v>
      </c>
      <c r="E1938">
        <v>16.5</v>
      </c>
      <c r="F1938" s="7">
        <v>18.438538205980066</v>
      </c>
      <c r="G1938" s="7">
        <v>1.8032139836481531</v>
      </c>
      <c r="H1938">
        <v>1.56</v>
      </c>
      <c r="I1938" s="7">
        <v>1.6598364815336903</v>
      </c>
      <c r="J1938">
        <v>17.3</v>
      </c>
      <c r="K1938">
        <v>395</v>
      </c>
      <c r="L1938">
        <v>313.5</v>
      </c>
      <c r="M1938">
        <v>59.5</v>
      </c>
      <c r="N1938">
        <v>54.6</v>
      </c>
    </row>
    <row r="1939" spans="1:14" x14ac:dyDescent="0.25">
      <c r="A1939" t="s">
        <v>27</v>
      </c>
      <c r="B1939" t="s">
        <v>60</v>
      </c>
      <c r="C1939" s="1">
        <v>42419</v>
      </c>
      <c r="D1939">
        <f>19.5-0-0</f>
        <v>19.5</v>
      </c>
      <c r="E1939">
        <v>18.2</v>
      </c>
      <c r="F1939" s="7">
        <v>17.977574750830566</v>
      </c>
      <c r="G1939" s="7">
        <v>1.5604736396955172</v>
      </c>
      <c r="H1939">
        <v>1.35</v>
      </c>
      <c r="I1939" s="7">
        <v>1.4363969551733859</v>
      </c>
      <c r="J1939">
        <v>16.100000000000001</v>
      </c>
      <c r="K1939">
        <v>366.5</v>
      </c>
      <c r="L1939">
        <v>345.8</v>
      </c>
      <c r="M1939">
        <v>178.3</v>
      </c>
      <c r="N1939">
        <v>163.6</v>
      </c>
    </row>
    <row r="1940" spans="1:14" x14ac:dyDescent="0.25">
      <c r="A1940" t="s">
        <v>28</v>
      </c>
      <c r="B1940" t="s">
        <v>60</v>
      </c>
      <c r="C1940" s="1">
        <v>42419</v>
      </c>
      <c r="D1940">
        <f>5-0-0</f>
        <v>5</v>
      </c>
      <c r="E1940">
        <v>7</v>
      </c>
      <c r="F1940" s="7">
        <v>4.6096345514950166</v>
      </c>
      <c r="G1940" s="7">
        <v>1.5489145756977725</v>
      </c>
      <c r="H1940">
        <v>1.34</v>
      </c>
      <c r="I1940" s="7">
        <v>1.4257569777276571</v>
      </c>
      <c r="J1940">
        <v>5</v>
      </c>
      <c r="K1940">
        <v>115</v>
      </c>
      <c r="L1940">
        <v>133</v>
      </c>
      <c r="M1940">
        <v>56.3</v>
      </c>
      <c r="N1940">
        <v>51.7</v>
      </c>
    </row>
    <row r="1941" spans="1:14" x14ac:dyDescent="0.25">
      <c r="A1941" t="s">
        <v>29</v>
      </c>
      <c r="B1941" t="s">
        <v>60</v>
      </c>
      <c r="C1941" s="1">
        <v>42419</v>
      </c>
      <c r="D1941">
        <f>15-0-0</f>
        <v>15</v>
      </c>
      <c r="E1941">
        <v>14.4</v>
      </c>
      <c r="F1941" s="7">
        <v>13.82890365448505</v>
      </c>
      <c r="G1941" s="7">
        <v>1.4911192557090496</v>
      </c>
      <c r="H1941">
        <v>1.29</v>
      </c>
      <c r="I1941" s="7">
        <v>1.3725570904990132</v>
      </c>
      <c r="J1941">
        <v>12.9</v>
      </c>
      <c r="K1941">
        <v>295</v>
      </c>
      <c r="L1941">
        <v>273.60000000000002</v>
      </c>
      <c r="M1941">
        <v>31.2</v>
      </c>
      <c r="N1941">
        <v>28.6</v>
      </c>
    </row>
    <row r="1942" spans="1:14" x14ac:dyDescent="0.25">
      <c r="A1942" t="s">
        <v>30</v>
      </c>
      <c r="B1942" t="s">
        <v>60</v>
      </c>
      <c r="C1942" s="1">
        <v>42419</v>
      </c>
      <c r="D1942">
        <f>43-0-0</f>
        <v>43</v>
      </c>
      <c r="E1942">
        <v>36.299999999999997</v>
      </c>
      <c r="F1942" s="7">
        <v>39.642857142857146</v>
      </c>
      <c r="G1942" s="7">
        <v>1.8494502396391315</v>
      </c>
      <c r="H1942">
        <v>1.6</v>
      </c>
      <c r="I1942" s="7">
        <v>1.7023963913166054</v>
      </c>
      <c r="J1942">
        <v>31.1</v>
      </c>
      <c r="K1942">
        <v>710</v>
      </c>
      <c r="L1942">
        <v>689.69999999999993</v>
      </c>
      <c r="M1942">
        <v>80.3</v>
      </c>
      <c r="N1942">
        <v>73.7</v>
      </c>
    </row>
    <row r="1943" spans="1:14" x14ac:dyDescent="0.25">
      <c r="A1943" t="s">
        <v>31</v>
      </c>
      <c r="B1943" t="s">
        <v>60</v>
      </c>
      <c r="C1943" s="1">
        <v>42419</v>
      </c>
      <c r="D1943">
        <f>32-0-0</f>
        <v>32</v>
      </c>
      <c r="E1943">
        <v>31.9</v>
      </c>
      <c r="F1943" s="7">
        <v>29.501661129568106</v>
      </c>
      <c r="G1943" s="7">
        <v>1.5489145756977725</v>
      </c>
      <c r="H1943">
        <v>1.34</v>
      </c>
      <c r="I1943" s="7">
        <v>1.4257569777276571</v>
      </c>
      <c r="J1943">
        <v>26.6</v>
      </c>
      <c r="K1943">
        <v>607</v>
      </c>
      <c r="L1943">
        <v>606.1</v>
      </c>
      <c r="M1943">
        <v>118.9</v>
      </c>
      <c r="N1943">
        <v>109.1</v>
      </c>
    </row>
    <row r="1944" spans="1:14" x14ac:dyDescent="0.25">
      <c r="A1944" t="s">
        <v>32</v>
      </c>
      <c r="B1944" t="s">
        <v>60</v>
      </c>
      <c r="C1944" s="1">
        <v>42419</v>
      </c>
      <c r="D1944">
        <f>7-0-0</f>
        <v>7</v>
      </c>
      <c r="E1944">
        <v>7.4</v>
      </c>
      <c r="F1944" s="7">
        <v>6.4534883720930232</v>
      </c>
      <c r="G1944" s="7">
        <v>0.95940231181279945</v>
      </c>
      <c r="H1944">
        <v>0.83</v>
      </c>
      <c r="I1944" s="7">
        <v>0.88311812799548906</v>
      </c>
      <c r="J1944">
        <v>5.9</v>
      </c>
      <c r="K1944">
        <v>135</v>
      </c>
      <c r="L1944">
        <v>140.6</v>
      </c>
      <c r="M1944">
        <v>54.9</v>
      </c>
      <c r="N1944">
        <v>50.4</v>
      </c>
    </row>
    <row r="1945" spans="1:14" x14ac:dyDescent="0.25">
      <c r="A1945" t="s">
        <v>33</v>
      </c>
      <c r="B1945" t="s">
        <v>60</v>
      </c>
      <c r="C1945" s="1">
        <v>42419</v>
      </c>
      <c r="D1945">
        <v>0</v>
      </c>
      <c r="E1945">
        <v>15</v>
      </c>
      <c r="F1945" s="7">
        <v>0</v>
      </c>
      <c r="G1945" s="7">
        <v>1.1212292077812234</v>
      </c>
      <c r="H1945">
        <v>0.97</v>
      </c>
      <c r="I1945" s="7">
        <v>1.0320778122356922</v>
      </c>
      <c r="J1945">
        <v>32.9</v>
      </c>
      <c r="K1945">
        <v>0</v>
      </c>
      <c r="L1945">
        <v>285</v>
      </c>
      <c r="M1945">
        <v>462.2</v>
      </c>
      <c r="N1945">
        <v>424.2</v>
      </c>
    </row>
    <row r="1946" spans="1:14" x14ac:dyDescent="0.25">
      <c r="A1946" t="s">
        <v>34</v>
      </c>
      <c r="B1946" t="s">
        <v>60</v>
      </c>
      <c r="C1946" s="1">
        <v>42419</v>
      </c>
      <c r="D1946">
        <f>8.6-0-0</f>
        <v>8.6</v>
      </c>
      <c r="E1946">
        <v>5.5</v>
      </c>
      <c r="F1946" s="7">
        <v>7.9285714285714288</v>
      </c>
      <c r="G1946" s="7">
        <v>0.64730758387369602</v>
      </c>
      <c r="H1946">
        <v>0.56000000000000005</v>
      </c>
      <c r="I1946" s="7">
        <v>0.59583873696081202</v>
      </c>
      <c r="J1946">
        <v>8.6999999999999993</v>
      </c>
      <c r="K1946">
        <v>198.00749999999996</v>
      </c>
      <c r="L1946">
        <v>104.5</v>
      </c>
      <c r="M1946">
        <v>22.5</v>
      </c>
      <c r="N1946">
        <v>20.6</v>
      </c>
    </row>
    <row r="1947" spans="1:14" x14ac:dyDescent="0.25">
      <c r="A1947" t="s">
        <v>35</v>
      </c>
      <c r="B1947" t="s">
        <v>60</v>
      </c>
      <c r="C1947" s="1">
        <v>42419</v>
      </c>
      <c r="D1947">
        <f>21-0-0</f>
        <v>21</v>
      </c>
      <c r="E1947">
        <v>20.8</v>
      </c>
      <c r="F1947" s="7">
        <v>19.36046511627907</v>
      </c>
      <c r="G1947" s="7">
        <v>0.63574851987595149</v>
      </c>
      <c r="H1947">
        <v>0.55000000000000004</v>
      </c>
      <c r="I1947" s="7">
        <v>0.58519875951508316</v>
      </c>
      <c r="J1947">
        <v>17.600000000000001</v>
      </c>
      <c r="K1947">
        <v>401</v>
      </c>
      <c r="L1947">
        <v>395.2</v>
      </c>
      <c r="M1947">
        <v>196.4</v>
      </c>
      <c r="N1947">
        <v>180.2</v>
      </c>
    </row>
    <row r="1948" spans="1:14" x14ac:dyDescent="0.25">
      <c r="A1948" t="s">
        <v>36</v>
      </c>
      <c r="B1948" t="s">
        <v>60</v>
      </c>
      <c r="C1948" s="1">
        <v>42419</v>
      </c>
      <c r="D1948">
        <v>0</v>
      </c>
      <c r="E1948">
        <v>8</v>
      </c>
      <c r="F1948" s="7">
        <v>0</v>
      </c>
      <c r="G1948" s="7">
        <v>0.2889765999436143</v>
      </c>
      <c r="H1948">
        <v>0.25</v>
      </c>
      <c r="I1948" s="7">
        <v>0.26599943614321964</v>
      </c>
      <c r="J1948">
        <v>17.5</v>
      </c>
      <c r="K1948">
        <v>0</v>
      </c>
      <c r="L1948">
        <v>152</v>
      </c>
      <c r="M1948">
        <v>0</v>
      </c>
      <c r="N1948">
        <v>0</v>
      </c>
    </row>
    <row r="1949" spans="1:14" x14ac:dyDescent="0.25">
      <c r="A1949" t="s">
        <v>37</v>
      </c>
      <c r="B1949" t="s">
        <v>60</v>
      </c>
      <c r="C1949" s="1">
        <v>42419</v>
      </c>
      <c r="D1949">
        <v>0</v>
      </c>
      <c r="E1949">
        <v>0</v>
      </c>
      <c r="F1949" s="7">
        <v>0</v>
      </c>
      <c r="G1949" s="7">
        <v>0</v>
      </c>
      <c r="H1949">
        <v>0</v>
      </c>
      <c r="I1949" s="7">
        <v>0</v>
      </c>
      <c r="J1949">
        <v>0</v>
      </c>
      <c r="K1949">
        <v>0</v>
      </c>
      <c r="L1949">
        <v>0</v>
      </c>
      <c r="M1949">
        <v>0</v>
      </c>
      <c r="N1949">
        <v>0</v>
      </c>
    </row>
    <row r="1950" spans="1:14" x14ac:dyDescent="0.25">
      <c r="A1950" t="s">
        <v>38</v>
      </c>
      <c r="B1950" t="s">
        <v>60</v>
      </c>
      <c r="C1950" s="1">
        <v>42419</v>
      </c>
      <c r="D1950">
        <v>0</v>
      </c>
      <c r="E1950">
        <v>10</v>
      </c>
      <c r="F1950" s="7">
        <v>0</v>
      </c>
      <c r="G1950" s="7">
        <v>0</v>
      </c>
      <c r="H1950">
        <v>0</v>
      </c>
      <c r="I1950" s="7">
        <v>0</v>
      </c>
      <c r="J1950">
        <v>21.9</v>
      </c>
      <c r="K1950">
        <v>0</v>
      </c>
      <c r="L1950">
        <v>190</v>
      </c>
      <c r="M1950">
        <v>309.7</v>
      </c>
      <c r="N1950">
        <v>284.2</v>
      </c>
    </row>
    <row r="1951" spans="1:14" x14ac:dyDescent="0.25">
      <c r="A1951" t="s">
        <v>59</v>
      </c>
      <c r="B1951" t="s">
        <v>60</v>
      </c>
      <c r="C1951" s="1">
        <v>42419</v>
      </c>
      <c r="D1951">
        <v>0</v>
      </c>
      <c r="E1951">
        <v>5</v>
      </c>
      <c r="F1951" s="7">
        <v>0</v>
      </c>
      <c r="G1951" s="7">
        <v>0</v>
      </c>
      <c r="I1951" s="7">
        <v>0</v>
      </c>
      <c r="K1951">
        <v>0</v>
      </c>
      <c r="L1951">
        <v>95</v>
      </c>
      <c r="M1951">
        <v>0</v>
      </c>
      <c r="N1951">
        <v>0</v>
      </c>
    </row>
    <row r="1952" spans="1:14" x14ac:dyDescent="0.25">
      <c r="A1952" t="s">
        <v>1</v>
      </c>
      <c r="B1952" t="s">
        <v>60</v>
      </c>
      <c r="C1952" s="1">
        <v>42420</v>
      </c>
      <c r="D1952">
        <v>594.30000000000007</v>
      </c>
      <c r="E1952">
        <v>507.19999999999993</v>
      </c>
      <c r="F1952">
        <v>541</v>
      </c>
      <c r="G1952">
        <v>220</v>
      </c>
      <c r="H1952">
        <v>177.35000000000002</v>
      </c>
      <c r="I1952">
        <v>183.94000000000003</v>
      </c>
      <c r="J1952">
        <v>531.49019607843138</v>
      </c>
      <c r="K1952">
        <v>11269.4</v>
      </c>
      <c r="L1952">
        <v>10361</v>
      </c>
      <c r="M1952">
        <v>3858.6000000000004</v>
      </c>
      <c r="N1952">
        <v>3522.74</v>
      </c>
    </row>
    <row r="1953" spans="1:14" x14ac:dyDescent="0.25">
      <c r="A1953" t="s">
        <v>2</v>
      </c>
      <c r="B1953" t="s">
        <v>60</v>
      </c>
      <c r="C1953" s="1">
        <v>42420</v>
      </c>
      <c r="D1953">
        <f>14.9-0-0</f>
        <v>14.9</v>
      </c>
      <c r="E1953">
        <v>14.5</v>
      </c>
      <c r="F1953" s="7">
        <v>13.563688372875651</v>
      </c>
      <c r="G1953" s="7">
        <v>25.678037778404281</v>
      </c>
      <c r="H1953">
        <v>20.7</v>
      </c>
      <c r="I1953" s="7">
        <v>21.469173949816746</v>
      </c>
      <c r="J1953">
        <v>11.8</v>
      </c>
      <c r="K1953">
        <v>283.00500000000005</v>
      </c>
      <c r="L1953">
        <v>290</v>
      </c>
      <c r="M1953">
        <v>38.9</v>
      </c>
      <c r="N1953">
        <v>35.5</v>
      </c>
    </row>
    <row r="1954" spans="1:14" x14ac:dyDescent="0.25">
      <c r="A1954" t="s">
        <v>3</v>
      </c>
      <c r="B1954" t="s">
        <v>60</v>
      </c>
      <c r="C1954" s="1">
        <v>42420</v>
      </c>
      <c r="D1954">
        <f>4.2-0-0</f>
        <v>4.2</v>
      </c>
      <c r="E1954">
        <v>3.3</v>
      </c>
      <c r="F1954" s="7">
        <v>3.8233215547703181</v>
      </c>
      <c r="G1954" s="7">
        <v>17.50324217648717</v>
      </c>
      <c r="H1954">
        <v>14.11</v>
      </c>
      <c r="I1954" s="7">
        <v>14.634301663377503</v>
      </c>
      <c r="J1954">
        <v>3.3</v>
      </c>
      <c r="K1954">
        <v>79.025000000000006</v>
      </c>
      <c r="L1954">
        <v>66</v>
      </c>
      <c r="M1954">
        <v>22.3</v>
      </c>
      <c r="N1954">
        <v>20.3</v>
      </c>
    </row>
    <row r="1955" spans="1:14" x14ac:dyDescent="0.25">
      <c r="A1955" t="s">
        <v>4</v>
      </c>
      <c r="B1955" t="s">
        <v>60</v>
      </c>
      <c r="C1955" s="1">
        <v>42420</v>
      </c>
      <c r="D1955">
        <f>7.8-0-0</f>
        <v>7.8</v>
      </c>
      <c r="E1955">
        <v>6.9</v>
      </c>
      <c r="F1955" s="7">
        <v>7.1004543160020184</v>
      </c>
      <c r="G1955" s="7">
        <v>13.000281928390187</v>
      </c>
      <c r="H1955">
        <v>10.48</v>
      </c>
      <c r="I1955" s="7">
        <v>10.869417535945871</v>
      </c>
      <c r="J1955">
        <v>6.7</v>
      </c>
      <c r="K1955">
        <v>159.5855</v>
      </c>
      <c r="L1955">
        <v>138</v>
      </c>
      <c r="M1955">
        <v>40.4</v>
      </c>
      <c r="N1955">
        <v>36.9</v>
      </c>
    </row>
    <row r="1956" spans="1:14" x14ac:dyDescent="0.25">
      <c r="A1956" t="s">
        <v>5</v>
      </c>
      <c r="B1956" t="s">
        <v>60</v>
      </c>
      <c r="C1956" s="1">
        <v>42420</v>
      </c>
      <c r="D1956">
        <f>12.7-0-0</f>
        <v>12.7</v>
      </c>
      <c r="E1956">
        <v>7.7</v>
      </c>
      <c r="F1956" s="7">
        <v>11.560996129900722</v>
      </c>
      <c r="G1956" s="7">
        <v>12.541302509162669</v>
      </c>
      <c r="H1956">
        <v>10.11</v>
      </c>
      <c r="I1956" s="7">
        <v>10.485669016069918</v>
      </c>
      <c r="J1956">
        <v>8.1</v>
      </c>
      <c r="K1956">
        <v>195.02999999999997</v>
      </c>
      <c r="L1956">
        <v>154</v>
      </c>
      <c r="M1956">
        <v>17.899999999999999</v>
      </c>
      <c r="N1956">
        <v>16.399999999999999</v>
      </c>
    </row>
    <row r="1957" spans="1:14" x14ac:dyDescent="0.25">
      <c r="A1957" t="s">
        <v>6</v>
      </c>
      <c r="B1957" t="s">
        <v>60</v>
      </c>
      <c r="C1957" s="1">
        <v>42420</v>
      </c>
      <c r="D1957">
        <f>15.1-0-1.5</f>
        <v>13.6</v>
      </c>
      <c r="E1957">
        <v>16.5</v>
      </c>
      <c r="F1957" s="7">
        <v>12.380279320208647</v>
      </c>
      <c r="G1957" s="7">
        <v>15.456442063715816</v>
      </c>
      <c r="H1957">
        <v>12.46</v>
      </c>
      <c r="I1957" s="7">
        <v>12.922990696363126</v>
      </c>
      <c r="J1957">
        <v>13.7</v>
      </c>
      <c r="K1957">
        <v>327.79750000000001</v>
      </c>
      <c r="L1957">
        <v>330</v>
      </c>
      <c r="M1957">
        <v>42.7</v>
      </c>
      <c r="N1957">
        <v>39</v>
      </c>
    </row>
    <row r="1958" spans="1:14" x14ac:dyDescent="0.25">
      <c r="A1958" t="s">
        <v>7</v>
      </c>
      <c r="B1958" t="s">
        <v>60</v>
      </c>
      <c r="C1958" s="1">
        <v>42420</v>
      </c>
      <c r="D1958">
        <f>16.6-0-0</f>
        <v>16.600000000000001</v>
      </c>
      <c r="E1958">
        <v>11.8</v>
      </c>
      <c r="F1958" s="7">
        <v>15.111223287901732</v>
      </c>
      <c r="G1958" s="7">
        <v>13.062306174231743</v>
      </c>
      <c r="H1958">
        <v>10.53</v>
      </c>
      <c r="I1958" s="7">
        <v>10.921275444037214</v>
      </c>
      <c r="J1958">
        <v>8.9</v>
      </c>
      <c r="K1958">
        <v>213.75599999999997</v>
      </c>
      <c r="L1958">
        <v>236</v>
      </c>
      <c r="M1958">
        <v>21.3</v>
      </c>
      <c r="N1958">
        <v>19.399999999999999</v>
      </c>
    </row>
    <row r="1959" spans="1:14" x14ac:dyDescent="0.25">
      <c r="A1959" t="s">
        <v>8</v>
      </c>
      <c r="B1959" t="s">
        <v>60</v>
      </c>
      <c r="C1959" s="1">
        <v>42420</v>
      </c>
      <c r="D1959">
        <f>15.9-0-0</f>
        <v>15.9</v>
      </c>
      <c r="E1959">
        <v>12.7</v>
      </c>
      <c r="F1959" s="7">
        <v>14.474003028773344</v>
      </c>
      <c r="G1959" s="7">
        <v>9.9238793346489977</v>
      </c>
      <c r="H1959">
        <v>8</v>
      </c>
      <c r="I1959" s="7">
        <v>8.2972652946151673</v>
      </c>
      <c r="J1959">
        <v>13.2</v>
      </c>
      <c r="K1959">
        <v>315.68500000000006</v>
      </c>
      <c r="L1959">
        <v>254</v>
      </c>
      <c r="M1959">
        <v>38.700000000000003</v>
      </c>
      <c r="N1959">
        <v>35.299999999999997</v>
      </c>
    </row>
    <row r="1960" spans="1:14" x14ac:dyDescent="0.25">
      <c r="A1960" t="s">
        <v>9</v>
      </c>
      <c r="B1960" t="s">
        <v>60</v>
      </c>
      <c r="C1960" s="1">
        <v>42420</v>
      </c>
      <c r="D1960">
        <f>17.2-0-0</f>
        <v>17.2</v>
      </c>
      <c r="E1960">
        <v>14.8</v>
      </c>
      <c r="F1960" s="7">
        <v>15.657412081440347</v>
      </c>
      <c r="G1960" s="7">
        <v>12.851423738370451</v>
      </c>
      <c r="H1960">
        <v>10.36</v>
      </c>
      <c r="I1960" s="7">
        <v>10.74495855652664</v>
      </c>
      <c r="J1960">
        <v>12.7</v>
      </c>
      <c r="K1960">
        <v>304.95499999999998</v>
      </c>
      <c r="L1960">
        <v>296</v>
      </c>
      <c r="M1960">
        <v>32.700000000000003</v>
      </c>
      <c r="N1960">
        <v>29.8</v>
      </c>
    </row>
    <row r="1961" spans="1:14" x14ac:dyDescent="0.25">
      <c r="A1961" t="s">
        <v>10</v>
      </c>
      <c r="B1961" t="s">
        <v>60</v>
      </c>
      <c r="C1961" s="1">
        <v>42420</v>
      </c>
      <c r="D1961">
        <f>15.9-0-0</f>
        <v>15.9</v>
      </c>
      <c r="E1961">
        <v>17.8</v>
      </c>
      <c r="F1961" s="7">
        <v>14.474003028773344</v>
      </c>
      <c r="G1961" s="7">
        <v>12.169157034113335</v>
      </c>
      <c r="H1961">
        <v>9.81</v>
      </c>
      <c r="I1961" s="7">
        <v>10.17452156752185</v>
      </c>
      <c r="J1961">
        <v>13</v>
      </c>
      <c r="K1961">
        <v>311.87</v>
      </c>
      <c r="L1961">
        <v>356</v>
      </c>
      <c r="M1961">
        <v>43</v>
      </c>
      <c r="N1961">
        <v>39.299999999999997</v>
      </c>
    </row>
    <row r="1962" spans="1:14" x14ac:dyDescent="0.25">
      <c r="A1962" t="s">
        <v>11</v>
      </c>
      <c r="B1962" t="s">
        <v>60</v>
      </c>
      <c r="C1962" s="1">
        <v>42420</v>
      </c>
      <c r="D1962">
        <f>17-0-0</f>
        <v>17</v>
      </c>
      <c r="E1962">
        <v>12.4</v>
      </c>
      <c r="F1962" s="7">
        <v>15.47534915026081</v>
      </c>
      <c r="G1962" s="7">
        <v>11.648153369044262</v>
      </c>
      <c r="H1962">
        <v>9.39</v>
      </c>
      <c r="I1962" s="7">
        <v>9.738915139554555</v>
      </c>
      <c r="J1962">
        <v>8.1</v>
      </c>
      <c r="K1962">
        <v>194.88249999999996</v>
      </c>
      <c r="L1962">
        <v>248</v>
      </c>
      <c r="M1962">
        <v>29.8</v>
      </c>
      <c r="N1962">
        <v>27.2</v>
      </c>
    </row>
    <row r="1963" spans="1:14" x14ac:dyDescent="0.25">
      <c r="A1963" t="s">
        <v>12</v>
      </c>
      <c r="B1963" t="s">
        <v>60</v>
      </c>
      <c r="C1963" s="1">
        <v>42420</v>
      </c>
      <c r="D1963">
        <f>33.5-0-0</f>
        <v>33.5</v>
      </c>
      <c r="E1963">
        <v>30.4</v>
      </c>
      <c r="F1963" s="7">
        <v>30.495540972572773</v>
      </c>
      <c r="G1963" s="7">
        <v>8.2244149985903565</v>
      </c>
      <c r="H1963">
        <v>6.63</v>
      </c>
      <c r="I1963" s="7">
        <v>6.8763586129123198</v>
      </c>
      <c r="J1963">
        <v>25.1</v>
      </c>
      <c r="K1963">
        <v>601.72499999999991</v>
      </c>
      <c r="L1963">
        <v>608</v>
      </c>
      <c r="M1963">
        <v>184.1</v>
      </c>
      <c r="N1963">
        <v>168.1</v>
      </c>
    </row>
    <row r="1964" spans="1:14" x14ac:dyDescent="0.25">
      <c r="A1964" t="s">
        <v>13</v>
      </c>
      <c r="B1964" t="s">
        <v>60</v>
      </c>
      <c r="C1964" s="1">
        <v>42420</v>
      </c>
      <c r="D1964">
        <f>12-0-0</f>
        <v>12</v>
      </c>
      <c r="E1964">
        <v>10</v>
      </c>
      <c r="F1964" s="7">
        <v>10.923775870772335</v>
      </c>
      <c r="G1964" s="7">
        <v>8.6461798703129382</v>
      </c>
      <c r="H1964">
        <v>6.97</v>
      </c>
      <c r="I1964" s="7">
        <v>7.2289923879334648</v>
      </c>
      <c r="J1964">
        <v>9.6</v>
      </c>
      <c r="K1964">
        <v>230</v>
      </c>
      <c r="L1964">
        <v>200</v>
      </c>
      <c r="M1964">
        <v>26.3</v>
      </c>
      <c r="N1964">
        <v>24</v>
      </c>
    </row>
    <row r="1965" spans="1:14" x14ac:dyDescent="0.25">
      <c r="A1965" t="s">
        <v>14</v>
      </c>
      <c r="B1965" t="s">
        <v>60</v>
      </c>
      <c r="C1965" s="1">
        <v>42420</v>
      </c>
      <c r="D1965">
        <f>8-0-0</f>
        <v>8</v>
      </c>
      <c r="E1965">
        <v>5.7</v>
      </c>
      <c r="F1965" s="7">
        <v>7.2825172471815574</v>
      </c>
      <c r="G1965" s="7">
        <v>5.2224414998590358</v>
      </c>
      <c r="H1965">
        <v>4.21</v>
      </c>
      <c r="I1965" s="7">
        <v>4.3664358612912322</v>
      </c>
      <c r="J1965">
        <v>4.7</v>
      </c>
      <c r="K1965">
        <v>112</v>
      </c>
      <c r="L1965">
        <v>114</v>
      </c>
      <c r="M1965">
        <v>8.6</v>
      </c>
      <c r="N1965">
        <v>7.9</v>
      </c>
    </row>
    <row r="1966" spans="1:14" x14ac:dyDescent="0.25">
      <c r="A1966" t="s">
        <v>15</v>
      </c>
      <c r="B1966" t="s">
        <v>60</v>
      </c>
      <c r="C1966" s="1">
        <v>42420</v>
      </c>
      <c r="D1966">
        <f>12-0-0</f>
        <v>12</v>
      </c>
      <c r="E1966">
        <v>9.9</v>
      </c>
      <c r="F1966" s="7">
        <v>10.923775870772335</v>
      </c>
      <c r="G1966" s="7">
        <v>5.0611784606709893</v>
      </c>
      <c r="H1966">
        <v>4.08</v>
      </c>
      <c r="I1966" s="7">
        <v>4.2316053002537357</v>
      </c>
      <c r="J1966">
        <v>10.1</v>
      </c>
      <c r="K1966">
        <v>241.5</v>
      </c>
      <c r="L1966">
        <v>198</v>
      </c>
      <c r="M1966">
        <v>33.299999999999997</v>
      </c>
      <c r="N1966">
        <v>30.4</v>
      </c>
    </row>
    <row r="1967" spans="1:14" x14ac:dyDescent="0.25">
      <c r="A1967" t="s">
        <v>16</v>
      </c>
      <c r="B1967" t="s">
        <v>60</v>
      </c>
      <c r="C1967" s="1">
        <v>42420</v>
      </c>
      <c r="D1967">
        <f>14-0-0</f>
        <v>14</v>
      </c>
      <c r="E1967">
        <v>9.9</v>
      </c>
      <c r="F1967" s="7">
        <v>12.744405182567725</v>
      </c>
      <c r="G1967" s="7">
        <v>8.4228925852833374</v>
      </c>
      <c r="H1967">
        <v>6.79</v>
      </c>
      <c r="I1967" s="7">
        <v>7.042303918804623</v>
      </c>
      <c r="J1967">
        <v>9.8000000000000007</v>
      </c>
      <c r="K1967">
        <v>235.5</v>
      </c>
      <c r="L1967">
        <v>198</v>
      </c>
      <c r="M1967">
        <v>61.3</v>
      </c>
      <c r="N1967">
        <v>56</v>
      </c>
    </row>
    <row r="1968" spans="1:14" x14ac:dyDescent="0.25">
      <c r="A1968" t="s">
        <v>17</v>
      </c>
      <c r="B1968" t="s">
        <v>60</v>
      </c>
      <c r="C1968" s="1">
        <v>42420</v>
      </c>
      <c r="D1968">
        <v>0</v>
      </c>
      <c r="E1968">
        <v>17</v>
      </c>
      <c r="F1968" s="7">
        <v>0</v>
      </c>
      <c r="G1968" s="7">
        <v>4.0811953763744002</v>
      </c>
      <c r="H1968">
        <v>3.29</v>
      </c>
      <c r="I1968" s="7">
        <v>3.4122503524104881</v>
      </c>
      <c r="J1968">
        <v>36.200000000000003</v>
      </c>
      <c r="K1968">
        <v>0</v>
      </c>
      <c r="L1968">
        <v>340</v>
      </c>
      <c r="M1968">
        <v>295.60000000000002</v>
      </c>
      <c r="N1968">
        <v>269.89999999999998</v>
      </c>
    </row>
    <row r="1969" spans="1:14" x14ac:dyDescent="0.25">
      <c r="A1969" t="s">
        <v>18</v>
      </c>
      <c r="B1969" t="s">
        <v>60</v>
      </c>
      <c r="C1969" s="1">
        <v>42420</v>
      </c>
      <c r="D1969">
        <f>20-0-0</f>
        <v>20</v>
      </c>
      <c r="E1969">
        <v>18</v>
      </c>
      <c r="F1969" s="7">
        <v>18.206293117953894</v>
      </c>
      <c r="G1969" s="7">
        <v>3.0764025937411894</v>
      </c>
      <c r="H1969">
        <v>2.48</v>
      </c>
      <c r="I1969" s="7">
        <v>2.5721522413307021</v>
      </c>
      <c r="J1969">
        <v>15.4</v>
      </c>
      <c r="K1969">
        <v>368</v>
      </c>
      <c r="L1969">
        <v>360</v>
      </c>
      <c r="M1969">
        <v>135.1</v>
      </c>
      <c r="N1969">
        <v>123.4</v>
      </c>
    </row>
    <row r="1970" spans="1:14" x14ac:dyDescent="0.25">
      <c r="A1970" t="s">
        <v>19</v>
      </c>
      <c r="B1970" t="s">
        <v>60</v>
      </c>
      <c r="C1970" s="1">
        <v>42420</v>
      </c>
      <c r="D1970">
        <f>14-0-0</f>
        <v>14</v>
      </c>
      <c r="E1970">
        <v>14.6</v>
      </c>
      <c r="F1970" s="7">
        <v>12.744405182567725</v>
      </c>
      <c r="G1970" s="7">
        <v>3.0639977445728785</v>
      </c>
      <c r="H1970">
        <v>2.4700000000000002</v>
      </c>
      <c r="I1970" s="7">
        <v>2.5617806597124333</v>
      </c>
      <c r="J1970">
        <v>12.1</v>
      </c>
      <c r="K1970">
        <v>289</v>
      </c>
      <c r="L1970">
        <v>292</v>
      </c>
      <c r="M1970">
        <v>165.8</v>
      </c>
      <c r="N1970">
        <v>151.30000000000001</v>
      </c>
    </row>
    <row r="1971" spans="1:14" x14ac:dyDescent="0.25">
      <c r="A1971" t="s">
        <v>20</v>
      </c>
      <c r="B1971" t="s">
        <v>60</v>
      </c>
      <c r="C1971" s="1">
        <v>42420</v>
      </c>
      <c r="D1971">
        <f>30.5-0-0</f>
        <v>30.5</v>
      </c>
      <c r="E1971">
        <v>30.5</v>
      </c>
      <c r="F1971" s="7">
        <v>27.764597004879686</v>
      </c>
      <c r="G1971" s="7">
        <v>2.505779531998872</v>
      </c>
      <c r="H1971">
        <v>2.02</v>
      </c>
      <c r="I1971" s="7">
        <v>2.0950594868903298</v>
      </c>
      <c r="J1971">
        <v>25</v>
      </c>
      <c r="K1971">
        <v>599</v>
      </c>
      <c r="L1971">
        <v>610</v>
      </c>
      <c r="M1971">
        <v>174</v>
      </c>
      <c r="N1971">
        <v>158.9</v>
      </c>
    </row>
    <row r="1972" spans="1:14" x14ac:dyDescent="0.25">
      <c r="A1972" t="s">
        <v>21</v>
      </c>
      <c r="B1972" t="s">
        <v>60</v>
      </c>
      <c r="C1972" s="1">
        <v>42420</v>
      </c>
      <c r="D1972">
        <f>22.5-0-0</f>
        <v>22.5</v>
      </c>
      <c r="E1972">
        <v>26</v>
      </c>
      <c r="F1972" s="7">
        <v>20.482079757698131</v>
      </c>
      <c r="G1972" s="7">
        <v>3.7462644488299968</v>
      </c>
      <c r="H1972">
        <v>3.02</v>
      </c>
      <c r="I1972" s="7">
        <v>3.132217648717226</v>
      </c>
      <c r="J1972">
        <v>20.5</v>
      </c>
      <c r="K1972">
        <v>491.5</v>
      </c>
      <c r="L1972">
        <v>520</v>
      </c>
      <c r="M1972">
        <v>263.10000000000002</v>
      </c>
      <c r="N1972">
        <v>240.2</v>
      </c>
    </row>
    <row r="1973" spans="1:14" x14ac:dyDescent="0.25">
      <c r="A1973" t="s">
        <v>22</v>
      </c>
      <c r="B1973" t="s">
        <v>60</v>
      </c>
      <c r="C1973" s="1">
        <v>42420</v>
      </c>
      <c r="D1973">
        <f>19-0-0</f>
        <v>19</v>
      </c>
      <c r="E1973">
        <v>20.8</v>
      </c>
      <c r="F1973" s="7">
        <v>17.295978462056198</v>
      </c>
      <c r="G1973" s="7">
        <v>1.7614885819001971</v>
      </c>
      <c r="H1973">
        <v>1.42</v>
      </c>
      <c r="I1973" s="7">
        <v>1.4727645897941923</v>
      </c>
      <c r="J1973">
        <v>17</v>
      </c>
      <c r="K1973">
        <v>406</v>
      </c>
      <c r="L1973">
        <v>416</v>
      </c>
      <c r="M1973">
        <v>204.9</v>
      </c>
      <c r="N1973">
        <v>187</v>
      </c>
    </row>
    <row r="1974" spans="1:14" x14ac:dyDescent="0.25">
      <c r="A1974" t="s">
        <v>23</v>
      </c>
      <c r="B1974" t="s">
        <v>60</v>
      </c>
      <c r="C1974" s="1">
        <v>42420</v>
      </c>
      <c r="D1974">
        <f>3-0-0</f>
        <v>3</v>
      </c>
      <c r="E1974">
        <v>4.7</v>
      </c>
      <c r="F1974" s="7">
        <v>2.7309439676930838</v>
      </c>
      <c r="G1974" s="7">
        <v>2.9151395545531433</v>
      </c>
      <c r="H1974">
        <v>2.35</v>
      </c>
      <c r="I1974" s="7">
        <v>2.4373216802932056</v>
      </c>
      <c r="J1974">
        <v>2.7</v>
      </c>
      <c r="K1974">
        <v>65.525000000000006</v>
      </c>
      <c r="L1974">
        <v>94</v>
      </c>
      <c r="M1974">
        <v>3</v>
      </c>
      <c r="N1974">
        <v>2.7</v>
      </c>
    </row>
    <row r="1975" spans="1:14" x14ac:dyDescent="0.25">
      <c r="A1975" t="s">
        <v>24</v>
      </c>
      <c r="B1975" t="s">
        <v>60</v>
      </c>
      <c r="C1975" s="1">
        <v>42420</v>
      </c>
      <c r="D1975">
        <f>38-0-0</f>
        <v>38</v>
      </c>
      <c r="E1975">
        <v>27.8</v>
      </c>
      <c r="F1975" s="7">
        <v>34.591956924112395</v>
      </c>
      <c r="G1975" s="7">
        <v>2.1336340569495342</v>
      </c>
      <c r="H1975">
        <v>1.72</v>
      </c>
      <c r="I1975" s="7">
        <v>1.7839120383422611</v>
      </c>
      <c r="J1975">
        <v>26</v>
      </c>
      <c r="K1975">
        <v>623</v>
      </c>
      <c r="L1975">
        <v>556</v>
      </c>
      <c r="M1975">
        <v>314.5</v>
      </c>
      <c r="N1975">
        <v>287.2</v>
      </c>
    </row>
    <row r="1976" spans="1:14" x14ac:dyDescent="0.25">
      <c r="A1976" t="s">
        <v>25</v>
      </c>
      <c r="B1976" t="s">
        <v>60</v>
      </c>
      <c r="C1976" s="1">
        <v>42420</v>
      </c>
      <c r="D1976">
        <f>6-0-0</f>
        <v>6</v>
      </c>
      <c r="E1976">
        <v>6.2</v>
      </c>
      <c r="F1976" s="7">
        <v>5.4618879353861676</v>
      </c>
      <c r="G1976" s="7">
        <v>2.8655201578798981</v>
      </c>
      <c r="H1976">
        <v>2.31</v>
      </c>
      <c r="I1976" s="7">
        <v>2.39583535382013</v>
      </c>
      <c r="J1976">
        <v>5.4</v>
      </c>
      <c r="K1976">
        <v>128.5</v>
      </c>
      <c r="L1976">
        <v>124</v>
      </c>
      <c r="M1976">
        <v>9.6999999999999993</v>
      </c>
      <c r="N1976">
        <v>8.9</v>
      </c>
    </row>
    <row r="1977" spans="1:14" x14ac:dyDescent="0.25">
      <c r="A1977" t="s">
        <v>26</v>
      </c>
      <c r="B1977" t="s">
        <v>60</v>
      </c>
      <c r="C1977" s="1">
        <v>42420</v>
      </c>
      <c r="D1977">
        <f>18.5-0-0</f>
        <v>18.5</v>
      </c>
      <c r="E1977">
        <v>16.5</v>
      </c>
      <c r="F1977" s="7">
        <v>16.840821134107351</v>
      </c>
      <c r="G1977" s="7">
        <v>1.9351564702565545</v>
      </c>
      <c r="H1977">
        <v>1.56</v>
      </c>
      <c r="I1977" s="7">
        <v>1.6179667324499578</v>
      </c>
      <c r="J1977">
        <v>17.3</v>
      </c>
      <c r="K1977">
        <v>413.5</v>
      </c>
      <c r="L1977">
        <v>330</v>
      </c>
      <c r="M1977">
        <v>63.2</v>
      </c>
      <c r="N1977">
        <v>57.7</v>
      </c>
    </row>
    <row r="1978" spans="1:14" x14ac:dyDescent="0.25">
      <c r="A1978" t="s">
        <v>27</v>
      </c>
      <c r="B1978" t="s">
        <v>60</v>
      </c>
      <c r="C1978" s="1">
        <v>42420</v>
      </c>
      <c r="D1978">
        <f>19-0-0</f>
        <v>19</v>
      </c>
      <c r="E1978">
        <v>18.2</v>
      </c>
      <c r="F1978" s="7">
        <v>17.295978462056198</v>
      </c>
      <c r="G1978" s="7">
        <v>1.6746546377220184</v>
      </c>
      <c r="H1978">
        <v>1.35</v>
      </c>
      <c r="I1978" s="7">
        <v>1.4001635184663097</v>
      </c>
      <c r="J1978">
        <v>16.100000000000001</v>
      </c>
      <c r="K1978">
        <v>385.5</v>
      </c>
      <c r="L1978">
        <v>364</v>
      </c>
      <c r="M1978">
        <v>190.3</v>
      </c>
      <c r="N1978">
        <v>173.8</v>
      </c>
    </row>
    <row r="1979" spans="1:14" x14ac:dyDescent="0.25">
      <c r="A1979" t="s">
        <v>28</v>
      </c>
      <c r="B1979" t="s">
        <v>60</v>
      </c>
      <c r="C1979" s="1">
        <v>42420</v>
      </c>
      <c r="D1979">
        <f>5.5-0-0</f>
        <v>5.5</v>
      </c>
      <c r="E1979">
        <v>7</v>
      </c>
      <c r="F1979" s="7">
        <v>5.006730607437321</v>
      </c>
      <c r="G1979" s="7">
        <v>1.6622497885537073</v>
      </c>
      <c r="H1979">
        <v>1.34</v>
      </c>
      <c r="I1979" s="7">
        <v>1.3897919368480407</v>
      </c>
      <c r="J1979">
        <v>5</v>
      </c>
      <c r="K1979">
        <v>120.5</v>
      </c>
      <c r="L1979">
        <v>140</v>
      </c>
      <c r="M1979">
        <v>59.9</v>
      </c>
      <c r="N1979">
        <v>54.7</v>
      </c>
    </row>
    <row r="1980" spans="1:14" x14ac:dyDescent="0.25">
      <c r="A1980" t="s">
        <v>29</v>
      </c>
      <c r="B1980" t="s">
        <v>60</v>
      </c>
      <c r="C1980" s="1">
        <v>42420</v>
      </c>
      <c r="D1980">
        <f>15-0-0</f>
        <v>15</v>
      </c>
      <c r="E1980">
        <v>14.4</v>
      </c>
      <c r="F1980" s="7">
        <v>13.65471983846542</v>
      </c>
      <c r="G1980" s="7">
        <v>1.600225542712151</v>
      </c>
      <c r="H1980">
        <v>1.29</v>
      </c>
      <c r="I1980" s="7">
        <v>1.3379340287566959</v>
      </c>
      <c r="J1980">
        <v>13</v>
      </c>
      <c r="K1980">
        <v>310</v>
      </c>
      <c r="L1980">
        <v>288</v>
      </c>
      <c r="M1980">
        <v>33.299999999999997</v>
      </c>
      <c r="N1980">
        <v>30.4</v>
      </c>
    </row>
    <row r="1981" spans="1:14" x14ac:dyDescent="0.25">
      <c r="A1981" t="s">
        <v>30</v>
      </c>
      <c r="B1981" t="s">
        <v>60</v>
      </c>
      <c r="C1981" s="1">
        <v>42420</v>
      </c>
      <c r="D1981">
        <f>42.5-0-0</f>
        <v>42.5</v>
      </c>
      <c r="E1981">
        <v>36.299999999999997</v>
      </c>
      <c r="F1981" s="7">
        <v>38.688372875652021</v>
      </c>
      <c r="G1981" s="7">
        <v>1.9847758669297997</v>
      </c>
      <c r="H1981">
        <v>1.6</v>
      </c>
      <c r="I1981" s="7">
        <v>1.6594530589230334</v>
      </c>
      <c r="J1981">
        <v>31.4</v>
      </c>
      <c r="K1981">
        <v>752.5</v>
      </c>
      <c r="L1981">
        <v>726</v>
      </c>
      <c r="M1981">
        <v>86.4</v>
      </c>
      <c r="N1981">
        <v>78.900000000000006</v>
      </c>
    </row>
    <row r="1982" spans="1:14" x14ac:dyDescent="0.25">
      <c r="A1982" t="s">
        <v>31</v>
      </c>
      <c r="B1982" t="s">
        <v>60</v>
      </c>
      <c r="C1982" s="1">
        <v>42420</v>
      </c>
      <c r="D1982">
        <f>32.5-0-0</f>
        <v>32.5</v>
      </c>
      <c r="E1982">
        <v>31.9</v>
      </c>
      <c r="F1982" s="7">
        <v>29.585226316675076</v>
      </c>
      <c r="G1982" s="7">
        <v>1.6622497885537073</v>
      </c>
      <c r="H1982">
        <v>1.34</v>
      </c>
      <c r="I1982" s="7">
        <v>1.3897919368480407</v>
      </c>
      <c r="J1982">
        <v>26.7</v>
      </c>
      <c r="K1982">
        <v>639.5</v>
      </c>
      <c r="L1982">
        <v>638</v>
      </c>
      <c r="M1982">
        <v>127.2</v>
      </c>
      <c r="N1982">
        <v>116.1</v>
      </c>
    </row>
    <row r="1983" spans="1:14" x14ac:dyDescent="0.25">
      <c r="A1983" t="s">
        <v>32</v>
      </c>
      <c r="B1983" t="s">
        <v>60</v>
      </c>
      <c r="C1983" s="1">
        <v>42420</v>
      </c>
      <c r="D1983">
        <f>7-0-0</f>
        <v>7</v>
      </c>
      <c r="E1983">
        <v>7.4</v>
      </c>
      <c r="F1983" s="7">
        <v>6.3722025912838625</v>
      </c>
      <c r="G1983" s="7">
        <v>1.0296024809698334</v>
      </c>
      <c r="H1983">
        <v>0.83</v>
      </c>
      <c r="I1983" s="7">
        <v>0.86084127431632362</v>
      </c>
      <c r="J1983">
        <v>5.9</v>
      </c>
      <c r="K1983">
        <v>142</v>
      </c>
      <c r="L1983">
        <v>148</v>
      </c>
      <c r="M1983">
        <v>58.6</v>
      </c>
      <c r="N1983">
        <v>53.5</v>
      </c>
    </row>
    <row r="1984" spans="1:14" x14ac:dyDescent="0.25">
      <c r="A1984" t="s">
        <v>33</v>
      </c>
      <c r="B1984" t="s">
        <v>60</v>
      </c>
      <c r="C1984" s="1">
        <v>42420</v>
      </c>
      <c r="D1984">
        <v>0</v>
      </c>
      <c r="E1984">
        <v>15</v>
      </c>
      <c r="F1984" s="7">
        <v>0</v>
      </c>
      <c r="G1984" s="7">
        <v>1.203270369326191</v>
      </c>
      <c r="H1984">
        <v>0.97</v>
      </c>
      <c r="I1984" s="7">
        <v>1.0060434169720891</v>
      </c>
      <c r="J1984">
        <v>32</v>
      </c>
      <c r="K1984">
        <v>0</v>
      </c>
      <c r="L1984">
        <v>300</v>
      </c>
      <c r="M1984">
        <v>478.6</v>
      </c>
      <c r="N1984">
        <v>436.9</v>
      </c>
    </row>
    <row r="1985" spans="1:14" x14ac:dyDescent="0.25">
      <c r="A1985" t="s">
        <v>34</v>
      </c>
      <c r="B1985" t="s">
        <v>60</v>
      </c>
      <c r="C1985" s="1">
        <v>42420</v>
      </c>
      <c r="D1985">
        <f>8.6-0-0</f>
        <v>8.6</v>
      </c>
      <c r="E1985">
        <v>5.5</v>
      </c>
      <c r="F1985" s="7">
        <v>7.8287060407201734</v>
      </c>
      <c r="G1985" s="7">
        <v>0.69467155342542997</v>
      </c>
      <c r="H1985">
        <v>0.56000000000000005</v>
      </c>
      <c r="I1985" s="7">
        <v>0.58080857062306179</v>
      </c>
      <c r="J1985">
        <v>8.6</v>
      </c>
      <c r="K1985">
        <v>206.58249999999998</v>
      </c>
      <c r="L1985">
        <v>110</v>
      </c>
      <c r="M1985">
        <v>23.7</v>
      </c>
      <c r="N1985">
        <v>21.7</v>
      </c>
    </row>
    <row r="1986" spans="1:14" x14ac:dyDescent="0.25">
      <c r="A1986" t="s">
        <v>35</v>
      </c>
      <c r="B1986" t="s">
        <v>60</v>
      </c>
      <c r="C1986" s="1">
        <v>42420</v>
      </c>
      <c r="D1986">
        <f>21-0-0</f>
        <v>21</v>
      </c>
      <c r="E1986">
        <v>20.8</v>
      </c>
      <c r="F1986" s="7">
        <v>19.116607773851587</v>
      </c>
      <c r="G1986" s="7">
        <v>0.68226670425711866</v>
      </c>
      <c r="H1986">
        <v>0.55000000000000004</v>
      </c>
      <c r="I1986" s="7">
        <v>0.57043698900479278</v>
      </c>
      <c r="J1986">
        <v>17.600000000000001</v>
      </c>
      <c r="K1986">
        <v>422</v>
      </c>
      <c r="L1986">
        <v>416</v>
      </c>
      <c r="M1986">
        <v>209.7</v>
      </c>
      <c r="N1986">
        <v>191.5</v>
      </c>
    </row>
    <row r="1987" spans="1:14" x14ac:dyDescent="0.25">
      <c r="A1987" t="s">
        <v>36</v>
      </c>
      <c r="B1987" t="s">
        <v>60</v>
      </c>
      <c r="C1987" s="1">
        <v>42420</v>
      </c>
      <c r="D1987">
        <v>0</v>
      </c>
      <c r="E1987">
        <v>8</v>
      </c>
      <c r="F1987" s="7">
        <v>0</v>
      </c>
      <c r="G1987" s="7">
        <v>0.31012122920778118</v>
      </c>
      <c r="H1987">
        <v>0.25</v>
      </c>
      <c r="I1987" s="7">
        <v>0.25928954045672398</v>
      </c>
      <c r="J1987">
        <v>17</v>
      </c>
      <c r="K1987">
        <v>0</v>
      </c>
      <c r="L1987">
        <v>160</v>
      </c>
      <c r="M1987">
        <v>0</v>
      </c>
      <c r="N1987">
        <v>0</v>
      </c>
    </row>
    <row r="1988" spans="1:14" x14ac:dyDescent="0.25">
      <c r="A1988" t="s">
        <v>37</v>
      </c>
      <c r="B1988" t="s">
        <v>60</v>
      </c>
      <c r="C1988" s="1">
        <v>42420</v>
      </c>
      <c r="D1988">
        <v>0</v>
      </c>
      <c r="E1988">
        <v>0</v>
      </c>
      <c r="F1988" s="7">
        <v>0</v>
      </c>
      <c r="G1988" s="7">
        <v>0</v>
      </c>
      <c r="H1988">
        <v>0</v>
      </c>
      <c r="I1988" s="7">
        <v>0</v>
      </c>
      <c r="J1988">
        <v>0</v>
      </c>
      <c r="K1988">
        <v>0</v>
      </c>
      <c r="L1988">
        <v>0</v>
      </c>
      <c r="M1988">
        <v>0</v>
      </c>
      <c r="N1988">
        <v>0</v>
      </c>
    </row>
    <row r="1989" spans="1:14" x14ac:dyDescent="0.25">
      <c r="A1989" t="s">
        <v>38</v>
      </c>
      <c r="B1989" t="s">
        <v>60</v>
      </c>
      <c r="C1989" s="1">
        <v>42420</v>
      </c>
      <c r="D1989">
        <v>0</v>
      </c>
      <c r="E1989">
        <v>10</v>
      </c>
      <c r="F1989" s="7">
        <v>0</v>
      </c>
      <c r="G1989" s="7">
        <v>0</v>
      </c>
      <c r="H1989">
        <v>0</v>
      </c>
      <c r="I1989" s="7">
        <v>0</v>
      </c>
      <c r="J1989">
        <v>21.3</v>
      </c>
      <c r="K1989">
        <v>0</v>
      </c>
      <c r="L1989">
        <v>200</v>
      </c>
      <c r="M1989">
        <v>320.7</v>
      </c>
      <c r="N1989">
        <v>292.8</v>
      </c>
    </row>
    <row r="1990" spans="1:14" x14ac:dyDescent="0.25">
      <c r="A1990" t="s">
        <v>59</v>
      </c>
      <c r="B1990" t="s">
        <v>60</v>
      </c>
      <c r="C1990" s="1">
        <v>42420</v>
      </c>
      <c r="D1990">
        <v>0</v>
      </c>
      <c r="E1990">
        <v>5</v>
      </c>
      <c r="F1990" s="7">
        <v>0</v>
      </c>
      <c r="G1990" s="7">
        <v>0</v>
      </c>
      <c r="I1990" s="7">
        <v>0</v>
      </c>
      <c r="K1990">
        <v>0</v>
      </c>
      <c r="L1990">
        <v>100</v>
      </c>
      <c r="M1990">
        <v>0</v>
      </c>
      <c r="N1990">
        <v>0</v>
      </c>
    </row>
    <row r="1991" spans="1:14" x14ac:dyDescent="0.25">
      <c r="A1991" t="s">
        <v>1</v>
      </c>
      <c r="B1991" t="s">
        <v>60</v>
      </c>
      <c r="C1991" s="1">
        <v>42421</v>
      </c>
      <c r="D1991">
        <v>585.1</v>
      </c>
      <c r="E1991">
        <v>507.19999999999993</v>
      </c>
      <c r="F1991">
        <v>543</v>
      </c>
      <c r="G1991">
        <v>213</v>
      </c>
      <c r="H1991">
        <v>177.35000000000002</v>
      </c>
      <c r="I1991">
        <v>184.62</v>
      </c>
      <c r="J1991">
        <v>531.71153846153845</v>
      </c>
      <c r="K1991">
        <v>11854.499999999998</v>
      </c>
      <c r="L1991">
        <v>10904</v>
      </c>
      <c r="M1991">
        <v>4071.6000000000004</v>
      </c>
      <c r="N1991">
        <v>3707.3599999999997</v>
      </c>
    </row>
    <row r="1992" spans="1:14" x14ac:dyDescent="0.25">
      <c r="A1992" t="s">
        <v>2</v>
      </c>
      <c r="B1992" t="s">
        <v>60</v>
      </c>
      <c r="C1992" s="1">
        <v>42421</v>
      </c>
      <c r="D1992">
        <f>15.9-0-0</f>
        <v>15.9</v>
      </c>
      <c r="E1992">
        <v>14.5</v>
      </c>
      <c r="F1992" s="7">
        <v>14.755939155699881</v>
      </c>
      <c r="G1992" s="7">
        <v>24.86100930363687</v>
      </c>
      <c r="H1992">
        <v>20.7</v>
      </c>
      <c r="I1992" s="7">
        <v>21.548542430222721</v>
      </c>
      <c r="J1992">
        <v>12</v>
      </c>
      <c r="K1992">
        <v>298.94500000000005</v>
      </c>
      <c r="L1992">
        <v>304.5</v>
      </c>
      <c r="M1992">
        <v>41.6</v>
      </c>
      <c r="N1992">
        <v>37.799999999999997</v>
      </c>
    </row>
    <row r="1993" spans="1:14" x14ac:dyDescent="0.25">
      <c r="A1993" t="s">
        <v>3</v>
      </c>
      <c r="B1993" t="s">
        <v>60</v>
      </c>
      <c r="C1993" s="1">
        <v>42421</v>
      </c>
      <c r="D1993">
        <f>4.1-0-0</f>
        <v>4.0999999999999996</v>
      </c>
      <c r="E1993">
        <v>3.3</v>
      </c>
      <c r="F1993" s="7">
        <v>3.8049905998974527</v>
      </c>
      <c r="G1993" s="7">
        <v>16.946320834508033</v>
      </c>
      <c r="H1993">
        <v>14.11</v>
      </c>
      <c r="I1993" s="7">
        <v>14.688402593741186</v>
      </c>
      <c r="J1993">
        <v>3.3</v>
      </c>
      <c r="K1993">
        <v>83.160000000000011</v>
      </c>
      <c r="L1993">
        <v>69.3</v>
      </c>
      <c r="M1993">
        <v>23.8</v>
      </c>
      <c r="N1993">
        <v>21.6</v>
      </c>
    </row>
    <row r="1994" spans="1:14" x14ac:dyDescent="0.25">
      <c r="A1994" t="s">
        <v>4</v>
      </c>
      <c r="B1994" t="s">
        <v>60</v>
      </c>
      <c r="C1994" s="1">
        <v>42421</v>
      </c>
      <c r="D1994">
        <f>8.6-0-0</f>
        <v>8.6</v>
      </c>
      <c r="E1994">
        <v>6.9</v>
      </c>
      <c r="F1994" s="7">
        <v>7.9811997949068534</v>
      </c>
      <c r="G1994" s="7">
        <v>12.586636594305046</v>
      </c>
      <c r="H1994">
        <v>10.48</v>
      </c>
      <c r="I1994" s="7">
        <v>10.909600225542711</v>
      </c>
      <c r="J1994">
        <v>6.7</v>
      </c>
      <c r="K1994">
        <v>168.1755</v>
      </c>
      <c r="L1994">
        <v>144.9</v>
      </c>
      <c r="M1994">
        <v>43</v>
      </c>
      <c r="N1994">
        <v>39.200000000000003</v>
      </c>
    </row>
    <row r="1995" spans="1:14" x14ac:dyDescent="0.25">
      <c r="A1995" t="s">
        <v>5</v>
      </c>
      <c r="B1995" t="s">
        <v>60</v>
      </c>
      <c r="C1995" s="1">
        <v>42421</v>
      </c>
      <c r="D1995">
        <f>11.2-0-0</f>
        <v>11.2</v>
      </c>
      <c r="E1995">
        <v>7.7</v>
      </c>
      <c r="F1995" s="7">
        <v>10.394120663134506</v>
      </c>
      <c r="G1995" s="7">
        <v>12.142261065689313</v>
      </c>
      <c r="H1995">
        <v>10.11</v>
      </c>
      <c r="I1995" s="7">
        <v>10.524433042007329</v>
      </c>
      <c r="J1995">
        <v>8.1999999999999993</v>
      </c>
      <c r="K1995">
        <v>206.25499999999997</v>
      </c>
      <c r="L1995">
        <v>161.70000000000002</v>
      </c>
      <c r="M1995">
        <v>19.2</v>
      </c>
      <c r="N1995">
        <v>17.5</v>
      </c>
    </row>
    <row r="1996" spans="1:14" x14ac:dyDescent="0.25">
      <c r="A1996" t="s">
        <v>6</v>
      </c>
      <c r="B1996" t="s">
        <v>60</v>
      </c>
      <c r="C1996" s="1">
        <v>42421</v>
      </c>
      <c r="D1996">
        <f>11.3-0-0</f>
        <v>11.3</v>
      </c>
      <c r="E1996">
        <v>16.5</v>
      </c>
      <c r="F1996" s="7">
        <v>10.486925311912493</v>
      </c>
      <c r="G1996" s="7">
        <v>14.964646179870311</v>
      </c>
      <c r="H1996">
        <v>12.46</v>
      </c>
      <c r="I1996" s="7">
        <v>12.970765153650971</v>
      </c>
      <c r="J1996">
        <v>13.6</v>
      </c>
      <c r="K1996">
        <v>339.09749999999997</v>
      </c>
      <c r="L1996">
        <v>346.5</v>
      </c>
      <c r="M1996">
        <v>44.7</v>
      </c>
      <c r="N1996">
        <v>40.700000000000003</v>
      </c>
    </row>
    <row r="1997" spans="1:14" x14ac:dyDescent="0.25">
      <c r="A1997" t="s">
        <v>7</v>
      </c>
      <c r="B1997" t="s">
        <v>60</v>
      </c>
      <c r="C1997" s="1">
        <v>42421</v>
      </c>
      <c r="D1997">
        <f>20.9-0-0</f>
        <v>20.9</v>
      </c>
      <c r="E1997">
        <v>11.8</v>
      </c>
      <c r="F1997" s="7">
        <v>19.39617159459921</v>
      </c>
      <c r="G1997" s="7">
        <v>12.646687341415278</v>
      </c>
      <c r="H1997">
        <v>10.53</v>
      </c>
      <c r="I1997" s="7">
        <v>10.961649844939384</v>
      </c>
      <c r="J1997">
        <v>9.4</v>
      </c>
      <c r="K1997">
        <v>234.61599999999999</v>
      </c>
      <c r="L1997">
        <v>247.8</v>
      </c>
      <c r="M1997">
        <v>23.6</v>
      </c>
      <c r="N1997">
        <v>21.5</v>
      </c>
    </row>
    <row r="1998" spans="1:14" x14ac:dyDescent="0.25">
      <c r="A1998" t="s">
        <v>8</v>
      </c>
      <c r="B1998" t="s">
        <v>60</v>
      </c>
      <c r="C1998" s="1">
        <v>42421</v>
      </c>
      <c r="D1998">
        <f>14-0-0</f>
        <v>14</v>
      </c>
      <c r="E1998">
        <v>12.7</v>
      </c>
      <c r="F1998" s="7">
        <v>12.992650828918133</v>
      </c>
      <c r="G1998" s="7">
        <v>9.6081195376374389</v>
      </c>
      <c r="H1998">
        <v>8</v>
      </c>
      <c r="I1998" s="7">
        <v>8.3279391034677186</v>
      </c>
      <c r="J1998">
        <v>13.2</v>
      </c>
      <c r="K1998">
        <v>329.71500000000003</v>
      </c>
      <c r="L1998">
        <v>266.7</v>
      </c>
      <c r="M1998">
        <v>41</v>
      </c>
      <c r="N1998">
        <v>37.299999999999997</v>
      </c>
    </row>
    <row r="1999" spans="1:14" x14ac:dyDescent="0.25">
      <c r="A1999" t="s">
        <v>9</v>
      </c>
      <c r="B1999" t="s">
        <v>60</v>
      </c>
      <c r="C1999" s="1">
        <v>42421</v>
      </c>
      <c r="D1999">
        <f>17.7-0-0</f>
        <v>17.7</v>
      </c>
      <c r="E1999">
        <v>14.8</v>
      </c>
      <c r="F1999" s="7">
        <v>16.42642283370364</v>
      </c>
      <c r="G1999" s="7">
        <v>12.442514801240483</v>
      </c>
      <c r="H1999">
        <v>10.36</v>
      </c>
      <c r="I1999" s="7">
        <v>10.784681138990695</v>
      </c>
      <c r="J1999">
        <v>12.9</v>
      </c>
      <c r="K1999">
        <v>322.65499999999997</v>
      </c>
      <c r="L1999">
        <v>310.8</v>
      </c>
      <c r="M1999">
        <v>35</v>
      </c>
      <c r="N1999">
        <v>31.9</v>
      </c>
    </row>
    <row r="2000" spans="1:14" x14ac:dyDescent="0.25">
      <c r="A2000" t="s">
        <v>10</v>
      </c>
      <c r="B2000" t="s">
        <v>60</v>
      </c>
      <c r="C2000" s="1">
        <v>42421</v>
      </c>
      <c r="D2000">
        <f>15.9-0-0</f>
        <v>15.9</v>
      </c>
      <c r="E2000">
        <v>17.8</v>
      </c>
      <c r="F2000" s="7">
        <v>14.755939155699881</v>
      </c>
      <c r="G2000" s="7">
        <v>11.781956583027911</v>
      </c>
      <c r="H2000">
        <v>9.81</v>
      </c>
      <c r="I2000" s="7">
        <v>10.21213532562729</v>
      </c>
      <c r="J2000">
        <v>13.1</v>
      </c>
      <c r="K2000">
        <v>327.77</v>
      </c>
      <c r="L2000">
        <v>373.8</v>
      </c>
      <c r="M2000">
        <v>45.8</v>
      </c>
      <c r="N2000">
        <v>41.7</v>
      </c>
    </row>
    <row r="2001" spans="1:14" x14ac:dyDescent="0.25">
      <c r="A2001" t="s">
        <v>11</v>
      </c>
      <c r="B2001" t="s">
        <v>60</v>
      </c>
      <c r="C2001" s="1">
        <v>42421</v>
      </c>
      <c r="D2001">
        <f>15.9-0-1.6</f>
        <v>14.3</v>
      </c>
      <c r="E2001">
        <v>12.4</v>
      </c>
      <c r="F2001" s="7">
        <v>13.271064775252094</v>
      </c>
      <c r="G2001" s="7">
        <v>11.277530307301944</v>
      </c>
      <c r="H2001">
        <v>9.39</v>
      </c>
      <c r="I2001" s="7">
        <v>9.7749185226952342</v>
      </c>
      <c r="J2001">
        <v>8.4</v>
      </c>
      <c r="K2001">
        <v>210.76749999999996</v>
      </c>
      <c r="L2001">
        <v>260.40000000000003</v>
      </c>
      <c r="M2001">
        <v>32.700000000000003</v>
      </c>
      <c r="N2001">
        <v>29.7</v>
      </c>
    </row>
    <row r="2002" spans="1:14" x14ac:dyDescent="0.25">
      <c r="A2002" t="s">
        <v>12</v>
      </c>
      <c r="B2002" t="s">
        <v>60</v>
      </c>
      <c r="C2002" s="1">
        <v>42421</v>
      </c>
      <c r="D2002">
        <f>34.4-0-0</f>
        <v>34.4</v>
      </c>
      <c r="E2002">
        <v>30.4</v>
      </c>
      <c r="F2002" s="7">
        <v>31.924799179627414</v>
      </c>
      <c r="G2002" s="7">
        <v>7.9627290668170279</v>
      </c>
      <c r="H2002">
        <v>6.63</v>
      </c>
      <c r="I2002" s="7">
        <v>6.901779531998872</v>
      </c>
      <c r="J2002">
        <v>25.4</v>
      </c>
      <c r="K2002">
        <v>636.08499999999981</v>
      </c>
      <c r="L2002">
        <v>638.4</v>
      </c>
      <c r="M2002">
        <v>197</v>
      </c>
      <c r="N2002">
        <v>179.4</v>
      </c>
    </row>
    <row r="2003" spans="1:14" x14ac:dyDescent="0.25">
      <c r="A2003" t="s">
        <v>13</v>
      </c>
      <c r="B2003" t="s">
        <v>60</v>
      </c>
      <c r="C2003" s="1">
        <v>42421</v>
      </c>
      <c r="D2003">
        <f>12-0-0</f>
        <v>12</v>
      </c>
      <c r="E2003">
        <v>10</v>
      </c>
      <c r="F2003" s="7">
        <v>11.136557853358401</v>
      </c>
      <c r="G2003" s="7">
        <v>8.3710741471666186</v>
      </c>
      <c r="H2003">
        <v>6.97</v>
      </c>
      <c r="I2003" s="7">
        <v>7.2557169438962497</v>
      </c>
      <c r="J2003">
        <v>9.6999999999999993</v>
      </c>
      <c r="K2003">
        <v>242</v>
      </c>
      <c r="L2003">
        <v>210</v>
      </c>
      <c r="M2003">
        <v>28</v>
      </c>
      <c r="N2003">
        <v>25.5</v>
      </c>
    </row>
    <row r="2004" spans="1:14" x14ac:dyDescent="0.25">
      <c r="A2004" t="s">
        <v>14</v>
      </c>
      <c r="B2004" t="s">
        <v>60</v>
      </c>
      <c r="C2004" s="1">
        <v>42421</v>
      </c>
      <c r="D2004">
        <f>8-0-0</f>
        <v>8</v>
      </c>
      <c r="E2004">
        <v>5.7</v>
      </c>
      <c r="F2004" s="7">
        <v>7.4243719022389332</v>
      </c>
      <c r="G2004" s="7">
        <v>5.056272906681702</v>
      </c>
      <c r="H2004">
        <v>4.21</v>
      </c>
      <c r="I2004" s="7">
        <v>4.3825779531998874</v>
      </c>
      <c r="J2004">
        <v>4.8</v>
      </c>
      <c r="K2004">
        <v>120</v>
      </c>
      <c r="L2004">
        <v>119.7</v>
      </c>
      <c r="M2004">
        <v>9.3000000000000007</v>
      </c>
      <c r="N2004">
        <v>8.5</v>
      </c>
    </row>
    <row r="2005" spans="1:14" x14ac:dyDescent="0.25">
      <c r="A2005" t="s">
        <v>15</v>
      </c>
      <c r="B2005" t="s">
        <v>60</v>
      </c>
      <c r="C2005" s="1">
        <v>42421</v>
      </c>
      <c r="D2005">
        <f>12-0-0</f>
        <v>12</v>
      </c>
      <c r="E2005">
        <v>9.9</v>
      </c>
      <c r="F2005" s="7">
        <v>11.136557853358401</v>
      </c>
      <c r="G2005" s="7">
        <v>4.9001409641950939</v>
      </c>
      <c r="H2005">
        <v>4.08</v>
      </c>
      <c r="I2005" s="7">
        <v>4.247248942768536</v>
      </c>
      <c r="J2005">
        <v>10.1</v>
      </c>
      <c r="K2005">
        <v>253.5</v>
      </c>
      <c r="L2005">
        <v>207.9</v>
      </c>
      <c r="M2005">
        <v>35.4</v>
      </c>
      <c r="N2005">
        <v>32.299999999999997</v>
      </c>
    </row>
    <row r="2006" spans="1:14" x14ac:dyDescent="0.25">
      <c r="A2006" t="s">
        <v>16</v>
      </c>
      <c r="B2006" t="s">
        <v>60</v>
      </c>
      <c r="C2006" s="1">
        <v>42421</v>
      </c>
      <c r="D2006">
        <f>13-0-0</f>
        <v>13</v>
      </c>
      <c r="E2006">
        <v>9.9</v>
      </c>
      <c r="F2006" s="7">
        <v>12.064604341138267</v>
      </c>
      <c r="G2006" s="7">
        <v>8.1548914575697768</v>
      </c>
      <c r="H2006">
        <v>6.79</v>
      </c>
      <c r="I2006" s="7">
        <v>7.0683383140682254</v>
      </c>
      <c r="J2006">
        <v>9.9</v>
      </c>
      <c r="K2006">
        <v>248.5</v>
      </c>
      <c r="L2006">
        <v>207.9</v>
      </c>
      <c r="M2006">
        <v>65.5</v>
      </c>
      <c r="N2006">
        <v>59.6</v>
      </c>
    </row>
    <row r="2007" spans="1:14" x14ac:dyDescent="0.25">
      <c r="A2007" t="s">
        <v>17</v>
      </c>
      <c r="B2007" t="s">
        <v>60</v>
      </c>
      <c r="C2007" s="1">
        <v>42421</v>
      </c>
      <c r="D2007">
        <v>0</v>
      </c>
      <c r="E2007">
        <v>17</v>
      </c>
      <c r="F2007" s="7">
        <v>0</v>
      </c>
      <c r="G2007" s="7">
        <v>3.9513391598533967</v>
      </c>
      <c r="H2007">
        <v>3.29</v>
      </c>
      <c r="I2007" s="7">
        <v>3.4248649563010991</v>
      </c>
      <c r="J2007">
        <v>35.299999999999997</v>
      </c>
      <c r="K2007">
        <v>0</v>
      </c>
      <c r="L2007">
        <v>357</v>
      </c>
      <c r="M2007">
        <v>305.10000000000002</v>
      </c>
      <c r="N2007">
        <v>277.8</v>
      </c>
    </row>
    <row r="2008" spans="1:14" x14ac:dyDescent="0.25">
      <c r="A2008" t="s">
        <v>18</v>
      </c>
      <c r="B2008" t="s">
        <v>60</v>
      </c>
      <c r="C2008" s="1">
        <v>42421</v>
      </c>
      <c r="D2008">
        <f>20-0-0</f>
        <v>20</v>
      </c>
      <c r="E2008">
        <v>18</v>
      </c>
      <c r="F2008" s="7">
        <v>18.560929755597332</v>
      </c>
      <c r="G2008" s="7">
        <v>2.9785170566676062</v>
      </c>
      <c r="H2008">
        <v>2.48</v>
      </c>
      <c r="I2008" s="7">
        <v>2.5816611220749928</v>
      </c>
      <c r="J2008">
        <v>15.5</v>
      </c>
      <c r="K2008">
        <v>388</v>
      </c>
      <c r="L2008">
        <v>378</v>
      </c>
      <c r="M2008">
        <v>144.19999999999999</v>
      </c>
      <c r="N2008">
        <v>131.30000000000001</v>
      </c>
    </row>
    <row r="2009" spans="1:14" x14ac:dyDescent="0.25">
      <c r="A2009" t="s">
        <v>19</v>
      </c>
      <c r="B2009" t="s">
        <v>60</v>
      </c>
      <c r="C2009" s="1">
        <v>42421</v>
      </c>
      <c r="D2009">
        <f>14-0-0</f>
        <v>14</v>
      </c>
      <c r="E2009">
        <v>14.6</v>
      </c>
      <c r="F2009" s="7">
        <v>12.992650828918133</v>
      </c>
      <c r="G2009" s="7">
        <v>2.9665069072455594</v>
      </c>
      <c r="H2009">
        <v>2.4700000000000002</v>
      </c>
      <c r="I2009" s="7">
        <v>2.5712511981956583</v>
      </c>
      <c r="J2009">
        <v>12.1</v>
      </c>
      <c r="K2009">
        <v>303</v>
      </c>
      <c r="L2009">
        <v>306.59999999999997</v>
      </c>
      <c r="M2009">
        <v>175.9</v>
      </c>
      <c r="N2009">
        <v>160.19999999999999</v>
      </c>
    </row>
    <row r="2010" spans="1:14" x14ac:dyDescent="0.25">
      <c r="A2010" t="s">
        <v>20</v>
      </c>
      <c r="B2010" t="s">
        <v>60</v>
      </c>
      <c r="C2010" s="1">
        <v>42421</v>
      </c>
      <c r="D2010">
        <f>30-0-0</f>
        <v>30</v>
      </c>
      <c r="E2010">
        <v>30.5</v>
      </c>
      <c r="F2010" s="7">
        <v>27.841394633396</v>
      </c>
      <c r="G2010" s="7">
        <v>2.4260501832534533</v>
      </c>
      <c r="H2010">
        <v>2.02</v>
      </c>
      <c r="I2010" s="7">
        <v>2.1028046236255991</v>
      </c>
      <c r="J2010">
        <v>25.1</v>
      </c>
      <c r="K2010">
        <v>629</v>
      </c>
      <c r="L2010">
        <v>640.5</v>
      </c>
      <c r="M2010">
        <v>185</v>
      </c>
      <c r="N2010">
        <v>168.5</v>
      </c>
    </row>
    <row r="2011" spans="1:14" x14ac:dyDescent="0.25">
      <c r="A2011" t="s">
        <v>21</v>
      </c>
      <c r="B2011" t="s">
        <v>60</v>
      </c>
      <c r="C2011" s="1">
        <v>42421</v>
      </c>
      <c r="D2011">
        <f>20-0-0</f>
        <v>20</v>
      </c>
      <c r="E2011">
        <v>26</v>
      </c>
      <c r="F2011" s="7">
        <v>18.560929755597332</v>
      </c>
      <c r="G2011" s="7">
        <v>3.6270651254581332</v>
      </c>
      <c r="H2011">
        <v>3.02</v>
      </c>
      <c r="I2011" s="7">
        <v>3.1437970115590637</v>
      </c>
      <c r="J2011">
        <v>20.5</v>
      </c>
      <c r="K2011">
        <v>511.5</v>
      </c>
      <c r="L2011">
        <v>546</v>
      </c>
      <c r="M2011">
        <v>277.2</v>
      </c>
      <c r="N2011">
        <v>252.4</v>
      </c>
    </row>
    <row r="2012" spans="1:14" x14ac:dyDescent="0.25">
      <c r="A2012" t="s">
        <v>22</v>
      </c>
      <c r="B2012" t="s">
        <v>60</v>
      </c>
      <c r="C2012" s="1">
        <v>42421</v>
      </c>
      <c r="D2012">
        <f>19-0-0</f>
        <v>19</v>
      </c>
      <c r="E2012">
        <v>20.8</v>
      </c>
      <c r="F2012" s="7">
        <v>17.632883267817466</v>
      </c>
      <c r="G2012" s="7">
        <v>1.7054412179306453</v>
      </c>
      <c r="H2012">
        <v>1.42</v>
      </c>
      <c r="I2012" s="7">
        <v>1.4782091908655199</v>
      </c>
      <c r="J2012">
        <v>17</v>
      </c>
      <c r="K2012">
        <v>425</v>
      </c>
      <c r="L2012">
        <v>436.8</v>
      </c>
      <c r="M2012">
        <v>217.2</v>
      </c>
      <c r="N2012">
        <v>197.7</v>
      </c>
    </row>
    <row r="2013" spans="1:14" x14ac:dyDescent="0.25">
      <c r="A2013" t="s">
        <v>23</v>
      </c>
      <c r="B2013" t="s">
        <v>60</v>
      </c>
      <c r="C2013" s="1">
        <v>42421</v>
      </c>
      <c r="D2013">
        <f>3.1-0-0</f>
        <v>3.1</v>
      </c>
      <c r="E2013">
        <v>4.7</v>
      </c>
      <c r="F2013" s="7">
        <v>2.8769441121175867</v>
      </c>
      <c r="G2013" s="7">
        <v>2.8223851141809977</v>
      </c>
      <c r="H2013">
        <v>2.35</v>
      </c>
      <c r="I2013" s="7">
        <v>2.4463321116436423</v>
      </c>
      <c r="J2013">
        <v>2.7</v>
      </c>
      <c r="K2013">
        <v>68.625000000000014</v>
      </c>
      <c r="L2013">
        <v>98.7</v>
      </c>
      <c r="M2013">
        <v>3.2</v>
      </c>
      <c r="N2013">
        <v>2.9</v>
      </c>
    </row>
    <row r="2014" spans="1:14" x14ac:dyDescent="0.25">
      <c r="A2014" t="s">
        <v>24</v>
      </c>
      <c r="B2014" t="s">
        <v>60</v>
      </c>
      <c r="C2014" s="1">
        <v>42421</v>
      </c>
      <c r="D2014">
        <f>35.5-0-0</f>
        <v>35.5</v>
      </c>
      <c r="E2014">
        <v>27.8</v>
      </c>
      <c r="F2014" s="7">
        <v>32.945650316185265</v>
      </c>
      <c r="G2014" s="7">
        <v>2.0657457005920494</v>
      </c>
      <c r="H2014">
        <v>1.72</v>
      </c>
      <c r="I2014" s="7">
        <v>1.7905069072455595</v>
      </c>
      <c r="J2014">
        <v>26.3</v>
      </c>
      <c r="K2014">
        <v>658.5</v>
      </c>
      <c r="L2014">
        <v>583.80000000000007</v>
      </c>
      <c r="M2014">
        <v>336.6</v>
      </c>
      <c r="N2014">
        <v>306.5</v>
      </c>
    </row>
    <row r="2015" spans="1:14" x14ac:dyDescent="0.25">
      <c r="A2015" t="s">
        <v>25</v>
      </c>
      <c r="B2015" t="s">
        <v>60</v>
      </c>
      <c r="C2015" s="1">
        <v>42421</v>
      </c>
      <c r="D2015">
        <f>6-0-0</f>
        <v>6</v>
      </c>
      <c r="E2015">
        <v>6.2</v>
      </c>
      <c r="F2015" s="7">
        <v>5.5682789266792003</v>
      </c>
      <c r="G2015" s="7">
        <v>2.7743445164928104</v>
      </c>
      <c r="H2015">
        <v>2.31</v>
      </c>
      <c r="I2015" s="7">
        <v>2.4046924161263039</v>
      </c>
      <c r="J2015">
        <v>5.4</v>
      </c>
      <c r="K2015">
        <v>134.5</v>
      </c>
      <c r="L2015">
        <v>130.20000000000002</v>
      </c>
      <c r="M2015">
        <v>10.4</v>
      </c>
      <c r="N2015">
        <v>9.4</v>
      </c>
    </row>
    <row r="2016" spans="1:14" x14ac:dyDescent="0.25">
      <c r="A2016" t="s">
        <v>26</v>
      </c>
      <c r="B2016" t="s">
        <v>60</v>
      </c>
      <c r="C2016" s="1">
        <v>42421</v>
      </c>
      <c r="D2016">
        <f>17-0-0</f>
        <v>17</v>
      </c>
      <c r="E2016">
        <v>16.5</v>
      </c>
      <c r="F2016" s="7">
        <v>15.776790292257733</v>
      </c>
      <c r="G2016" s="7">
        <v>1.8735833098393007</v>
      </c>
      <c r="H2016">
        <v>1.56</v>
      </c>
      <c r="I2016" s="7">
        <v>1.6239481251762051</v>
      </c>
      <c r="J2016">
        <v>17.2</v>
      </c>
      <c r="K2016">
        <v>430.5</v>
      </c>
      <c r="L2016">
        <v>346.5</v>
      </c>
      <c r="M2016">
        <v>66.599999999999994</v>
      </c>
      <c r="N2016">
        <v>60.7</v>
      </c>
    </row>
    <row r="2017" spans="1:14" x14ac:dyDescent="0.25">
      <c r="A2017" t="s">
        <v>27</v>
      </c>
      <c r="B2017" t="s">
        <v>60</v>
      </c>
      <c r="C2017" s="1">
        <v>42421</v>
      </c>
      <c r="D2017">
        <f>20-0-0</f>
        <v>20</v>
      </c>
      <c r="E2017">
        <v>18.2</v>
      </c>
      <c r="F2017" s="7">
        <v>18.560929755597332</v>
      </c>
      <c r="G2017" s="7">
        <v>1.6213701719763178</v>
      </c>
      <c r="H2017">
        <v>1.35</v>
      </c>
      <c r="I2017" s="7">
        <v>1.4053397237101775</v>
      </c>
      <c r="J2017">
        <v>16.2</v>
      </c>
      <c r="K2017">
        <v>405.5</v>
      </c>
      <c r="L2017">
        <v>382.2</v>
      </c>
      <c r="M2017">
        <v>202.7</v>
      </c>
      <c r="N2017">
        <v>184.6</v>
      </c>
    </row>
    <row r="2018" spans="1:14" x14ac:dyDescent="0.25">
      <c r="A2018" t="s">
        <v>28</v>
      </c>
      <c r="B2018" t="s">
        <v>60</v>
      </c>
      <c r="C2018" s="1">
        <v>42421</v>
      </c>
      <c r="D2018">
        <f>5.5-0-0</f>
        <v>5.5</v>
      </c>
      <c r="E2018">
        <v>7</v>
      </c>
      <c r="F2018" s="7">
        <v>5.1042556827892662</v>
      </c>
      <c r="G2018" s="7">
        <v>1.609360022554271</v>
      </c>
      <c r="H2018">
        <v>1.34</v>
      </c>
      <c r="I2018" s="7">
        <v>1.3949297998308428</v>
      </c>
      <c r="J2018">
        <v>5</v>
      </c>
      <c r="K2018">
        <v>126</v>
      </c>
      <c r="L2018">
        <v>147</v>
      </c>
      <c r="M2018">
        <v>63.4</v>
      </c>
      <c r="N2018">
        <v>57.8</v>
      </c>
    </row>
    <row r="2019" spans="1:14" x14ac:dyDescent="0.25">
      <c r="A2019" t="s">
        <v>29</v>
      </c>
      <c r="B2019" t="s">
        <v>60</v>
      </c>
      <c r="C2019" s="1">
        <v>42421</v>
      </c>
      <c r="D2019">
        <f>15-0-0</f>
        <v>15</v>
      </c>
      <c r="E2019">
        <v>14.4</v>
      </c>
      <c r="F2019" s="7">
        <v>13.920697316698</v>
      </c>
      <c r="G2019" s="7">
        <v>1.549309275444037</v>
      </c>
      <c r="H2019">
        <v>1.29</v>
      </c>
      <c r="I2019" s="7">
        <v>1.3428801804341697</v>
      </c>
      <c r="J2019">
        <v>13</v>
      </c>
      <c r="K2019">
        <v>325</v>
      </c>
      <c r="L2019">
        <v>302.40000000000003</v>
      </c>
      <c r="M2019">
        <v>35.299999999999997</v>
      </c>
      <c r="N2019">
        <v>32.200000000000003</v>
      </c>
    </row>
    <row r="2020" spans="1:14" x14ac:dyDescent="0.25">
      <c r="A2020" t="s">
        <v>30</v>
      </c>
      <c r="B2020" t="s">
        <v>60</v>
      </c>
      <c r="C2020" s="1">
        <v>42421</v>
      </c>
      <c r="D2020">
        <f>42-0-0</f>
        <v>42</v>
      </c>
      <c r="E2020">
        <v>36.299999999999997</v>
      </c>
      <c r="F2020" s="7">
        <v>38.977952486754397</v>
      </c>
      <c r="G2020" s="7">
        <v>1.9216239075274879</v>
      </c>
      <c r="H2020">
        <v>1.6</v>
      </c>
      <c r="I2020" s="7">
        <v>1.6655878206935435</v>
      </c>
      <c r="J2020">
        <v>31.8</v>
      </c>
      <c r="K2020">
        <v>794.5</v>
      </c>
      <c r="L2020">
        <v>762.3</v>
      </c>
      <c r="M2020">
        <v>92.4</v>
      </c>
      <c r="N2020">
        <v>84.1</v>
      </c>
    </row>
    <row r="2021" spans="1:14" x14ac:dyDescent="0.25">
      <c r="A2021" t="s">
        <v>31</v>
      </c>
      <c r="B2021" t="s">
        <v>60</v>
      </c>
      <c r="C2021" s="1">
        <v>42421</v>
      </c>
      <c r="D2021">
        <f>33-0-0</f>
        <v>33</v>
      </c>
      <c r="E2021">
        <v>31.9</v>
      </c>
      <c r="F2021" s="7">
        <v>30.625534096735599</v>
      </c>
      <c r="G2021" s="7">
        <v>1.609360022554271</v>
      </c>
      <c r="H2021">
        <v>1.34</v>
      </c>
      <c r="I2021" s="7">
        <v>1.3949297998308428</v>
      </c>
      <c r="J2021">
        <v>26.9</v>
      </c>
      <c r="K2021">
        <v>672.5</v>
      </c>
      <c r="L2021">
        <v>669.9</v>
      </c>
      <c r="M2021">
        <v>135.4</v>
      </c>
      <c r="N2021">
        <v>123.3</v>
      </c>
    </row>
    <row r="2022" spans="1:14" x14ac:dyDescent="0.25">
      <c r="A2022" t="s">
        <v>32</v>
      </c>
      <c r="B2022" t="s">
        <v>60</v>
      </c>
      <c r="C2022" s="1">
        <v>42421</v>
      </c>
      <c r="D2022">
        <f>7-0-0</f>
        <v>7</v>
      </c>
      <c r="E2022">
        <v>7.4</v>
      </c>
      <c r="F2022" s="7">
        <v>6.4963254144590667</v>
      </c>
      <c r="G2022" s="7">
        <v>0.99684240202988428</v>
      </c>
      <c r="H2022">
        <v>0.83</v>
      </c>
      <c r="I2022" s="7">
        <v>0.86402368198477575</v>
      </c>
      <c r="J2022">
        <v>6</v>
      </c>
      <c r="K2022">
        <v>149</v>
      </c>
      <c r="L2022">
        <v>155.4</v>
      </c>
      <c r="M2022">
        <v>62.3</v>
      </c>
      <c r="N2022">
        <v>56.7</v>
      </c>
    </row>
    <row r="2023" spans="1:14" x14ac:dyDescent="0.25">
      <c r="A2023" t="s">
        <v>33</v>
      </c>
      <c r="B2023" t="s">
        <v>60</v>
      </c>
      <c r="C2023" s="1">
        <v>42421</v>
      </c>
      <c r="D2023">
        <v>0</v>
      </c>
      <c r="E2023">
        <v>15</v>
      </c>
      <c r="F2023" s="7">
        <v>0</v>
      </c>
      <c r="G2023" s="7">
        <v>1.1649844939385394</v>
      </c>
      <c r="H2023">
        <v>0.97</v>
      </c>
      <c r="I2023" s="7">
        <v>1.0097626162954609</v>
      </c>
      <c r="J2023">
        <v>31.2</v>
      </c>
      <c r="K2023">
        <v>0</v>
      </c>
      <c r="L2023">
        <v>315</v>
      </c>
      <c r="M2023">
        <v>494.1</v>
      </c>
      <c r="N2023">
        <v>449.9</v>
      </c>
    </row>
    <row r="2024" spans="1:14" x14ac:dyDescent="0.25">
      <c r="A2024" t="s">
        <v>34</v>
      </c>
      <c r="B2024" t="s">
        <v>60</v>
      </c>
      <c r="C2024" s="1">
        <v>42421</v>
      </c>
      <c r="D2024">
        <f>7.1-0-0</f>
        <v>7.1</v>
      </c>
      <c r="E2024">
        <v>5.5</v>
      </c>
      <c r="F2024" s="7">
        <v>6.5891300632370529</v>
      </c>
      <c r="G2024" s="7">
        <v>0.6725683676346208</v>
      </c>
      <c r="H2024">
        <v>0.56000000000000005</v>
      </c>
      <c r="I2024" s="7">
        <v>0.5829557372427403</v>
      </c>
      <c r="J2024">
        <v>8.5</v>
      </c>
      <c r="K2024">
        <v>213.72249999999997</v>
      </c>
      <c r="L2024">
        <v>115.5</v>
      </c>
      <c r="M2024">
        <v>24.9</v>
      </c>
      <c r="N2024">
        <v>22.7</v>
      </c>
    </row>
    <row r="2025" spans="1:14" x14ac:dyDescent="0.25">
      <c r="A2025" t="s">
        <v>35</v>
      </c>
      <c r="B2025" t="s">
        <v>60</v>
      </c>
      <c r="C2025" s="1">
        <v>42421</v>
      </c>
      <c r="D2025">
        <f>21-0-0</f>
        <v>21</v>
      </c>
      <c r="E2025">
        <v>20.8</v>
      </c>
      <c r="F2025" s="7">
        <v>19.488976243377198</v>
      </c>
      <c r="G2025" s="7">
        <v>0.66055821821257399</v>
      </c>
      <c r="H2025">
        <v>0.55000000000000004</v>
      </c>
      <c r="I2025" s="7">
        <v>0.57254581336340571</v>
      </c>
      <c r="J2025">
        <v>17.7</v>
      </c>
      <c r="K2025">
        <v>443</v>
      </c>
      <c r="L2025">
        <v>436.8</v>
      </c>
      <c r="M2025">
        <v>222.9</v>
      </c>
      <c r="N2025">
        <v>202.9</v>
      </c>
    </row>
    <row r="2026" spans="1:14" x14ac:dyDescent="0.25">
      <c r="A2026" t="s">
        <v>36</v>
      </c>
      <c r="B2026" t="s">
        <v>60</v>
      </c>
      <c r="C2026" s="1">
        <v>42421</v>
      </c>
      <c r="D2026">
        <v>0</v>
      </c>
      <c r="E2026">
        <v>8</v>
      </c>
      <c r="F2026" s="7">
        <v>0</v>
      </c>
      <c r="G2026" s="7">
        <v>0.30025373555116996</v>
      </c>
      <c r="H2026">
        <v>0.25</v>
      </c>
      <c r="I2026" s="7">
        <v>0.26024809698336621</v>
      </c>
      <c r="J2026">
        <v>16.600000000000001</v>
      </c>
      <c r="K2026">
        <v>0</v>
      </c>
      <c r="L2026">
        <v>168</v>
      </c>
      <c r="M2026">
        <v>0</v>
      </c>
      <c r="N2026">
        <v>0</v>
      </c>
    </row>
    <row r="2027" spans="1:14" x14ac:dyDescent="0.25">
      <c r="A2027" t="s">
        <v>37</v>
      </c>
      <c r="B2027" t="s">
        <v>60</v>
      </c>
      <c r="C2027" s="1">
        <v>42421</v>
      </c>
      <c r="D2027">
        <v>0</v>
      </c>
      <c r="E2027">
        <v>0</v>
      </c>
      <c r="F2027" s="7">
        <v>0</v>
      </c>
      <c r="G2027" s="7">
        <v>0</v>
      </c>
      <c r="H2027">
        <v>0</v>
      </c>
      <c r="I2027" s="7">
        <v>0</v>
      </c>
      <c r="J2027">
        <v>0</v>
      </c>
      <c r="K2027">
        <v>0</v>
      </c>
      <c r="L2027">
        <v>0</v>
      </c>
      <c r="M2027">
        <v>0</v>
      </c>
      <c r="N2027">
        <v>0</v>
      </c>
    </row>
    <row r="2028" spans="1:14" x14ac:dyDescent="0.25">
      <c r="A2028" t="s">
        <v>38</v>
      </c>
      <c r="B2028" t="s">
        <v>60</v>
      </c>
      <c r="C2028" s="1">
        <v>42421</v>
      </c>
      <c r="D2028">
        <v>0</v>
      </c>
      <c r="E2028">
        <v>10</v>
      </c>
      <c r="F2028" s="7">
        <v>0</v>
      </c>
      <c r="G2028" s="7">
        <v>0</v>
      </c>
      <c r="H2028">
        <v>0</v>
      </c>
      <c r="I2028" s="7">
        <v>0</v>
      </c>
      <c r="J2028">
        <v>20.8</v>
      </c>
      <c r="K2028">
        <v>0</v>
      </c>
      <c r="L2028">
        <v>210</v>
      </c>
      <c r="M2028">
        <v>331.1</v>
      </c>
      <c r="N2028">
        <v>301.5</v>
      </c>
    </row>
    <row r="2029" spans="1:14" x14ac:dyDescent="0.25">
      <c r="A2029" t="s">
        <v>59</v>
      </c>
      <c r="B2029" t="s">
        <v>60</v>
      </c>
      <c r="C2029" s="1">
        <v>42421</v>
      </c>
      <c r="D2029">
        <v>0</v>
      </c>
      <c r="E2029">
        <v>5</v>
      </c>
      <c r="F2029" s="7">
        <v>0</v>
      </c>
      <c r="G2029" s="7">
        <v>0</v>
      </c>
      <c r="I2029" s="7">
        <v>0</v>
      </c>
      <c r="K2029">
        <v>0</v>
      </c>
      <c r="L2029">
        <v>105</v>
      </c>
      <c r="M2029">
        <v>0</v>
      </c>
      <c r="N2029">
        <v>0</v>
      </c>
    </row>
    <row r="2030" spans="1:14" x14ac:dyDescent="0.25">
      <c r="A2030" t="s">
        <v>1</v>
      </c>
      <c r="B2030" t="s">
        <v>60</v>
      </c>
      <c r="C2030" s="1">
        <v>42422</v>
      </c>
      <c r="D2030">
        <v>586.80000000000007</v>
      </c>
      <c r="E2030">
        <v>507.19999999999993</v>
      </c>
      <c r="F2030">
        <v>539</v>
      </c>
      <c r="G2030">
        <v>237</v>
      </c>
      <c r="H2030">
        <v>177.35000000000002</v>
      </c>
      <c r="I2030">
        <v>183.26000000000002</v>
      </c>
      <c r="J2030">
        <v>531.84905660377353</v>
      </c>
      <c r="K2030">
        <v>12441.3</v>
      </c>
      <c r="L2030">
        <v>11443</v>
      </c>
      <c r="M2030">
        <v>4308.6000000000004</v>
      </c>
      <c r="N2030">
        <v>3890.6199999999994</v>
      </c>
    </row>
    <row r="2031" spans="1:14" x14ac:dyDescent="0.25">
      <c r="A2031" t="s">
        <v>2</v>
      </c>
      <c r="B2031" t="s">
        <v>60</v>
      </c>
      <c r="C2031" s="1">
        <v>42422</v>
      </c>
      <c r="D2031">
        <f>17-0-0</f>
        <v>17</v>
      </c>
      <c r="E2031">
        <v>14.5</v>
      </c>
      <c r="F2031" s="7">
        <v>15.615201090661211</v>
      </c>
      <c r="G2031" s="7">
        <v>27.662249788553702</v>
      </c>
      <c r="H2031">
        <v>20.7</v>
      </c>
      <c r="I2031" s="7">
        <v>21.389805469410771</v>
      </c>
      <c r="J2031">
        <v>12.1</v>
      </c>
      <c r="K2031">
        <v>315.89500000000015</v>
      </c>
      <c r="L2031">
        <v>319</v>
      </c>
      <c r="M2031">
        <v>44.8</v>
      </c>
      <c r="N2031">
        <v>40.4</v>
      </c>
    </row>
    <row r="2032" spans="1:14" x14ac:dyDescent="0.25">
      <c r="A2032" t="s">
        <v>3</v>
      </c>
      <c r="B2032" t="s">
        <v>60</v>
      </c>
      <c r="C2032" s="1">
        <v>42422</v>
      </c>
      <c r="D2032">
        <f>4.1-0-0</f>
        <v>4.0999999999999996</v>
      </c>
      <c r="E2032">
        <v>3.3</v>
      </c>
      <c r="F2032" s="7">
        <v>3.7660190865712329</v>
      </c>
      <c r="G2032" s="7">
        <v>18.855765435579357</v>
      </c>
      <c r="H2032">
        <v>14.11</v>
      </c>
      <c r="I2032" s="7">
        <v>14.580200733013813</v>
      </c>
      <c r="J2032">
        <v>3.3</v>
      </c>
      <c r="K2032">
        <v>87.23</v>
      </c>
      <c r="L2032">
        <v>72.599999999999994</v>
      </c>
      <c r="M2032">
        <v>25.4</v>
      </c>
      <c r="N2032">
        <v>23</v>
      </c>
    </row>
    <row r="2033" spans="1:14" x14ac:dyDescent="0.25">
      <c r="A2033" t="s">
        <v>4</v>
      </c>
      <c r="B2033" t="s">
        <v>60</v>
      </c>
      <c r="C2033" s="1">
        <v>42422</v>
      </c>
      <c r="D2033">
        <f>8.6-0-0</f>
        <v>8.6</v>
      </c>
      <c r="E2033">
        <v>6.9</v>
      </c>
      <c r="F2033" s="7">
        <v>7.8994546693933181</v>
      </c>
      <c r="G2033" s="7">
        <v>14.004849168311248</v>
      </c>
      <c r="H2033">
        <v>10.48</v>
      </c>
      <c r="I2033" s="7">
        <v>10.829234846349028</v>
      </c>
      <c r="J2033">
        <v>6.8</v>
      </c>
      <c r="K2033">
        <v>176.7655</v>
      </c>
      <c r="L2033">
        <v>151.80000000000001</v>
      </c>
      <c r="M2033">
        <v>46</v>
      </c>
      <c r="N2033">
        <v>41.5</v>
      </c>
    </row>
    <row r="2034" spans="1:14" x14ac:dyDescent="0.25">
      <c r="A2034" t="s">
        <v>5</v>
      </c>
      <c r="B2034" t="s">
        <v>60</v>
      </c>
      <c r="C2034" s="1">
        <v>42422</v>
      </c>
      <c r="D2034">
        <f>9.7-0-0</f>
        <v>9.6999999999999993</v>
      </c>
      <c r="E2034">
        <v>7.7</v>
      </c>
      <c r="F2034" s="7">
        <v>8.9098500340831599</v>
      </c>
      <c r="G2034" s="7">
        <v>13.510403157597967</v>
      </c>
      <c r="H2034">
        <v>10.11</v>
      </c>
      <c r="I2034" s="7">
        <v>10.446904990132506</v>
      </c>
      <c r="J2034">
        <v>8.3000000000000007</v>
      </c>
      <c r="K2034">
        <v>215.98499999999996</v>
      </c>
      <c r="L2034">
        <v>169.4</v>
      </c>
      <c r="M2034">
        <v>20.5</v>
      </c>
      <c r="N2034">
        <v>18.5</v>
      </c>
    </row>
    <row r="2035" spans="1:14" x14ac:dyDescent="0.25">
      <c r="A2035" t="s">
        <v>6</v>
      </c>
      <c r="B2035" t="s">
        <v>60</v>
      </c>
      <c r="C2035" s="1">
        <v>42422</v>
      </c>
      <c r="D2035">
        <f>11.3-0-0</f>
        <v>11.3</v>
      </c>
      <c r="E2035">
        <v>16.5</v>
      </c>
      <c r="F2035" s="7">
        <v>10.379516019086571</v>
      </c>
      <c r="G2035" s="7">
        <v>16.650803495912037</v>
      </c>
      <c r="H2035">
        <v>12.46</v>
      </c>
      <c r="I2035" s="7">
        <v>12.875216239075273</v>
      </c>
      <c r="J2035">
        <v>13.4</v>
      </c>
      <c r="K2035">
        <v>350.39749999999992</v>
      </c>
      <c r="L2035">
        <v>363</v>
      </c>
      <c r="M2035">
        <v>47.1</v>
      </c>
      <c r="N2035">
        <v>42.5</v>
      </c>
    </row>
    <row r="2036" spans="1:14" x14ac:dyDescent="0.25">
      <c r="A2036" t="s">
        <v>7</v>
      </c>
      <c r="B2036" t="s">
        <v>60</v>
      </c>
      <c r="C2036" s="1">
        <v>42422</v>
      </c>
      <c r="D2036">
        <f>26-0-0</f>
        <v>26</v>
      </c>
      <c r="E2036">
        <v>11.8</v>
      </c>
      <c r="F2036" s="7">
        <v>23.882072256305381</v>
      </c>
      <c r="G2036" s="7">
        <v>14.071666196786012</v>
      </c>
      <c r="H2036">
        <v>10.53</v>
      </c>
      <c r="I2036" s="7">
        <v>10.880901043135044</v>
      </c>
      <c r="J2036">
        <v>10</v>
      </c>
      <c r="K2036">
        <v>260.58600000000001</v>
      </c>
      <c r="L2036">
        <v>259.60000000000002</v>
      </c>
      <c r="M2036">
        <v>26.7</v>
      </c>
      <c r="N2036">
        <v>24.1</v>
      </c>
    </row>
    <row r="2037" spans="1:14" x14ac:dyDescent="0.25">
      <c r="A2037" t="s">
        <v>8</v>
      </c>
      <c r="B2037" t="s">
        <v>60</v>
      </c>
      <c r="C2037" s="1">
        <v>42422</v>
      </c>
      <c r="D2037">
        <f>12.8-0-0</f>
        <v>12.8</v>
      </c>
      <c r="E2037">
        <v>12.7</v>
      </c>
      <c r="F2037" s="7">
        <v>11.757327880027267</v>
      </c>
      <c r="G2037" s="7">
        <v>10.690724555962785</v>
      </c>
      <c r="H2037">
        <v>8</v>
      </c>
      <c r="I2037" s="7">
        <v>8.2665914857626159</v>
      </c>
      <c r="J2037">
        <v>13.1</v>
      </c>
      <c r="K2037">
        <v>342.47</v>
      </c>
      <c r="L2037">
        <v>279.39999999999998</v>
      </c>
      <c r="M2037">
        <v>43.3</v>
      </c>
      <c r="N2037">
        <v>39.1</v>
      </c>
    </row>
    <row r="2038" spans="1:14" x14ac:dyDescent="0.25">
      <c r="A2038" t="s">
        <v>9</v>
      </c>
      <c r="B2038" t="s">
        <v>60</v>
      </c>
      <c r="C2038" s="1">
        <v>42422</v>
      </c>
      <c r="D2038">
        <f>15.2-0-0</f>
        <v>15.2</v>
      </c>
      <c r="E2038">
        <v>14.8</v>
      </c>
      <c r="F2038" s="7">
        <v>13.961826857532376</v>
      </c>
      <c r="G2038" s="7">
        <v>13.844488299971804</v>
      </c>
      <c r="H2038">
        <v>10.36</v>
      </c>
      <c r="I2038" s="7">
        <v>10.705235974062587</v>
      </c>
      <c r="J2038">
        <v>12.9</v>
      </c>
      <c r="K2038">
        <v>337.81500000000005</v>
      </c>
      <c r="L2038">
        <v>325.60000000000002</v>
      </c>
      <c r="M2038">
        <v>37.4</v>
      </c>
      <c r="N2038">
        <v>33.799999999999997</v>
      </c>
    </row>
    <row r="2039" spans="1:14" x14ac:dyDescent="0.25">
      <c r="A2039" t="s">
        <v>10</v>
      </c>
      <c r="B2039" t="s">
        <v>60</v>
      </c>
      <c r="C2039" s="1">
        <v>42422</v>
      </c>
      <c r="D2039">
        <f>15.5-0-0</f>
        <v>15.5</v>
      </c>
      <c r="E2039">
        <v>17.8</v>
      </c>
      <c r="F2039" s="7">
        <v>14.237389229720517</v>
      </c>
      <c r="G2039" s="7">
        <v>13.109500986749365</v>
      </c>
      <c r="H2039">
        <v>9.81</v>
      </c>
      <c r="I2039" s="7">
        <v>10.136907809416408</v>
      </c>
      <c r="J2039">
        <v>13.2</v>
      </c>
      <c r="K2039">
        <v>343.21999999999997</v>
      </c>
      <c r="L2039">
        <v>391.6</v>
      </c>
      <c r="M2039">
        <v>48.8</v>
      </c>
      <c r="N2039">
        <v>44.1</v>
      </c>
    </row>
    <row r="2040" spans="1:14" x14ac:dyDescent="0.25">
      <c r="A2040" t="s">
        <v>11</v>
      </c>
      <c r="B2040" t="s">
        <v>60</v>
      </c>
      <c r="C2040" s="1">
        <v>42422</v>
      </c>
      <c r="D2040">
        <f>14-0-1.4</f>
        <v>12.6</v>
      </c>
      <c r="E2040">
        <v>12.4</v>
      </c>
      <c r="F2040" s="7">
        <v>11.573619631901838</v>
      </c>
      <c r="G2040" s="7">
        <v>12.548237947561319</v>
      </c>
      <c r="H2040">
        <v>9.39</v>
      </c>
      <c r="I2040" s="7">
        <v>9.7029117564138705</v>
      </c>
      <c r="J2040">
        <v>8.6</v>
      </c>
      <c r="K2040">
        <v>224.78049999999993</v>
      </c>
      <c r="L2040">
        <v>272.8</v>
      </c>
      <c r="M2040">
        <v>35.4</v>
      </c>
      <c r="N2040">
        <v>32</v>
      </c>
    </row>
    <row r="2041" spans="1:14" x14ac:dyDescent="0.25">
      <c r="A2041" t="s">
        <v>12</v>
      </c>
      <c r="B2041" t="s">
        <v>60</v>
      </c>
      <c r="C2041" s="1">
        <v>42422</v>
      </c>
      <c r="D2041">
        <f>33.2-0-0</f>
        <v>33.200000000000003</v>
      </c>
      <c r="E2041">
        <v>30.4</v>
      </c>
      <c r="F2041" s="7">
        <v>30.495569188820724</v>
      </c>
      <c r="G2041" s="7">
        <v>8.859937975754157</v>
      </c>
      <c r="H2041">
        <v>6.63</v>
      </c>
      <c r="I2041" s="7">
        <v>6.8509376938257684</v>
      </c>
      <c r="J2041">
        <v>25.6</v>
      </c>
      <c r="K2041">
        <v>669.24499999999978</v>
      </c>
      <c r="L2041">
        <v>668.8</v>
      </c>
      <c r="M2041">
        <v>211</v>
      </c>
      <c r="N2041">
        <v>190.5</v>
      </c>
    </row>
    <row r="2042" spans="1:14" x14ac:dyDescent="0.25">
      <c r="A2042" t="s">
        <v>13</v>
      </c>
      <c r="B2042" t="s">
        <v>60</v>
      </c>
      <c r="C2042" s="1">
        <v>42422</v>
      </c>
      <c r="D2042">
        <f>12-0-0</f>
        <v>12</v>
      </c>
      <c r="E2042">
        <v>10</v>
      </c>
      <c r="F2042" s="7">
        <v>11.022494887525561</v>
      </c>
      <c r="G2042" s="7">
        <v>9.3142937693825747</v>
      </c>
      <c r="H2042">
        <v>6.97</v>
      </c>
      <c r="I2042" s="7">
        <v>7.202267831970679</v>
      </c>
      <c r="J2042">
        <v>9.6999999999999993</v>
      </c>
      <c r="K2042">
        <v>254</v>
      </c>
      <c r="L2042">
        <v>220</v>
      </c>
      <c r="M2042">
        <v>29.9</v>
      </c>
      <c r="N2042">
        <v>27</v>
      </c>
    </row>
    <row r="2043" spans="1:14" x14ac:dyDescent="0.25">
      <c r="A2043" t="s">
        <v>14</v>
      </c>
      <c r="B2043" t="s">
        <v>60</v>
      </c>
      <c r="C2043" s="1">
        <v>42422</v>
      </c>
      <c r="D2043">
        <f>8-0-0</f>
        <v>8</v>
      </c>
      <c r="E2043">
        <v>5.7</v>
      </c>
      <c r="F2043" s="7">
        <v>7.3483299250170404</v>
      </c>
      <c r="G2043" s="7">
        <v>5.6259937975754148</v>
      </c>
      <c r="H2043">
        <v>4.21</v>
      </c>
      <c r="I2043" s="7">
        <v>4.3502937693825769</v>
      </c>
      <c r="J2043">
        <v>4.9000000000000004</v>
      </c>
      <c r="K2043">
        <v>128</v>
      </c>
      <c r="L2043">
        <v>125.4</v>
      </c>
      <c r="M2043">
        <v>10.1</v>
      </c>
      <c r="N2043">
        <v>9.1</v>
      </c>
    </row>
    <row r="2044" spans="1:14" x14ac:dyDescent="0.25">
      <c r="A2044" t="s">
        <v>15</v>
      </c>
      <c r="B2044" t="s">
        <v>60</v>
      </c>
      <c r="C2044" s="1">
        <v>42422</v>
      </c>
      <c r="D2044">
        <f>12.5-0-0</f>
        <v>12.5</v>
      </c>
      <c r="E2044">
        <v>9.9</v>
      </c>
      <c r="F2044" s="7">
        <v>11.481765507839127</v>
      </c>
      <c r="G2044" s="7">
        <v>5.4522695235410197</v>
      </c>
      <c r="H2044">
        <v>4.08</v>
      </c>
      <c r="I2044" s="7">
        <v>4.2159616577389345</v>
      </c>
      <c r="J2044">
        <v>10.199999999999999</v>
      </c>
      <c r="K2044">
        <v>266</v>
      </c>
      <c r="L2044">
        <v>217.8</v>
      </c>
      <c r="M2044">
        <v>37.799999999999997</v>
      </c>
      <c r="N2044">
        <v>34.1</v>
      </c>
    </row>
    <row r="2045" spans="1:14" x14ac:dyDescent="0.25">
      <c r="A2045" t="s">
        <v>16</v>
      </c>
      <c r="B2045" t="s">
        <v>60</v>
      </c>
      <c r="C2045" s="1">
        <v>42422</v>
      </c>
      <c r="D2045">
        <f>13-0-0</f>
        <v>13</v>
      </c>
      <c r="E2045">
        <v>9.9</v>
      </c>
      <c r="F2045" s="7">
        <v>11.941036128152691</v>
      </c>
      <c r="G2045" s="7">
        <v>9.0737524668734135</v>
      </c>
      <c r="H2045">
        <v>6.79</v>
      </c>
      <c r="I2045" s="7">
        <v>7.0162695235410206</v>
      </c>
      <c r="J2045">
        <v>10</v>
      </c>
      <c r="K2045">
        <v>261.5</v>
      </c>
      <c r="L2045">
        <v>217.8</v>
      </c>
      <c r="M2045">
        <v>70.2</v>
      </c>
      <c r="N2045">
        <v>63.4</v>
      </c>
    </row>
    <row r="2046" spans="1:14" x14ac:dyDescent="0.25">
      <c r="A2046" t="s">
        <v>17</v>
      </c>
      <c r="B2046" t="s">
        <v>60</v>
      </c>
      <c r="C2046" s="1">
        <v>42422</v>
      </c>
      <c r="D2046">
        <v>0</v>
      </c>
      <c r="E2046">
        <v>17</v>
      </c>
      <c r="F2046" s="7">
        <v>0</v>
      </c>
      <c r="G2046" s="7">
        <v>4.3965604736396955</v>
      </c>
      <c r="H2046">
        <v>3.29</v>
      </c>
      <c r="I2046" s="7">
        <v>3.3996357485198758</v>
      </c>
      <c r="J2046">
        <v>34.5</v>
      </c>
      <c r="K2046">
        <v>0</v>
      </c>
      <c r="L2046">
        <v>374</v>
      </c>
      <c r="M2046">
        <v>316.5</v>
      </c>
      <c r="N2046">
        <v>285.8</v>
      </c>
    </row>
    <row r="2047" spans="1:14" x14ac:dyDescent="0.25">
      <c r="A2047" t="s">
        <v>18</v>
      </c>
      <c r="B2047" t="s">
        <v>60</v>
      </c>
      <c r="C2047" s="1">
        <v>42422</v>
      </c>
      <c r="D2047">
        <f>20-0-0</f>
        <v>20</v>
      </c>
      <c r="E2047">
        <v>18</v>
      </c>
      <c r="F2047" s="7">
        <v>18.370824812542601</v>
      </c>
      <c r="G2047" s="7">
        <v>3.3141246123484631</v>
      </c>
      <c r="H2047">
        <v>2.48</v>
      </c>
      <c r="I2047" s="7">
        <v>2.562643360586411</v>
      </c>
      <c r="J2047">
        <v>15.6</v>
      </c>
      <c r="K2047">
        <v>408</v>
      </c>
      <c r="L2047">
        <v>396</v>
      </c>
      <c r="M2047">
        <v>154.30000000000001</v>
      </c>
      <c r="N2047">
        <v>139.4</v>
      </c>
    </row>
    <row r="2048" spans="1:14" x14ac:dyDescent="0.25">
      <c r="A2048" t="s">
        <v>19</v>
      </c>
      <c r="B2048" t="s">
        <v>60</v>
      </c>
      <c r="C2048" s="1">
        <v>42422</v>
      </c>
      <c r="D2048">
        <f>14-0-0</f>
        <v>14</v>
      </c>
      <c r="E2048">
        <v>14.6</v>
      </c>
      <c r="F2048" s="7">
        <v>12.859577368779821</v>
      </c>
      <c r="G2048" s="7">
        <v>3.3007612066535104</v>
      </c>
      <c r="H2048">
        <v>2.4700000000000002</v>
      </c>
      <c r="I2048" s="7">
        <v>2.5523101212292079</v>
      </c>
      <c r="J2048">
        <v>12.1</v>
      </c>
      <c r="K2048">
        <v>317</v>
      </c>
      <c r="L2048">
        <v>321.2</v>
      </c>
      <c r="M2048">
        <v>187.3</v>
      </c>
      <c r="N2048">
        <v>169.2</v>
      </c>
    </row>
    <row r="2049" spans="1:14" x14ac:dyDescent="0.25">
      <c r="A2049" t="s">
        <v>20</v>
      </c>
      <c r="B2049" t="s">
        <v>60</v>
      </c>
      <c r="C2049" s="1">
        <v>42422</v>
      </c>
      <c r="D2049">
        <f>30-0-0</f>
        <v>30</v>
      </c>
      <c r="E2049">
        <v>30.5</v>
      </c>
      <c r="F2049" s="7">
        <v>27.556237218813902</v>
      </c>
      <c r="G2049" s="7">
        <v>2.699407950380603</v>
      </c>
      <c r="H2049">
        <v>2.02</v>
      </c>
      <c r="I2049" s="7">
        <v>2.0873143501550606</v>
      </c>
      <c r="J2049">
        <v>25.3</v>
      </c>
      <c r="K2049">
        <v>659</v>
      </c>
      <c r="L2049">
        <v>671</v>
      </c>
      <c r="M2049">
        <v>197.3</v>
      </c>
      <c r="N2049">
        <v>178.1</v>
      </c>
    </row>
    <row r="2050" spans="1:14" x14ac:dyDescent="0.25">
      <c r="A2050" t="s">
        <v>21</v>
      </c>
      <c r="B2050" t="s">
        <v>60</v>
      </c>
      <c r="C2050" s="1">
        <v>42422</v>
      </c>
      <c r="D2050">
        <f>20-0-0</f>
        <v>20</v>
      </c>
      <c r="E2050">
        <v>26</v>
      </c>
      <c r="F2050" s="7">
        <v>18.370824812542601</v>
      </c>
      <c r="G2050" s="7">
        <v>4.0357485198759511</v>
      </c>
      <c r="H2050">
        <v>3.02</v>
      </c>
      <c r="I2050" s="7">
        <v>3.1206382858753878</v>
      </c>
      <c r="J2050">
        <v>20.399999999999999</v>
      </c>
      <c r="K2050">
        <v>531.5</v>
      </c>
      <c r="L2050">
        <v>572</v>
      </c>
      <c r="M2050">
        <v>293.10000000000002</v>
      </c>
      <c r="N2050">
        <v>264.7</v>
      </c>
    </row>
    <row r="2051" spans="1:14" x14ac:dyDescent="0.25">
      <c r="A2051" t="s">
        <v>22</v>
      </c>
      <c r="B2051" t="s">
        <v>60</v>
      </c>
      <c r="C2051" s="1">
        <v>42422</v>
      </c>
      <c r="D2051">
        <f>19-0-0</f>
        <v>19</v>
      </c>
      <c r="E2051">
        <v>20.8</v>
      </c>
      <c r="F2051" s="7">
        <v>17.452283571915473</v>
      </c>
      <c r="G2051" s="7">
        <v>1.8976036086833941</v>
      </c>
      <c r="H2051">
        <v>1.42</v>
      </c>
      <c r="I2051" s="7">
        <v>1.4673199887228641</v>
      </c>
      <c r="J2051">
        <v>17</v>
      </c>
      <c r="K2051">
        <v>444</v>
      </c>
      <c r="L2051">
        <v>457.6</v>
      </c>
      <c r="M2051">
        <v>230.9</v>
      </c>
      <c r="N2051">
        <v>208.5</v>
      </c>
    </row>
    <row r="2052" spans="1:14" x14ac:dyDescent="0.25">
      <c r="A2052" t="s">
        <v>23</v>
      </c>
      <c r="B2052" t="s">
        <v>60</v>
      </c>
      <c r="C2052" s="1">
        <v>42422</v>
      </c>
      <c r="D2052">
        <f>3.1-0-0</f>
        <v>3.1</v>
      </c>
      <c r="E2052">
        <v>4.7</v>
      </c>
      <c r="F2052" s="7">
        <v>2.8474778459441032</v>
      </c>
      <c r="G2052" s="7">
        <v>3.140400338314068</v>
      </c>
      <c r="H2052">
        <v>2.35</v>
      </c>
      <c r="I2052" s="7">
        <v>2.4283112489427685</v>
      </c>
      <c r="J2052">
        <v>2.7</v>
      </c>
      <c r="K2052">
        <v>71.735000000000014</v>
      </c>
      <c r="L2052">
        <v>103.4</v>
      </c>
      <c r="M2052">
        <v>3.3</v>
      </c>
      <c r="N2052">
        <v>3</v>
      </c>
    </row>
    <row r="2053" spans="1:14" x14ac:dyDescent="0.25">
      <c r="A2053" t="s">
        <v>24</v>
      </c>
      <c r="B2053" t="s">
        <v>60</v>
      </c>
      <c r="C2053" s="1">
        <v>42422</v>
      </c>
      <c r="D2053">
        <f>29.7-0-3</f>
        <v>26.7</v>
      </c>
      <c r="E2053">
        <v>27.8</v>
      </c>
      <c r="F2053" s="7">
        <v>24.525051124744373</v>
      </c>
      <c r="G2053" s="7">
        <v>2.2985057795319985</v>
      </c>
      <c r="H2053">
        <v>1.72</v>
      </c>
      <c r="I2053" s="7">
        <v>1.7773171694389622</v>
      </c>
      <c r="J2053">
        <v>26.4</v>
      </c>
      <c r="K2053">
        <v>688.2</v>
      </c>
      <c r="L2053">
        <v>611.6</v>
      </c>
      <c r="M2053">
        <v>357.9</v>
      </c>
      <c r="N2053">
        <v>323.2</v>
      </c>
    </row>
    <row r="2054" spans="1:14" x14ac:dyDescent="0.25">
      <c r="A2054" t="s">
        <v>25</v>
      </c>
      <c r="B2054" t="s">
        <v>60</v>
      </c>
      <c r="C2054" s="1">
        <v>42422</v>
      </c>
      <c r="D2054">
        <f>7-0-0</f>
        <v>7</v>
      </c>
      <c r="E2054">
        <v>6.2</v>
      </c>
      <c r="F2054" s="7">
        <v>6.4297886843899104</v>
      </c>
      <c r="G2054" s="7">
        <v>3.0869467155342543</v>
      </c>
      <c r="H2054">
        <v>2.31</v>
      </c>
      <c r="I2054" s="7">
        <v>2.3869782915139557</v>
      </c>
      <c r="J2054">
        <v>5.4</v>
      </c>
      <c r="K2054">
        <v>141.5</v>
      </c>
      <c r="L2054">
        <v>136.4</v>
      </c>
      <c r="M2054">
        <v>11.1</v>
      </c>
      <c r="N2054">
        <v>10</v>
      </c>
    </row>
    <row r="2055" spans="1:14" x14ac:dyDescent="0.25">
      <c r="A2055" t="s">
        <v>26</v>
      </c>
      <c r="B2055" t="s">
        <v>60</v>
      </c>
      <c r="C2055" s="1">
        <v>42422</v>
      </c>
      <c r="D2055">
        <f>17-0-0</f>
        <v>17</v>
      </c>
      <c r="E2055">
        <v>16.5</v>
      </c>
      <c r="F2055" s="7">
        <v>15.615201090661211</v>
      </c>
      <c r="G2055" s="7">
        <v>2.0846912884127429</v>
      </c>
      <c r="H2055">
        <v>1.56</v>
      </c>
      <c r="I2055" s="7">
        <v>1.6119853397237103</v>
      </c>
      <c r="J2055">
        <v>17.100000000000001</v>
      </c>
      <c r="K2055">
        <v>447.5</v>
      </c>
      <c r="L2055">
        <v>363</v>
      </c>
      <c r="M2055">
        <v>70.400000000000006</v>
      </c>
      <c r="N2055">
        <v>63.6</v>
      </c>
    </row>
    <row r="2056" spans="1:14" x14ac:dyDescent="0.25">
      <c r="A2056" t="s">
        <v>27</v>
      </c>
      <c r="B2056" t="s">
        <v>60</v>
      </c>
      <c r="C2056" s="1">
        <v>42422</v>
      </c>
      <c r="D2056">
        <f>19.5-0-0</f>
        <v>19.5</v>
      </c>
      <c r="E2056">
        <v>18.2</v>
      </c>
      <c r="F2056" s="7">
        <v>17.911554192229037</v>
      </c>
      <c r="G2056" s="7">
        <v>1.8040597688187201</v>
      </c>
      <c r="H2056">
        <v>1.35</v>
      </c>
      <c r="I2056" s="7">
        <v>1.3949873132224415</v>
      </c>
      <c r="J2056">
        <v>16.3</v>
      </c>
      <c r="K2056">
        <v>425</v>
      </c>
      <c r="L2056">
        <v>400.4</v>
      </c>
      <c r="M2056">
        <v>216.3</v>
      </c>
      <c r="N2056">
        <v>195.3</v>
      </c>
    </row>
    <row r="2057" spans="1:14" x14ac:dyDescent="0.25">
      <c r="A2057" t="s">
        <v>28</v>
      </c>
      <c r="B2057" t="s">
        <v>60</v>
      </c>
      <c r="C2057" s="1">
        <v>42422</v>
      </c>
      <c r="D2057">
        <f>6-0-0</f>
        <v>6</v>
      </c>
      <c r="E2057">
        <v>7</v>
      </c>
      <c r="F2057" s="7">
        <v>5.5112474437627803</v>
      </c>
      <c r="G2057" s="7">
        <v>1.7906963631237665</v>
      </c>
      <c r="H2057">
        <v>1.34</v>
      </c>
      <c r="I2057" s="7">
        <v>1.3846540738652384</v>
      </c>
      <c r="J2057">
        <v>5.0999999999999996</v>
      </c>
      <c r="K2057">
        <v>132</v>
      </c>
      <c r="L2057">
        <v>154</v>
      </c>
      <c r="M2057">
        <v>67.599999999999994</v>
      </c>
      <c r="N2057">
        <v>61.1</v>
      </c>
    </row>
    <row r="2058" spans="1:14" x14ac:dyDescent="0.25">
      <c r="A2058" t="s">
        <v>29</v>
      </c>
      <c r="B2058" t="s">
        <v>60</v>
      </c>
      <c r="C2058" s="1">
        <v>42422</v>
      </c>
      <c r="D2058">
        <f>15-0-0</f>
        <v>15</v>
      </c>
      <c r="E2058">
        <v>14.4</v>
      </c>
      <c r="F2058" s="7">
        <v>13.778118609406951</v>
      </c>
      <c r="G2058" s="7">
        <v>1.7238793346489991</v>
      </c>
      <c r="H2058">
        <v>1.29</v>
      </c>
      <c r="I2058" s="7">
        <v>1.3329878770792218</v>
      </c>
      <c r="J2058">
        <v>13</v>
      </c>
      <c r="K2058">
        <v>340</v>
      </c>
      <c r="L2058">
        <v>316.8</v>
      </c>
      <c r="M2058">
        <v>37.6</v>
      </c>
      <c r="N2058">
        <v>34</v>
      </c>
    </row>
    <row r="2059" spans="1:14" x14ac:dyDescent="0.25">
      <c r="A2059" t="s">
        <v>30</v>
      </c>
      <c r="B2059" t="s">
        <v>60</v>
      </c>
      <c r="C2059" s="1">
        <v>42422</v>
      </c>
      <c r="D2059">
        <f>43-0-0</f>
        <v>43</v>
      </c>
      <c r="E2059">
        <v>36.299999999999997</v>
      </c>
      <c r="F2059" s="7">
        <v>39.497273346966594</v>
      </c>
      <c r="G2059" s="7">
        <v>2.138144911192557</v>
      </c>
      <c r="H2059">
        <v>1.6</v>
      </c>
      <c r="I2059" s="7">
        <v>1.6533182971525233</v>
      </c>
      <c r="J2059">
        <v>32.1</v>
      </c>
      <c r="K2059">
        <v>837.5</v>
      </c>
      <c r="L2059">
        <v>798.59999999999991</v>
      </c>
      <c r="M2059">
        <v>99</v>
      </c>
      <c r="N2059">
        <v>89.4</v>
      </c>
    </row>
    <row r="2060" spans="1:14" x14ac:dyDescent="0.25">
      <c r="A2060" t="s">
        <v>31</v>
      </c>
      <c r="B2060" t="s">
        <v>60</v>
      </c>
      <c r="C2060" s="1">
        <v>42422</v>
      </c>
      <c r="D2060">
        <f>33-0-0</f>
        <v>33</v>
      </c>
      <c r="E2060">
        <v>31.9</v>
      </c>
      <c r="F2060" s="7">
        <v>30.311860940695293</v>
      </c>
      <c r="G2060" s="7">
        <v>1.7906963631237665</v>
      </c>
      <c r="H2060">
        <v>1.34</v>
      </c>
      <c r="I2060" s="7">
        <v>1.3846540738652384</v>
      </c>
      <c r="J2060">
        <v>27</v>
      </c>
      <c r="K2060">
        <v>705.5</v>
      </c>
      <c r="L2060">
        <v>701.8</v>
      </c>
      <c r="M2060">
        <v>144.6</v>
      </c>
      <c r="N2060">
        <v>130.6</v>
      </c>
    </row>
    <row r="2061" spans="1:14" x14ac:dyDescent="0.25">
      <c r="A2061" t="s">
        <v>32</v>
      </c>
      <c r="B2061" t="s">
        <v>60</v>
      </c>
      <c r="C2061" s="1">
        <v>42422</v>
      </c>
      <c r="D2061">
        <f>7-0-0</f>
        <v>7</v>
      </c>
      <c r="E2061">
        <v>7.4</v>
      </c>
      <c r="F2061" s="7">
        <v>6.4297886843899104</v>
      </c>
      <c r="G2061" s="7">
        <v>1.1091626726811388</v>
      </c>
      <c r="H2061">
        <v>0.83</v>
      </c>
      <c r="I2061" s="7">
        <v>0.85765886664787139</v>
      </c>
      <c r="J2061">
        <v>6</v>
      </c>
      <c r="K2061">
        <v>156</v>
      </c>
      <c r="L2061">
        <v>162.80000000000001</v>
      </c>
      <c r="M2061">
        <v>66.400000000000006</v>
      </c>
      <c r="N2061">
        <v>60</v>
      </c>
    </row>
    <row r="2062" spans="1:14" x14ac:dyDescent="0.25">
      <c r="A2062" t="s">
        <v>33</v>
      </c>
      <c r="B2062" t="s">
        <v>60</v>
      </c>
      <c r="C2062" s="1">
        <v>42422</v>
      </c>
      <c r="D2062">
        <v>0</v>
      </c>
      <c r="E2062">
        <v>15</v>
      </c>
      <c r="F2062" s="7">
        <v>0</v>
      </c>
      <c r="G2062" s="7">
        <v>1.2962503524104876</v>
      </c>
      <c r="H2062">
        <v>0.97</v>
      </c>
      <c r="I2062" s="7">
        <v>1.002324217648717</v>
      </c>
      <c r="J2062">
        <v>30.5</v>
      </c>
      <c r="K2062">
        <v>0</v>
      </c>
      <c r="L2062">
        <v>330</v>
      </c>
      <c r="M2062">
        <v>512.5</v>
      </c>
      <c r="N2062">
        <v>462.7</v>
      </c>
    </row>
    <row r="2063" spans="1:14" x14ac:dyDescent="0.25">
      <c r="A2063" t="s">
        <v>34</v>
      </c>
      <c r="B2063" t="s">
        <v>60</v>
      </c>
      <c r="C2063" s="1">
        <v>42422</v>
      </c>
      <c r="D2063">
        <f>14.6-0-0</f>
        <v>14.6</v>
      </c>
      <c r="E2063">
        <v>5.5</v>
      </c>
      <c r="F2063" s="7">
        <v>13.410702113156098</v>
      </c>
      <c r="G2063" s="7">
        <v>0.74835071891739491</v>
      </c>
      <c r="H2063">
        <v>0.56000000000000005</v>
      </c>
      <c r="I2063" s="7">
        <v>0.57866140400338317</v>
      </c>
      <c r="J2063">
        <v>8.6999999999999993</v>
      </c>
      <c r="K2063">
        <v>228.27250000000001</v>
      </c>
      <c r="L2063">
        <v>121</v>
      </c>
      <c r="M2063">
        <v>27.1</v>
      </c>
      <c r="N2063">
        <v>24.5</v>
      </c>
    </row>
    <row r="2064" spans="1:14" x14ac:dyDescent="0.25">
      <c r="A2064" t="s">
        <v>35</v>
      </c>
      <c r="B2064" t="s">
        <v>60</v>
      </c>
      <c r="C2064" s="1">
        <v>42422</v>
      </c>
      <c r="D2064">
        <f>21-0-0</f>
        <v>21</v>
      </c>
      <c r="E2064">
        <v>20.8</v>
      </c>
      <c r="F2064" s="7">
        <v>19.289366053169733</v>
      </c>
      <c r="G2064" s="7">
        <v>0.73498731322244149</v>
      </c>
      <c r="H2064">
        <v>0.55000000000000004</v>
      </c>
      <c r="I2064" s="7">
        <v>0.56832816464617997</v>
      </c>
      <c r="J2064">
        <v>17.8</v>
      </c>
      <c r="K2064">
        <v>464</v>
      </c>
      <c r="L2064">
        <v>457.6</v>
      </c>
      <c r="M2064">
        <v>237.6</v>
      </c>
      <c r="N2064">
        <v>214.6</v>
      </c>
    </row>
    <row r="2065" spans="1:14" x14ac:dyDescent="0.25">
      <c r="A2065" t="s">
        <v>36</v>
      </c>
      <c r="B2065" t="s">
        <v>60</v>
      </c>
      <c r="C2065" s="1">
        <v>42422</v>
      </c>
      <c r="D2065">
        <v>0</v>
      </c>
      <c r="E2065">
        <v>8</v>
      </c>
      <c r="F2065" s="7">
        <v>0</v>
      </c>
      <c r="G2065" s="7">
        <v>0.33408514237383702</v>
      </c>
      <c r="H2065">
        <v>0.25</v>
      </c>
      <c r="I2065" s="7">
        <v>0.25833098393008175</v>
      </c>
      <c r="J2065">
        <v>16.2</v>
      </c>
      <c r="K2065">
        <v>0</v>
      </c>
      <c r="L2065">
        <v>176</v>
      </c>
      <c r="M2065">
        <v>0</v>
      </c>
      <c r="N2065">
        <v>0</v>
      </c>
    </row>
    <row r="2066" spans="1:14" x14ac:dyDescent="0.25">
      <c r="A2066" t="s">
        <v>37</v>
      </c>
      <c r="B2066" t="s">
        <v>60</v>
      </c>
      <c r="C2066" s="1">
        <v>42422</v>
      </c>
      <c r="D2066">
        <v>0</v>
      </c>
      <c r="E2066">
        <v>0</v>
      </c>
      <c r="F2066" s="7">
        <v>0</v>
      </c>
      <c r="G2066" s="7">
        <v>0</v>
      </c>
      <c r="H2066">
        <v>0</v>
      </c>
      <c r="I2066" s="7">
        <v>0</v>
      </c>
      <c r="J2066">
        <v>0</v>
      </c>
      <c r="K2066">
        <v>0</v>
      </c>
      <c r="L2066">
        <v>0</v>
      </c>
      <c r="M2066">
        <v>0</v>
      </c>
      <c r="N2066">
        <v>0</v>
      </c>
    </row>
    <row r="2067" spans="1:14" x14ac:dyDescent="0.25">
      <c r="A2067" t="s">
        <v>38</v>
      </c>
      <c r="B2067" t="s">
        <v>60</v>
      </c>
      <c r="C2067" s="1">
        <v>42422</v>
      </c>
      <c r="D2067">
        <v>0</v>
      </c>
      <c r="E2067">
        <v>10</v>
      </c>
      <c r="F2067" s="7">
        <v>0</v>
      </c>
      <c r="G2067" s="7">
        <v>0</v>
      </c>
      <c r="H2067">
        <v>0</v>
      </c>
      <c r="I2067" s="7">
        <v>0</v>
      </c>
      <c r="J2067">
        <v>20.3</v>
      </c>
      <c r="K2067">
        <v>0</v>
      </c>
      <c r="L2067">
        <v>220</v>
      </c>
      <c r="M2067">
        <v>343.3</v>
      </c>
      <c r="N2067">
        <v>310</v>
      </c>
    </row>
    <row r="2068" spans="1:14" x14ac:dyDescent="0.25">
      <c r="A2068" t="s">
        <v>59</v>
      </c>
      <c r="B2068" t="s">
        <v>60</v>
      </c>
      <c r="C2068" s="1">
        <v>42422</v>
      </c>
      <c r="D2068">
        <v>0</v>
      </c>
      <c r="E2068">
        <v>5</v>
      </c>
      <c r="F2068" s="7">
        <v>0</v>
      </c>
      <c r="G2068" s="7">
        <v>0</v>
      </c>
      <c r="I2068" s="7">
        <v>0</v>
      </c>
      <c r="K2068">
        <v>0</v>
      </c>
      <c r="L2068">
        <v>110</v>
      </c>
      <c r="M2068">
        <v>0</v>
      </c>
      <c r="N2068">
        <v>0</v>
      </c>
    </row>
    <row r="2069" spans="1:14" x14ac:dyDescent="0.25">
      <c r="A2069" t="s">
        <v>1</v>
      </c>
      <c r="B2069" t="s">
        <v>60</v>
      </c>
      <c r="C2069" s="1">
        <v>42423</v>
      </c>
      <c r="D2069">
        <v>566.1</v>
      </c>
      <c r="E2069">
        <v>507.19999999999993</v>
      </c>
      <c r="F2069">
        <v>534</v>
      </c>
      <c r="G2069">
        <v>148</v>
      </c>
      <c r="H2069">
        <v>177.35000000000002</v>
      </c>
      <c r="I2069">
        <v>181.56</v>
      </c>
      <c r="J2069">
        <v>531.88888888888891</v>
      </c>
      <c r="K2069">
        <v>13007.4</v>
      </c>
      <c r="L2069">
        <v>11977</v>
      </c>
      <c r="M2069">
        <v>4456.6000000000004</v>
      </c>
      <c r="N2069">
        <v>4072.18</v>
      </c>
    </row>
    <row r="2070" spans="1:14" x14ac:dyDescent="0.25">
      <c r="A2070" t="s">
        <v>2</v>
      </c>
      <c r="B2070" t="s">
        <v>60</v>
      </c>
      <c r="C2070" s="1">
        <v>42423</v>
      </c>
      <c r="D2070">
        <f>17.1-0-0</f>
        <v>17.100000000000001</v>
      </c>
      <c r="E2070">
        <v>14.5</v>
      </c>
      <c r="F2070" s="7">
        <v>16.130365659777425</v>
      </c>
      <c r="G2070" s="7">
        <v>17.274316323653789</v>
      </c>
      <c r="H2070">
        <v>20.7</v>
      </c>
      <c r="I2070" s="7">
        <v>21.191384268395826</v>
      </c>
      <c r="J2070">
        <v>12.3</v>
      </c>
      <c r="K2070">
        <v>333.00500000000011</v>
      </c>
      <c r="L2070">
        <v>333.5</v>
      </c>
      <c r="M2070">
        <v>47</v>
      </c>
      <c r="N2070">
        <v>42.9</v>
      </c>
    </row>
    <row r="2071" spans="1:14" x14ac:dyDescent="0.25">
      <c r="A2071" t="s">
        <v>3</v>
      </c>
      <c r="B2071" t="s">
        <v>60</v>
      </c>
      <c r="C2071" s="1">
        <v>42423</v>
      </c>
      <c r="D2071">
        <f>4.1-0-0</f>
        <v>4.0999999999999996</v>
      </c>
      <c r="E2071">
        <v>3.3</v>
      </c>
      <c r="F2071" s="7">
        <v>3.8675145733969254</v>
      </c>
      <c r="G2071" s="7">
        <v>11.774908373273187</v>
      </c>
      <c r="H2071">
        <v>14.11</v>
      </c>
      <c r="I2071" s="7">
        <v>14.444948407104594</v>
      </c>
      <c r="J2071">
        <v>3.4</v>
      </c>
      <c r="K2071">
        <v>91.304999999999993</v>
      </c>
      <c r="L2071">
        <v>75.899999999999991</v>
      </c>
      <c r="M2071">
        <v>26.5</v>
      </c>
      <c r="N2071">
        <v>24.2</v>
      </c>
    </row>
    <row r="2072" spans="1:14" x14ac:dyDescent="0.25">
      <c r="A2072" t="s">
        <v>4</v>
      </c>
      <c r="B2072" t="s">
        <v>60</v>
      </c>
      <c r="C2072" s="1">
        <v>42423</v>
      </c>
      <c r="D2072">
        <f>8.3-0-0</f>
        <v>8.3000000000000007</v>
      </c>
      <c r="E2072">
        <v>6.9</v>
      </c>
      <c r="F2072" s="7">
        <v>7.8293587705352419</v>
      </c>
      <c r="G2072" s="7">
        <v>8.7456442063715798</v>
      </c>
      <c r="H2072">
        <v>10.48</v>
      </c>
      <c r="I2072" s="7">
        <v>10.728778122356921</v>
      </c>
      <c r="J2072">
        <v>6.8</v>
      </c>
      <c r="K2072">
        <v>185.03549999999998</v>
      </c>
      <c r="L2072">
        <v>158.70000000000002</v>
      </c>
      <c r="M2072">
        <v>48</v>
      </c>
      <c r="N2072">
        <v>43.9</v>
      </c>
    </row>
    <row r="2073" spans="1:14" x14ac:dyDescent="0.25">
      <c r="A2073" t="s">
        <v>5</v>
      </c>
      <c r="B2073" t="s">
        <v>60</v>
      </c>
      <c r="C2073" s="1">
        <v>42423</v>
      </c>
      <c r="D2073">
        <f>10.9-0-0</f>
        <v>10.9</v>
      </c>
      <c r="E2073">
        <v>7.7</v>
      </c>
      <c r="F2073" s="7">
        <v>10.281928987811341</v>
      </c>
      <c r="G2073" s="7">
        <v>8.4368762334367062</v>
      </c>
      <c r="H2073">
        <v>10.11</v>
      </c>
      <c r="I2073" s="7">
        <v>10.349994925288975</v>
      </c>
      <c r="J2073">
        <v>8.4</v>
      </c>
      <c r="K2073">
        <v>226.92999999999995</v>
      </c>
      <c r="L2073">
        <v>177.1</v>
      </c>
      <c r="M2073">
        <v>21.5</v>
      </c>
      <c r="N2073">
        <v>19.600000000000001</v>
      </c>
    </row>
    <row r="2074" spans="1:14" x14ac:dyDescent="0.25">
      <c r="A2074" t="s">
        <v>6</v>
      </c>
      <c r="B2074" t="s">
        <v>60</v>
      </c>
      <c r="C2074" s="1">
        <v>42423</v>
      </c>
      <c r="D2074">
        <f>4.9-1-0.5</f>
        <v>3.4000000000000004</v>
      </c>
      <c r="E2074">
        <v>16.5</v>
      </c>
      <c r="F2074" s="7">
        <v>3.2072072072072073</v>
      </c>
      <c r="G2074" s="7">
        <v>10.39797011559064</v>
      </c>
      <c r="H2074">
        <v>12.46</v>
      </c>
      <c r="I2074" s="7">
        <v>12.755780095855654</v>
      </c>
      <c r="J2074">
        <v>13.1</v>
      </c>
      <c r="K2074">
        <v>355.31499999999994</v>
      </c>
      <c r="L2074">
        <v>379.5</v>
      </c>
      <c r="M2074">
        <v>47.5</v>
      </c>
      <c r="N2074">
        <v>43.4</v>
      </c>
    </row>
    <row r="2075" spans="1:14" x14ac:dyDescent="0.25">
      <c r="A2075" t="s">
        <v>7</v>
      </c>
      <c r="B2075" t="s">
        <v>60</v>
      </c>
      <c r="C2075" s="1">
        <v>42423</v>
      </c>
      <c r="D2075">
        <f>26-0-0</f>
        <v>26</v>
      </c>
      <c r="E2075">
        <v>11.8</v>
      </c>
      <c r="F2075" s="7">
        <v>24.525702172760994</v>
      </c>
      <c r="G2075" s="7">
        <v>8.7873696081195352</v>
      </c>
      <c r="H2075">
        <v>10.53</v>
      </c>
      <c r="I2075" s="7">
        <v>10.779965040879615</v>
      </c>
      <c r="J2075">
        <v>10.6</v>
      </c>
      <c r="K2075">
        <v>286.55599999999993</v>
      </c>
      <c r="L2075">
        <v>271.40000000000003</v>
      </c>
      <c r="M2075">
        <v>29.3</v>
      </c>
      <c r="N2075">
        <v>26.7</v>
      </c>
    </row>
    <row r="2076" spans="1:14" x14ac:dyDescent="0.25">
      <c r="A2076" t="s">
        <v>8</v>
      </c>
      <c r="B2076" t="s">
        <v>60</v>
      </c>
      <c r="C2076" s="1">
        <v>42423</v>
      </c>
      <c r="D2076">
        <f>11.5-0-0</f>
        <v>11.5</v>
      </c>
      <c r="E2076">
        <v>12.7</v>
      </c>
      <c r="F2076" s="7">
        <v>10.847906730259671</v>
      </c>
      <c r="G2076" s="7">
        <v>6.6760642796729623</v>
      </c>
      <c r="H2076">
        <v>8</v>
      </c>
      <c r="I2076" s="7">
        <v>8.1899069636312376</v>
      </c>
      <c r="J2076">
        <v>13</v>
      </c>
      <c r="K2076">
        <v>353.95000000000005</v>
      </c>
      <c r="L2076">
        <v>292.09999999999997</v>
      </c>
      <c r="M2076">
        <v>44.5</v>
      </c>
      <c r="N2076">
        <v>40.700000000000003</v>
      </c>
    </row>
    <row r="2077" spans="1:14" x14ac:dyDescent="0.25">
      <c r="A2077" t="s">
        <v>9</v>
      </c>
      <c r="B2077" t="s">
        <v>60</v>
      </c>
      <c r="C2077" s="1">
        <v>42423</v>
      </c>
      <c r="D2077">
        <f>12.6-0-0</f>
        <v>12.6</v>
      </c>
      <c r="E2077">
        <v>14.8</v>
      </c>
      <c r="F2077" s="7">
        <v>11.885532591414943</v>
      </c>
      <c r="G2077" s="7">
        <v>8.6455032421764866</v>
      </c>
      <c r="H2077">
        <v>10.36</v>
      </c>
      <c r="I2077" s="7">
        <v>10.605929517902451</v>
      </c>
      <c r="J2077">
        <v>12.9</v>
      </c>
      <c r="K2077">
        <v>350.43500000000006</v>
      </c>
      <c r="L2077">
        <v>340.40000000000003</v>
      </c>
      <c r="M2077">
        <v>38.6</v>
      </c>
      <c r="N2077">
        <v>35.200000000000003</v>
      </c>
    </row>
    <row r="2078" spans="1:14" x14ac:dyDescent="0.25">
      <c r="A2078" t="s">
        <v>10</v>
      </c>
      <c r="B2078" t="s">
        <v>60</v>
      </c>
      <c r="C2078" s="1">
        <v>42423</v>
      </c>
      <c r="D2078">
        <f>14.9-0-0</f>
        <v>14.9</v>
      </c>
      <c r="E2078">
        <v>17.8</v>
      </c>
      <c r="F2078" s="7">
        <v>14.055113937466878</v>
      </c>
      <c r="G2078" s="7">
        <v>8.1865238229489705</v>
      </c>
      <c r="H2078">
        <v>9.81</v>
      </c>
      <c r="I2078" s="7">
        <v>10.042873414152805</v>
      </c>
      <c r="J2078">
        <v>13.2</v>
      </c>
      <c r="K2078">
        <v>358.11</v>
      </c>
      <c r="L2078">
        <v>409.40000000000003</v>
      </c>
      <c r="M2078">
        <v>50.7</v>
      </c>
      <c r="N2078">
        <v>46.4</v>
      </c>
    </row>
    <row r="2079" spans="1:14" x14ac:dyDescent="0.25">
      <c r="A2079" t="s">
        <v>11</v>
      </c>
      <c r="B2079" t="s">
        <v>60</v>
      </c>
      <c r="C2079" s="1">
        <v>42423</v>
      </c>
      <c r="D2079">
        <f>11.5-0-1.1</f>
        <v>10.4</v>
      </c>
      <c r="E2079">
        <v>12.4</v>
      </c>
      <c r="F2079" s="7">
        <v>9.8102808691043979</v>
      </c>
      <c r="G2079" s="7">
        <v>7.8360304482661398</v>
      </c>
      <c r="H2079">
        <v>9.39</v>
      </c>
      <c r="I2079" s="7">
        <v>9.6129032985621645</v>
      </c>
      <c r="J2079">
        <v>8.6999999999999993</v>
      </c>
      <c r="K2079">
        <v>236.27349999999998</v>
      </c>
      <c r="L2079">
        <v>285.2</v>
      </c>
      <c r="M2079">
        <v>37.1</v>
      </c>
      <c r="N2079">
        <v>33.9</v>
      </c>
    </row>
    <row r="2080" spans="1:14" x14ac:dyDescent="0.25">
      <c r="A2080" t="s">
        <v>12</v>
      </c>
      <c r="B2080" t="s">
        <v>60</v>
      </c>
      <c r="C2080" s="1">
        <v>42423</v>
      </c>
      <c r="D2080">
        <f>33.6-0-0</f>
        <v>33.6</v>
      </c>
      <c r="E2080">
        <v>30.4</v>
      </c>
      <c r="F2080" s="7">
        <v>31.694753577106521</v>
      </c>
      <c r="G2080" s="7">
        <v>5.5327882717789674</v>
      </c>
      <c r="H2080">
        <v>6.63</v>
      </c>
      <c r="I2080" s="7">
        <v>6.7873853961093875</v>
      </c>
      <c r="J2080">
        <v>25.9</v>
      </c>
      <c r="K2080">
        <v>702.79999999999984</v>
      </c>
      <c r="L2080">
        <v>699.19999999999993</v>
      </c>
      <c r="M2080">
        <v>220.7</v>
      </c>
      <c r="N2080">
        <v>201.7</v>
      </c>
    </row>
    <row r="2081" spans="1:14" x14ac:dyDescent="0.25">
      <c r="A2081" t="s">
        <v>13</v>
      </c>
      <c r="B2081" t="s">
        <v>60</v>
      </c>
      <c r="C2081" s="1">
        <v>42423</v>
      </c>
      <c r="D2081">
        <f>12-0-0</f>
        <v>12</v>
      </c>
      <c r="E2081">
        <v>10</v>
      </c>
      <c r="F2081" s="7">
        <v>11.319554848966613</v>
      </c>
      <c r="G2081" s="7">
        <v>5.8165210036650681</v>
      </c>
      <c r="H2081">
        <v>6.97</v>
      </c>
      <c r="I2081" s="7">
        <v>7.1354564420637141</v>
      </c>
      <c r="J2081">
        <v>9.8000000000000007</v>
      </c>
      <c r="K2081">
        <v>266</v>
      </c>
      <c r="L2081">
        <v>230</v>
      </c>
      <c r="M2081">
        <v>31.2</v>
      </c>
      <c r="N2081">
        <v>28.5</v>
      </c>
    </row>
    <row r="2082" spans="1:14" x14ac:dyDescent="0.25">
      <c r="A2082" t="s">
        <v>14</v>
      </c>
      <c r="B2082" t="s">
        <v>60</v>
      </c>
      <c r="C2082" s="1">
        <v>42423</v>
      </c>
      <c r="D2082">
        <f>8-0-0</f>
        <v>8</v>
      </c>
      <c r="E2082">
        <v>5.7</v>
      </c>
      <c r="F2082" s="7">
        <v>7.5463698993110757</v>
      </c>
      <c r="G2082" s="7">
        <v>3.5132788271778965</v>
      </c>
      <c r="H2082">
        <v>4.21</v>
      </c>
      <c r="I2082" s="7">
        <v>4.3099385396109389</v>
      </c>
      <c r="J2082">
        <v>5</v>
      </c>
      <c r="K2082">
        <v>136</v>
      </c>
      <c r="L2082">
        <v>131.1</v>
      </c>
      <c r="M2082">
        <v>10.8</v>
      </c>
      <c r="N2082">
        <v>9.8000000000000007</v>
      </c>
    </row>
    <row r="2083" spans="1:14" x14ac:dyDescent="0.25">
      <c r="A2083" t="s">
        <v>15</v>
      </c>
      <c r="B2083" t="s">
        <v>60</v>
      </c>
      <c r="C2083" s="1">
        <v>42423</v>
      </c>
      <c r="D2083">
        <f>12.5-0-0</f>
        <v>12.5</v>
      </c>
      <c r="E2083">
        <v>9.9</v>
      </c>
      <c r="F2083" s="7">
        <v>11.791202967673556</v>
      </c>
      <c r="G2083" s="7">
        <v>3.4047927826332107</v>
      </c>
      <c r="H2083">
        <v>4.08</v>
      </c>
      <c r="I2083" s="7">
        <v>4.1768525514519306</v>
      </c>
      <c r="J2083">
        <v>10.3</v>
      </c>
      <c r="K2083">
        <v>278.5</v>
      </c>
      <c r="L2083">
        <v>227.70000000000002</v>
      </c>
      <c r="M2083">
        <v>39.4</v>
      </c>
      <c r="N2083">
        <v>36</v>
      </c>
    </row>
    <row r="2084" spans="1:14" x14ac:dyDescent="0.25">
      <c r="A2084" t="s">
        <v>16</v>
      </c>
      <c r="B2084" t="s">
        <v>60</v>
      </c>
      <c r="C2084" s="1">
        <v>42423</v>
      </c>
      <c r="D2084">
        <f>14-0-0</f>
        <v>14</v>
      </c>
      <c r="E2084">
        <v>9.9</v>
      </c>
      <c r="F2084" s="7">
        <v>13.206147323794383</v>
      </c>
      <c r="G2084" s="7">
        <v>5.6663095573724265</v>
      </c>
      <c r="H2084">
        <v>6.79</v>
      </c>
      <c r="I2084" s="7">
        <v>6.9511835353820119</v>
      </c>
      <c r="J2084">
        <v>10.1</v>
      </c>
      <c r="K2084">
        <v>275.5</v>
      </c>
      <c r="L2084">
        <v>227.70000000000002</v>
      </c>
      <c r="M2084">
        <v>73.599999999999994</v>
      </c>
      <c r="N2084">
        <v>67.3</v>
      </c>
    </row>
    <row r="2085" spans="1:14" x14ac:dyDescent="0.25">
      <c r="A2085" t="s">
        <v>17</v>
      </c>
      <c r="B2085" t="s">
        <v>60</v>
      </c>
      <c r="C2085" s="1">
        <v>42423</v>
      </c>
      <c r="D2085">
        <v>0</v>
      </c>
      <c r="E2085">
        <v>17</v>
      </c>
      <c r="F2085" s="7">
        <v>0</v>
      </c>
      <c r="G2085" s="7">
        <v>2.745531435015506</v>
      </c>
      <c r="H2085">
        <v>3.29</v>
      </c>
      <c r="I2085" s="7">
        <v>3.3680992387933459</v>
      </c>
      <c r="J2085">
        <v>33.799999999999997</v>
      </c>
      <c r="K2085">
        <v>0</v>
      </c>
      <c r="L2085">
        <v>391</v>
      </c>
      <c r="M2085">
        <v>321.3</v>
      </c>
      <c r="N2085">
        <v>293.60000000000002</v>
      </c>
    </row>
    <row r="2086" spans="1:14" x14ac:dyDescent="0.25">
      <c r="A2086" t="s">
        <v>18</v>
      </c>
      <c r="B2086" t="s">
        <v>60</v>
      </c>
      <c r="C2086" s="1">
        <v>42423</v>
      </c>
      <c r="D2086">
        <f>19.5-0-0</f>
        <v>19.5</v>
      </c>
      <c r="E2086">
        <v>18</v>
      </c>
      <c r="F2086" s="7">
        <v>18.394276629570747</v>
      </c>
      <c r="G2086" s="7">
        <v>2.0695799266986183</v>
      </c>
      <c r="H2086">
        <v>2.48</v>
      </c>
      <c r="I2086" s="7">
        <v>2.5388711587256831</v>
      </c>
      <c r="J2086">
        <v>15.7</v>
      </c>
      <c r="K2086">
        <v>427.5</v>
      </c>
      <c r="L2086">
        <v>414</v>
      </c>
      <c r="M2086">
        <v>161.1</v>
      </c>
      <c r="N2086">
        <v>147.19999999999999</v>
      </c>
    </row>
    <row r="2087" spans="1:14" x14ac:dyDescent="0.25">
      <c r="A2087" t="s">
        <v>19</v>
      </c>
      <c r="B2087" t="s">
        <v>60</v>
      </c>
      <c r="C2087" s="1">
        <v>42423</v>
      </c>
      <c r="D2087">
        <f>14-0-0</f>
        <v>14</v>
      </c>
      <c r="E2087">
        <v>14.6</v>
      </c>
      <c r="F2087" s="7">
        <v>13.206147323794383</v>
      </c>
      <c r="G2087" s="7">
        <v>2.0612348463490271</v>
      </c>
      <c r="H2087">
        <v>2.4700000000000002</v>
      </c>
      <c r="I2087" s="7">
        <v>2.5286337750211447</v>
      </c>
      <c r="J2087">
        <v>12.2</v>
      </c>
      <c r="K2087">
        <v>331</v>
      </c>
      <c r="L2087">
        <v>335.8</v>
      </c>
      <c r="M2087">
        <v>194.9</v>
      </c>
      <c r="N2087">
        <v>178.1</v>
      </c>
    </row>
    <row r="2088" spans="1:14" x14ac:dyDescent="0.25">
      <c r="A2088" t="s">
        <v>20</v>
      </c>
      <c r="B2088" t="s">
        <v>60</v>
      </c>
      <c r="C2088" s="1">
        <v>42423</v>
      </c>
      <c r="D2088">
        <f>30-0-0</f>
        <v>30</v>
      </c>
      <c r="E2088">
        <v>30.5</v>
      </c>
      <c r="F2088" s="7">
        <v>28.298887122416534</v>
      </c>
      <c r="G2088" s="7">
        <v>1.6857062306174229</v>
      </c>
      <c r="H2088">
        <v>2.02</v>
      </c>
      <c r="I2088" s="7">
        <v>2.0679515083168871</v>
      </c>
      <c r="J2088">
        <v>25.4</v>
      </c>
      <c r="K2088">
        <v>689</v>
      </c>
      <c r="L2088">
        <v>701.5</v>
      </c>
      <c r="M2088">
        <v>205.6</v>
      </c>
      <c r="N2088">
        <v>187.8</v>
      </c>
    </row>
    <row r="2089" spans="1:14" x14ac:dyDescent="0.25">
      <c r="A2089" t="s">
        <v>21</v>
      </c>
      <c r="B2089" t="s">
        <v>60</v>
      </c>
      <c r="C2089" s="1">
        <v>42423</v>
      </c>
      <c r="D2089">
        <f>20-0-0</f>
        <v>20</v>
      </c>
      <c r="E2089">
        <v>26</v>
      </c>
      <c r="F2089" s="7">
        <v>18.865924748277688</v>
      </c>
      <c r="G2089" s="7">
        <v>2.5202142655765432</v>
      </c>
      <c r="H2089">
        <v>3.02</v>
      </c>
      <c r="I2089" s="7">
        <v>3.0916898787707918</v>
      </c>
      <c r="J2089">
        <v>20.3</v>
      </c>
      <c r="K2089">
        <v>551.5</v>
      </c>
      <c r="L2089">
        <v>598</v>
      </c>
      <c r="M2089">
        <v>303.10000000000002</v>
      </c>
      <c r="N2089">
        <v>277</v>
      </c>
    </row>
    <row r="2090" spans="1:14" x14ac:dyDescent="0.25">
      <c r="A2090" t="s">
        <v>22</v>
      </c>
      <c r="B2090" t="s">
        <v>60</v>
      </c>
      <c r="C2090" s="1">
        <v>42423</v>
      </c>
      <c r="D2090">
        <f>19-0-0</f>
        <v>19</v>
      </c>
      <c r="E2090">
        <v>20.8</v>
      </c>
      <c r="F2090" s="7">
        <v>17.922628510863806</v>
      </c>
      <c r="G2090" s="7">
        <v>1.1850014096419508</v>
      </c>
      <c r="H2090">
        <v>1.42</v>
      </c>
      <c r="I2090" s="7">
        <v>1.4537084860445446</v>
      </c>
      <c r="J2090">
        <v>17.100000000000001</v>
      </c>
      <c r="K2090">
        <v>463</v>
      </c>
      <c r="L2090">
        <v>478.40000000000003</v>
      </c>
      <c r="M2090">
        <v>239.8</v>
      </c>
      <c r="N2090">
        <v>219.1</v>
      </c>
    </row>
    <row r="2091" spans="1:14" x14ac:dyDescent="0.25">
      <c r="A2091" t="s">
        <v>23</v>
      </c>
      <c r="B2091" t="s">
        <v>60</v>
      </c>
      <c r="C2091" s="1">
        <v>42423</v>
      </c>
      <c r="D2091">
        <f>3.1-0-0</f>
        <v>3.1</v>
      </c>
      <c r="E2091">
        <v>4.7</v>
      </c>
      <c r="F2091" s="7">
        <v>2.924218335983042</v>
      </c>
      <c r="G2091" s="7">
        <v>1.9610938821539328</v>
      </c>
      <c r="H2091">
        <v>2.35</v>
      </c>
      <c r="I2091" s="7">
        <v>2.4057851705666757</v>
      </c>
      <c r="J2091">
        <v>2.8</v>
      </c>
      <c r="K2091">
        <v>74.855000000000004</v>
      </c>
      <c r="L2091">
        <v>108.10000000000001</v>
      </c>
      <c r="M2091">
        <v>3.5</v>
      </c>
      <c r="N2091">
        <v>3.2</v>
      </c>
    </row>
    <row r="2092" spans="1:14" x14ac:dyDescent="0.25">
      <c r="A2092" t="s">
        <v>24</v>
      </c>
      <c r="B2092" t="s">
        <v>60</v>
      </c>
      <c r="C2092" s="1">
        <v>42423</v>
      </c>
      <c r="D2092">
        <f>35.5-0-0</f>
        <v>35.5</v>
      </c>
      <c r="E2092">
        <v>27.8</v>
      </c>
      <c r="F2092" s="7">
        <v>33.487016428192895</v>
      </c>
      <c r="G2092" s="7">
        <v>1.4353538201296869</v>
      </c>
      <c r="H2092">
        <v>1.72</v>
      </c>
      <c r="I2092" s="7">
        <v>1.760829997180716</v>
      </c>
      <c r="J2092">
        <v>26.7</v>
      </c>
      <c r="K2092">
        <v>723.7</v>
      </c>
      <c r="L2092">
        <v>639.4</v>
      </c>
      <c r="M2092">
        <v>375</v>
      </c>
      <c r="N2092">
        <v>342.7</v>
      </c>
    </row>
    <row r="2093" spans="1:14" x14ac:dyDescent="0.25">
      <c r="A2093" t="s">
        <v>25</v>
      </c>
      <c r="B2093" t="s">
        <v>60</v>
      </c>
      <c r="C2093" s="1">
        <v>42423</v>
      </c>
      <c r="D2093">
        <f>6.5-0-0</f>
        <v>6.5</v>
      </c>
      <c r="E2093">
        <v>6.2</v>
      </c>
      <c r="F2093" s="7">
        <v>6.1314255431902485</v>
      </c>
      <c r="G2093" s="7">
        <v>1.9277135607555678</v>
      </c>
      <c r="H2093">
        <v>2.31</v>
      </c>
      <c r="I2093" s="7">
        <v>2.3648356357485198</v>
      </c>
      <c r="J2093">
        <v>5.5</v>
      </c>
      <c r="K2093">
        <v>148</v>
      </c>
      <c r="L2093">
        <v>142.6</v>
      </c>
      <c r="M2093">
        <v>11.6</v>
      </c>
      <c r="N2093">
        <v>10.6</v>
      </c>
    </row>
    <row r="2094" spans="1:14" x14ac:dyDescent="0.25">
      <c r="A2094" t="s">
        <v>26</v>
      </c>
      <c r="B2094" t="s">
        <v>60</v>
      </c>
      <c r="C2094" s="1">
        <v>42423</v>
      </c>
      <c r="D2094">
        <f>17-0-0</f>
        <v>17</v>
      </c>
      <c r="E2094">
        <v>16.5</v>
      </c>
      <c r="F2094" s="7">
        <v>16.036036036036034</v>
      </c>
      <c r="G2094" s="7">
        <v>1.3018325345362276</v>
      </c>
      <c r="H2094">
        <v>1.56</v>
      </c>
      <c r="I2094" s="7">
        <v>1.5970318579080913</v>
      </c>
      <c r="J2094">
        <v>17.100000000000001</v>
      </c>
      <c r="K2094">
        <v>464.5</v>
      </c>
      <c r="L2094">
        <v>379.5</v>
      </c>
      <c r="M2094">
        <v>72.8</v>
      </c>
      <c r="N2094">
        <v>66.5</v>
      </c>
    </row>
    <row r="2095" spans="1:14" x14ac:dyDescent="0.25">
      <c r="A2095" t="s">
        <v>27</v>
      </c>
      <c r="B2095" t="s">
        <v>60</v>
      </c>
      <c r="C2095" s="1">
        <v>42423</v>
      </c>
      <c r="D2095">
        <f>19-0-0</f>
        <v>19</v>
      </c>
      <c r="E2095">
        <v>18.2</v>
      </c>
      <c r="F2095" s="7">
        <v>17.922628510863806</v>
      </c>
      <c r="G2095" s="7">
        <v>1.1265858471948125</v>
      </c>
      <c r="H2095">
        <v>1.35</v>
      </c>
      <c r="I2095" s="7">
        <v>1.3820468001127713</v>
      </c>
      <c r="J2095">
        <v>16.399999999999999</v>
      </c>
      <c r="K2095">
        <v>444</v>
      </c>
      <c r="L2095">
        <v>418.59999999999997</v>
      </c>
      <c r="M2095">
        <v>225.1</v>
      </c>
      <c r="N2095">
        <v>205.7</v>
      </c>
    </row>
    <row r="2096" spans="1:14" x14ac:dyDescent="0.25">
      <c r="A2096" t="s">
        <v>28</v>
      </c>
      <c r="B2096" t="s">
        <v>60</v>
      </c>
      <c r="C2096" s="1">
        <v>42423</v>
      </c>
      <c r="D2096">
        <f>6.5-0-0</f>
        <v>6.5</v>
      </c>
      <c r="E2096">
        <v>7</v>
      </c>
      <c r="F2096" s="7">
        <v>6.1314255431902485</v>
      </c>
      <c r="G2096" s="7">
        <v>1.1182407668452212</v>
      </c>
      <c r="H2096">
        <v>1.34</v>
      </c>
      <c r="I2096" s="7">
        <v>1.3718094164082322</v>
      </c>
      <c r="J2096">
        <v>5.0999999999999996</v>
      </c>
      <c r="K2096">
        <v>138.5</v>
      </c>
      <c r="L2096">
        <v>161</v>
      </c>
      <c r="M2096">
        <v>70.7</v>
      </c>
      <c r="N2096">
        <v>64.599999999999994</v>
      </c>
    </row>
    <row r="2097" spans="1:14" x14ac:dyDescent="0.25">
      <c r="A2097" t="s">
        <v>29</v>
      </c>
      <c r="B2097" t="s">
        <v>60</v>
      </c>
      <c r="C2097" s="1">
        <v>42423</v>
      </c>
      <c r="D2097">
        <f>15-0-0</f>
        <v>15</v>
      </c>
      <c r="E2097">
        <v>14.4</v>
      </c>
      <c r="F2097" s="7">
        <v>14.149443561208267</v>
      </c>
      <c r="G2097" s="7">
        <v>1.0765153650972652</v>
      </c>
      <c r="H2097">
        <v>1.29</v>
      </c>
      <c r="I2097" s="7">
        <v>1.320622497885537</v>
      </c>
      <c r="J2097">
        <v>13.1</v>
      </c>
      <c r="K2097">
        <v>355</v>
      </c>
      <c r="L2097">
        <v>331.2</v>
      </c>
      <c r="M2097">
        <v>39.200000000000003</v>
      </c>
      <c r="N2097">
        <v>35.799999999999997</v>
      </c>
    </row>
    <row r="2098" spans="1:14" x14ac:dyDescent="0.25">
      <c r="A2098" t="s">
        <v>30</v>
      </c>
      <c r="B2098" t="s">
        <v>60</v>
      </c>
      <c r="C2098" s="1">
        <v>42423</v>
      </c>
      <c r="D2098">
        <f>37-0-0</f>
        <v>37</v>
      </c>
      <c r="E2098">
        <v>36.299999999999997</v>
      </c>
      <c r="F2098" s="7">
        <v>34.901960784313722</v>
      </c>
      <c r="G2098" s="7">
        <v>1.3352128559345926</v>
      </c>
      <c r="H2098">
        <v>1.6</v>
      </c>
      <c r="I2098" s="7">
        <v>1.6379813927262474</v>
      </c>
      <c r="J2098">
        <v>32.200000000000003</v>
      </c>
      <c r="K2098">
        <v>874.5</v>
      </c>
      <c r="L2098">
        <v>834.9</v>
      </c>
      <c r="M2098">
        <v>103</v>
      </c>
      <c r="N2098">
        <v>94.2</v>
      </c>
    </row>
    <row r="2099" spans="1:14" x14ac:dyDescent="0.25">
      <c r="A2099" t="s">
        <v>31</v>
      </c>
      <c r="B2099" t="s">
        <v>60</v>
      </c>
      <c r="C2099" s="1">
        <v>42423</v>
      </c>
      <c r="D2099">
        <f>28.5-0-0</f>
        <v>28.5</v>
      </c>
      <c r="E2099">
        <v>31.9</v>
      </c>
      <c r="F2099" s="7">
        <v>26.883942766295707</v>
      </c>
      <c r="G2099" s="7">
        <v>1.1182407668452212</v>
      </c>
      <c r="H2099">
        <v>1.34</v>
      </c>
      <c r="I2099" s="7">
        <v>1.3718094164082322</v>
      </c>
      <c r="J2099">
        <v>27</v>
      </c>
      <c r="K2099">
        <v>734</v>
      </c>
      <c r="L2099">
        <v>733.69999999999993</v>
      </c>
      <c r="M2099">
        <v>149.80000000000001</v>
      </c>
      <c r="N2099">
        <v>136.9</v>
      </c>
    </row>
    <row r="2100" spans="1:14" x14ac:dyDescent="0.25">
      <c r="A2100" t="s">
        <v>32</v>
      </c>
      <c r="B2100" t="s">
        <v>60</v>
      </c>
      <c r="C2100" s="1">
        <v>42423</v>
      </c>
      <c r="D2100">
        <f>7-0-0</f>
        <v>7</v>
      </c>
      <c r="E2100">
        <v>7.4</v>
      </c>
      <c r="F2100" s="7">
        <v>6.6030736618971915</v>
      </c>
      <c r="G2100" s="7">
        <v>0.69264166901606972</v>
      </c>
      <c r="H2100">
        <v>0.83</v>
      </c>
      <c r="I2100" s="7">
        <v>0.84970284747674074</v>
      </c>
      <c r="J2100">
        <v>6</v>
      </c>
      <c r="K2100">
        <v>163</v>
      </c>
      <c r="L2100">
        <v>170.20000000000002</v>
      </c>
      <c r="M2100">
        <v>69.099999999999994</v>
      </c>
      <c r="N2100">
        <v>63.2</v>
      </c>
    </row>
    <row r="2101" spans="1:14" x14ac:dyDescent="0.25">
      <c r="A2101" t="s">
        <v>33</v>
      </c>
      <c r="B2101" t="s">
        <v>60</v>
      </c>
      <c r="C2101" s="1">
        <v>42423</v>
      </c>
      <c r="D2101">
        <v>0</v>
      </c>
      <c r="E2101">
        <v>15</v>
      </c>
      <c r="F2101" s="7">
        <v>0</v>
      </c>
      <c r="G2101" s="7">
        <v>0.80947279391034666</v>
      </c>
      <c r="H2101">
        <v>0.97</v>
      </c>
      <c r="I2101" s="7">
        <v>0.99302621934028745</v>
      </c>
      <c r="J2101">
        <v>29.8</v>
      </c>
      <c r="K2101">
        <v>0</v>
      </c>
      <c r="L2101">
        <v>345</v>
      </c>
      <c r="M2101">
        <v>520.20000000000005</v>
      </c>
      <c r="N2101">
        <v>475.4</v>
      </c>
    </row>
    <row r="2102" spans="1:14" x14ac:dyDescent="0.25">
      <c r="A2102" t="s">
        <v>34</v>
      </c>
      <c r="B2102" t="s">
        <v>60</v>
      </c>
      <c r="C2102" s="1">
        <v>42423</v>
      </c>
      <c r="D2102">
        <f>10.6-0-0</f>
        <v>10.6</v>
      </c>
      <c r="E2102">
        <v>5.5</v>
      </c>
      <c r="F2102" s="7">
        <v>9.9989401165871747</v>
      </c>
      <c r="G2102" s="7">
        <v>0.46732449957710742</v>
      </c>
      <c r="H2102">
        <v>0.56000000000000005</v>
      </c>
      <c r="I2102" s="7">
        <v>0.57329348745418662</v>
      </c>
      <c r="J2102">
        <v>8.8000000000000007</v>
      </c>
      <c r="K2102">
        <v>238.82250000000002</v>
      </c>
      <c r="L2102">
        <v>126.5</v>
      </c>
      <c r="M2102">
        <v>28.2</v>
      </c>
      <c r="N2102">
        <v>25.8</v>
      </c>
    </row>
    <row r="2103" spans="1:14" x14ac:dyDescent="0.25">
      <c r="A2103" t="s">
        <v>35</v>
      </c>
      <c r="B2103" t="s">
        <v>60</v>
      </c>
      <c r="C2103" s="1">
        <v>42423</v>
      </c>
      <c r="D2103">
        <f>21-0-0</f>
        <v>21</v>
      </c>
      <c r="E2103">
        <v>20.8</v>
      </c>
      <c r="F2103" s="7">
        <v>19.809220985691574</v>
      </c>
      <c r="G2103" s="7">
        <v>0.45897941922751617</v>
      </c>
      <c r="H2103">
        <v>0.55000000000000004</v>
      </c>
      <c r="I2103" s="7">
        <v>0.56305610374964754</v>
      </c>
      <c r="J2103">
        <v>17.899999999999999</v>
      </c>
      <c r="K2103">
        <v>485</v>
      </c>
      <c r="L2103">
        <v>478.40000000000003</v>
      </c>
      <c r="M2103">
        <v>247.5</v>
      </c>
      <c r="N2103">
        <v>226.1</v>
      </c>
    </row>
    <row r="2104" spans="1:14" x14ac:dyDescent="0.25">
      <c r="A2104" t="s">
        <v>36</v>
      </c>
      <c r="B2104" t="s">
        <v>60</v>
      </c>
      <c r="C2104" s="1">
        <v>42423</v>
      </c>
      <c r="D2104">
        <v>0</v>
      </c>
      <c r="E2104">
        <v>8</v>
      </c>
      <c r="F2104" s="7">
        <v>0</v>
      </c>
      <c r="G2104" s="7">
        <v>0.20862700873978007</v>
      </c>
      <c r="H2104">
        <v>0.25</v>
      </c>
      <c r="I2104" s="7">
        <v>0.25593459261347618</v>
      </c>
      <c r="J2104">
        <v>15.9</v>
      </c>
      <c r="K2104">
        <v>0</v>
      </c>
      <c r="L2104">
        <v>184</v>
      </c>
      <c r="M2104">
        <v>0</v>
      </c>
      <c r="N2104">
        <v>0</v>
      </c>
    </row>
    <row r="2105" spans="1:14" x14ac:dyDescent="0.25">
      <c r="A2105" t="s">
        <v>37</v>
      </c>
      <c r="B2105" t="s">
        <v>60</v>
      </c>
      <c r="C2105" s="1">
        <v>42423</v>
      </c>
      <c r="D2105">
        <v>0</v>
      </c>
      <c r="E2105">
        <v>0</v>
      </c>
      <c r="F2105" s="7">
        <v>0</v>
      </c>
      <c r="G2105" s="7">
        <v>0</v>
      </c>
      <c r="H2105">
        <v>0</v>
      </c>
      <c r="I2105" s="7">
        <v>0</v>
      </c>
      <c r="J2105">
        <v>0</v>
      </c>
      <c r="K2105">
        <v>0</v>
      </c>
      <c r="L2105">
        <v>0</v>
      </c>
      <c r="M2105">
        <v>0</v>
      </c>
      <c r="N2105">
        <v>0</v>
      </c>
    </row>
    <row r="2106" spans="1:14" x14ac:dyDescent="0.25">
      <c r="A2106" t="s">
        <v>38</v>
      </c>
      <c r="B2106" t="s">
        <v>60</v>
      </c>
      <c r="C2106" s="1">
        <v>42423</v>
      </c>
      <c r="D2106">
        <v>0</v>
      </c>
      <c r="E2106">
        <v>10</v>
      </c>
      <c r="F2106" s="7">
        <v>0</v>
      </c>
      <c r="G2106" s="7">
        <v>0</v>
      </c>
      <c r="H2106">
        <v>0</v>
      </c>
      <c r="I2106" s="7">
        <v>0</v>
      </c>
      <c r="J2106">
        <v>19.899999999999999</v>
      </c>
      <c r="K2106">
        <v>0</v>
      </c>
      <c r="L2106">
        <v>230</v>
      </c>
      <c r="M2106">
        <v>348.6</v>
      </c>
      <c r="N2106">
        <v>318.5</v>
      </c>
    </row>
    <row r="2107" spans="1:14" x14ac:dyDescent="0.25">
      <c r="A2107" t="s">
        <v>59</v>
      </c>
      <c r="B2107" t="s">
        <v>60</v>
      </c>
      <c r="C2107" s="1">
        <v>42423</v>
      </c>
      <c r="D2107">
        <v>0</v>
      </c>
      <c r="E2107">
        <v>5</v>
      </c>
      <c r="F2107" s="7">
        <v>0</v>
      </c>
      <c r="G2107" s="7">
        <v>0</v>
      </c>
      <c r="I2107" s="7">
        <v>0</v>
      </c>
      <c r="K2107">
        <v>0</v>
      </c>
      <c r="L2107">
        <v>115</v>
      </c>
      <c r="M2107">
        <v>0</v>
      </c>
      <c r="N2107">
        <v>0</v>
      </c>
    </row>
    <row r="2108" spans="1:14" x14ac:dyDescent="0.25">
      <c r="A2108" t="s">
        <v>1</v>
      </c>
      <c r="B2108" t="s">
        <v>60</v>
      </c>
      <c r="C2108" s="1">
        <v>42424</v>
      </c>
      <c r="D2108">
        <v>546.1</v>
      </c>
      <c r="E2108">
        <v>507.19999999999993</v>
      </c>
      <c r="F2108">
        <v>525</v>
      </c>
      <c r="G2108">
        <v>153</v>
      </c>
      <c r="H2108">
        <v>177.35000000000002</v>
      </c>
      <c r="I2108">
        <v>178.5</v>
      </c>
      <c r="J2108">
        <v>531.76363636363635</v>
      </c>
      <c r="K2108">
        <v>13553.5</v>
      </c>
      <c r="L2108">
        <v>12502</v>
      </c>
      <c r="M2108">
        <v>4609.6000000000004</v>
      </c>
      <c r="N2108">
        <v>4250.6799999999994</v>
      </c>
    </row>
    <row r="2109" spans="1:14" x14ac:dyDescent="0.25">
      <c r="A2109" t="s">
        <v>2</v>
      </c>
      <c r="B2109" t="s">
        <v>60</v>
      </c>
      <c r="C2109" s="1">
        <v>42424</v>
      </c>
      <c r="D2109">
        <f>17.1-0-0</f>
        <v>17.100000000000001</v>
      </c>
      <c r="E2109">
        <v>14.5</v>
      </c>
      <c r="F2109" s="7">
        <v>16.439296832082036</v>
      </c>
      <c r="G2109" s="7">
        <v>17.857908091344797</v>
      </c>
      <c r="H2109">
        <v>20.7</v>
      </c>
      <c r="I2109" s="7">
        <v>20.834226106568927</v>
      </c>
      <c r="J2109">
        <v>12.4</v>
      </c>
      <c r="K2109">
        <v>350.11500000000018</v>
      </c>
      <c r="L2109">
        <v>348</v>
      </c>
      <c r="M2109">
        <v>49.3</v>
      </c>
      <c r="N2109">
        <v>45.5</v>
      </c>
    </row>
    <row r="2110" spans="1:14" x14ac:dyDescent="0.25">
      <c r="A2110" t="s">
        <v>3</v>
      </c>
      <c r="B2110" t="s">
        <v>60</v>
      </c>
      <c r="C2110" s="1">
        <v>42424</v>
      </c>
      <c r="D2110">
        <f>4.1-0-0</f>
        <v>4.0999999999999996</v>
      </c>
      <c r="E2110">
        <v>3.3</v>
      </c>
      <c r="F2110" s="7">
        <v>3.9415857901483244</v>
      </c>
      <c r="G2110" s="7">
        <v>12.172709331829713</v>
      </c>
      <c r="H2110">
        <v>14.11</v>
      </c>
      <c r="I2110" s="7">
        <v>14.201494220467998</v>
      </c>
      <c r="J2110">
        <v>3.4</v>
      </c>
      <c r="K2110">
        <v>95.385000000000005</v>
      </c>
      <c r="L2110">
        <v>79.199999999999989</v>
      </c>
      <c r="M2110">
        <v>27.6</v>
      </c>
      <c r="N2110">
        <v>25.5</v>
      </c>
    </row>
    <row r="2111" spans="1:14" x14ac:dyDescent="0.25">
      <c r="A2111" t="s">
        <v>4</v>
      </c>
      <c r="B2111" t="s">
        <v>60</v>
      </c>
      <c r="C2111" s="1">
        <v>42424</v>
      </c>
      <c r="D2111">
        <f>5.2-0-0</f>
        <v>5.2</v>
      </c>
      <c r="E2111">
        <v>6.9</v>
      </c>
      <c r="F2111" s="7">
        <v>4.9990844167734849</v>
      </c>
      <c r="G2111" s="7">
        <v>9.0411051592895397</v>
      </c>
      <c r="H2111">
        <v>10.48</v>
      </c>
      <c r="I2111" s="7">
        <v>10.54795601917113</v>
      </c>
      <c r="J2111">
        <v>6.8</v>
      </c>
      <c r="K2111">
        <v>190.19549999999998</v>
      </c>
      <c r="L2111">
        <v>165.60000000000002</v>
      </c>
      <c r="M2111">
        <v>49.2</v>
      </c>
      <c r="N2111">
        <v>45.4</v>
      </c>
    </row>
    <row r="2112" spans="1:14" x14ac:dyDescent="0.25">
      <c r="A2112" t="s">
        <v>5</v>
      </c>
      <c r="B2112" t="s">
        <v>60</v>
      </c>
      <c r="C2112" s="1">
        <v>42424</v>
      </c>
      <c r="D2112">
        <f>12.2-0-0</f>
        <v>12.2</v>
      </c>
      <c r="E2112">
        <v>7.7</v>
      </c>
      <c r="F2112" s="7">
        <v>11.728621131660868</v>
      </c>
      <c r="G2112" s="7">
        <v>8.721905835917676</v>
      </c>
      <c r="H2112">
        <v>10.11</v>
      </c>
      <c r="I2112" s="7">
        <v>10.175556808570622</v>
      </c>
      <c r="J2112">
        <v>8.5</v>
      </c>
      <c r="K2112">
        <v>239.08999999999997</v>
      </c>
      <c r="L2112">
        <v>184.8</v>
      </c>
      <c r="M2112">
        <v>22.6</v>
      </c>
      <c r="N2112">
        <v>20.8</v>
      </c>
    </row>
    <row r="2113" spans="1:14" x14ac:dyDescent="0.25">
      <c r="A2113" t="s">
        <v>6</v>
      </c>
      <c r="B2113" t="s">
        <v>60</v>
      </c>
      <c r="C2113" s="1">
        <v>42424</v>
      </c>
      <c r="D2113">
        <f>6.3-0-0.6</f>
        <v>5.7</v>
      </c>
      <c r="E2113">
        <v>16.5</v>
      </c>
      <c r="F2113" s="7">
        <v>5.4797656106940122</v>
      </c>
      <c r="G2113" s="7">
        <v>10.749252889765998</v>
      </c>
      <c r="H2113">
        <v>12.46</v>
      </c>
      <c r="I2113" s="7">
        <v>12.540795038060331</v>
      </c>
      <c r="J2113">
        <v>12.8</v>
      </c>
      <c r="K2113">
        <v>361.63749999999993</v>
      </c>
      <c r="L2113">
        <v>396</v>
      </c>
      <c r="M2113">
        <v>48.3</v>
      </c>
      <c r="N2113">
        <v>44.5</v>
      </c>
    </row>
    <row r="2114" spans="1:14" x14ac:dyDescent="0.25">
      <c r="A2114" t="s">
        <v>7</v>
      </c>
      <c r="B2114" t="s">
        <v>60</v>
      </c>
      <c r="C2114" s="1">
        <v>42424</v>
      </c>
      <c r="D2114">
        <f>20.4-0-0</f>
        <v>20.399999999999999</v>
      </c>
      <c r="E2114">
        <v>11.8</v>
      </c>
      <c r="F2114" s="7">
        <v>19.611792711957516</v>
      </c>
      <c r="G2114" s="7">
        <v>9.0842402029884397</v>
      </c>
      <c r="H2114">
        <v>10.53</v>
      </c>
      <c r="I2114" s="7">
        <v>10.598280236819845</v>
      </c>
      <c r="J2114">
        <v>10.9</v>
      </c>
      <c r="K2114">
        <v>306.97099999999995</v>
      </c>
      <c r="L2114">
        <v>283.20000000000005</v>
      </c>
      <c r="M2114">
        <v>31.3</v>
      </c>
      <c r="N2114">
        <v>28.9</v>
      </c>
    </row>
    <row r="2115" spans="1:14" x14ac:dyDescent="0.25">
      <c r="A2115" t="s">
        <v>8</v>
      </c>
      <c r="B2115" t="s">
        <v>60</v>
      </c>
      <c r="C2115" s="1">
        <v>42424</v>
      </c>
      <c r="D2115">
        <f>7.2-0-0</f>
        <v>7.2</v>
      </c>
      <c r="E2115">
        <v>12.7</v>
      </c>
      <c r="F2115" s="7">
        <v>6.9218091924555942</v>
      </c>
      <c r="G2115" s="7">
        <v>6.9016069918240754</v>
      </c>
      <c r="H2115">
        <v>8</v>
      </c>
      <c r="I2115" s="7">
        <v>8.0518748237947548</v>
      </c>
      <c r="J2115">
        <v>12.8</v>
      </c>
      <c r="K2115">
        <v>361.14500000000004</v>
      </c>
      <c r="L2115">
        <v>304.79999999999995</v>
      </c>
      <c r="M2115">
        <v>45.4</v>
      </c>
      <c r="N2115">
        <v>41.9</v>
      </c>
    </row>
    <row r="2116" spans="1:14" x14ac:dyDescent="0.25">
      <c r="A2116" t="s">
        <v>9</v>
      </c>
      <c r="B2116" t="s">
        <v>60</v>
      </c>
      <c r="C2116" s="1">
        <v>42424</v>
      </c>
      <c r="D2116">
        <f>7.6-0-0</f>
        <v>7.6</v>
      </c>
      <c r="E2116">
        <v>14.8</v>
      </c>
      <c r="F2116" s="7">
        <v>7.3063541475920157</v>
      </c>
      <c r="G2116" s="7">
        <v>8.9375810544121777</v>
      </c>
      <c r="H2116">
        <v>10.36</v>
      </c>
      <c r="I2116" s="7">
        <v>10.427177896814207</v>
      </c>
      <c r="J2116">
        <v>12.7</v>
      </c>
      <c r="K2116">
        <v>358.05999999999995</v>
      </c>
      <c r="L2116">
        <v>355.20000000000005</v>
      </c>
      <c r="M2116">
        <v>39.4</v>
      </c>
      <c r="N2116">
        <v>36.299999999999997</v>
      </c>
    </row>
    <row r="2117" spans="1:14" x14ac:dyDescent="0.25">
      <c r="A2117" t="s">
        <v>10</v>
      </c>
      <c r="B2117" t="s">
        <v>60</v>
      </c>
      <c r="C2117" s="1">
        <v>42424</v>
      </c>
      <c r="D2117">
        <f>14.3-0-0</f>
        <v>14.3</v>
      </c>
      <c r="E2117">
        <v>17.8</v>
      </c>
      <c r="F2117" s="7">
        <v>13.747482146127082</v>
      </c>
      <c r="G2117" s="7">
        <v>8.4630955737242726</v>
      </c>
      <c r="H2117">
        <v>9.81</v>
      </c>
      <c r="I2117" s="7">
        <v>9.8736115026783189</v>
      </c>
      <c r="J2117">
        <v>13.2</v>
      </c>
      <c r="K2117">
        <v>372.44</v>
      </c>
      <c r="L2117">
        <v>427.20000000000005</v>
      </c>
      <c r="M2117">
        <v>52.6</v>
      </c>
      <c r="N2117">
        <v>48.5</v>
      </c>
    </row>
    <row r="2118" spans="1:14" x14ac:dyDescent="0.25">
      <c r="A2118" t="s">
        <v>11</v>
      </c>
      <c r="B2118" t="s">
        <v>60</v>
      </c>
      <c r="C2118" s="1">
        <v>42424</v>
      </c>
      <c r="D2118">
        <f>10-0-0</f>
        <v>10</v>
      </c>
      <c r="E2118">
        <v>12.4</v>
      </c>
      <c r="F2118" s="7">
        <v>9.6136238784105466</v>
      </c>
      <c r="G2118" s="7">
        <v>8.1007612066535089</v>
      </c>
      <c r="H2118">
        <v>9.39</v>
      </c>
      <c r="I2118" s="7">
        <v>9.4508880744290931</v>
      </c>
      <c r="J2118">
        <v>8.6999999999999993</v>
      </c>
      <c r="K2118">
        <v>246.24349999999995</v>
      </c>
      <c r="L2118">
        <v>297.60000000000002</v>
      </c>
      <c r="M2118">
        <v>38.6</v>
      </c>
      <c r="N2118">
        <v>35.6</v>
      </c>
    </row>
    <row r="2119" spans="1:14" x14ac:dyDescent="0.25">
      <c r="A2119" t="s">
        <v>12</v>
      </c>
      <c r="B2119" t="s">
        <v>60</v>
      </c>
      <c r="C2119" s="1">
        <v>42424</v>
      </c>
      <c r="D2119">
        <f>33.6-0-0</f>
        <v>33.6</v>
      </c>
      <c r="E2119">
        <v>30.4</v>
      </c>
      <c r="F2119" s="7">
        <v>32.301776231459435</v>
      </c>
      <c r="G2119" s="7">
        <v>5.7197067944742024</v>
      </c>
      <c r="H2119">
        <v>6.63</v>
      </c>
      <c r="I2119" s="7">
        <v>6.6729912602199031</v>
      </c>
      <c r="J2119">
        <v>26.1</v>
      </c>
      <c r="K2119">
        <v>736.35499999999968</v>
      </c>
      <c r="L2119">
        <v>729.59999999999991</v>
      </c>
      <c r="M2119">
        <v>230.9</v>
      </c>
      <c r="N2119">
        <v>212.9</v>
      </c>
    </row>
    <row r="2120" spans="1:14" x14ac:dyDescent="0.25">
      <c r="A2120" t="s">
        <v>13</v>
      </c>
      <c r="B2120" t="s">
        <v>60</v>
      </c>
      <c r="C2120" s="1">
        <v>42424</v>
      </c>
      <c r="D2120">
        <f>11-0-0</f>
        <v>11</v>
      </c>
      <c r="E2120">
        <v>10</v>
      </c>
      <c r="F2120" s="7">
        <v>10.574986266251601</v>
      </c>
      <c r="G2120" s="7">
        <v>6.0130250916267256</v>
      </c>
      <c r="H2120">
        <v>6.97</v>
      </c>
      <c r="I2120" s="7">
        <v>7.0151959402311803</v>
      </c>
      <c r="J2120">
        <v>9.8000000000000007</v>
      </c>
      <c r="K2120">
        <v>277</v>
      </c>
      <c r="L2120">
        <v>240</v>
      </c>
      <c r="M2120">
        <v>32.4</v>
      </c>
      <c r="N2120">
        <v>29.9</v>
      </c>
    </row>
    <row r="2121" spans="1:14" x14ac:dyDescent="0.25">
      <c r="A2121" t="s">
        <v>14</v>
      </c>
      <c r="B2121" t="s">
        <v>60</v>
      </c>
      <c r="C2121" s="1">
        <v>42424</v>
      </c>
      <c r="D2121">
        <f>8-0-0</f>
        <v>8</v>
      </c>
      <c r="E2121">
        <v>5.7</v>
      </c>
      <c r="F2121" s="7">
        <v>7.6908991027284381</v>
      </c>
      <c r="G2121" s="7">
        <v>3.63197067944742</v>
      </c>
      <c r="H2121">
        <v>4.21</v>
      </c>
      <c r="I2121" s="7">
        <v>4.2372991260219903</v>
      </c>
      <c r="J2121">
        <v>5.0999999999999996</v>
      </c>
      <c r="K2121">
        <v>144</v>
      </c>
      <c r="L2121">
        <v>136.80000000000001</v>
      </c>
      <c r="M2121">
        <v>11.4</v>
      </c>
      <c r="N2121">
        <v>10.5</v>
      </c>
    </row>
    <row r="2122" spans="1:14" x14ac:dyDescent="0.25">
      <c r="A2122" t="s">
        <v>15</v>
      </c>
      <c r="B2122" t="s">
        <v>60</v>
      </c>
      <c r="C2122" s="1">
        <v>42424</v>
      </c>
      <c r="D2122">
        <f>13-0-0</f>
        <v>13</v>
      </c>
      <c r="E2122">
        <v>9.9</v>
      </c>
      <c r="F2122" s="7">
        <v>12.497711041933711</v>
      </c>
      <c r="G2122" s="7">
        <v>3.5198195658302787</v>
      </c>
      <c r="H2122">
        <v>4.08</v>
      </c>
      <c r="I2122" s="7">
        <v>4.1064561601353251</v>
      </c>
      <c r="J2122">
        <v>10.3</v>
      </c>
      <c r="K2122">
        <v>291.5</v>
      </c>
      <c r="L2122">
        <v>237.60000000000002</v>
      </c>
      <c r="M2122">
        <v>41.2</v>
      </c>
      <c r="N2122">
        <v>38</v>
      </c>
    </row>
    <row r="2123" spans="1:14" x14ac:dyDescent="0.25">
      <c r="A2123" t="s">
        <v>16</v>
      </c>
      <c r="B2123" t="s">
        <v>60</v>
      </c>
      <c r="C2123" s="1">
        <v>42424</v>
      </c>
      <c r="D2123">
        <f>15-0-0</f>
        <v>15</v>
      </c>
      <c r="E2123">
        <v>9.9</v>
      </c>
      <c r="F2123" s="7">
        <v>14.42043581761582</v>
      </c>
      <c r="G2123" s="7">
        <v>5.8577389343106852</v>
      </c>
      <c r="H2123">
        <v>6.79</v>
      </c>
      <c r="I2123" s="7">
        <v>6.8340287566957993</v>
      </c>
      <c r="J2123">
        <v>10.3</v>
      </c>
      <c r="K2123">
        <v>290.5</v>
      </c>
      <c r="L2123">
        <v>237.60000000000002</v>
      </c>
      <c r="M2123">
        <v>77.5</v>
      </c>
      <c r="N2123">
        <v>71.400000000000006</v>
      </c>
    </row>
    <row r="2124" spans="1:14" x14ac:dyDescent="0.25">
      <c r="A2124" t="s">
        <v>17</v>
      </c>
      <c r="B2124" t="s">
        <v>60</v>
      </c>
      <c r="C2124" s="1">
        <v>42424</v>
      </c>
      <c r="D2124">
        <v>0</v>
      </c>
      <c r="E2124">
        <v>17</v>
      </c>
      <c r="F2124" s="7">
        <v>0</v>
      </c>
      <c r="G2124" s="7">
        <v>2.8382858753876512</v>
      </c>
      <c r="H2124">
        <v>3.29</v>
      </c>
      <c r="I2124" s="7">
        <v>3.3113335212855928</v>
      </c>
      <c r="J2124">
        <v>33.200000000000003</v>
      </c>
      <c r="K2124">
        <v>0</v>
      </c>
      <c r="L2124">
        <v>408</v>
      </c>
      <c r="M2124">
        <v>326.60000000000002</v>
      </c>
      <c r="N2124">
        <v>301.2</v>
      </c>
    </row>
    <row r="2125" spans="1:14" x14ac:dyDescent="0.25">
      <c r="A2125" t="s">
        <v>18</v>
      </c>
      <c r="B2125" t="s">
        <v>60</v>
      </c>
      <c r="C2125" s="1">
        <v>42424</v>
      </c>
      <c r="D2125">
        <f>19.5-0-0</f>
        <v>19.5</v>
      </c>
      <c r="E2125">
        <v>18</v>
      </c>
      <c r="F2125" s="7">
        <v>18.746566562900568</v>
      </c>
      <c r="G2125" s="7">
        <v>2.1394981674654634</v>
      </c>
      <c r="H2125">
        <v>2.48</v>
      </c>
      <c r="I2125" s="7">
        <v>2.496081195376374</v>
      </c>
      <c r="J2125">
        <v>15.9</v>
      </c>
      <c r="K2125">
        <v>447</v>
      </c>
      <c r="L2125">
        <v>432</v>
      </c>
      <c r="M2125">
        <v>168.2</v>
      </c>
      <c r="N2125">
        <v>155.1</v>
      </c>
    </row>
    <row r="2126" spans="1:14" x14ac:dyDescent="0.25">
      <c r="A2126" t="s">
        <v>19</v>
      </c>
      <c r="B2126" t="s">
        <v>60</v>
      </c>
      <c r="C2126" s="1">
        <v>42424</v>
      </c>
      <c r="D2126">
        <f>14-0-0</f>
        <v>14</v>
      </c>
      <c r="E2126">
        <v>14.6</v>
      </c>
      <c r="F2126" s="7">
        <v>13.459073429774765</v>
      </c>
      <c r="G2126" s="7">
        <v>2.1308711587256837</v>
      </c>
      <c r="H2126">
        <v>2.4700000000000002</v>
      </c>
      <c r="I2126" s="7">
        <v>2.4860163518466307</v>
      </c>
      <c r="J2126">
        <v>12.2</v>
      </c>
      <c r="K2126">
        <v>345</v>
      </c>
      <c r="L2126">
        <v>350.4</v>
      </c>
      <c r="M2126">
        <v>202.7</v>
      </c>
      <c r="N2126">
        <v>186.9</v>
      </c>
    </row>
    <row r="2127" spans="1:14" x14ac:dyDescent="0.25">
      <c r="A2127" t="s">
        <v>20</v>
      </c>
      <c r="B2127" t="s">
        <v>60</v>
      </c>
      <c r="C2127" s="1">
        <v>42424</v>
      </c>
      <c r="D2127">
        <f>30-0-0</f>
        <v>30</v>
      </c>
      <c r="E2127">
        <v>30.5</v>
      </c>
      <c r="F2127" s="7">
        <v>28.84087163523164</v>
      </c>
      <c r="G2127" s="7">
        <v>1.7426557654355792</v>
      </c>
      <c r="H2127">
        <v>2.02</v>
      </c>
      <c r="I2127" s="7">
        <v>2.0330983930081756</v>
      </c>
      <c r="J2127">
        <v>25.5</v>
      </c>
      <c r="K2127">
        <v>719</v>
      </c>
      <c r="L2127">
        <v>732</v>
      </c>
      <c r="M2127">
        <v>214.1</v>
      </c>
      <c r="N2127">
        <v>197.4</v>
      </c>
    </row>
    <row r="2128" spans="1:14" x14ac:dyDescent="0.25">
      <c r="A2128" t="s">
        <v>21</v>
      </c>
      <c r="B2128" t="s">
        <v>60</v>
      </c>
      <c r="C2128" s="1">
        <v>42424</v>
      </c>
      <c r="D2128">
        <f>22-0-0</f>
        <v>22</v>
      </c>
      <c r="E2128">
        <v>26</v>
      </c>
      <c r="F2128" s="7">
        <v>21.149972532503202</v>
      </c>
      <c r="G2128" s="7">
        <v>2.6053566394135887</v>
      </c>
      <c r="H2128">
        <v>3.02</v>
      </c>
      <c r="I2128" s="7">
        <v>3.0395827459825204</v>
      </c>
      <c r="J2128">
        <v>20.399999999999999</v>
      </c>
      <c r="K2128">
        <v>573.5</v>
      </c>
      <c r="L2128">
        <v>624</v>
      </c>
      <c r="M2128">
        <v>314.5</v>
      </c>
      <c r="N2128">
        <v>290</v>
      </c>
    </row>
    <row r="2129" spans="1:14" x14ac:dyDescent="0.25">
      <c r="A2129" t="s">
        <v>22</v>
      </c>
      <c r="B2129" t="s">
        <v>60</v>
      </c>
      <c r="C2129" s="1">
        <v>42424</v>
      </c>
      <c r="D2129">
        <f>20-0-0</f>
        <v>20</v>
      </c>
      <c r="E2129">
        <v>20.8</v>
      </c>
      <c r="F2129" s="7">
        <v>19.227247756821093</v>
      </c>
      <c r="G2129" s="7">
        <v>1.2250352410487735</v>
      </c>
      <c r="H2129">
        <v>1.42</v>
      </c>
      <c r="I2129" s="7">
        <v>1.4292077812235691</v>
      </c>
      <c r="J2129">
        <v>17.100000000000001</v>
      </c>
      <c r="K2129">
        <v>483</v>
      </c>
      <c r="L2129">
        <v>499.20000000000005</v>
      </c>
      <c r="M2129">
        <v>249.7</v>
      </c>
      <c r="N2129">
        <v>230.3</v>
      </c>
    </row>
    <row r="2130" spans="1:14" x14ac:dyDescent="0.25">
      <c r="A2130" t="s">
        <v>23</v>
      </c>
      <c r="B2130" t="s">
        <v>60</v>
      </c>
      <c r="C2130" s="1">
        <v>42424</v>
      </c>
      <c r="D2130">
        <f>3.5-0-0</f>
        <v>3.5</v>
      </c>
      <c r="E2130">
        <v>4.7</v>
      </c>
      <c r="F2130" s="7">
        <v>3.3647683574436913</v>
      </c>
      <c r="G2130" s="7">
        <v>2.0273470538483225</v>
      </c>
      <c r="H2130">
        <v>2.35</v>
      </c>
      <c r="I2130" s="7">
        <v>2.3652382294897096</v>
      </c>
      <c r="J2130">
        <v>2.8</v>
      </c>
      <c r="K2130">
        <v>78.400000000000006</v>
      </c>
      <c r="L2130">
        <v>112.80000000000001</v>
      </c>
      <c r="M2130">
        <v>3.7</v>
      </c>
      <c r="N2130">
        <v>3.4</v>
      </c>
    </row>
    <row r="2131" spans="1:14" x14ac:dyDescent="0.25">
      <c r="A2131" t="s">
        <v>24</v>
      </c>
      <c r="B2131" t="s">
        <v>60</v>
      </c>
      <c r="C2131" s="1">
        <v>42424</v>
      </c>
      <c r="D2131">
        <f>35.5-0-0</f>
        <v>35.5</v>
      </c>
      <c r="E2131">
        <v>27.8</v>
      </c>
      <c r="F2131" s="7">
        <v>34.128364768357443</v>
      </c>
      <c r="G2131" s="7">
        <v>1.483845503242176</v>
      </c>
      <c r="H2131">
        <v>1.72</v>
      </c>
      <c r="I2131" s="7">
        <v>1.7311530871158722</v>
      </c>
      <c r="J2131">
        <v>26.9</v>
      </c>
      <c r="K2131">
        <v>759.2</v>
      </c>
      <c r="L2131">
        <v>667.2</v>
      </c>
      <c r="M2131">
        <v>392.6</v>
      </c>
      <c r="N2131">
        <v>362.1</v>
      </c>
    </row>
    <row r="2132" spans="1:14" x14ac:dyDescent="0.25">
      <c r="A2132" t="s">
        <v>25</v>
      </c>
      <c r="B2132" t="s">
        <v>60</v>
      </c>
      <c r="C2132" s="1">
        <v>42424</v>
      </c>
      <c r="D2132">
        <f>6-0-0</f>
        <v>6</v>
      </c>
      <c r="E2132">
        <v>6.2</v>
      </c>
      <c r="F2132" s="7">
        <v>5.7681743270463279</v>
      </c>
      <c r="G2132" s="7">
        <v>1.992839018889202</v>
      </c>
      <c r="H2132">
        <v>2.31</v>
      </c>
      <c r="I2132" s="7">
        <v>2.3249788553707358</v>
      </c>
      <c r="J2132">
        <v>5.5</v>
      </c>
      <c r="K2132">
        <v>154</v>
      </c>
      <c r="L2132">
        <v>148.80000000000001</v>
      </c>
      <c r="M2132">
        <v>12</v>
      </c>
      <c r="N2132">
        <v>11</v>
      </c>
    </row>
    <row r="2133" spans="1:14" x14ac:dyDescent="0.25">
      <c r="A2133" t="s">
        <v>26</v>
      </c>
      <c r="B2133" t="s">
        <v>60</v>
      </c>
      <c r="C2133" s="1">
        <v>42424</v>
      </c>
      <c r="D2133">
        <f>17-0-0</f>
        <v>17</v>
      </c>
      <c r="E2133">
        <v>16.5</v>
      </c>
      <c r="F2133" s="7">
        <v>16.343160593297931</v>
      </c>
      <c r="G2133" s="7">
        <v>1.3458133634056948</v>
      </c>
      <c r="H2133">
        <v>1.56</v>
      </c>
      <c r="I2133" s="7">
        <v>1.5701155906399775</v>
      </c>
      <c r="J2133">
        <v>17.100000000000001</v>
      </c>
      <c r="K2133">
        <v>481.5</v>
      </c>
      <c r="L2133">
        <v>396</v>
      </c>
      <c r="M2133">
        <v>75.400000000000006</v>
      </c>
      <c r="N2133">
        <v>69.5</v>
      </c>
    </row>
    <row r="2134" spans="1:14" x14ac:dyDescent="0.25">
      <c r="A2134" t="s">
        <v>27</v>
      </c>
      <c r="B2134" t="s">
        <v>60</v>
      </c>
      <c r="C2134" s="1">
        <v>42424</v>
      </c>
      <c r="D2134">
        <f>19-0-0</f>
        <v>19</v>
      </c>
      <c r="E2134">
        <v>18.2</v>
      </c>
      <c r="F2134" s="7">
        <v>18.26588536898004</v>
      </c>
      <c r="G2134" s="7">
        <v>1.1646461798703129</v>
      </c>
      <c r="H2134">
        <v>1.35</v>
      </c>
      <c r="I2134" s="7">
        <v>1.3587538765153651</v>
      </c>
      <c r="J2134">
        <v>16.399999999999999</v>
      </c>
      <c r="K2134">
        <v>463</v>
      </c>
      <c r="L2134">
        <v>436.79999999999995</v>
      </c>
      <c r="M2134">
        <v>234.3</v>
      </c>
      <c r="N2134">
        <v>216</v>
      </c>
    </row>
    <row r="2135" spans="1:14" x14ac:dyDescent="0.25">
      <c r="A2135" t="s">
        <v>28</v>
      </c>
      <c r="B2135" t="s">
        <v>60</v>
      </c>
      <c r="C2135" s="1">
        <v>42424</v>
      </c>
      <c r="D2135">
        <f>6.5-0-0</f>
        <v>6.5</v>
      </c>
      <c r="E2135">
        <v>7</v>
      </c>
      <c r="F2135" s="7">
        <v>6.2488555209668553</v>
      </c>
      <c r="G2135" s="7">
        <v>1.1560191711305328</v>
      </c>
      <c r="H2135">
        <v>1.34</v>
      </c>
      <c r="I2135" s="7">
        <v>1.3486890329856216</v>
      </c>
      <c r="J2135">
        <v>5.0999999999999996</v>
      </c>
      <c r="K2135">
        <v>145</v>
      </c>
      <c r="L2135">
        <v>168</v>
      </c>
      <c r="M2135">
        <v>73.900000000000006</v>
      </c>
      <c r="N2135">
        <v>68.099999999999994</v>
      </c>
    </row>
    <row r="2136" spans="1:14" x14ac:dyDescent="0.25">
      <c r="A2136" t="s">
        <v>29</v>
      </c>
      <c r="B2136" t="s">
        <v>60</v>
      </c>
      <c r="C2136" s="1">
        <v>42424</v>
      </c>
      <c r="D2136">
        <f>15-0-0</f>
        <v>15</v>
      </c>
      <c r="E2136">
        <v>14.4</v>
      </c>
      <c r="F2136" s="7">
        <v>14.42043581761582</v>
      </c>
      <c r="G2136" s="7">
        <v>1.1128841274316323</v>
      </c>
      <c r="H2136">
        <v>1.29</v>
      </c>
      <c r="I2136" s="7">
        <v>1.2983648153369043</v>
      </c>
      <c r="J2136">
        <v>13.1</v>
      </c>
      <c r="K2136">
        <v>370</v>
      </c>
      <c r="L2136">
        <v>345.6</v>
      </c>
      <c r="M2136">
        <v>40.700000000000003</v>
      </c>
      <c r="N2136">
        <v>37.5</v>
      </c>
    </row>
    <row r="2137" spans="1:14" x14ac:dyDescent="0.25">
      <c r="A2137" t="s">
        <v>30</v>
      </c>
      <c r="B2137" t="s">
        <v>60</v>
      </c>
      <c r="C2137" s="1">
        <v>42424</v>
      </c>
      <c r="D2137">
        <f>35-0-0</f>
        <v>35</v>
      </c>
      <c r="E2137">
        <v>36.299999999999997</v>
      </c>
      <c r="F2137" s="7">
        <v>33.647683574436918</v>
      </c>
      <c r="G2137" s="7">
        <v>1.3803213983648153</v>
      </c>
      <c r="H2137">
        <v>1.6</v>
      </c>
      <c r="I2137" s="7">
        <v>1.6103749647589511</v>
      </c>
      <c r="J2137">
        <v>32.299999999999997</v>
      </c>
      <c r="K2137">
        <v>909.5</v>
      </c>
      <c r="L2137">
        <v>871.19999999999993</v>
      </c>
      <c r="M2137">
        <v>106.9</v>
      </c>
      <c r="N2137">
        <v>98.6</v>
      </c>
    </row>
    <row r="2138" spans="1:14" x14ac:dyDescent="0.25">
      <c r="A2138" t="s">
        <v>31</v>
      </c>
      <c r="B2138" t="s">
        <v>60</v>
      </c>
      <c r="C2138" s="1">
        <v>42424</v>
      </c>
      <c r="D2138">
        <f>24-0-0</f>
        <v>24</v>
      </c>
      <c r="E2138">
        <v>31.9</v>
      </c>
      <c r="F2138" s="7">
        <v>23.072697308185312</v>
      </c>
      <c r="G2138" s="7">
        <v>1.1560191711305328</v>
      </c>
      <c r="H2138">
        <v>1.34</v>
      </c>
      <c r="I2138" s="7">
        <v>1.3486890329856216</v>
      </c>
      <c r="J2138">
        <v>26.9</v>
      </c>
      <c r="K2138">
        <v>758</v>
      </c>
      <c r="L2138">
        <v>765.59999999999991</v>
      </c>
      <c r="M2138">
        <v>154.4</v>
      </c>
      <c r="N2138">
        <v>142.4</v>
      </c>
    </row>
    <row r="2139" spans="1:14" x14ac:dyDescent="0.25">
      <c r="A2139" t="s">
        <v>32</v>
      </c>
      <c r="B2139" t="s">
        <v>60</v>
      </c>
      <c r="C2139" s="1">
        <v>42424</v>
      </c>
      <c r="D2139">
        <f>7-0-0</f>
        <v>7</v>
      </c>
      <c r="E2139">
        <v>7.4</v>
      </c>
      <c r="F2139" s="7">
        <v>6.7295367148873826</v>
      </c>
      <c r="G2139" s="7">
        <v>0.71604172540174782</v>
      </c>
      <c r="H2139">
        <v>0.83</v>
      </c>
      <c r="I2139" s="7">
        <v>0.83538201296870584</v>
      </c>
      <c r="J2139">
        <v>6</v>
      </c>
      <c r="K2139">
        <v>170</v>
      </c>
      <c r="L2139">
        <v>177.60000000000002</v>
      </c>
      <c r="M2139">
        <v>72</v>
      </c>
      <c r="N2139">
        <v>66.400000000000006</v>
      </c>
    </row>
    <row r="2140" spans="1:14" x14ac:dyDescent="0.25">
      <c r="A2140" t="s">
        <v>33</v>
      </c>
      <c r="B2140" t="s">
        <v>60</v>
      </c>
      <c r="C2140" s="1">
        <v>42424</v>
      </c>
      <c r="D2140">
        <v>0</v>
      </c>
      <c r="E2140">
        <v>15</v>
      </c>
      <c r="F2140" s="7">
        <v>0</v>
      </c>
      <c r="G2140" s="7">
        <v>0.83681984775866913</v>
      </c>
      <c r="H2140">
        <v>0.97</v>
      </c>
      <c r="I2140" s="7">
        <v>0.97628982238511397</v>
      </c>
      <c r="J2140">
        <v>29.3</v>
      </c>
      <c r="K2140">
        <v>0</v>
      </c>
      <c r="L2140">
        <v>360</v>
      </c>
      <c r="M2140">
        <v>528.79999999999995</v>
      </c>
      <c r="N2140">
        <v>487.6</v>
      </c>
    </row>
    <row r="2141" spans="1:14" x14ac:dyDescent="0.25">
      <c r="A2141" t="s">
        <v>34</v>
      </c>
      <c r="B2141" t="s">
        <v>60</v>
      </c>
      <c r="C2141" s="1">
        <v>42424</v>
      </c>
      <c r="D2141">
        <f>10.6-0-0</f>
        <v>10.6</v>
      </c>
      <c r="E2141">
        <v>5.5</v>
      </c>
      <c r="F2141" s="7">
        <v>10.19044131111518</v>
      </c>
      <c r="G2141" s="7">
        <v>0.48311248942768537</v>
      </c>
      <c r="H2141">
        <v>0.56000000000000005</v>
      </c>
      <c r="I2141" s="7">
        <v>0.56363123766563294</v>
      </c>
      <c r="J2141">
        <v>8.9</v>
      </c>
      <c r="K2141">
        <v>249.37250000000003</v>
      </c>
      <c r="L2141">
        <v>132</v>
      </c>
      <c r="M2141">
        <v>29.4</v>
      </c>
      <c r="N2141">
        <v>27.1</v>
      </c>
    </row>
    <row r="2142" spans="1:14" x14ac:dyDescent="0.25">
      <c r="A2142" t="s">
        <v>35</v>
      </c>
      <c r="B2142" t="s">
        <v>60</v>
      </c>
      <c r="C2142" s="1">
        <v>42424</v>
      </c>
      <c r="D2142">
        <f>21.5-0-0</f>
        <v>21.5</v>
      </c>
      <c r="E2142">
        <v>20.8</v>
      </c>
      <c r="F2142" s="7">
        <v>20.669291338582678</v>
      </c>
      <c r="G2142" s="7">
        <v>0.47448548068790525</v>
      </c>
      <c r="H2142">
        <v>0.55000000000000004</v>
      </c>
      <c r="I2142" s="7">
        <v>0.55356639413588948</v>
      </c>
      <c r="J2142">
        <v>18</v>
      </c>
      <c r="K2142">
        <v>506.5</v>
      </c>
      <c r="L2142">
        <v>499.20000000000005</v>
      </c>
      <c r="M2142">
        <v>257.89999999999998</v>
      </c>
      <c r="N2142">
        <v>237.8</v>
      </c>
    </row>
    <row r="2143" spans="1:14" x14ac:dyDescent="0.25">
      <c r="A2143" t="s">
        <v>36</v>
      </c>
      <c r="B2143" t="s">
        <v>60</v>
      </c>
      <c r="C2143" s="1">
        <v>42424</v>
      </c>
      <c r="D2143">
        <v>0</v>
      </c>
      <c r="E2143">
        <v>8</v>
      </c>
      <c r="F2143" s="7">
        <v>0</v>
      </c>
      <c r="G2143" s="7">
        <v>0.21567521849450236</v>
      </c>
      <c r="H2143">
        <v>0.25</v>
      </c>
      <c r="I2143" s="7">
        <v>0.25162108824358609</v>
      </c>
      <c r="J2143">
        <v>15.6</v>
      </c>
      <c r="K2143">
        <v>0</v>
      </c>
      <c r="L2143">
        <v>192</v>
      </c>
      <c r="M2143">
        <v>0</v>
      </c>
      <c r="N2143">
        <v>0</v>
      </c>
    </row>
    <row r="2144" spans="1:14" x14ac:dyDescent="0.25">
      <c r="A2144" t="s">
        <v>37</v>
      </c>
      <c r="B2144" t="s">
        <v>60</v>
      </c>
      <c r="C2144" s="1">
        <v>42424</v>
      </c>
      <c r="D2144">
        <v>0</v>
      </c>
      <c r="E2144">
        <v>0</v>
      </c>
      <c r="F2144" s="7">
        <v>0</v>
      </c>
      <c r="G2144" s="7">
        <v>0</v>
      </c>
      <c r="H2144">
        <v>0</v>
      </c>
      <c r="I2144" s="7">
        <v>0</v>
      </c>
      <c r="J2144">
        <v>0</v>
      </c>
      <c r="K2144">
        <v>0</v>
      </c>
      <c r="L2144">
        <v>0</v>
      </c>
      <c r="M2144">
        <v>0</v>
      </c>
      <c r="N2144">
        <v>0</v>
      </c>
    </row>
    <row r="2145" spans="1:14" x14ac:dyDescent="0.25">
      <c r="A2145" t="s">
        <v>38</v>
      </c>
      <c r="B2145" t="s">
        <v>60</v>
      </c>
      <c r="C2145" s="1">
        <v>42424</v>
      </c>
      <c r="D2145">
        <v>0</v>
      </c>
      <c r="E2145">
        <v>10</v>
      </c>
      <c r="F2145" s="7">
        <v>0</v>
      </c>
      <c r="G2145" s="7">
        <v>0</v>
      </c>
      <c r="H2145">
        <v>0</v>
      </c>
      <c r="I2145" s="7">
        <v>0</v>
      </c>
      <c r="J2145">
        <v>19.5</v>
      </c>
      <c r="K2145">
        <v>0</v>
      </c>
      <c r="L2145">
        <v>240</v>
      </c>
      <c r="M2145">
        <v>354.3</v>
      </c>
      <c r="N2145">
        <v>326.7</v>
      </c>
    </row>
    <row r="2146" spans="1:14" x14ac:dyDescent="0.25">
      <c r="A2146" t="s">
        <v>59</v>
      </c>
      <c r="B2146" t="s">
        <v>60</v>
      </c>
      <c r="C2146" s="1">
        <v>42424</v>
      </c>
      <c r="D2146">
        <v>0</v>
      </c>
      <c r="E2146">
        <v>5</v>
      </c>
      <c r="F2146" s="7">
        <v>0</v>
      </c>
      <c r="G2146" s="7">
        <v>0</v>
      </c>
      <c r="I2146" s="7">
        <v>0</v>
      </c>
      <c r="K2146">
        <v>0</v>
      </c>
      <c r="L2146">
        <v>120</v>
      </c>
      <c r="M2146">
        <v>0</v>
      </c>
      <c r="N2146">
        <v>0</v>
      </c>
    </row>
    <row r="2147" spans="1:14" x14ac:dyDescent="0.25">
      <c r="A2147" t="s">
        <v>1</v>
      </c>
      <c r="B2147" t="s">
        <v>60</v>
      </c>
      <c r="C2147" s="1">
        <v>42425</v>
      </c>
      <c r="D2147">
        <v>513.90000000000009</v>
      </c>
      <c r="E2147">
        <v>507.19999999999993</v>
      </c>
      <c r="F2147">
        <v>519</v>
      </c>
      <c r="G2147">
        <v>191</v>
      </c>
      <c r="H2147">
        <v>177.35000000000002</v>
      </c>
      <c r="I2147">
        <v>176.46</v>
      </c>
      <c r="J2147">
        <v>531.53571428571433</v>
      </c>
      <c r="K2147">
        <v>14067.4</v>
      </c>
      <c r="L2147">
        <v>13021</v>
      </c>
      <c r="M2147">
        <v>4800.6000000000004</v>
      </c>
      <c r="N2147">
        <v>4427.1399999999985</v>
      </c>
    </row>
    <row r="2148" spans="1:14" x14ac:dyDescent="0.25">
      <c r="A2148" t="s">
        <v>2</v>
      </c>
      <c r="B2148" t="s">
        <v>60</v>
      </c>
      <c r="C2148" s="1">
        <v>42425</v>
      </c>
      <c r="D2148">
        <f>3.3-0-0</f>
        <v>3.3</v>
      </c>
      <c r="E2148">
        <v>14.5</v>
      </c>
      <c r="F2148" s="7">
        <v>3.3327495621716277</v>
      </c>
      <c r="G2148" s="7">
        <v>22.293205525796445</v>
      </c>
      <c r="H2148">
        <v>20.7</v>
      </c>
      <c r="I2148" s="7">
        <v>20.596120665350998</v>
      </c>
      <c r="J2148">
        <v>12.1</v>
      </c>
      <c r="K2148">
        <v>353.36500000000018</v>
      </c>
      <c r="L2148">
        <v>362.5</v>
      </c>
      <c r="M2148">
        <v>50.1</v>
      </c>
      <c r="N2148">
        <v>46.2</v>
      </c>
    </row>
    <row r="2149" spans="1:14" x14ac:dyDescent="0.25">
      <c r="A2149" t="s">
        <v>3</v>
      </c>
      <c r="B2149" t="s">
        <v>60</v>
      </c>
      <c r="C2149" s="1">
        <v>42425</v>
      </c>
      <c r="D2149">
        <f>3.9-0-0</f>
        <v>3.9</v>
      </c>
      <c r="E2149">
        <v>3.3</v>
      </c>
      <c r="F2149" s="7">
        <v>3.9387040280210148</v>
      </c>
      <c r="G2149" s="7">
        <v>15.195996616859315</v>
      </c>
      <c r="H2149">
        <v>14.11</v>
      </c>
      <c r="I2149" s="7">
        <v>14.039191429376938</v>
      </c>
      <c r="J2149">
        <v>3.4</v>
      </c>
      <c r="K2149">
        <v>99.314999999999998</v>
      </c>
      <c r="L2149">
        <v>82.5</v>
      </c>
      <c r="M2149">
        <v>29</v>
      </c>
      <c r="N2149">
        <v>26.7</v>
      </c>
    </row>
    <row r="2150" spans="1:14" x14ac:dyDescent="0.25">
      <c r="A2150" t="s">
        <v>4</v>
      </c>
      <c r="B2150" t="s">
        <v>60</v>
      </c>
      <c r="C2150" s="1">
        <v>42425</v>
      </c>
      <c r="D2150">
        <f>2.1-0-0</f>
        <v>2.1</v>
      </c>
      <c r="E2150">
        <v>6.9</v>
      </c>
      <c r="F2150" s="7">
        <v>2.1208406304728546</v>
      </c>
      <c r="G2150" s="7">
        <v>11.286608401466026</v>
      </c>
      <c r="H2150">
        <v>10.48</v>
      </c>
      <c r="I2150" s="7">
        <v>10.427407950380603</v>
      </c>
      <c r="J2150">
        <v>6.6</v>
      </c>
      <c r="K2150">
        <v>192.24549999999999</v>
      </c>
      <c r="L2150">
        <v>172.5</v>
      </c>
      <c r="M2150">
        <v>50.1</v>
      </c>
      <c r="N2150">
        <v>46.2</v>
      </c>
    </row>
    <row r="2151" spans="1:14" x14ac:dyDescent="0.25">
      <c r="A2151" t="s">
        <v>5</v>
      </c>
      <c r="B2151" t="s">
        <v>60</v>
      </c>
      <c r="C2151" s="1">
        <v>42425</v>
      </c>
      <c r="D2151">
        <f>12.5-0-0</f>
        <v>12.5</v>
      </c>
      <c r="E2151">
        <v>7.7</v>
      </c>
      <c r="F2151" s="7">
        <v>12.624051371862228</v>
      </c>
      <c r="G2151" s="7">
        <v>10.888130814773046</v>
      </c>
      <c r="H2151">
        <v>10.11</v>
      </c>
      <c r="I2151" s="7">
        <v>10.059264730758386</v>
      </c>
      <c r="J2151">
        <v>8.6</v>
      </c>
      <c r="K2151">
        <v>251.54999999999998</v>
      </c>
      <c r="L2151">
        <v>192.5</v>
      </c>
      <c r="M2151">
        <v>23.9</v>
      </c>
      <c r="N2151">
        <v>22</v>
      </c>
    </row>
    <row r="2152" spans="1:14" x14ac:dyDescent="0.25">
      <c r="A2152" t="s">
        <v>6</v>
      </c>
      <c r="B2152" t="s">
        <v>60</v>
      </c>
      <c r="C2152" s="1">
        <v>42425</v>
      </c>
      <c r="D2152">
        <f>2.5-0-0.2</f>
        <v>2.2999999999999998</v>
      </c>
      <c r="E2152">
        <v>16.5</v>
      </c>
      <c r="F2152" s="7">
        <v>2.3228254524226495</v>
      </c>
      <c r="G2152" s="7">
        <v>13.41900197349873</v>
      </c>
      <c r="H2152">
        <v>12.46</v>
      </c>
      <c r="I2152" s="7">
        <v>12.397471666196784</v>
      </c>
      <c r="J2152">
        <v>12.5</v>
      </c>
      <c r="K2152">
        <v>364.11249999999995</v>
      </c>
      <c r="L2152">
        <v>412.5</v>
      </c>
      <c r="M2152">
        <v>49</v>
      </c>
      <c r="N2152">
        <v>45.1</v>
      </c>
    </row>
    <row r="2153" spans="1:14" x14ac:dyDescent="0.25">
      <c r="A2153" t="s">
        <v>7</v>
      </c>
      <c r="B2153" t="s">
        <v>60</v>
      </c>
      <c r="C2153" s="1">
        <v>42425</v>
      </c>
      <c r="D2153">
        <f>20.4-0-0</f>
        <v>20.399999999999999</v>
      </c>
      <c r="E2153">
        <v>11.8</v>
      </c>
      <c r="F2153" s="7">
        <v>20.602451838879151</v>
      </c>
      <c r="G2153" s="7">
        <v>11.340456723992103</v>
      </c>
      <c r="H2153">
        <v>10.53</v>
      </c>
      <c r="I2153" s="7">
        <v>10.477157034113334</v>
      </c>
      <c r="J2153">
        <v>11.2</v>
      </c>
      <c r="K2153">
        <v>327.38599999999997</v>
      </c>
      <c r="L2153">
        <v>295</v>
      </c>
      <c r="M2153">
        <v>33.5</v>
      </c>
      <c r="N2153">
        <v>30.9</v>
      </c>
    </row>
    <row r="2154" spans="1:14" x14ac:dyDescent="0.25">
      <c r="A2154" t="s">
        <v>8</v>
      </c>
      <c r="B2154" t="s">
        <v>60</v>
      </c>
      <c r="C2154" s="1">
        <v>42425</v>
      </c>
      <c r="D2154">
        <f>2.9-0-0</f>
        <v>2.9</v>
      </c>
      <c r="E2154">
        <v>12.7</v>
      </c>
      <c r="F2154" s="7">
        <v>2.9287799182720367</v>
      </c>
      <c r="G2154" s="7">
        <v>8.6157316041725398</v>
      </c>
      <c r="H2154">
        <v>8</v>
      </c>
      <c r="I2154" s="7">
        <v>7.9598533972371008</v>
      </c>
      <c r="J2154">
        <v>12.5</v>
      </c>
      <c r="K2154">
        <v>364.05500000000001</v>
      </c>
      <c r="L2154">
        <v>317.5</v>
      </c>
      <c r="M2154">
        <v>46</v>
      </c>
      <c r="N2154">
        <v>42.5</v>
      </c>
    </row>
    <row r="2155" spans="1:14" x14ac:dyDescent="0.25">
      <c r="A2155" t="s">
        <v>9</v>
      </c>
      <c r="B2155" t="s">
        <v>60</v>
      </c>
      <c r="C2155" s="1">
        <v>42425</v>
      </c>
      <c r="D2155">
        <f>2.6-0-0</f>
        <v>2.6</v>
      </c>
      <c r="E2155">
        <v>14.8</v>
      </c>
      <c r="F2155" s="7">
        <v>2.6258026853473435</v>
      </c>
      <c r="G2155" s="7">
        <v>11.157372427403438</v>
      </c>
      <c r="H2155">
        <v>10.36</v>
      </c>
      <c r="I2155" s="7">
        <v>10.308010149422046</v>
      </c>
      <c r="J2155">
        <v>12.4</v>
      </c>
      <c r="K2155">
        <v>360.68999999999994</v>
      </c>
      <c r="L2155">
        <v>370</v>
      </c>
      <c r="M2155">
        <v>39.9</v>
      </c>
      <c r="N2155">
        <v>36.799999999999997</v>
      </c>
    </row>
    <row r="2156" spans="1:14" x14ac:dyDescent="0.25">
      <c r="A2156" t="s">
        <v>10</v>
      </c>
      <c r="B2156" t="s">
        <v>60</v>
      </c>
      <c r="C2156" s="1">
        <v>42425</v>
      </c>
      <c r="D2156">
        <f>13.9-0-0</f>
        <v>13.9</v>
      </c>
      <c r="E2156">
        <v>17.8</v>
      </c>
      <c r="F2156" s="7">
        <v>14.037945125510799</v>
      </c>
      <c r="G2156" s="7">
        <v>10.565040879616577</v>
      </c>
      <c r="H2156">
        <v>9.81</v>
      </c>
      <c r="I2156" s="7">
        <v>9.760770228361995</v>
      </c>
      <c r="J2156">
        <v>13.3</v>
      </c>
      <c r="K2156">
        <v>386.3</v>
      </c>
      <c r="L2156">
        <v>445</v>
      </c>
      <c r="M2156">
        <v>54.9</v>
      </c>
      <c r="N2156">
        <v>50.7</v>
      </c>
    </row>
    <row r="2157" spans="1:14" x14ac:dyDescent="0.25">
      <c r="A2157" t="s">
        <v>11</v>
      </c>
      <c r="B2157" t="s">
        <v>60</v>
      </c>
      <c r="C2157" s="1">
        <v>42425</v>
      </c>
      <c r="D2157">
        <f>9.2-0-0.9</f>
        <v>8.2999999999999989</v>
      </c>
      <c r="E2157">
        <v>12.4</v>
      </c>
      <c r="F2157" s="7">
        <v>8.3823701109165185</v>
      </c>
      <c r="G2157" s="7">
        <v>10.112714970397517</v>
      </c>
      <c r="H2157">
        <v>9.39</v>
      </c>
      <c r="I2157" s="7">
        <v>9.3428779250070484</v>
      </c>
      <c r="J2157">
        <v>8.8000000000000007</v>
      </c>
      <c r="K2157">
        <v>255.446</v>
      </c>
      <c r="L2157">
        <v>310</v>
      </c>
      <c r="M2157">
        <v>40.299999999999997</v>
      </c>
      <c r="N2157">
        <v>37.200000000000003</v>
      </c>
    </row>
    <row r="2158" spans="1:14" x14ac:dyDescent="0.25">
      <c r="A2158" t="s">
        <v>12</v>
      </c>
      <c r="B2158" t="s">
        <v>60</v>
      </c>
      <c r="C2158" s="1">
        <v>42425</v>
      </c>
      <c r="D2158">
        <f>34-0-0</f>
        <v>34</v>
      </c>
      <c r="E2158">
        <v>30.4</v>
      </c>
      <c r="F2158" s="7">
        <v>34.33741973146526</v>
      </c>
      <c r="G2158" s="7">
        <v>7.1402875669579915</v>
      </c>
      <c r="H2158">
        <v>6.63</v>
      </c>
      <c r="I2158" s="7">
        <v>6.5967285029602483</v>
      </c>
      <c r="J2158">
        <v>26.4</v>
      </c>
      <c r="K2158">
        <v>770.30499999999972</v>
      </c>
      <c r="L2158">
        <v>760</v>
      </c>
      <c r="M2158">
        <v>243.1</v>
      </c>
      <c r="N2158">
        <v>224.2</v>
      </c>
    </row>
    <row r="2159" spans="1:14" x14ac:dyDescent="0.25">
      <c r="A2159" t="s">
        <v>13</v>
      </c>
      <c r="B2159" t="s">
        <v>60</v>
      </c>
      <c r="C2159" s="1">
        <v>42425</v>
      </c>
      <c r="D2159">
        <f>11-0-0</f>
        <v>11</v>
      </c>
      <c r="E2159">
        <v>10</v>
      </c>
      <c r="F2159" s="7">
        <v>11.10916520723876</v>
      </c>
      <c r="G2159" s="7">
        <v>7.5064561601353246</v>
      </c>
      <c r="H2159">
        <v>6.97</v>
      </c>
      <c r="I2159" s="7">
        <v>6.9350222723428248</v>
      </c>
      <c r="J2159">
        <v>9.9</v>
      </c>
      <c r="K2159">
        <v>288</v>
      </c>
      <c r="L2159">
        <v>250</v>
      </c>
      <c r="M2159">
        <v>34</v>
      </c>
      <c r="N2159">
        <v>31.3</v>
      </c>
    </row>
    <row r="2160" spans="1:14" x14ac:dyDescent="0.25">
      <c r="A2160" t="s">
        <v>14</v>
      </c>
      <c r="B2160" t="s">
        <v>60</v>
      </c>
      <c r="C2160" s="1">
        <v>42425</v>
      </c>
      <c r="D2160">
        <f>8-0-0</f>
        <v>8</v>
      </c>
      <c r="E2160">
        <v>5.7</v>
      </c>
      <c r="F2160" s="7">
        <v>8.0793928779918254</v>
      </c>
      <c r="G2160" s="7">
        <v>4.5340287566957986</v>
      </c>
      <c r="H2160">
        <v>4.21</v>
      </c>
      <c r="I2160" s="7">
        <v>4.1888728502960246</v>
      </c>
      <c r="J2160">
        <v>5.2</v>
      </c>
      <c r="K2160">
        <v>152</v>
      </c>
      <c r="L2160">
        <v>142.5</v>
      </c>
      <c r="M2160">
        <v>12.1</v>
      </c>
      <c r="N2160">
        <v>11.1</v>
      </c>
    </row>
    <row r="2161" spans="1:14" x14ac:dyDescent="0.25">
      <c r="A2161" t="s">
        <v>15</v>
      </c>
      <c r="B2161" t="s">
        <v>60</v>
      </c>
      <c r="C2161" s="1">
        <v>42425</v>
      </c>
      <c r="D2161">
        <f>12.5-0-0</f>
        <v>12.5</v>
      </c>
      <c r="E2161">
        <v>9.9</v>
      </c>
      <c r="F2161" s="7">
        <v>12.624051371862228</v>
      </c>
      <c r="G2161" s="7">
        <v>4.3940231181279952</v>
      </c>
      <c r="H2161">
        <v>4.08</v>
      </c>
      <c r="I2161" s="7">
        <v>4.0595252325909215</v>
      </c>
      <c r="J2161">
        <v>10.4</v>
      </c>
      <c r="K2161">
        <v>304</v>
      </c>
      <c r="L2161">
        <v>247.5</v>
      </c>
      <c r="M2161">
        <v>43.2</v>
      </c>
      <c r="N2161">
        <v>39.9</v>
      </c>
    </row>
    <row r="2162" spans="1:14" x14ac:dyDescent="0.25">
      <c r="A2162" t="s">
        <v>16</v>
      </c>
      <c r="B2162" t="s">
        <v>60</v>
      </c>
      <c r="C2162" s="1">
        <v>42425</v>
      </c>
      <c r="D2162">
        <f>11-0-0</f>
        <v>11</v>
      </c>
      <c r="E2162">
        <v>9.9</v>
      </c>
      <c r="F2162" s="7">
        <v>11.10916520723876</v>
      </c>
      <c r="G2162" s="7">
        <v>7.3126021990414429</v>
      </c>
      <c r="H2162">
        <v>6.79</v>
      </c>
      <c r="I2162" s="7">
        <v>6.7559255709049904</v>
      </c>
      <c r="J2162">
        <v>10.3</v>
      </c>
      <c r="K2162">
        <v>301.5</v>
      </c>
      <c r="L2162">
        <v>247.5</v>
      </c>
      <c r="M2162">
        <v>81</v>
      </c>
      <c r="N2162">
        <v>74.7</v>
      </c>
    </row>
    <row r="2163" spans="1:14" x14ac:dyDescent="0.25">
      <c r="A2163" t="s">
        <v>17</v>
      </c>
      <c r="B2163" t="s">
        <v>60</v>
      </c>
      <c r="C2163" s="1">
        <v>42425</v>
      </c>
      <c r="D2163">
        <v>0</v>
      </c>
      <c r="E2163">
        <v>17</v>
      </c>
      <c r="F2163" s="7">
        <v>0</v>
      </c>
      <c r="G2163" s="7">
        <v>3.5432196222159567</v>
      </c>
      <c r="H2163">
        <v>3.29</v>
      </c>
      <c r="I2163" s="7">
        <v>3.2734897096137576</v>
      </c>
      <c r="J2163">
        <v>32.700000000000003</v>
      </c>
      <c r="K2163">
        <v>0</v>
      </c>
      <c r="L2163">
        <v>425</v>
      </c>
      <c r="M2163">
        <v>334.8</v>
      </c>
      <c r="N2163">
        <v>308.7</v>
      </c>
    </row>
    <row r="2164" spans="1:14" x14ac:dyDescent="0.25">
      <c r="A2164" t="s">
        <v>18</v>
      </c>
      <c r="B2164" t="s">
        <v>60</v>
      </c>
      <c r="C2164" s="1">
        <v>42425</v>
      </c>
      <c r="D2164">
        <f>19-0-0</f>
        <v>19</v>
      </c>
      <c r="E2164">
        <v>18</v>
      </c>
      <c r="F2164" s="7">
        <v>19.188558085230586</v>
      </c>
      <c r="G2164" s="7">
        <v>2.670876797293487</v>
      </c>
      <c r="H2164">
        <v>2.48</v>
      </c>
      <c r="I2164" s="7">
        <v>2.4675545531435015</v>
      </c>
      <c r="J2164">
        <v>16</v>
      </c>
      <c r="K2164">
        <v>466</v>
      </c>
      <c r="L2164">
        <v>450</v>
      </c>
      <c r="M2164">
        <v>176.5</v>
      </c>
      <c r="N2164">
        <v>162.80000000000001</v>
      </c>
    </row>
    <row r="2165" spans="1:14" x14ac:dyDescent="0.25">
      <c r="A2165" t="s">
        <v>19</v>
      </c>
      <c r="B2165" t="s">
        <v>60</v>
      </c>
      <c r="C2165" s="1">
        <v>42425</v>
      </c>
      <c r="D2165">
        <f>14-0-0</f>
        <v>14</v>
      </c>
      <c r="E2165">
        <v>14.6</v>
      </c>
      <c r="F2165" s="7">
        <v>14.138937536485695</v>
      </c>
      <c r="G2165" s="7">
        <v>2.6601071327882715</v>
      </c>
      <c r="H2165">
        <v>2.4700000000000002</v>
      </c>
      <c r="I2165" s="7">
        <v>2.4576047363969553</v>
      </c>
      <c r="J2165">
        <v>12.3</v>
      </c>
      <c r="K2165">
        <v>359</v>
      </c>
      <c r="L2165">
        <v>365</v>
      </c>
      <c r="M2165">
        <v>212.4</v>
      </c>
      <c r="N2165">
        <v>195.9</v>
      </c>
    </row>
    <row r="2166" spans="1:14" x14ac:dyDescent="0.25">
      <c r="A2166" t="s">
        <v>20</v>
      </c>
      <c r="B2166" t="s">
        <v>60</v>
      </c>
      <c r="C2166" s="1">
        <v>42425</v>
      </c>
      <c r="D2166">
        <f>30.5-0-0</f>
        <v>30.5</v>
      </c>
      <c r="E2166">
        <v>30.5</v>
      </c>
      <c r="F2166" s="7">
        <v>30.802685347343836</v>
      </c>
      <c r="G2166" s="7">
        <v>2.175472230053566</v>
      </c>
      <c r="H2166">
        <v>2.02</v>
      </c>
      <c r="I2166" s="7">
        <v>2.009862982802368</v>
      </c>
      <c r="J2166">
        <v>25.7</v>
      </c>
      <c r="K2166">
        <v>749.5</v>
      </c>
      <c r="L2166">
        <v>762.5</v>
      </c>
      <c r="M2166">
        <v>224.6</v>
      </c>
      <c r="N2166">
        <v>207.1</v>
      </c>
    </row>
    <row r="2167" spans="1:14" x14ac:dyDescent="0.25">
      <c r="A2167" t="s">
        <v>21</v>
      </c>
      <c r="B2167" t="s">
        <v>60</v>
      </c>
      <c r="C2167" s="1">
        <v>42425</v>
      </c>
      <c r="D2167">
        <f>22-0-0</f>
        <v>22</v>
      </c>
      <c r="E2167">
        <v>26</v>
      </c>
      <c r="F2167" s="7">
        <v>22.218330414477521</v>
      </c>
      <c r="G2167" s="7">
        <v>3.2524386805751337</v>
      </c>
      <c r="H2167">
        <v>3.02</v>
      </c>
      <c r="I2167" s="7">
        <v>3.004844657457006</v>
      </c>
      <c r="J2167">
        <v>20.399999999999999</v>
      </c>
      <c r="K2167">
        <v>595.5</v>
      </c>
      <c r="L2167">
        <v>650</v>
      </c>
      <c r="M2167">
        <v>328.8</v>
      </c>
      <c r="N2167">
        <v>303.2</v>
      </c>
    </row>
    <row r="2168" spans="1:14" x14ac:dyDescent="0.25">
      <c r="A2168" t="s">
        <v>22</v>
      </c>
      <c r="B2168" t="s">
        <v>60</v>
      </c>
      <c r="C2168" s="1">
        <v>42425</v>
      </c>
      <c r="D2168">
        <f>20-0-0</f>
        <v>20</v>
      </c>
      <c r="E2168">
        <v>20.8</v>
      </c>
      <c r="F2168" s="7">
        <v>20.198482194979565</v>
      </c>
      <c r="G2168" s="7">
        <v>1.5292923597406256</v>
      </c>
      <c r="H2168">
        <v>1.42</v>
      </c>
      <c r="I2168" s="7">
        <v>1.4128739780095854</v>
      </c>
      <c r="J2168">
        <v>17.3</v>
      </c>
      <c r="K2168">
        <v>503</v>
      </c>
      <c r="L2168">
        <v>520</v>
      </c>
      <c r="M2168">
        <v>261.89999999999998</v>
      </c>
      <c r="N2168">
        <v>241.5</v>
      </c>
    </row>
    <row r="2169" spans="1:14" x14ac:dyDescent="0.25">
      <c r="A2169" t="s">
        <v>23</v>
      </c>
      <c r="B2169" t="s">
        <v>60</v>
      </c>
      <c r="C2169" s="1">
        <v>42425</v>
      </c>
      <c r="D2169">
        <f>3.5-0-0</f>
        <v>3.5</v>
      </c>
      <c r="E2169">
        <v>4.7</v>
      </c>
      <c r="F2169" s="7">
        <v>3.5347343841214238</v>
      </c>
      <c r="G2169" s="7">
        <v>2.5308711587256836</v>
      </c>
      <c r="H2169">
        <v>2.35</v>
      </c>
      <c r="I2169" s="7">
        <v>2.3382069354383987</v>
      </c>
      <c r="J2169">
        <v>2.8</v>
      </c>
      <c r="K2169">
        <v>81.945000000000007</v>
      </c>
      <c r="L2169">
        <v>117.5</v>
      </c>
      <c r="M2169">
        <v>3.9</v>
      </c>
      <c r="N2169">
        <v>3.6</v>
      </c>
    </row>
    <row r="2170" spans="1:14" x14ac:dyDescent="0.25">
      <c r="A2170" t="s">
        <v>24</v>
      </c>
      <c r="B2170" t="s">
        <v>60</v>
      </c>
      <c r="C2170" s="1">
        <v>42425</v>
      </c>
      <c r="D2170">
        <f>38-0-0</f>
        <v>38</v>
      </c>
      <c r="E2170">
        <v>27.8</v>
      </c>
      <c r="F2170" s="7">
        <v>38.377116170461171</v>
      </c>
      <c r="G2170" s="7">
        <v>1.8523822948970958</v>
      </c>
      <c r="H2170">
        <v>1.72</v>
      </c>
      <c r="I2170" s="7">
        <v>1.7113684804059768</v>
      </c>
      <c r="J2170">
        <v>27.4</v>
      </c>
      <c r="K2170">
        <v>797.2</v>
      </c>
      <c r="L2170">
        <v>695</v>
      </c>
      <c r="M2170">
        <v>415.2</v>
      </c>
      <c r="N2170">
        <v>382.9</v>
      </c>
    </row>
    <row r="2171" spans="1:14" x14ac:dyDescent="0.25">
      <c r="A2171" t="s">
        <v>25</v>
      </c>
      <c r="B2171" t="s">
        <v>60</v>
      </c>
      <c r="C2171" s="1">
        <v>42425</v>
      </c>
      <c r="D2171">
        <f>6-0-0</f>
        <v>6</v>
      </c>
      <c r="E2171">
        <v>6.2</v>
      </c>
      <c r="F2171" s="7">
        <v>6.059544658493869</v>
      </c>
      <c r="G2171" s="7">
        <v>2.4877925007048209</v>
      </c>
      <c r="H2171">
        <v>2.31</v>
      </c>
      <c r="I2171" s="7">
        <v>2.2984076684522132</v>
      </c>
      <c r="J2171">
        <v>5.5</v>
      </c>
      <c r="K2171">
        <v>160</v>
      </c>
      <c r="L2171">
        <v>155</v>
      </c>
      <c r="M2171">
        <v>12.5</v>
      </c>
      <c r="N2171">
        <v>11.5</v>
      </c>
    </row>
    <row r="2172" spans="1:14" x14ac:dyDescent="0.25">
      <c r="A2172" t="s">
        <v>26</v>
      </c>
      <c r="B2172" t="s">
        <v>60</v>
      </c>
      <c r="C2172" s="1">
        <v>42425</v>
      </c>
      <c r="D2172">
        <f>18.5-0-0</f>
        <v>18.5</v>
      </c>
      <c r="E2172">
        <v>16.5</v>
      </c>
      <c r="F2172" s="7">
        <v>18.683596030356096</v>
      </c>
      <c r="G2172" s="7">
        <v>1.6800676628136453</v>
      </c>
      <c r="H2172">
        <v>1.56</v>
      </c>
      <c r="I2172" s="7">
        <v>1.5521714124612347</v>
      </c>
      <c r="J2172">
        <v>17.2</v>
      </c>
      <c r="K2172">
        <v>500</v>
      </c>
      <c r="L2172">
        <v>412.5</v>
      </c>
      <c r="M2172">
        <v>78.8</v>
      </c>
      <c r="N2172">
        <v>72.7</v>
      </c>
    </row>
    <row r="2173" spans="1:14" x14ac:dyDescent="0.25">
      <c r="A2173" t="s">
        <v>27</v>
      </c>
      <c r="B2173" t="s">
        <v>60</v>
      </c>
      <c r="C2173" s="1">
        <v>42425</v>
      </c>
      <c r="D2173">
        <f>21-0-0</f>
        <v>21</v>
      </c>
      <c r="E2173">
        <v>18.2</v>
      </c>
      <c r="F2173" s="7">
        <v>21.208406304728541</v>
      </c>
      <c r="G2173" s="7">
        <v>1.4539047082041161</v>
      </c>
      <c r="H2173">
        <v>1.35</v>
      </c>
      <c r="I2173" s="7">
        <v>1.3432252607837609</v>
      </c>
      <c r="J2173">
        <v>16.600000000000001</v>
      </c>
      <c r="K2173">
        <v>484</v>
      </c>
      <c r="L2173">
        <v>455</v>
      </c>
      <c r="M2173">
        <v>246.5</v>
      </c>
      <c r="N2173">
        <v>227.4</v>
      </c>
    </row>
    <row r="2174" spans="1:14" x14ac:dyDescent="0.25">
      <c r="A2174" t="s">
        <v>28</v>
      </c>
      <c r="B2174" t="s">
        <v>60</v>
      </c>
      <c r="C2174" s="1">
        <v>42425</v>
      </c>
      <c r="D2174">
        <f>7-0-0</f>
        <v>7</v>
      </c>
      <c r="E2174">
        <v>7</v>
      </c>
      <c r="F2174" s="7">
        <v>7.0694687682428476</v>
      </c>
      <c r="G2174" s="7">
        <v>1.4431350436989003</v>
      </c>
      <c r="H2174">
        <v>1.34</v>
      </c>
      <c r="I2174" s="7">
        <v>1.3332754440372145</v>
      </c>
      <c r="J2174">
        <v>5.2</v>
      </c>
      <c r="K2174">
        <v>152</v>
      </c>
      <c r="L2174">
        <v>175</v>
      </c>
      <c r="M2174">
        <v>78</v>
      </c>
      <c r="N2174">
        <v>71.900000000000006</v>
      </c>
    </row>
    <row r="2175" spans="1:14" x14ac:dyDescent="0.25">
      <c r="A2175" t="s">
        <v>29</v>
      </c>
      <c r="B2175" t="s">
        <v>60</v>
      </c>
      <c r="C2175" s="1">
        <v>42425</v>
      </c>
      <c r="D2175">
        <f>15-0-0</f>
        <v>15</v>
      </c>
      <c r="E2175">
        <v>14.4</v>
      </c>
      <c r="F2175" s="7">
        <v>15.148861646234673</v>
      </c>
      <c r="G2175" s="7">
        <v>1.3892867211728219</v>
      </c>
      <c r="H2175">
        <v>1.29</v>
      </c>
      <c r="I2175" s="7">
        <v>1.2835263603044826</v>
      </c>
      <c r="J2175">
        <v>13.2</v>
      </c>
      <c r="K2175">
        <v>385</v>
      </c>
      <c r="L2175">
        <v>360</v>
      </c>
      <c r="M2175">
        <v>42.6</v>
      </c>
      <c r="N2175">
        <v>39.299999999999997</v>
      </c>
    </row>
    <row r="2176" spans="1:14" x14ac:dyDescent="0.25">
      <c r="A2176" t="s">
        <v>30</v>
      </c>
      <c r="B2176" t="s">
        <v>60</v>
      </c>
      <c r="C2176" s="1">
        <v>42425</v>
      </c>
      <c r="D2176">
        <f>35-0-0</f>
        <v>35</v>
      </c>
      <c r="E2176">
        <v>36.299999999999997</v>
      </c>
      <c r="F2176" s="7">
        <v>35.34734384121424</v>
      </c>
      <c r="G2176" s="7">
        <v>1.7231463208345079</v>
      </c>
      <c r="H2176">
        <v>1.6</v>
      </c>
      <c r="I2176" s="7">
        <v>1.5919706794474202</v>
      </c>
      <c r="J2176">
        <v>32.4</v>
      </c>
      <c r="K2176">
        <v>944.5</v>
      </c>
      <c r="L2176">
        <v>907.49999999999989</v>
      </c>
      <c r="M2176">
        <v>111.8</v>
      </c>
      <c r="N2176">
        <v>103.1</v>
      </c>
    </row>
    <row r="2177" spans="1:14" x14ac:dyDescent="0.25">
      <c r="A2177" t="s">
        <v>31</v>
      </c>
      <c r="B2177" t="s">
        <v>60</v>
      </c>
      <c r="C2177" s="1">
        <v>42425</v>
      </c>
      <c r="D2177">
        <f>24.5-0-0</f>
        <v>24.5</v>
      </c>
      <c r="E2177">
        <v>31.9</v>
      </c>
      <c r="F2177" s="7">
        <v>24.743140688849966</v>
      </c>
      <c r="G2177" s="7">
        <v>1.4431350436989003</v>
      </c>
      <c r="H2177">
        <v>1.34</v>
      </c>
      <c r="I2177" s="7">
        <v>1.3332754440372145</v>
      </c>
      <c r="J2177">
        <v>26.8</v>
      </c>
      <c r="K2177">
        <v>782.5</v>
      </c>
      <c r="L2177">
        <v>797.5</v>
      </c>
      <c r="M2177">
        <v>160.5</v>
      </c>
      <c r="N2177">
        <v>148</v>
      </c>
    </row>
    <row r="2178" spans="1:14" x14ac:dyDescent="0.25">
      <c r="A2178" t="s">
        <v>32</v>
      </c>
      <c r="B2178" t="s">
        <v>60</v>
      </c>
      <c r="C2178" s="1">
        <v>42425</v>
      </c>
      <c r="D2178">
        <f>7-0-0</f>
        <v>7</v>
      </c>
      <c r="E2178">
        <v>7.4</v>
      </c>
      <c r="F2178" s="7">
        <v>7.0694687682428476</v>
      </c>
      <c r="G2178" s="7">
        <v>0.89388215393290094</v>
      </c>
      <c r="H2178">
        <v>0.83</v>
      </c>
      <c r="I2178" s="7">
        <v>0.82583478996334925</v>
      </c>
      <c r="J2178">
        <v>6.1</v>
      </c>
      <c r="K2178">
        <v>177</v>
      </c>
      <c r="L2178">
        <v>185</v>
      </c>
      <c r="M2178">
        <v>75.400000000000006</v>
      </c>
      <c r="N2178">
        <v>69.5</v>
      </c>
    </row>
    <row r="2179" spans="1:14" x14ac:dyDescent="0.25">
      <c r="A2179" t="s">
        <v>33</v>
      </c>
      <c r="B2179" t="s">
        <v>60</v>
      </c>
      <c r="C2179" s="1">
        <v>42425</v>
      </c>
      <c r="D2179">
        <v>0</v>
      </c>
      <c r="E2179">
        <v>15</v>
      </c>
      <c r="F2179" s="7">
        <v>0</v>
      </c>
      <c r="G2179" s="7">
        <v>1.0446574570059202</v>
      </c>
      <c r="H2179">
        <v>0.97</v>
      </c>
      <c r="I2179" s="7">
        <v>0.96513222441499846</v>
      </c>
      <c r="J2179">
        <v>28.8</v>
      </c>
      <c r="K2179">
        <v>0</v>
      </c>
      <c r="L2179">
        <v>375</v>
      </c>
      <c r="M2179">
        <v>542.1</v>
      </c>
      <c r="N2179">
        <v>499.9</v>
      </c>
    </row>
    <row r="2180" spans="1:14" x14ac:dyDescent="0.25">
      <c r="A2180" t="s">
        <v>34</v>
      </c>
      <c r="B2180" t="s">
        <v>60</v>
      </c>
      <c r="C2180" s="1">
        <v>42425</v>
      </c>
      <c r="D2180">
        <f>6.6-0-0</f>
        <v>6.6</v>
      </c>
      <c r="E2180">
        <v>5.5</v>
      </c>
      <c r="F2180" s="7">
        <v>6.6654991243432553</v>
      </c>
      <c r="G2180" s="7">
        <v>0.6031012122920778</v>
      </c>
      <c r="H2180">
        <v>0.56000000000000005</v>
      </c>
      <c r="I2180" s="7">
        <v>0.55718973780659709</v>
      </c>
      <c r="J2180">
        <v>8.8000000000000007</v>
      </c>
      <c r="K2180">
        <v>255.92250000000001</v>
      </c>
      <c r="L2180">
        <v>137.5</v>
      </c>
      <c r="M2180">
        <v>30.4</v>
      </c>
      <c r="N2180">
        <v>28</v>
      </c>
    </row>
    <row r="2181" spans="1:14" x14ac:dyDescent="0.25">
      <c r="A2181" t="s">
        <v>35</v>
      </c>
      <c r="B2181" t="s">
        <v>60</v>
      </c>
      <c r="C2181" s="1">
        <v>42425</v>
      </c>
      <c r="D2181">
        <f>21.5-0-0</f>
        <v>21.5</v>
      </c>
      <c r="E2181">
        <v>20.8</v>
      </c>
      <c r="F2181" s="7">
        <v>21.713368359603031</v>
      </c>
      <c r="G2181" s="7">
        <v>0.59233154778686214</v>
      </c>
      <c r="H2181">
        <v>0.55000000000000004</v>
      </c>
      <c r="I2181" s="7">
        <v>0.5472399210600507</v>
      </c>
      <c r="J2181">
        <v>18.100000000000001</v>
      </c>
      <c r="K2181">
        <v>528</v>
      </c>
      <c r="L2181">
        <v>520</v>
      </c>
      <c r="M2181">
        <v>270.7</v>
      </c>
      <c r="N2181">
        <v>249.6</v>
      </c>
    </row>
    <row r="2182" spans="1:14" x14ac:dyDescent="0.25">
      <c r="A2182" t="s">
        <v>36</v>
      </c>
      <c r="B2182" t="s">
        <v>60</v>
      </c>
      <c r="C2182" s="1">
        <v>42425</v>
      </c>
      <c r="D2182">
        <v>0</v>
      </c>
      <c r="E2182">
        <v>8</v>
      </c>
      <c r="F2182" s="7">
        <v>0</v>
      </c>
      <c r="G2182" s="7">
        <v>0.26924161263039187</v>
      </c>
      <c r="H2182">
        <v>0.25</v>
      </c>
      <c r="I2182" s="7">
        <v>0.2487454186636594</v>
      </c>
      <c r="J2182">
        <v>15.4</v>
      </c>
      <c r="K2182">
        <v>0</v>
      </c>
      <c r="L2182">
        <v>200</v>
      </c>
      <c r="M2182">
        <v>0</v>
      </c>
      <c r="N2182">
        <v>0</v>
      </c>
    </row>
    <row r="2183" spans="1:14" x14ac:dyDescent="0.25">
      <c r="A2183" t="s">
        <v>37</v>
      </c>
      <c r="B2183" t="s">
        <v>60</v>
      </c>
      <c r="C2183" s="1">
        <v>42425</v>
      </c>
      <c r="D2183">
        <v>0</v>
      </c>
      <c r="E2183">
        <v>0</v>
      </c>
      <c r="F2183" s="7">
        <v>0</v>
      </c>
      <c r="G2183" s="7">
        <v>0</v>
      </c>
      <c r="H2183">
        <v>0</v>
      </c>
      <c r="I2183" s="7">
        <v>0</v>
      </c>
      <c r="J2183">
        <v>0</v>
      </c>
      <c r="K2183">
        <v>0</v>
      </c>
      <c r="L2183">
        <v>0</v>
      </c>
      <c r="M2183">
        <v>0</v>
      </c>
      <c r="N2183">
        <v>0</v>
      </c>
    </row>
    <row r="2184" spans="1:14" x14ac:dyDescent="0.25">
      <c r="A2184" t="s">
        <v>38</v>
      </c>
      <c r="B2184" t="s">
        <v>60</v>
      </c>
      <c r="C2184" s="1">
        <v>42425</v>
      </c>
      <c r="D2184">
        <v>0</v>
      </c>
      <c r="E2184">
        <v>10</v>
      </c>
      <c r="F2184" s="7">
        <v>0</v>
      </c>
      <c r="G2184" s="7">
        <v>0</v>
      </c>
      <c r="H2184">
        <v>0</v>
      </c>
      <c r="I2184" s="7">
        <v>0</v>
      </c>
      <c r="J2184">
        <v>19.2</v>
      </c>
      <c r="K2184">
        <v>0</v>
      </c>
      <c r="L2184">
        <v>250</v>
      </c>
      <c r="M2184">
        <v>363.2</v>
      </c>
      <c r="N2184">
        <v>334.9</v>
      </c>
    </row>
    <row r="2185" spans="1:14" x14ac:dyDescent="0.25">
      <c r="A2185" t="s">
        <v>59</v>
      </c>
      <c r="B2185" t="s">
        <v>60</v>
      </c>
      <c r="C2185" s="1">
        <v>42425</v>
      </c>
      <c r="D2185">
        <v>0</v>
      </c>
      <c r="E2185">
        <v>5</v>
      </c>
      <c r="F2185" s="7">
        <v>0</v>
      </c>
      <c r="G2185" s="7">
        <v>0</v>
      </c>
      <c r="I2185" s="7">
        <v>0</v>
      </c>
      <c r="K2185">
        <v>0</v>
      </c>
      <c r="L2185">
        <v>125</v>
      </c>
      <c r="M2185">
        <v>0</v>
      </c>
      <c r="N2185">
        <v>0</v>
      </c>
    </row>
    <row r="2186" spans="1:14" x14ac:dyDescent="0.25">
      <c r="A2186" t="s">
        <v>1</v>
      </c>
      <c r="B2186" t="s">
        <v>60</v>
      </c>
      <c r="C2186" s="1">
        <v>42426</v>
      </c>
      <c r="D2186">
        <v>553.6</v>
      </c>
      <c r="E2186">
        <v>507.19999999999993</v>
      </c>
      <c r="F2186">
        <v>532</v>
      </c>
      <c r="G2186">
        <v>218.6</v>
      </c>
      <c r="H2186">
        <v>177.35000000000002</v>
      </c>
      <c r="I2186">
        <v>180.88000000000002</v>
      </c>
      <c r="J2186">
        <v>531.54385964912285</v>
      </c>
      <c r="K2186">
        <v>14621.000000000002</v>
      </c>
      <c r="L2186">
        <v>13553</v>
      </c>
      <c r="M2186">
        <v>5019.2</v>
      </c>
      <c r="N2186">
        <v>4608.0200000000004</v>
      </c>
    </row>
    <row r="2187" spans="1:14" x14ac:dyDescent="0.25">
      <c r="A2187" t="s">
        <v>2</v>
      </c>
      <c r="B2187" t="s">
        <v>60</v>
      </c>
      <c r="C2187" s="1">
        <v>42426</v>
      </c>
      <c r="D2187">
        <f>16.4-0-0</f>
        <v>16.399999999999999</v>
      </c>
      <c r="E2187">
        <v>14.5</v>
      </c>
      <c r="F2187" s="7">
        <v>15.760115606936415</v>
      </c>
      <c r="G2187" s="7">
        <v>25.514632083450799</v>
      </c>
      <c r="H2187">
        <v>20.7</v>
      </c>
      <c r="I2187" s="7">
        <v>21.112015787989851</v>
      </c>
      <c r="J2187">
        <v>12.3</v>
      </c>
      <c r="K2187">
        <v>369.79500000000019</v>
      </c>
      <c r="L2187">
        <v>377</v>
      </c>
      <c r="M2187">
        <v>53</v>
      </c>
      <c r="N2187">
        <v>48.7</v>
      </c>
    </row>
    <row r="2188" spans="1:14" x14ac:dyDescent="0.25">
      <c r="A2188" t="s">
        <v>3</v>
      </c>
      <c r="B2188" t="s">
        <v>60</v>
      </c>
      <c r="C2188" s="1">
        <v>42426</v>
      </c>
      <c r="D2188">
        <f>4.5-0-0</f>
        <v>4.5</v>
      </c>
      <c r="E2188">
        <v>3.3</v>
      </c>
      <c r="F2188" s="7">
        <v>4.324421965317919</v>
      </c>
      <c r="G2188" s="7">
        <v>17.391857908091342</v>
      </c>
      <c r="H2188">
        <v>14.11</v>
      </c>
      <c r="I2188" s="7">
        <v>14.390847476740907</v>
      </c>
      <c r="J2188">
        <v>3.4</v>
      </c>
      <c r="K2188">
        <v>103.80499999999999</v>
      </c>
      <c r="L2188">
        <v>85.8</v>
      </c>
      <c r="M2188">
        <v>30.5</v>
      </c>
      <c r="N2188">
        <v>28</v>
      </c>
    </row>
    <row r="2189" spans="1:14" x14ac:dyDescent="0.25">
      <c r="A2189" t="s">
        <v>4</v>
      </c>
      <c r="B2189" t="s">
        <v>60</v>
      </c>
      <c r="C2189" s="1">
        <v>42426</v>
      </c>
      <c r="D2189">
        <f>7.7-0-0</f>
        <v>7.7</v>
      </c>
      <c r="E2189">
        <v>6.9</v>
      </c>
      <c r="F2189" s="7">
        <v>7.3995664739884397</v>
      </c>
      <c r="G2189" s="7">
        <v>12.917552861573158</v>
      </c>
      <c r="H2189">
        <v>10.48</v>
      </c>
      <c r="I2189" s="7">
        <v>10.68859543276008</v>
      </c>
      <c r="J2189">
        <v>6.6</v>
      </c>
      <c r="K2189">
        <v>199.90550000000002</v>
      </c>
      <c r="L2189">
        <v>179.4</v>
      </c>
      <c r="M2189">
        <v>52.7</v>
      </c>
      <c r="N2189">
        <v>48.4</v>
      </c>
    </row>
    <row r="2190" spans="1:14" x14ac:dyDescent="0.25">
      <c r="A2190" t="s">
        <v>5</v>
      </c>
      <c r="B2190" t="s">
        <v>60</v>
      </c>
      <c r="C2190" s="1">
        <v>42426</v>
      </c>
      <c r="D2190">
        <f>12.5-0-0</f>
        <v>12.5</v>
      </c>
      <c r="E2190">
        <v>7.7</v>
      </c>
      <c r="F2190" s="7">
        <v>12.01228323699422</v>
      </c>
      <c r="G2190" s="7">
        <v>12.461494220467998</v>
      </c>
      <c r="H2190">
        <v>10.11</v>
      </c>
      <c r="I2190" s="7">
        <v>10.311230899351564</v>
      </c>
      <c r="J2190">
        <v>8.8000000000000007</v>
      </c>
      <c r="K2190">
        <v>264.06999999999994</v>
      </c>
      <c r="L2190">
        <v>200.20000000000002</v>
      </c>
      <c r="M2190">
        <v>25.4</v>
      </c>
      <c r="N2190">
        <v>23.3</v>
      </c>
    </row>
    <row r="2191" spans="1:14" x14ac:dyDescent="0.25">
      <c r="A2191" t="s">
        <v>6</v>
      </c>
      <c r="B2191" t="s">
        <v>60</v>
      </c>
      <c r="C2191" s="1">
        <v>42426</v>
      </c>
      <c r="D2191">
        <f>9.9-2-1</f>
        <v>6.9</v>
      </c>
      <c r="E2191">
        <v>16.5</v>
      </c>
      <c r="F2191" s="7">
        <v>6.6307803468208091</v>
      </c>
      <c r="G2191" s="7">
        <v>15.358082886946715</v>
      </c>
      <c r="H2191">
        <v>12.46</v>
      </c>
      <c r="I2191" s="7">
        <v>12.708005638567805</v>
      </c>
      <c r="J2191">
        <v>12.4</v>
      </c>
      <c r="K2191">
        <v>374.05250000000001</v>
      </c>
      <c r="L2191">
        <v>429</v>
      </c>
      <c r="M2191">
        <v>50.8</v>
      </c>
      <c r="N2191">
        <v>46.7</v>
      </c>
    </row>
    <row r="2192" spans="1:14" x14ac:dyDescent="0.25">
      <c r="A2192" t="s">
        <v>7</v>
      </c>
      <c r="B2192" t="s">
        <v>60</v>
      </c>
      <c r="C2192" s="1">
        <v>42426</v>
      </c>
      <c r="D2192">
        <f>14.9-0-0</f>
        <v>14.9</v>
      </c>
      <c r="E2192">
        <v>11.8</v>
      </c>
      <c r="F2192" s="7">
        <v>14.318641618497109</v>
      </c>
      <c r="G2192" s="7">
        <v>12.979182407668448</v>
      </c>
      <c r="H2192">
        <v>10.53</v>
      </c>
      <c r="I2192" s="7">
        <v>10.739590639977445</v>
      </c>
      <c r="J2192">
        <v>11.3</v>
      </c>
      <c r="K2192">
        <v>342.24599999999998</v>
      </c>
      <c r="L2192">
        <v>306.8</v>
      </c>
      <c r="M2192">
        <v>35.5</v>
      </c>
      <c r="N2192">
        <v>32.6</v>
      </c>
    </row>
    <row r="2193" spans="1:14" x14ac:dyDescent="0.25">
      <c r="A2193" t="s">
        <v>8</v>
      </c>
      <c r="B2193" t="s">
        <v>60</v>
      </c>
      <c r="C2193" s="1">
        <v>42426</v>
      </c>
      <c r="D2193">
        <f>11.9-0-0</f>
        <v>11.9</v>
      </c>
      <c r="E2193">
        <v>12.7</v>
      </c>
      <c r="F2193" s="7">
        <v>11.435693641618498</v>
      </c>
      <c r="G2193" s="7">
        <v>9.860727375246686</v>
      </c>
      <c r="H2193">
        <v>8</v>
      </c>
      <c r="I2193" s="7">
        <v>8.1592331547786863</v>
      </c>
      <c r="J2193">
        <v>12.5</v>
      </c>
      <c r="K2193">
        <v>375.91500000000002</v>
      </c>
      <c r="L2193">
        <v>330.2</v>
      </c>
      <c r="M2193">
        <v>48.1</v>
      </c>
      <c r="N2193">
        <v>44.1</v>
      </c>
    </row>
    <row r="2194" spans="1:14" x14ac:dyDescent="0.25">
      <c r="A2194" t="s">
        <v>9</v>
      </c>
      <c r="B2194" t="s">
        <v>60</v>
      </c>
      <c r="C2194" s="1">
        <v>42426</v>
      </c>
      <c r="D2194">
        <f>12.5-0-0</f>
        <v>12.5</v>
      </c>
      <c r="E2194">
        <v>14.8</v>
      </c>
      <c r="F2194" s="7">
        <v>12.01228323699422</v>
      </c>
      <c r="G2194" s="7">
        <v>12.769641950944457</v>
      </c>
      <c r="H2194">
        <v>10.36</v>
      </c>
      <c r="I2194" s="7">
        <v>10.566206935438398</v>
      </c>
      <c r="J2194">
        <v>12.4</v>
      </c>
      <c r="K2194">
        <v>373.17999999999995</v>
      </c>
      <c r="L2194">
        <v>384.8</v>
      </c>
      <c r="M2194">
        <v>41.7</v>
      </c>
      <c r="N2194">
        <v>38.299999999999997</v>
      </c>
    </row>
    <row r="2195" spans="1:14" x14ac:dyDescent="0.25">
      <c r="A2195" t="s">
        <v>10</v>
      </c>
      <c r="B2195" t="s">
        <v>60</v>
      </c>
      <c r="C2195" s="1">
        <v>42426</v>
      </c>
      <c r="D2195">
        <f>14.8-0-0</f>
        <v>14.8</v>
      </c>
      <c r="E2195">
        <v>17.8</v>
      </c>
      <c r="F2195" s="7">
        <v>14.222543352601155</v>
      </c>
      <c r="G2195" s="7">
        <v>12.091716943896248</v>
      </c>
      <c r="H2195">
        <v>9.81</v>
      </c>
      <c r="I2195" s="7">
        <v>10.005259656047365</v>
      </c>
      <c r="J2195">
        <v>13.3</v>
      </c>
      <c r="K2195">
        <v>401.14</v>
      </c>
      <c r="L2195">
        <v>462.8</v>
      </c>
      <c r="M2195">
        <v>57.7</v>
      </c>
      <c r="N2195">
        <v>52.9</v>
      </c>
    </row>
    <row r="2196" spans="1:14" x14ac:dyDescent="0.25">
      <c r="A2196" t="s">
        <v>11</v>
      </c>
      <c r="B2196" t="s">
        <v>60</v>
      </c>
      <c r="C2196" s="1">
        <v>42426</v>
      </c>
      <c r="D2196">
        <f>9.4-0-0.9</f>
        <v>8.5</v>
      </c>
      <c r="E2196">
        <v>12.4</v>
      </c>
      <c r="F2196" s="7">
        <v>8.1683526011560694</v>
      </c>
      <c r="G2196" s="7">
        <v>11.574028756695798</v>
      </c>
      <c r="H2196">
        <v>9.39</v>
      </c>
      <c r="I2196" s="7">
        <v>9.5768999154214836</v>
      </c>
      <c r="J2196">
        <v>8.8000000000000007</v>
      </c>
      <c r="K2196">
        <v>264.87799999999999</v>
      </c>
      <c r="L2196">
        <v>322.40000000000003</v>
      </c>
      <c r="M2196">
        <v>42.3</v>
      </c>
      <c r="N2196">
        <v>38.799999999999997</v>
      </c>
    </row>
    <row r="2197" spans="1:14" x14ac:dyDescent="0.25">
      <c r="A2197" t="s">
        <v>12</v>
      </c>
      <c r="B2197" t="s">
        <v>60</v>
      </c>
      <c r="C2197" s="1">
        <v>42426</v>
      </c>
      <c r="D2197">
        <f>33.8-0-0</f>
        <v>33.799999999999997</v>
      </c>
      <c r="E2197">
        <v>30.4</v>
      </c>
      <c r="F2197" s="7">
        <v>32.481213872832363</v>
      </c>
      <c r="G2197" s="7">
        <v>8.1720778122356919</v>
      </c>
      <c r="H2197">
        <v>6.63</v>
      </c>
      <c r="I2197" s="7">
        <v>6.7619644770228353</v>
      </c>
      <c r="J2197">
        <v>26.6</v>
      </c>
      <c r="K2197">
        <v>804.06499999999971</v>
      </c>
      <c r="L2197">
        <v>790.4</v>
      </c>
      <c r="M2197">
        <v>256.5</v>
      </c>
      <c r="N2197">
        <v>235.5</v>
      </c>
    </row>
    <row r="2198" spans="1:14" x14ac:dyDescent="0.25">
      <c r="A2198" t="s">
        <v>13</v>
      </c>
      <c r="B2198" t="s">
        <v>60</v>
      </c>
      <c r="C2198" s="1">
        <v>42426</v>
      </c>
      <c r="D2198">
        <f>12-0-0</f>
        <v>12</v>
      </c>
      <c r="E2198">
        <v>10</v>
      </c>
      <c r="F2198" s="7">
        <v>11.531791907514451</v>
      </c>
      <c r="G2198" s="7">
        <v>8.591158725683675</v>
      </c>
      <c r="H2198">
        <v>6.97</v>
      </c>
      <c r="I2198" s="7">
        <v>7.1087318861009292</v>
      </c>
      <c r="J2198">
        <v>9.9</v>
      </c>
      <c r="K2198">
        <v>300</v>
      </c>
      <c r="L2198">
        <v>260</v>
      </c>
      <c r="M2198">
        <v>35.799999999999997</v>
      </c>
      <c r="N2198">
        <v>32.799999999999997</v>
      </c>
    </row>
    <row r="2199" spans="1:14" x14ac:dyDescent="0.25">
      <c r="A2199" t="s">
        <v>14</v>
      </c>
      <c r="B2199" t="s">
        <v>60</v>
      </c>
      <c r="C2199" s="1">
        <v>42426</v>
      </c>
      <c r="D2199">
        <f>8-0-0</f>
        <v>8</v>
      </c>
      <c r="E2199">
        <v>5.7</v>
      </c>
      <c r="F2199" s="7">
        <v>7.6878612716763</v>
      </c>
      <c r="G2199" s="7">
        <v>5.1892077812235682</v>
      </c>
      <c r="H2199">
        <v>4.21</v>
      </c>
      <c r="I2199" s="7">
        <v>4.2937964477022836</v>
      </c>
      <c r="J2199">
        <v>5.3</v>
      </c>
      <c r="K2199">
        <v>160</v>
      </c>
      <c r="L2199">
        <v>148.20000000000002</v>
      </c>
      <c r="M2199">
        <v>12.8</v>
      </c>
      <c r="N2199">
        <v>11.8</v>
      </c>
    </row>
    <row r="2200" spans="1:14" x14ac:dyDescent="0.25">
      <c r="A2200" t="s">
        <v>15</v>
      </c>
      <c r="B2200" t="s">
        <v>60</v>
      </c>
      <c r="C2200" s="1">
        <v>42426</v>
      </c>
      <c r="D2200">
        <f>12-0-0</f>
        <v>12</v>
      </c>
      <c r="E2200">
        <v>9.9</v>
      </c>
      <c r="F2200" s="7">
        <v>11.531791907514451</v>
      </c>
      <c r="G2200" s="7">
        <v>5.0289709613758102</v>
      </c>
      <c r="H2200">
        <v>4.08</v>
      </c>
      <c r="I2200" s="7">
        <v>4.1612089089371302</v>
      </c>
      <c r="J2200">
        <v>10.5</v>
      </c>
      <c r="K2200">
        <v>316</v>
      </c>
      <c r="L2200">
        <v>257.40000000000003</v>
      </c>
      <c r="M2200">
        <v>45.5</v>
      </c>
      <c r="N2200">
        <v>41.8</v>
      </c>
    </row>
    <row r="2201" spans="1:14" x14ac:dyDescent="0.25">
      <c r="A2201" t="s">
        <v>16</v>
      </c>
      <c r="B2201" t="s">
        <v>60</v>
      </c>
      <c r="C2201" s="1">
        <v>42426</v>
      </c>
      <c r="D2201">
        <f>11-0-0</f>
        <v>11</v>
      </c>
      <c r="E2201">
        <v>9.9</v>
      </c>
      <c r="F2201" s="7">
        <v>10.570809248554912</v>
      </c>
      <c r="G2201" s="7">
        <v>8.3692923597406246</v>
      </c>
      <c r="H2201">
        <v>6.79</v>
      </c>
      <c r="I2201" s="7">
        <v>6.9251491401184095</v>
      </c>
      <c r="J2201">
        <v>10.4</v>
      </c>
      <c r="K2201">
        <v>312.5</v>
      </c>
      <c r="L2201">
        <v>257.40000000000003</v>
      </c>
      <c r="M2201">
        <v>84.8</v>
      </c>
      <c r="N2201">
        <v>77.900000000000006</v>
      </c>
    </row>
    <row r="2202" spans="1:14" x14ac:dyDescent="0.25">
      <c r="A2202" t="s">
        <v>17</v>
      </c>
      <c r="B2202" t="s">
        <v>60</v>
      </c>
      <c r="C2202" s="1">
        <v>42426</v>
      </c>
      <c r="D2202">
        <v>0</v>
      </c>
      <c r="E2202">
        <v>17</v>
      </c>
      <c r="F2202" s="7">
        <v>0</v>
      </c>
      <c r="G2202" s="7">
        <v>4.0552241330701992</v>
      </c>
      <c r="H2202">
        <v>3.29</v>
      </c>
      <c r="I2202" s="7">
        <v>3.355484634902735</v>
      </c>
      <c r="J2202">
        <v>32.1</v>
      </c>
      <c r="K2202">
        <v>0</v>
      </c>
      <c r="L2202">
        <v>442</v>
      </c>
      <c r="M2202">
        <v>344.4</v>
      </c>
      <c r="N2202">
        <v>316.2</v>
      </c>
    </row>
    <row r="2203" spans="1:14" x14ac:dyDescent="0.25">
      <c r="A2203" t="s">
        <v>18</v>
      </c>
      <c r="B2203" t="s">
        <v>60</v>
      </c>
      <c r="C2203" s="1">
        <v>42426</v>
      </c>
      <c r="D2203">
        <f>19-0-0</f>
        <v>19</v>
      </c>
      <c r="E2203">
        <v>18</v>
      </c>
      <c r="F2203" s="7">
        <v>18.258670520231213</v>
      </c>
      <c r="G2203" s="7">
        <v>3.0568254863264723</v>
      </c>
      <c r="H2203">
        <v>2.48</v>
      </c>
      <c r="I2203" s="7">
        <v>2.5293622779813929</v>
      </c>
      <c r="J2203">
        <v>16.100000000000001</v>
      </c>
      <c r="K2203">
        <v>485</v>
      </c>
      <c r="L2203">
        <v>468</v>
      </c>
      <c r="M2203">
        <v>185.7</v>
      </c>
      <c r="N2203">
        <v>170.5</v>
      </c>
    </row>
    <row r="2204" spans="1:14" x14ac:dyDescent="0.25">
      <c r="A2204" t="s">
        <v>19</v>
      </c>
      <c r="B2204" t="s">
        <v>60</v>
      </c>
      <c r="C2204" s="1">
        <v>42426</v>
      </c>
      <c r="D2204">
        <f>14.5-0-0</f>
        <v>14.5</v>
      </c>
      <c r="E2204">
        <v>14.6</v>
      </c>
      <c r="F2204" s="7">
        <v>13.934248554913294</v>
      </c>
      <c r="G2204" s="7">
        <v>3.0444995771074144</v>
      </c>
      <c r="H2204">
        <v>2.4700000000000002</v>
      </c>
      <c r="I2204" s="7">
        <v>2.5191632365379197</v>
      </c>
      <c r="J2204">
        <v>12.4</v>
      </c>
      <c r="K2204">
        <v>373.5</v>
      </c>
      <c r="L2204">
        <v>379.59999999999997</v>
      </c>
      <c r="M2204">
        <v>223.4</v>
      </c>
      <c r="N2204">
        <v>205.1</v>
      </c>
    </row>
    <row r="2205" spans="1:14" x14ac:dyDescent="0.25">
      <c r="A2205" t="s">
        <v>20</v>
      </c>
      <c r="B2205" t="s">
        <v>60</v>
      </c>
      <c r="C2205" s="1">
        <v>42426</v>
      </c>
      <c r="D2205">
        <f>30.5-0-0</f>
        <v>30.5</v>
      </c>
      <c r="E2205">
        <v>30.5</v>
      </c>
      <c r="F2205" s="7">
        <v>29.309971098265894</v>
      </c>
      <c r="G2205" s="7">
        <v>2.4898336622497883</v>
      </c>
      <c r="H2205">
        <v>2.02</v>
      </c>
      <c r="I2205" s="7">
        <v>2.0602063715816183</v>
      </c>
      <c r="J2205">
        <v>25.8</v>
      </c>
      <c r="K2205">
        <v>780</v>
      </c>
      <c r="L2205">
        <v>793</v>
      </c>
      <c r="M2205">
        <v>236.3</v>
      </c>
      <c r="N2205">
        <v>216.9</v>
      </c>
    </row>
    <row r="2206" spans="1:14" x14ac:dyDescent="0.25">
      <c r="A2206" t="s">
        <v>21</v>
      </c>
      <c r="B2206" t="s">
        <v>60</v>
      </c>
      <c r="C2206" s="1">
        <v>42426</v>
      </c>
      <c r="D2206">
        <f>24-0-0</f>
        <v>24</v>
      </c>
      <c r="E2206">
        <v>26</v>
      </c>
      <c r="F2206" s="7">
        <v>23.063583815028903</v>
      </c>
      <c r="G2206" s="7">
        <v>3.722424584155624</v>
      </c>
      <c r="H2206">
        <v>3.02</v>
      </c>
      <c r="I2206" s="7">
        <v>3.0801105159289537</v>
      </c>
      <c r="J2206">
        <v>20.5</v>
      </c>
      <c r="K2206">
        <v>619.5</v>
      </c>
      <c r="L2206">
        <v>676</v>
      </c>
      <c r="M2206">
        <v>345.8</v>
      </c>
      <c r="N2206">
        <v>317.39999999999998</v>
      </c>
    </row>
    <row r="2207" spans="1:14" x14ac:dyDescent="0.25">
      <c r="A2207" t="s">
        <v>22</v>
      </c>
      <c r="B2207" t="s">
        <v>60</v>
      </c>
      <c r="C2207" s="1">
        <v>42426</v>
      </c>
      <c r="D2207">
        <f>21-0-0</f>
        <v>21</v>
      </c>
      <c r="E2207">
        <v>20.8</v>
      </c>
      <c r="F2207" s="7">
        <v>20.180635838150287</v>
      </c>
      <c r="G2207" s="7">
        <v>1.7502791091062866</v>
      </c>
      <c r="H2207">
        <v>1.42</v>
      </c>
      <c r="I2207" s="7">
        <v>1.4482638849732166</v>
      </c>
      <c r="J2207">
        <v>17.399999999999999</v>
      </c>
      <c r="K2207">
        <v>524</v>
      </c>
      <c r="L2207">
        <v>540.80000000000007</v>
      </c>
      <c r="M2207">
        <v>275.7</v>
      </c>
      <c r="N2207">
        <v>253.1</v>
      </c>
    </row>
    <row r="2208" spans="1:14" x14ac:dyDescent="0.25">
      <c r="A2208" t="s">
        <v>23</v>
      </c>
      <c r="B2208" t="s">
        <v>60</v>
      </c>
      <c r="C2208" s="1">
        <v>42426</v>
      </c>
      <c r="D2208">
        <f>4-0-0</f>
        <v>4</v>
      </c>
      <c r="E2208">
        <v>4.7</v>
      </c>
      <c r="F2208" s="7">
        <v>3.84393063583815</v>
      </c>
      <c r="G2208" s="7">
        <v>2.8965886664787144</v>
      </c>
      <c r="H2208">
        <v>2.35</v>
      </c>
      <c r="I2208" s="7">
        <v>2.3967747392162395</v>
      </c>
      <c r="J2208">
        <v>2.8</v>
      </c>
      <c r="K2208">
        <v>85.91500000000002</v>
      </c>
      <c r="L2208">
        <v>122.2</v>
      </c>
      <c r="M2208">
        <v>4.0999999999999996</v>
      </c>
      <c r="N2208">
        <v>3.8</v>
      </c>
    </row>
    <row r="2209" spans="1:14" x14ac:dyDescent="0.25">
      <c r="A2209" t="s">
        <v>24</v>
      </c>
      <c r="B2209" t="s">
        <v>60</v>
      </c>
      <c r="C2209" s="1">
        <v>42426</v>
      </c>
      <c r="D2209">
        <f>31-0-0</f>
        <v>31</v>
      </c>
      <c r="E2209">
        <v>27.8</v>
      </c>
      <c r="F2209" s="7">
        <v>29.790462427745663</v>
      </c>
      <c r="G2209" s="7">
        <v>2.1200563856780374</v>
      </c>
      <c r="H2209">
        <v>1.72</v>
      </c>
      <c r="I2209" s="7">
        <v>1.7542351282774173</v>
      </c>
      <c r="J2209">
        <v>27.4</v>
      </c>
      <c r="K2209">
        <v>828.2</v>
      </c>
      <c r="L2209">
        <v>722.80000000000007</v>
      </c>
      <c r="M2209">
        <v>435.9</v>
      </c>
      <c r="N2209">
        <v>400.2</v>
      </c>
    </row>
    <row r="2210" spans="1:14" x14ac:dyDescent="0.25">
      <c r="A2210" t="s">
        <v>25</v>
      </c>
      <c r="B2210" t="s">
        <v>60</v>
      </c>
      <c r="C2210" s="1">
        <v>42426</v>
      </c>
      <c r="D2210">
        <f>7-0-0</f>
        <v>7</v>
      </c>
      <c r="E2210">
        <v>6.2</v>
      </c>
      <c r="F2210" s="7">
        <v>6.7268786127167628</v>
      </c>
      <c r="G2210" s="7">
        <v>2.8472850296024808</v>
      </c>
      <c r="H2210">
        <v>2.31</v>
      </c>
      <c r="I2210" s="7">
        <v>2.355978573442346</v>
      </c>
      <c r="J2210">
        <v>5.5</v>
      </c>
      <c r="K2210">
        <v>167</v>
      </c>
      <c r="L2210">
        <v>161.20000000000002</v>
      </c>
      <c r="M2210">
        <v>13.2</v>
      </c>
      <c r="N2210">
        <v>12.1</v>
      </c>
    </row>
    <row r="2211" spans="1:14" x14ac:dyDescent="0.25">
      <c r="A2211" t="s">
        <v>26</v>
      </c>
      <c r="B2211" t="s">
        <v>60</v>
      </c>
      <c r="C2211" s="1">
        <v>42426</v>
      </c>
      <c r="D2211">
        <f>18.5-0-0</f>
        <v>18.5</v>
      </c>
      <c r="E2211">
        <v>16.5</v>
      </c>
      <c r="F2211" s="7">
        <v>17.778179190751445</v>
      </c>
      <c r="G2211" s="7">
        <v>1.9228418381731038</v>
      </c>
      <c r="H2211">
        <v>1.56</v>
      </c>
      <c r="I2211" s="7">
        <v>1.591050465181844</v>
      </c>
      <c r="J2211">
        <v>17.2</v>
      </c>
      <c r="K2211">
        <v>518.5</v>
      </c>
      <c r="L2211">
        <v>429</v>
      </c>
      <c r="M2211">
        <v>82.6</v>
      </c>
      <c r="N2211">
        <v>75.8</v>
      </c>
    </row>
    <row r="2212" spans="1:14" x14ac:dyDescent="0.25">
      <c r="A2212" t="s">
        <v>27</v>
      </c>
      <c r="B2212" t="s">
        <v>60</v>
      </c>
      <c r="C2212" s="1">
        <v>42426</v>
      </c>
      <c r="D2212">
        <f>21-0-0</f>
        <v>21</v>
      </c>
      <c r="E2212">
        <v>18.2</v>
      </c>
      <c r="F2212" s="7">
        <v>20.180635838150287</v>
      </c>
      <c r="G2212" s="7">
        <v>1.6639977445728784</v>
      </c>
      <c r="H2212">
        <v>1.35</v>
      </c>
      <c r="I2212" s="7">
        <v>1.3768705948689033</v>
      </c>
      <c r="J2212">
        <v>16.7</v>
      </c>
      <c r="K2212">
        <v>505</v>
      </c>
      <c r="L2212">
        <v>473.2</v>
      </c>
      <c r="M2212">
        <v>260.10000000000002</v>
      </c>
      <c r="N2212">
        <v>238.8</v>
      </c>
    </row>
    <row r="2213" spans="1:14" x14ac:dyDescent="0.25">
      <c r="A2213" t="s">
        <v>28</v>
      </c>
      <c r="B2213" t="s">
        <v>60</v>
      </c>
      <c r="C2213" s="1">
        <v>42426</v>
      </c>
      <c r="D2213">
        <f>7-0-0</f>
        <v>7</v>
      </c>
      <c r="E2213">
        <v>7</v>
      </c>
      <c r="F2213" s="7">
        <v>6.7268786127167628</v>
      </c>
      <c r="G2213" s="7">
        <v>1.65167183535382</v>
      </c>
      <c r="H2213">
        <v>1.34</v>
      </c>
      <c r="I2213" s="7">
        <v>1.3666715534254301</v>
      </c>
      <c r="J2213">
        <v>5.3</v>
      </c>
      <c r="K2213">
        <v>159</v>
      </c>
      <c r="L2213">
        <v>182</v>
      </c>
      <c r="M2213">
        <v>82.5</v>
      </c>
      <c r="N2213">
        <v>75.7</v>
      </c>
    </row>
    <row r="2214" spans="1:14" x14ac:dyDescent="0.25">
      <c r="A2214" t="s">
        <v>29</v>
      </c>
      <c r="B2214" t="s">
        <v>60</v>
      </c>
      <c r="C2214" s="1">
        <v>42426</v>
      </c>
      <c r="D2214">
        <f>14.5-0-0</f>
        <v>14.5</v>
      </c>
      <c r="E2214">
        <v>14.4</v>
      </c>
      <c r="F2214" s="7">
        <v>13.934248554913294</v>
      </c>
      <c r="G2214" s="7">
        <v>1.5900422892585282</v>
      </c>
      <c r="H2214">
        <v>1.29</v>
      </c>
      <c r="I2214" s="7">
        <v>1.3156763462080632</v>
      </c>
      <c r="J2214">
        <v>13.2</v>
      </c>
      <c r="K2214">
        <v>399.5</v>
      </c>
      <c r="L2214">
        <v>374.40000000000003</v>
      </c>
      <c r="M2214">
        <v>44.8</v>
      </c>
      <c r="N2214">
        <v>41.1</v>
      </c>
    </row>
    <row r="2215" spans="1:14" x14ac:dyDescent="0.25">
      <c r="A2215" t="s">
        <v>30</v>
      </c>
      <c r="B2215" t="s">
        <v>60</v>
      </c>
      <c r="C2215" s="1">
        <v>42426</v>
      </c>
      <c r="D2215">
        <f>35-0-0</f>
        <v>35</v>
      </c>
      <c r="E2215">
        <v>36.299999999999997</v>
      </c>
      <c r="F2215" s="7">
        <v>33.634393063583815</v>
      </c>
      <c r="G2215" s="7">
        <v>1.9721454750493372</v>
      </c>
      <c r="H2215">
        <v>1.6</v>
      </c>
      <c r="I2215" s="7">
        <v>1.6318466309557373</v>
      </c>
      <c r="J2215">
        <v>32.5</v>
      </c>
      <c r="K2215">
        <v>979.5</v>
      </c>
      <c r="L2215">
        <v>943.8</v>
      </c>
      <c r="M2215">
        <v>117.2</v>
      </c>
      <c r="N2215">
        <v>107.6</v>
      </c>
    </row>
    <row r="2216" spans="1:14" x14ac:dyDescent="0.25">
      <c r="A2216" t="s">
        <v>31</v>
      </c>
      <c r="B2216" t="s">
        <v>60</v>
      </c>
      <c r="C2216" s="1">
        <v>42426</v>
      </c>
      <c r="D2216">
        <f>24.5-0-0</f>
        <v>24.5</v>
      </c>
      <c r="E2216">
        <v>31.9</v>
      </c>
      <c r="F2216" s="7">
        <v>23.544075144508671</v>
      </c>
      <c r="G2216" s="7">
        <v>1.65167183535382</v>
      </c>
      <c r="H2216">
        <v>1.34</v>
      </c>
      <c r="I2216" s="7">
        <v>1.3666715534254301</v>
      </c>
      <c r="J2216">
        <v>26.7</v>
      </c>
      <c r="K2216">
        <v>807</v>
      </c>
      <c r="L2216">
        <v>829.4</v>
      </c>
      <c r="M2216">
        <v>167.3</v>
      </c>
      <c r="N2216">
        <v>153.6</v>
      </c>
    </row>
    <row r="2217" spans="1:14" x14ac:dyDescent="0.25">
      <c r="A2217" t="s">
        <v>32</v>
      </c>
      <c r="B2217" t="s">
        <v>60</v>
      </c>
      <c r="C2217" s="1">
        <v>42426</v>
      </c>
      <c r="D2217">
        <f>7-0-0</f>
        <v>7</v>
      </c>
      <c r="E2217">
        <v>7.4</v>
      </c>
      <c r="F2217" s="7">
        <v>6.7268786127167628</v>
      </c>
      <c r="G2217" s="7">
        <v>1.0230504651818435</v>
      </c>
      <c r="H2217">
        <v>0.83</v>
      </c>
      <c r="I2217" s="7">
        <v>0.84652043980828862</v>
      </c>
      <c r="J2217">
        <v>6.1</v>
      </c>
      <c r="K2217">
        <v>184</v>
      </c>
      <c r="L2217">
        <v>192.4</v>
      </c>
      <c r="M2217">
        <v>79.2</v>
      </c>
      <c r="N2217">
        <v>72.7</v>
      </c>
    </row>
    <row r="2218" spans="1:14" x14ac:dyDescent="0.25">
      <c r="A2218" t="s">
        <v>33</v>
      </c>
      <c r="B2218" t="s">
        <v>60</v>
      </c>
      <c r="C2218" s="1">
        <v>42426</v>
      </c>
      <c r="D2218">
        <v>0</v>
      </c>
      <c r="E2218">
        <v>15</v>
      </c>
      <c r="F2218" s="7">
        <v>0</v>
      </c>
      <c r="G2218" s="7">
        <v>1.1956131942486607</v>
      </c>
      <c r="H2218">
        <v>0.97</v>
      </c>
      <c r="I2218" s="7">
        <v>0.98930702001691573</v>
      </c>
      <c r="J2218">
        <v>28.3</v>
      </c>
      <c r="K2218">
        <v>0</v>
      </c>
      <c r="L2218">
        <v>390</v>
      </c>
      <c r="M2218">
        <v>557.79999999999995</v>
      </c>
      <c r="N2218">
        <v>512.1</v>
      </c>
    </row>
    <row r="2219" spans="1:14" x14ac:dyDescent="0.25">
      <c r="A2219" t="s">
        <v>34</v>
      </c>
      <c r="B2219" t="s">
        <v>60</v>
      </c>
      <c r="C2219" s="1">
        <v>42426</v>
      </c>
      <c r="D2219">
        <f>6.6-0-0</f>
        <v>6.6</v>
      </c>
      <c r="E2219">
        <v>5.5</v>
      </c>
      <c r="F2219" s="7">
        <v>6.342485549132947</v>
      </c>
      <c r="G2219" s="7">
        <v>0.69025091626726809</v>
      </c>
      <c r="H2219">
        <v>0.56000000000000005</v>
      </c>
      <c r="I2219" s="7">
        <v>0.57114632083450811</v>
      </c>
      <c r="J2219">
        <v>8.6999999999999993</v>
      </c>
      <c r="K2219">
        <v>262.47250000000003</v>
      </c>
      <c r="L2219">
        <v>143</v>
      </c>
      <c r="M2219">
        <v>31.5</v>
      </c>
      <c r="N2219">
        <v>28.9</v>
      </c>
    </row>
    <row r="2220" spans="1:14" x14ac:dyDescent="0.25">
      <c r="A2220" t="s">
        <v>35</v>
      </c>
      <c r="B2220" t="s">
        <v>60</v>
      </c>
      <c r="C2220" s="1">
        <v>42426</v>
      </c>
      <c r="D2220">
        <f>22-0-0</f>
        <v>22</v>
      </c>
      <c r="E2220">
        <v>20.8</v>
      </c>
      <c r="F2220" s="7">
        <v>21.141618497109825</v>
      </c>
      <c r="G2220" s="7">
        <v>0.67792500704820968</v>
      </c>
      <c r="H2220">
        <v>0.55000000000000004</v>
      </c>
      <c r="I2220" s="7">
        <v>0.56094727939103473</v>
      </c>
      <c r="J2220">
        <v>18.2</v>
      </c>
      <c r="K2220">
        <v>550</v>
      </c>
      <c r="L2220">
        <v>540.80000000000007</v>
      </c>
      <c r="M2220">
        <v>285</v>
      </c>
      <c r="N2220">
        <v>261.60000000000002</v>
      </c>
    </row>
    <row r="2221" spans="1:14" x14ac:dyDescent="0.25">
      <c r="A2221" t="s">
        <v>36</v>
      </c>
      <c r="B2221" t="s">
        <v>60</v>
      </c>
      <c r="C2221" s="1">
        <v>42426</v>
      </c>
      <c r="D2221">
        <v>0</v>
      </c>
      <c r="E2221">
        <v>8</v>
      </c>
      <c r="F2221" s="7">
        <v>0</v>
      </c>
      <c r="G2221" s="7">
        <v>0.30814773047645894</v>
      </c>
      <c r="H2221">
        <v>0.25</v>
      </c>
      <c r="I2221" s="7">
        <v>0.25497603608683395</v>
      </c>
      <c r="J2221">
        <v>15.1</v>
      </c>
      <c r="K2221">
        <v>0</v>
      </c>
      <c r="L2221">
        <v>208</v>
      </c>
      <c r="M2221">
        <v>0</v>
      </c>
      <c r="N2221">
        <v>0</v>
      </c>
    </row>
    <row r="2222" spans="1:14" x14ac:dyDescent="0.25">
      <c r="A2222" t="s">
        <v>37</v>
      </c>
      <c r="B2222" t="s">
        <v>60</v>
      </c>
      <c r="C2222" s="1">
        <v>42426</v>
      </c>
      <c r="D2222">
        <v>0</v>
      </c>
      <c r="E2222">
        <v>0</v>
      </c>
      <c r="F2222" s="7">
        <v>0</v>
      </c>
      <c r="G2222" s="7">
        <v>0</v>
      </c>
      <c r="H2222">
        <v>0</v>
      </c>
      <c r="I2222" s="7">
        <v>0</v>
      </c>
      <c r="J2222">
        <v>0</v>
      </c>
      <c r="K2222">
        <v>0</v>
      </c>
      <c r="L2222">
        <v>0</v>
      </c>
      <c r="M2222">
        <v>0</v>
      </c>
      <c r="N2222">
        <v>0</v>
      </c>
    </row>
    <row r="2223" spans="1:14" x14ac:dyDescent="0.25">
      <c r="A2223" t="s">
        <v>38</v>
      </c>
      <c r="B2223" t="s">
        <v>60</v>
      </c>
      <c r="C2223" s="1">
        <v>42426</v>
      </c>
      <c r="D2223">
        <v>0</v>
      </c>
      <c r="E2223">
        <v>10</v>
      </c>
      <c r="F2223" s="7">
        <v>0</v>
      </c>
      <c r="G2223" s="7">
        <v>0</v>
      </c>
      <c r="H2223">
        <v>0</v>
      </c>
      <c r="I2223" s="7">
        <v>0</v>
      </c>
      <c r="J2223">
        <v>18.899999999999999</v>
      </c>
      <c r="K2223">
        <v>0</v>
      </c>
      <c r="L2223">
        <v>260</v>
      </c>
      <c r="M2223">
        <v>373.7</v>
      </c>
      <c r="N2223">
        <v>343.1</v>
      </c>
    </row>
    <row r="2224" spans="1:14" x14ac:dyDescent="0.25">
      <c r="A2224" t="s">
        <v>59</v>
      </c>
      <c r="B2224" t="s">
        <v>60</v>
      </c>
      <c r="C2224" s="1">
        <v>42426</v>
      </c>
      <c r="D2224">
        <v>0</v>
      </c>
      <c r="E2224">
        <v>5</v>
      </c>
      <c r="F2224" s="7">
        <v>0</v>
      </c>
      <c r="G2224" s="7">
        <v>0</v>
      </c>
      <c r="I2224" s="7">
        <v>0</v>
      </c>
      <c r="K2224">
        <v>0</v>
      </c>
      <c r="L2224">
        <v>130</v>
      </c>
      <c r="M2224">
        <v>0</v>
      </c>
      <c r="N2224">
        <v>0</v>
      </c>
    </row>
    <row r="2225" spans="1:14" x14ac:dyDescent="0.25">
      <c r="A2225" t="s">
        <v>1</v>
      </c>
      <c r="B2225" t="s">
        <v>60</v>
      </c>
      <c r="C2225" s="1">
        <v>42427</v>
      </c>
      <c r="D2225">
        <v>573.29999999999995</v>
      </c>
      <c r="E2225">
        <v>507.19999999999993</v>
      </c>
      <c r="F2225">
        <v>491</v>
      </c>
      <c r="G2225">
        <v>165.4</v>
      </c>
      <c r="H2225">
        <v>177.35000000000002</v>
      </c>
      <c r="I2225">
        <v>166.94000000000003</v>
      </c>
      <c r="J2225">
        <v>530.84482758620686</v>
      </c>
      <c r="K2225">
        <v>15194.3</v>
      </c>
      <c r="L2225">
        <v>14044</v>
      </c>
      <c r="M2225">
        <v>5184.5999999999995</v>
      </c>
      <c r="N2225">
        <v>4774.96</v>
      </c>
    </row>
    <row r="2226" spans="1:14" x14ac:dyDescent="0.25">
      <c r="A2226" t="s">
        <v>2</v>
      </c>
      <c r="B2226" t="s">
        <v>60</v>
      </c>
      <c r="C2226" s="1">
        <v>42427</v>
      </c>
      <c r="D2226">
        <f>16.5-0-0</f>
        <v>16.5</v>
      </c>
      <c r="E2226">
        <v>14.5</v>
      </c>
      <c r="F2226" s="7">
        <v>14.131344845630561</v>
      </c>
      <c r="G2226" s="7">
        <v>19.305215675218495</v>
      </c>
      <c r="H2226">
        <v>20.7</v>
      </c>
      <c r="I2226" s="7">
        <v>19.484961939667325</v>
      </c>
      <c r="J2226">
        <v>12.3</v>
      </c>
      <c r="K2226">
        <v>386.28000000000009</v>
      </c>
      <c r="L2226">
        <v>391.5</v>
      </c>
      <c r="M2226">
        <v>55.3</v>
      </c>
      <c r="N2226">
        <v>50.9</v>
      </c>
    </row>
    <row r="2227" spans="1:14" x14ac:dyDescent="0.25">
      <c r="A2227" t="s">
        <v>3</v>
      </c>
      <c r="B2227" t="s">
        <v>60</v>
      </c>
      <c r="C2227" s="1">
        <v>42427</v>
      </c>
      <c r="D2227">
        <f>4.5-0-0</f>
        <v>4.5</v>
      </c>
      <c r="E2227">
        <v>3.3</v>
      </c>
      <c r="F2227" s="7">
        <v>3.8540031397174257</v>
      </c>
      <c r="G2227" s="7">
        <v>13.1592557090499</v>
      </c>
      <c r="H2227">
        <v>14.11</v>
      </c>
      <c r="I2227" s="7">
        <v>13.281778404285312</v>
      </c>
      <c r="J2227">
        <v>3.5</v>
      </c>
      <c r="K2227">
        <v>108.30499999999999</v>
      </c>
      <c r="L2227">
        <v>89.1</v>
      </c>
      <c r="M2227">
        <v>31.8</v>
      </c>
      <c r="N2227">
        <v>29.3</v>
      </c>
    </row>
    <row r="2228" spans="1:14" x14ac:dyDescent="0.25">
      <c r="A2228" t="s">
        <v>4</v>
      </c>
      <c r="B2228" t="s">
        <v>60</v>
      </c>
      <c r="C2228" s="1">
        <v>42427</v>
      </c>
      <c r="D2228">
        <f>7.8-1.6-0</f>
        <v>6.1999999999999993</v>
      </c>
      <c r="E2228">
        <v>6.9</v>
      </c>
      <c r="F2228" s="7">
        <v>5.309959881388453</v>
      </c>
      <c r="G2228" s="7">
        <v>9.7738483225260779</v>
      </c>
      <c r="H2228">
        <v>10.48</v>
      </c>
      <c r="I2228" s="7">
        <v>9.8648502960248106</v>
      </c>
      <c r="J2228">
        <v>6.6</v>
      </c>
      <c r="K2228">
        <v>207.6815</v>
      </c>
      <c r="L2228">
        <v>186.3</v>
      </c>
      <c r="M2228">
        <v>54.7</v>
      </c>
      <c r="N2228">
        <v>50.4</v>
      </c>
    </row>
    <row r="2229" spans="1:14" x14ac:dyDescent="0.25">
      <c r="A2229" t="s">
        <v>5</v>
      </c>
      <c r="B2229" t="s">
        <v>60</v>
      </c>
      <c r="C2229" s="1">
        <v>42427</v>
      </c>
      <c r="D2229">
        <f>12.5-0-0</f>
        <v>12.5</v>
      </c>
      <c r="E2229">
        <v>7.7</v>
      </c>
      <c r="F2229" s="7">
        <v>10.705564276992849</v>
      </c>
      <c r="G2229" s="7">
        <v>9.4287792500704803</v>
      </c>
      <c r="H2229">
        <v>10.11</v>
      </c>
      <c r="I2229" s="7">
        <v>9.5165683676346209</v>
      </c>
      <c r="J2229">
        <v>8.8000000000000007</v>
      </c>
      <c r="K2229">
        <v>276.58999999999997</v>
      </c>
      <c r="L2229">
        <v>207.9</v>
      </c>
      <c r="M2229">
        <v>26.5</v>
      </c>
      <c r="N2229">
        <v>24.4</v>
      </c>
    </row>
    <row r="2230" spans="1:14" x14ac:dyDescent="0.25">
      <c r="A2230" t="s">
        <v>6</v>
      </c>
      <c r="B2230" t="s">
        <v>60</v>
      </c>
      <c r="C2230" s="1">
        <v>42427</v>
      </c>
      <c r="D2230">
        <f>13.2-0-1.3</f>
        <v>11.899999999999999</v>
      </c>
      <c r="E2230">
        <v>16.5</v>
      </c>
      <c r="F2230" s="7">
        <v>10.191697191697191</v>
      </c>
      <c r="G2230" s="7">
        <v>11.620434169720889</v>
      </c>
      <c r="H2230">
        <v>12.46</v>
      </c>
      <c r="I2230" s="7">
        <v>11.728629264166903</v>
      </c>
      <c r="J2230">
        <v>12.4</v>
      </c>
      <c r="K2230">
        <v>387.28250000000003</v>
      </c>
      <c r="L2230">
        <v>445.5</v>
      </c>
      <c r="M2230">
        <v>52.6</v>
      </c>
      <c r="N2230">
        <v>48.4</v>
      </c>
    </row>
    <row r="2231" spans="1:14" x14ac:dyDescent="0.25">
      <c r="A2231" t="s">
        <v>7</v>
      </c>
      <c r="B2231" t="s">
        <v>60</v>
      </c>
      <c r="C2231" s="1">
        <v>42427</v>
      </c>
      <c r="D2231">
        <f>14.1-0-0</f>
        <v>14.1</v>
      </c>
      <c r="E2231">
        <v>11.8</v>
      </c>
      <c r="F2231" s="7">
        <v>12.075876504447933</v>
      </c>
      <c r="G2231" s="7">
        <v>9.8204792782633206</v>
      </c>
      <c r="H2231">
        <v>10.53</v>
      </c>
      <c r="I2231" s="7">
        <v>9.9119154214829432</v>
      </c>
      <c r="J2231">
        <v>11.4</v>
      </c>
      <c r="K2231">
        <v>356.36599999999993</v>
      </c>
      <c r="L2231">
        <v>318.60000000000002</v>
      </c>
      <c r="M2231">
        <v>36.9</v>
      </c>
      <c r="N2231">
        <v>34</v>
      </c>
    </row>
    <row r="2232" spans="1:14" x14ac:dyDescent="0.25">
      <c r="A2232" t="s">
        <v>8</v>
      </c>
      <c r="B2232" t="s">
        <v>60</v>
      </c>
      <c r="C2232" s="1">
        <v>42427</v>
      </c>
      <c r="D2232">
        <f>21.1-0-0</f>
        <v>21.1</v>
      </c>
      <c r="E2232">
        <v>12.7</v>
      </c>
      <c r="F2232" s="7">
        <v>18.070992499563932</v>
      </c>
      <c r="G2232" s="7">
        <v>7.4609529179588376</v>
      </c>
      <c r="H2232">
        <v>8</v>
      </c>
      <c r="I2232" s="7">
        <v>7.5304200733013813</v>
      </c>
      <c r="J2232">
        <v>12.7</v>
      </c>
      <c r="K2232">
        <v>397.005</v>
      </c>
      <c r="L2232">
        <v>342.9</v>
      </c>
      <c r="M2232">
        <v>50.7</v>
      </c>
      <c r="N2232">
        <v>46.7</v>
      </c>
    </row>
    <row r="2233" spans="1:14" x14ac:dyDescent="0.25">
      <c r="A2233" t="s">
        <v>9</v>
      </c>
      <c r="B2233" t="s">
        <v>60</v>
      </c>
      <c r="C2233" s="1">
        <v>42427</v>
      </c>
      <c r="D2233">
        <f>15.9-0-0</f>
        <v>15.9</v>
      </c>
      <c r="E2233">
        <v>14.8</v>
      </c>
      <c r="F2233" s="7">
        <v>13.617477760334905</v>
      </c>
      <c r="G2233" s="7">
        <v>9.6619340287566935</v>
      </c>
      <c r="H2233">
        <v>10.36</v>
      </c>
      <c r="I2233" s="7">
        <v>9.7518939949252879</v>
      </c>
      <c r="J2233">
        <v>12.4</v>
      </c>
      <c r="K2233">
        <v>389.07000000000005</v>
      </c>
      <c r="L2233">
        <v>399.6</v>
      </c>
      <c r="M2233">
        <v>43.5</v>
      </c>
      <c r="N2233">
        <v>40</v>
      </c>
    </row>
    <row r="2234" spans="1:14" x14ac:dyDescent="0.25">
      <c r="A2234" t="s">
        <v>10</v>
      </c>
      <c r="B2234" t="s">
        <v>60</v>
      </c>
      <c r="C2234" s="1">
        <v>42427</v>
      </c>
      <c r="D2234">
        <f>15.8-0-0</f>
        <v>15.8</v>
      </c>
      <c r="E2234">
        <v>17.8</v>
      </c>
      <c r="F2234" s="7">
        <v>13.531833246118962</v>
      </c>
      <c r="G2234" s="7">
        <v>9.1489935156470246</v>
      </c>
      <c r="H2234">
        <v>9.81</v>
      </c>
      <c r="I2234" s="7">
        <v>9.2341776148858195</v>
      </c>
      <c r="J2234">
        <v>13.3</v>
      </c>
      <c r="K2234">
        <v>416.96</v>
      </c>
      <c r="L2234">
        <v>480.6</v>
      </c>
      <c r="M2234">
        <v>59.9</v>
      </c>
      <c r="N2234">
        <v>55.2</v>
      </c>
    </row>
    <row r="2235" spans="1:14" x14ac:dyDescent="0.25">
      <c r="A2235" t="s">
        <v>11</v>
      </c>
      <c r="B2235" t="s">
        <v>60</v>
      </c>
      <c r="C2235" s="1">
        <v>42427</v>
      </c>
      <c r="D2235">
        <f>10.9-0-0</f>
        <v>10.9</v>
      </c>
      <c r="E2235">
        <v>12.4</v>
      </c>
      <c r="F2235" s="7">
        <v>9.3352520495377647</v>
      </c>
      <c r="G2235" s="7">
        <v>8.7572934874541861</v>
      </c>
      <c r="H2235">
        <v>9.39</v>
      </c>
      <c r="I2235" s="7">
        <v>8.8388305610374971</v>
      </c>
      <c r="J2235">
        <v>8.8000000000000007</v>
      </c>
      <c r="K2235">
        <v>275.77800000000008</v>
      </c>
      <c r="L2235">
        <v>334.8</v>
      </c>
      <c r="M2235">
        <v>43.9</v>
      </c>
      <c r="N2235">
        <v>40.5</v>
      </c>
    </row>
    <row r="2236" spans="1:14" x14ac:dyDescent="0.25">
      <c r="A2236" t="s">
        <v>12</v>
      </c>
      <c r="B2236" t="s">
        <v>60</v>
      </c>
      <c r="C2236" s="1">
        <v>42427</v>
      </c>
      <c r="D2236">
        <f>33.6-0-0</f>
        <v>33.6</v>
      </c>
      <c r="E2236">
        <v>30.4</v>
      </c>
      <c r="F2236" s="7">
        <v>28.776556776556781</v>
      </c>
      <c r="G2236" s="7">
        <v>6.1832647307583875</v>
      </c>
      <c r="H2236">
        <v>6.63</v>
      </c>
      <c r="I2236" s="7">
        <v>6.2408356357485193</v>
      </c>
      <c r="J2236">
        <v>26.8</v>
      </c>
      <c r="K2236">
        <v>837.63499999999988</v>
      </c>
      <c r="L2236">
        <v>820.8</v>
      </c>
      <c r="M2236">
        <v>267</v>
      </c>
      <c r="N2236">
        <v>245.9</v>
      </c>
    </row>
    <row r="2237" spans="1:14" x14ac:dyDescent="0.25">
      <c r="A2237" t="s">
        <v>13</v>
      </c>
      <c r="B2237" t="s">
        <v>60</v>
      </c>
      <c r="C2237" s="1">
        <v>42427</v>
      </c>
      <c r="D2237">
        <f>12-0-0</f>
        <v>12</v>
      </c>
      <c r="E2237">
        <v>10</v>
      </c>
      <c r="F2237" s="7">
        <v>10.277341705913136</v>
      </c>
      <c r="G2237" s="7">
        <v>6.5003552297716372</v>
      </c>
      <c r="H2237">
        <v>6.97</v>
      </c>
      <c r="I2237" s="7">
        <v>6.5608784888638283</v>
      </c>
      <c r="J2237">
        <v>10</v>
      </c>
      <c r="K2237">
        <v>312</v>
      </c>
      <c r="L2237">
        <v>270</v>
      </c>
      <c r="M2237">
        <v>37.200000000000003</v>
      </c>
      <c r="N2237">
        <v>34.200000000000003</v>
      </c>
    </row>
    <row r="2238" spans="1:14" x14ac:dyDescent="0.25">
      <c r="A2238" t="s">
        <v>14</v>
      </c>
      <c r="B2238" t="s">
        <v>60</v>
      </c>
      <c r="C2238" s="1">
        <v>42427</v>
      </c>
      <c r="D2238">
        <f>8-0-0</f>
        <v>8</v>
      </c>
      <c r="E2238">
        <v>5.7</v>
      </c>
      <c r="F2238" s="7">
        <v>6.8515611372754233</v>
      </c>
      <c r="G2238" s="7">
        <v>3.9263264730758385</v>
      </c>
      <c r="H2238">
        <v>4.21</v>
      </c>
      <c r="I2238" s="7">
        <v>3.9628835635748523</v>
      </c>
      <c r="J2238">
        <v>5.4</v>
      </c>
      <c r="K2238">
        <v>168</v>
      </c>
      <c r="L2238">
        <v>153.9</v>
      </c>
      <c r="M2238">
        <v>13.4</v>
      </c>
      <c r="N2238">
        <v>12.4</v>
      </c>
    </row>
    <row r="2239" spans="1:14" x14ac:dyDescent="0.25">
      <c r="A2239" t="s">
        <v>15</v>
      </c>
      <c r="B2239" t="s">
        <v>60</v>
      </c>
      <c r="C2239" s="1">
        <v>42427</v>
      </c>
      <c r="D2239">
        <f>12-0-0</f>
        <v>12</v>
      </c>
      <c r="E2239">
        <v>9.9</v>
      </c>
      <c r="F2239" s="7">
        <v>10.277341705913136</v>
      </c>
      <c r="G2239" s="7">
        <v>3.8050859881590071</v>
      </c>
      <c r="H2239">
        <v>4.08</v>
      </c>
      <c r="I2239" s="7">
        <v>3.8405142373837045</v>
      </c>
      <c r="J2239">
        <v>10.5</v>
      </c>
      <c r="K2239">
        <v>328</v>
      </c>
      <c r="L2239">
        <v>267.3</v>
      </c>
      <c r="M2239">
        <v>47.1</v>
      </c>
      <c r="N2239">
        <v>43.4</v>
      </c>
    </row>
    <row r="2240" spans="1:14" x14ac:dyDescent="0.25">
      <c r="A2240" t="s">
        <v>16</v>
      </c>
      <c r="B2240" t="s">
        <v>60</v>
      </c>
      <c r="C2240" s="1">
        <v>42427</v>
      </c>
      <c r="D2240">
        <f>11-0-0</f>
        <v>11</v>
      </c>
      <c r="E2240">
        <v>9.9</v>
      </c>
      <c r="F2240" s="7">
        <v>9.4208965637537077</v>
      </c>
      <c r="G2240" s="7">
        <v>6.3324837891175632</v>
      </c>
      <c r="H2240">
        <v>6.79</v>
      </c>
      <c r="I2240" s="7">
        <v>6.3914440372145478</v>
      </c>
      <c r="J2240">
        <v>10.3</v>
      </c>
      <c r="K2240">
        <v>323.5</v>
      </c>
      <c r="L2240">
        <v>267.3</v>
      </c>
      <c r="M2240">
        <v>87.8</v>
      </c>
      <c r="N2240">
        <v>80.8</v>
      </c>
    </row>
    <row r="2241" spans="1:14" x14ac:dyDescent="0.25">
      <c r="A2241" t="s">
        <v>17</v>
      </c>
      <c r="B2241" t="s">
        <v>60</v>
      </c>
      <c r="C2241" s="1">
        <v>42427</v>
      </c>
      <c r="D2241">
        <v>0</v>
      </c>
      <c r="E2241">
        <v>17</v>
      </c>
      <c r="F2241" s="7">
        <v>0</v>
      </c>
      <c r="G2241" s="7">
        <v>3.0683168875105724</v>
      </c>
      <c r="H2241">
        <v>3.29</v>
      </c>
      <c r="I2241" s="7">
        <v>3.0968852551451929</v>
      </c>
      <c r="J2241">
        <v>31.5</v>
      </c>
      <c r="K2241">
        <v>0</v>
      </c>
      <c r="L2241">
        <v>459</v>
      </c>
      <c r="M2241">
        <v>350.2</v>
      </c>
      <c r="N2241">
        <v>322.5</v>
      </c>
    </row>
    <row r="2242" spans="1:14" x14ac:dyDescent="0.25">
      <c r="A2242" t="s">
        <v>18</v>
      </c>
      <c r="B2242" t="s">
        <v>60</v>
      </c>
      <c r="C2242" s="1">
        <v>42427</v>
      </c>
      <c r="D2242">
        <f>19.5-0-0</f>
        <v>19.5</v>
      </c>
      <c r="E2242">
        <v>18</v>
      </c>
      <c r="F2242" s="7">
        <v>16.700680272108844</v>
      </c>
      <c r="G2242" s="7">
        <v>2.3128954045672399</v>
      </c>
      <c r="H2242">
        <v>2.48</v>
      </c>
      <c r="I2242" s="7">
        <v>2.3344302227234284</v>
      </c>
      <c r="J2242">
        <v>16.100000000000001</v>
      </c>
      <c r="K2242">
        <v>504.5</v>
      </c>
      <c r="L2242">
        <v>486</v>
      </c>
      <c r="M2242">
        <v>193.1</v>
      </c>
      <c r="N2242">
        <v>177.8</v>
      </c>
    </row>
    <row r="2243" spans="1:14" x14ac:dyDescent="0.25">
      <c r="A2243" t="s">
        <v>19</v>
      </c>
      <c r="B2243" t="s">
        <v>60</v>
      </c>
      <c r="C2243" s="1">
        <v>42427</v>
      </c>
      <c r="D2243">
        <f>14.5-0-0</f>
        <v>14.5</v>
      </c>
      <c r="E2243">
        <v>14.6</v>
      </c>
      <c r="F2243" s="7">
        <v>12.418454561311705</v>
      </c>
      <c r="G2243" s="7">
        <v>2.3035692134197916</v>
      </c>
      <c r="H2243">
        <v>2.4700000000000002</v>
      </c>
      <c r="I2243" s="7">
        <v>2.3250171976318019</v>
      </c>
      <c r="J2243">
        <v>12.4</v>
      </c>
      <c r="K2243">
        <v>388</v>
      </c>
      <c r="L2243">
        <v>394.2</v>
      </c>
      <c r="M2243">
        <v>231.8</v>
      </c>
      <c r="N2243">
        <v>213.5</v>
      </c>
    </row>
    <row r="2244" spans="1:14" x14ac:dyDescent="0.25">
      <c r="A2244" t="s">
        <v>20</v>
      </c>
      <c r="B2244" t="s">
        <v>60</v>
      </c>
      <c r="C2244" s="1">
        <v>42427</v>
      </c>
      <c r="D2244">
        <f>31-0-0</f>
        <v>31</v>
      </c>
      <c r="E2244">
        <v>30.5</v>
      </c>
      <c r="F2244" s="7">
        <v>26.549799406942267</v>
      </c>
      <c r="G2244" s="7">
        <v>1.8838906117846066</v>
      </c>
      <c r="H2244">
        <v>2.02</v>
      </c>
      <c r="I2244" s="7">
        <v>1.9014310685085989</v>
      </c>
      <c r="J2244">
        <v>25.9</v>
      </c>
      <c r="K2244">
        <v>811</v>
      </c>
      <c r="L2244">
        <v>823.5</v>
      </c>
      <c r="M2244">
        <v>245.5</v>
      </c>
      <c r="N2244">
        <v>226.1</v>
      </c>
    </row>
    <row r="2245" spans="1:14" x14ac:dyDescent="0.25">
      <c r="A2245" t="s">
        <v>21</v>
      </c>
      <c r="B2245" t="s">
        <v>60</v>
      </c>
      <c r="C2245" s="1">
        <v>42427</v>
      </c>
      <c r="D2245">
        <f>24-0-0</f>
        <v>24</v>
      </c>
      <c r="E2245">
        <v>26</v>
      </c>
      <c r="F2245" s="7">
        <v>20.554683411826272</v>
      </c>
      <c r="G2245" s="7">
        <v>2.8165097265294614</v>
      </c>
      <c r="H2245">
        <v>3.02</v>
      </c>
      <c r="I2245" s="7">
        <v>2.8427335776712717</v>
      </c>
      <c r="J2245">
        <v>20.6</v>
      </c>
      <c r="K2245">
        <v>643.5</v>
      </c>
      <c r="L2245">
        <v>702</v>
      </c>
      <c r="M2245">
        <v>358.8</v>
      </c>
      <c r="N2245">
        <v>330.5</v>
      </c>
    </row>
    <row r="2246" spans="1:14" x14ac:dyDescent="0.25">
      <c r="A2246" t="s">
        <v>22</v>
      </c>
      <c r="B2246" t="s">
        <v>60</v>
      </c>
      <c r="C2246" s="1">
        <v>42427</v>
      </c>
      <c r="D2246">
        <f>20.5-0-0</f>
        <v>20.5</v>
      </c>
      <c r="E2246">
        <v>20.8</v>
      </c>
      <c r="F2246" s="7">
        <v>17.557125414268274</v>
      </c>
      <c r="G2246" s="7">
        <v>1.3243191429376937</v>
      </c>
      <c r="H2246">
        <v>1.42</v>
      </c>
      <c r="I2246" s="7">
        <v>1.3366495630109951</v>
      </c>
      <c r="J2246">
        <v>17.399999999999999</v>
      </c>
      <c r="K2246">
        <v>544.5</v>
      </c>
      <c r="L2246">
        <v>561.6</v>
      </c>
      <c r="M2246">
        <v>286.2</v>
      </c>
      <c r="N2246">
        <v>263.60000000000002</v>
      </c>
    </row>
    <row r="2247" spans="1:14" x14ac:dyDescent="0.25">
      <c r="A2247" t="s">
        <v>23</v>
      </c>
      <c r="B2247" t="s">
        <v>60</v>
      </c>
      <c r="C2247" s="1">
        <v>42427</v>
      </c>
      <c r="D2247">
        <f>4-0-0</f>
        <v>4</v>
      </c>
      <c r="E2247">
        <v>4.7</v>
      </c>
      <c r="F2247" s="7">
        <v>3.4257805686377116</v>
      </c>
      <c r="G2247" s="7">
        <v>2.1916549196504089</v>
      </c>
      <c r="H2247">
        <v>2.35</v>
      </c>
      <c r="I2247" s="7">
        <v>2.212060896532281</v>
      </c>
      <c r="J2247">
        <v>2.9</v>
      </c>
      <c r="K2247">
        <v>89.90500000000003</v>
      </c>
      <c r="L2247">
        <v>126.9</v>
      </c>
      <c r="M2247">
        <v>4.3</v>
      </c>
      <c r="N2247">
        <v>3.9</v>
      </c>
    </row>
    <row r="2248" spans="1:14" x14ac:dyDescent="0.25">
      <c r="A2248" t="s">
        <v>24</v>
      </c>
      <c r="B2248" t="s">
        <v>60</v>
      </c>
      <c r="C2248" s="1">
        <v>42427</v>
      </c>
      <c r="D2248">
        <f>31-0-0</f>
        <v>31</v>
      </c>
      <c r="E2248">
        <v>27.8</v>
      </c>
      <c r="F2248" s="7">
        <v>26.549799406942267</v>
      </c>
      <c r="G2248" s="7">
        <v>1.6041048773611501</v>
      </c>
      <c r="H2248">
        <v>1.72</v>
      </c>
      <c r="I2248" s="7">
        <v>1.619040315759797</v>
      </c>
      <c r="J2248">
        <v>27.5</v>
      </c>
      <c r="K2248">
        <v>859.2</v>
      </c>
      <c r="L2248">
        <v>750.6</v>
      </c>
      <c r="M2248">
        <v>451.9</v>
      </c>
      <c r="N2248">
        <v>416.2</v>
      </c>
    </row>
    <row r="2249" spans="1:14" x14ac:dyDescent="0.25">
      <c r="A2249" t="s">
        <v>25</v>
      </c>
      <c r="B2249" t="s">
        <v>60</v>
      </c>
      <c r="C2249" s="1">
        <v>42427</v>
      </c>
      <c r="D2249">
        <f>4-0-0</f>
        <v>4</v>
      </c>
      <c r="E2249">
        <v>6.2</v>
      </c>
      <c r="F2249" s="7">
        <v>3.4257805686377116</v>
      </c>
      <c r="G2249" s="7">
        <v>2.1543501550606146</v>
      </c>
      <c r="H2249">
        <v>2.31</v>
      </c>
      <c r="I2249" s="7">
        <v>2.1744087961657739</v>
      </c>
      <c r="J2249">
        <v>5.5</v>
      </c>
      <c r="K2249">
        <v>171</v>
      </c>
      <c r="L2249">
        <v>167.4</v>
      </c>
      <c r="M2249">
        <v>13.5</v>
      </c>
      <c r="N2249">
        <v>12.4</v>
      </c>
    </row>
    <row r="2250" spans="1:14" x14ac:dyDescent="0.25">
      <c r="A2250" t="s">
        <v>26</v>
      </c>
      <c r="B2250" t="s">
        <v>60</v>
      </c>
      <c r="C2250" s="1">
        <v>42427</v>
      </c>
      <c r="D2250">
        <f>20-0-0</f>
        <v>20</v>
      </c>
      <c r="E2250">
        <v>16.5</v>
      </c>
      <c r="F2250" s="7">
        <v>17.128902843188559</v>
      </c>
      <c r="G2250" s="7">
        <v>1.4548858190019733</v>
      </c>
      <c r="H2250">
        <v>1.56</v>
      </c>
      <c r="I2250" s="7">
        <v>1.4684319142937696</v>
      </c>
      <c r="J2250">
        <v>17.2</v>
      </c>
      <c r="K2250">
        <v>538.5</v>
      </c>
      <c r="L2250">
        <v>445.5</v>
      </c>
      <c r="M2250">
        <v>85.7</v>
      </c>
      <c r="N2250">
        <v>79</v>
      </c>
    </row>
    <row r="2251" spans="1:14" x14ac:dyDescent="0.25">
      <c r="A2251" t="s">
        <v>27</v>
      </c>
      <c r="B2251" t="s">
        <v>60</v>
      </c>
      <c r="C2251" s="1">
        <v>42427</v>
      </c>
      <c r="D2251">
        <f>22-0-0</f>
        <v>22</v>
      </c>
      <c r="E2251">
        <v>18.2</v>
      </c>
      <c r="F2251" s="7">
        <v>18.841793127507415</v>
      </c>
      <c r="G2251" s="7">
        <v>1.2590358049055539</v>
      </c>
      <c r="H2251">
        <v>1.35</v>
      </c>
      <c r="I2251" s="7">
        <v>1.2707583873696082</v>
      </c>
      <c r="J2251">
        <v>16.8</v>
      </c>
      <c r="K2251">
        <v>527</v>
      </c>
      <c r="L2251">
        <v>491.4</v>
      </c>
      <c r="M2251">
        <v>271.10000000000002</v>
      </c>
      <c r="N2251">
        <v>249.7</v>
      </c>
    </row>
    <row r="2252" spans="1:14" x14ac:dyDescent="0.25">
      <c r="A2252" t="s">
        <v>28</v>
      </c>
      <c r="B2252" t="s">
        <v>60</v>
      </c>
      <c r="C2252" s="1">
        <v>42427</v>
      </c>
      <c r="D2252">
        <f>7-0-0</f>
        <v>7</v>
      </c>
      <c r="E2252">
        <v>7</v>
      </c>
      <c r="F2252" s="7">
        <v>5.995115995115996</v>
      </c>
      <c r="G2252" s="7">
        <v>1.2497096137581054</v>
      </c>
      <c r="H2252">
        <v>1.34</v>
      </c>
      <c r="I2252" s="7">
        <v>1.2613453622779816</v>
      </c>
      <c r="J2252">
        <v>5.3</v>
      </c>
      <c r="K2252">
        <v>166</v>
      </c>
      <c r="L2252">
        <v>189</v>
      </c>
      <c r="M2252">
        <v>86.1</v>
      </c>
      <c r="N2252">
        <v>79.3</v>
      </c>
    </row>
    <row r="2253" spans="1:14" x14ac:dyDescent="0.25">
      <c r="A2253" t="s">
        <v>29</v>
      </c>
      <c r="B2253" t="s">
        <v>60</v>
      </c>
      <c r="C2253" s="1">
        <v>42427</v>
      </c>
      <c r="D2253">
        <f>14.5-0-0</f>
        <v>14.5</v>
      </c>
      <c r="E2253">
        <v>14.4</v>
      </c>
      <c r="F2253" s="7">
        <v>12.418454561311705</v>
      </c>
      <c r="G2253" s="7">
        <v>1.2030786580208626</v>
      </c>
      <c r="H2253">
        <v>1.29</v>
      </c>
      <c r="I2253" s="7">
        <v>1.214280236819848</v>
      </c>
      <c r="J2253">
        <v>13.2</v>
      </c>
      <c r="K2253">
        <v>414</v>
      </c>
      <c r="L2253">
        <v>388.8</v>
      </c>
      <c r="M2253">
        <v>46.3</v>
      </c>
      <c r="N2253">
        <v>42.7</v>
      </c>
    </row>
    <row r="2254" spans="1:14" x14ac:dyDescent="0.25">
      <c r="A2254" t="s">
        <v>30</v>
      </c>
      <c r="B2254" t="s">
        <v>60</v>
      </c>
      <c r="C2254" s="1">
        <v>42427</v>
      </c>
      <c r="D2254">
        <f>35-0-0</f>
        <v>35</v>
      </c>
      <c r="E2254">
        <v>36.299999999999997</v>
      </c>
      <c r="F2254" s="7">
        <v>29.975579975579979</v>
      </c>
      <c r="G2254" s="7">
        <v>1.4921905835917677</v>
      </c>
      <c r="H2254">
        <v>1.6</v>
      </c>
      <c r="I2254" s="7">
        <v>1.5060840146602763</v>
      </c>
      <c r="J2254">
        <v>32.4</v>
      </c>
      <c r="K2254">
        <v>1014.5</v>
      </c>
      <c r="L2254">
        <v>980.09999999999991</v>
      </c>
      <c r="M2254">
        <v>121.4</v>
      </c>
      <c r="N2254">
        <v>111.8</v>
      </c>
    </row>
    <row r="2255" spans="1:14" x14ac:dyDescent="0.25">
      <c r="A2255" t="s">
        <v>31</v>
      </c>
      <c r="B2255" t="s">
        <v>60</v>
      </c>
      <c r="C2255" s="1">
        <v>42427</v>
      </c>
      <c r="D2255">
        <f>25-0-0</f>
        <v>25</v>
      </c>
      <c r="E2255">
        <v>31.9</v>
      </c>
      <c r="F2255" s="7">
        <v>21.411128553985698</v>
      </c>
      <c r="G2255" s="7">
        <v>1.2497096137581054</v>
      </c>
      <c r="H2255">
        <v>1.34</v>
      </c>
      <c r="I2255" s="7">
        <v>1.2613453622779816</v>
      </c>
      <c r="J2255">
        <v>26.6</v>
      </c>
      <c r="K2255">
        <v>832</v>
      </c>
      <c r="L2255">
        <v>861.3</v>
      </c>
      <c r="M2255">
        <v>172.4</v>
      </c>
      <c r="N2255">
        <v>158.80000000000001</v>
      </c>
    </row>
    <row r="2256" spans="1:14" x14ac:dyDescent="0.25">
      <c r="A2256" t="s">
        <v>32</v>
      </c>
      <c r="B2256" t="s">
        <v>60</v>
      </c>
      <c r="C2256" s="1">
        <v>42427</v>
      </c>
      <c r="D2256">
        <f>7-0-0</f>
        <v>7</v>
      </c>
      <c r="E2256">
        <v>7.4</v>
      </c>
      <c r="F2256" s="7">
        <v>5.995115995115996</v>
      </c>
      <c r="G2256" s="7">
        <v>0.77407386523822941</v>
      </c>
      <c r="H2256">
        <v>0.83</v>
      </c>
      <c r="I2256" s="7">
        <v>0.78128108260501827</v>
      </c>
      <c r="J2256">
        <v>6.1</v>
      </c>
      <c r="K2256">
        <v>191</v>
      </c>
      <c r="L2256">
        <v>199.8</v>
      </c>
      <c r="M2256">
        <v>82.2</v>
      </c>
      <c r="N2256">
        <v>75.7</v>
      </c>
    </row>
    <row r="2257" spans="1:14" x14ac:dyDescent="0.25">
      <c r="A2257" t="s">
        <v>33</v>
      </c>
      <c r="B2257" t="s">
        <v>60</v>
      </c>
      <c r="C2257" s="1">
        <v>42427</v>
      </c>
      <c r="D2257">
        <v>0</v>
      </c>
      <c r="E2257">
        <v>15</v>
      </c>
      <c r="F2257" s="7">
        <v>0</v>
      </c>
      <c r="G2257" s="7">
        <v>0.90464054130250893</v>
      </c>
      <c r="H2257">
        <v>0.97</v>
      </c>
      <c r="I2257" s="7">
        <v>0.91306343388779243</v>
      </c>
      <c r="J2257">
        <v>27.8</v>
      </c>
      <c r="K2257">
        <v>0</v>
      </c>
      <c r="L2257">
        <v>405</v>
      </c>
      <c r="M2257">
        <v>567.1</v>
      </c>
      <c r="N2257">
        <v>522.29999999999995</v>
      </c>
    </row>
    <row r="2258" spans="1:14" x14ac:dyDescent="0.25">
      <c r="A2258" t="s">
        <v>34</v>
      </c>
      <c r="B2258" t="s">
        <v>60</v>
      </c>
      <c r="C2258" s="1">
        <v>42427</v>
      </c>
      <c r="D2258">
        <f>8.4-0-0</f>
        <v>8.4</v>
      </c>
      <c r="E2258">
        <v>5.5</v>
      </c>
      <c r="F2258" s="7">
        <v>7.1941391941391952</v>
      </c>
      <c r="G2258" s="7">
        <v>0.52226670425711863</v>
      </c>
      <c r="H2258">
        <v>0.56000000000000005</v>
      </c>
      <c r="I2258" s="7">
        <v>0.52712940513109674</v>
      </c>
      <c r="J2258">
        <v>8.6999999999999993</v>
      </c>
      <c r="K2258">
        <v>270.90250000000003</v>
      </c>
      <c r="L2258">
        <v>148.5</v>
      </c>
      <c r="M2258">
        <v>32.5</v>
      </c>
      <c r="N2258">
        <v>29.9</v>
      </c>
    </row>
    <row r="2259" spans="1:14" x14ac:dyDescent="0.25">
      <c r="A2259" t="s">
        <v>35</v>
      </c>
      <c r="B2259" t="s">
        <v>60</v>
      </c>
      <c r="C2259" s="1">
        <v>42427</v>
      </c>
      <c r="D2259">
        <f>22-0-0</f>
        <v>22</v>
      </c>
      <c r="E2259">
        <v>20.8</v>
      </c>
      <c r="F2259" s="7">
        <v>18.841793127507415</v>
      </c>
      <c r="G2259" s="7">
        <v>0.51294051310967015</v>
      </c>
      <c r="H2259">
        <v>0.55000000000000004</v>
      </c>
      <c r="I2259" s="7">
        <v>0.51771638003947007</v>
      </c>
      <c r="J2259">
        <v>18.3</v>
      </c>
      <c r="K2259">
        <v>572</v>
      </c>
      <c r="L2259">
        <v>561.6</v>
      </c>
      <c r="M2259">
        <v>296.10000000000002</v>
      </c>
      <c r="N2259">
        <v>272.7</v>
      </c>
    </row>
    <row r="2260" spans="1:14" x14ac:dyDescent="0.25">
      <c r="A2260" t="s">
        <v>36</v>
      </c>
      <c r="B2260" t="s">
        <v>60</v>
      </c>
      <c r="C2260" s="1">
        <v>42427</v>
      </c>
      <c r="D2260">
        <v>0</v>
      </c>
      <c r="E2260">
        <v>8</v>
      </c>
      <c r="F2260" s="7">
        <v>0</v>
      </c>
      <c r="G2260" s="7">
        <v>0.23315477868621368</v>
      </c>
      <c r="H2260">
        <v>0.25</v>
      </c>
      <c r="I2260" s="7">
        <v>0.23532562729066817</v>
      </c>
      <c r="J2260">
        <v>14.8</v>
      </c>
      <c r="K2260">
        <v>0</v>
      </c>
      <c r="L2260">
        <v>216</v>
      </c>
      <c r="M2260">
        <v>0</v>
      </c>
      <c r="N2260">
        <v>0</v>
      </c>
    </row>
    <row r="2261" spans="1:14" x14ac:dyDescent="0.25">
      <c r="A2261" t="s">
        <v>37</v>
      </c>
      <c r="B2261" t="s">
        <v>60</v>
      </c>
      <c r="C2261" s="1">
        <v>42427</v>
      </c>
      <c r="D2261">
        <v>0</v>
      </c>
      <c r="E2261">
        <v>0</v>
      </c>
      <c r="F2261" s="7">
        <v>0</v>
      </c>
      <c r="G2261" s="7">
        <v>0</v>
      </c>
      <c r="H2261">
        <v>0</v>
      </c>
      <c r="I2261" s="7">
        <v>0</v>
      </c>
      <c r="J2261">
        <v>0</v>
      </c>
      <c r="K2261">
        <v>0</v>
      </c>
      <c r="L2261">
        <v>0</v>
      </c>
      <c r="M2261">
        <v>0</v>
      </c>
      <c r="N2261">
        <v>0</v>
      </c>
    </row>
    <row r="2262" spans="1:14" x14ac:dyDescent="0.25">
      <c r="A2262" t="s">
        <v>38</v>
      </c>
      <c r="B2262" t="s">
        <v>60</v>
      </c>
      <c r="C2262" s="1">
        <v>42427</v>
      </c>
      <c r="D2262">
        <v>0</v>
      </c>
      <c r="E2262">
        <v>10</v>
      </c>
      <c r="F2262" s="7">
        <v>0</v>
      </c>
      <c r="G2262" s="7">
        <v>0</v>
      </c>
      <c r="H2262">
        <v>0</v>
      </c>
      <c r="I2262" s="7">
        <v>0</v>
      </c>
      <c r="J2262">
        <v>18.5</v>
      </c>
      <c r="K2262">
        <v>0</v>
      </c>
      <c r="L2262">
        <v>270</v>
      </c>
      <c r="M2262">
        <v>380</v>
      </c>
      <c r="N2262">
        <v>350</v>
      </c>
    </row>
    <row r="2263" spans="1:14" x14ac:dyDescent="0.25">
      <c r="A2263" t="s">
        <v>59</v>
      </c>
      <c r="B2263" t="s">
        <v>60</v>
      </c>
      <c r="C2263" s="1">
        <v>42427</v>
      </c>
      <c r="D2263">
        <v>0</v>
      </c>
      <c r="E2263">
        <v>5</v>
      </c>
      <c r="F2263" s="7">
        <v>0</v>
      </c>
      <c r="G2263" s="7">
        <v>0</v>
      </c>
      <c r="I2263" s="7">
        <v>0</v>
      </c>
      <c r="K2263">
        <v>0</v>
      </c>
      <c r="L2263">
        <v>135</v>
      </c>
      <c r="M2263">
        <v>0</v>
      </c>
      <c r="N2263">
        <v>0</v>
      </c>
    </row>
    <row r="2264" spans="1:14" x14ac:dyDescent="0.25">
      <c r="A2264" t="s">
        <v>1</v>
      </c>
      <c r="B2264" t="s">
        <v>60</v>
      </c>
      <c r="C2264" s="1">
        <v>42428</v>
      </c>
      <c r="D2264">
        <v>564.6</v>
      </c>
      <c r="E2264">
        <v>507.19999999999993</v>
      </c>
      <c r="F2264">
        <v>529</v>
      </c>
      <c r="G2264">
        <v>165.3</v>
      </c>
      <c r="H2264">
        <v>177.35000000000002</v>
      </c>
      <c r="I2264">
        <v>179.86</v>
      </c>
      <c r="J2264">
        <v>530.81355932203394</v>
      </c>
      <c r="K2264">
        <v>15758.9</v>
      </c>
      <c r="L2264">
        <v>14573</v>
      </c>
      <c r="M2264">
        <v>5349.9</v>
      </c>
      <c r="N2264">
        <v>4954.8199999999988</v>
      </c>
    </row>
    <row r="2265" spans="1:14" x14ac:dyDescent="0.25">
      <c r="A2265" t="s">
        <v>2</v>
      </c>
      <c r="B2265" t="s">
        <v>60</v>
      </c>
      <c r="C2265" s="1">
        <v>42428</v>
      </c>
      <c r="D2265">
        <f>16.5-0-0</f>
        <v>16.5</v>
      </c>
      <c r="E2265">
        <v>14.5</v>
      </c>
      <c r="F2265" s="7">
        <v>15.4596174282678</v>
      </c>
      <c r="G2265" s="7">
        <v>19.293543839864672</v>
      </c>
      <c r="H2265">
        <v>20.7</v>
      </c>
      <c r="I2265" s="7">
        <v>20.992963067380884</v>
      </c>
      <c r="J2265">
        <v>12.5</v>
      </c>
      <c r="K2265">
        <v>402.82000000000011</v>
      </c>
      <c r="L2265">
        <v>406</v>
      </c>
      <c r="M2265">
        <v>57.7</v>
      </c>
      <c r="N2265">
        <v>53.4</v>
      </c>
    </row>
    <row r="2266" spans="1:14" x14ac:dyDescent="0.25">
      <c r="A2266" t="s">
        <v>3</v>
      </c>
      <c r="B2266" t="s">
        <v>60</v>
      </c>
      <c r="C2266" s="1">
        <v>42428</v>
      </c>
      <c r="D2266">
        <f>4.5-0-0</f>
        <v>4.5</v>
      </c>
      <c r="E2266">
        <v>3.3</v>
      </c>
      <c r="F2266" s="7">
        <v>4.2162592986184908</v>
      </c>
      <c r="G2266" s="7">
        <v>13.151299689878771</v>
      </c>
      <c r="H2266">
        <v>14.11</v>
      </c>
      <c r="I2266" s="7">
        <v>14.309696081195375</v>
      </c>
      <c r="J2266">
        <v>3.5</v>
      </c>
      <c r="K2266">
        <v>112.81499999999998</v>
      </c>
      <c r="L2266">
        <v>92.399999999999991</v>
      </c>
      <c r="M2266">
        <v>33.200000000000003</v>
      </c>
      <c r="N2266">
        <v>30.7</v>
      </c>
    </row>
    <row r="2267" spans="1:14" x14ac:dyDescent="0.25">
      <c r="A2267" t="s">
        <v>4</v>
      </c>
      <c r="B2267" t="s">
        <v>60</v>
      </c>
      <c r="C2267" s="1">
        <v>42428</v>
      </c>
      <c r="D2267">
        <f>9.7-0-0</f>
        <v>9.6999999999999993</v>
      </c>
      <c r="E2267">
        <v>6.9</v>
      </c>
      <c r="F2267" s="7">
        <v>9.0883811547998565</v>
      </c>
      <c r="G2267" s="7">
        <v>9.7679391034677199</v>
      </c>
      <c r="H2267">
        <v>10.48</v>
      </c>
      <c r="I2267" s="7">
        <v>10.628321398364816</v>
      </c>
      <c r="J2267">
        <v>6.7</v>
      </c>
      <c r="K2267">
        <v>217.4015</v>
      </c>
      <c r="L2267">
        <v>193.20000000000002</v>
      </c>
      <c r="M2267">
        <v>57.3</v>
      </c>
      <c r="N2267">
        <v>53</v>
      </c>
    </row>
    <row r="2268" spans="1:14" x14ac:dyDescent="0.25">
      <c r="A2268" t="s">
        <v>5</v>
      </c>
      <c r="B2268" t="s">
        <v>60</v>
      </c>
      <c r="C2268" s="1">
        <v>42428</v>
      </c>
      <c r="D2268">
        <f>12.7-0-0</f>
        <v>12.7</v>
      </c>
      <c r="E2268">
        <v>7.7</v>
      </c>
      <c r="F2268" s="7">
        <v>11.899220687212184</v>
      </c>
      <c r="G2268" s="7">
        <v>9.4230786580208612</v>
      </c>
      <c r="H2268">
        <v>10.11</v>
      </c>
      <c r="I2268" s="7">
        <v>10.253084860445446</v>
      </c>
      <c r="J2268">
        <v>8.9</v>
      </c>
      <c r="K2268">
        <v>289.25</v>
      </c>
      <c r="L2268">
        <v>215.6</v>
      </c>
      <c r="M2268">
        <v>27.7</v>
      </c>
      <c r="N2268">
        <v>25.7</v>
      </c>
    </row>
    <row r="2269" spans="1:14" x14ac:dyDescent="0.25">
      <c r="A2269" t="s">
        <v>6</v>
      </c>
      <c r="B2269" t="s">
        <v>60</v>
      </c>
      <c r="C2269" s="1">
        <v>42428</v>
      </c>
      <c r="D2269">
        <f>15.2-0-0</f>
        <v>15.2</v>
      </c>
      <c r="E2269">
        <v>16.5</v>
      </c>
      <c r="F2269" s="7">
        <v>14.241586964222456</v>
      </c>
      <c r="G2269" s="7">
        <v>11.613408514237385</v>
      </c>
      <c r="H2269">
        <v>12.46</v>
      </c>
      <c r="I2269" s="7">
        <v>12.636343952636029</v>
      </c>
      <c r="J2269">
        <v>12.4</v>
      </c>
      <c r="K2269">
        <v>402.45249999999987</v>
      </c>
      <c r="L2269">
        <v>462</v>
      </c>
      <c r="M2269">
        <v>54.6</v>
      </c>
      <c r="N2269">
        <v>50.6</v>
      </c>
    </row>
    <row r="2270" spans="1:14" x14ac:dyDescent="0.25">
      <c r="A2270" t="s">
        <v>7</v>
      </c>
      <c r="B2270" t="s">
        <v>60</v>
      </c>
      <c r="C2270" s="1">
        <v>42428</v>
      </c>
      <c r="D2270">
        <f>16.3-0-0</f>
        <v>16.3</v>
      </c>
      <c r="E2270">
        <v>11.8</v>
      </c>
      <c r="F2270" s="7">
        <v>15.272228126106979</v>
      </c>
      <c r="G2270" s="7">
        <v>9.8145418663659409</v>
      </c>
      <c r="H2270">
        <v>10.53</v>
      </c>
      <c r="I2270" s="7">
        <v>10.679029038624188</v>
      </c>
      <c r="J2270">
        <v>11.5</v>
      </c>
      <c r="K2270">
        <v>372.61599999999999</v>
      </c>
      <c r="L2270">
        <v>330.40000000000003</v>
      </c>
      <c r="M2270">
        <v>38.6</v>
      </c>
      <c r="N2270">
        <v>35.700000000000003</v>
      </c>
    </row>
    <row r="2271" spans="1:14" x14ac:dyDescent="0.25">
      <c r="A2271" t="s">
        <v>8</v>
      </c>
      <c r="B2271" t="s">
        <v>60</v>
      </c>
      <c r="C2271" s="1">
        <v>42428</v>
      </c>
      <c r="D2271">
        <f>16.4-0-0</f>
        <v>16.399999999999999</v>
      </c>
      <c r="E2271">
        <v>12.7</v>
      </c>
      <c r="F2271" s="7">
        <v>15.365922777187386</v>
      </c>
      <c r="G2271" s="7">
        <v>7.4564420637158157</v>
      </c>
      <c r="H2271">
        <v>8</v>
      </c>
      <c r="I2271" s="7">
        <v>8.1132224414998593</v>
      </c>
      <c r="J2271">
        <v>12.8</v>
      </c>
      <c r="K2271">
        <v>413.36500000000001</v>
      </c>
      <c r="L2271">
        <v>355.59999999999997</v>
      </c>
      <c r="M2271">
        <v>52.8</v>
      </c>
      <c r="N2271">
        <v>48.9</v>
      </c>
    </row>
    <row r="2272" spans="1:14" x14ac:dyDescent="0.25">
      <c r="A2272" t="s">
        <v>9</v>
      </c>
      <c r="B2272" t="s">
        <v>60</v>
      </c>
      <c r="C2272" s="1">
        <v>42428</v>
      </c>
      <c r="D2272">
        <f>15.7-0-0</f>
        <v>15.7</v>
      </c>
      <c r="E2272">
        <v>14.8</v>
      </c>
      <c r="F2272" s="7">
        <v>14.710060219624511</v>
      </c>
      <c r="G2272" s="7">
        <v>9.6560924725119808</v>
      </c>
      <c r="H2272">
        <v>10.36</v>
      </c>
      <c r="I2272" s="7">
        <v>10.506623061742316</v>
      </c>
      <c r="J2272">
        <v>12.5</v>
      </c>
      <c r="K2272">
        <v>404.79500000000002</v>
      </c>
      <c r="L2272">
        <v>414.40000000000003</v>
      </c>
      <c r="M2272">
        <v>45.3</v>
      </c>
      <c r="N2272">
        <v>41.9</v>
      </c>
    </row>
    <row r="2273" spans="1:14" x14ac:dyDescent="0.25">
      <c r="A2273" t="s">
        <v>10</v>
      </c>
      <c r="B2273" t="s">
        <v>60</v>
      </c>
      <c r="C2273" s="1">
        <v>42428</v>
      </c>
      <c r="D2273">
        <f>14.2-0-0</f>
        <v>14.2</v>
      </c>
      <c r="E2273">
        <v>17.8</v>
      </c>
      <c r="F2273" s="7">
        <v>13.304640453418347</v>
      </c>
      <c r="G2273" s="7">
        <v>9.1434620806315205</v>
      </c>
      <c r="H2273">
        <v>9.81</v>
      </c>
      <c r="I2273" s="7">
        <v>9.9488390188892026</v>
      </c>
      <c r="J2273">
        <v>13.3</v>
      </c>
      <c r="K2273">
        <v>431.15</v>
      </c>
      <c r="L2273">
        <v>498.40000000000003</v>
      </c>
      <c r="M2273">
        <v>62</v>
      </c>
      <c r="N2273">
        <v>57.4</v>
      </c>
    </row>
    <row r="2274" spans="1:14" x14ac:dyDescent="0.25">
      <c r="A2274" t="s">
        <v>11</v>
      </c>
      <c r="B2274" t="s">
        <v>60</v>
      </c>
      <c r="C2274" s="1">
        <v>42428</v>
      </c>
      <c r="D2274">
        <f>10.9-0-0</f>
        <v>10.9</v>
      </c>
      <c r="E2274">
        <v>12.4</v>
      </c>
      <c r="F2274" s="7">
        <v>10.21271696776479</v>
      </c>
      <c r="G2274" s="7">
        <v>8.751998872286439</v>
      </c>
      <c r="H2274">
        <v>9.39</v>
      </c>
      <c r="I2274" s="7">
        <v>9.5228948407104586</v>
      </c>
      <c r="J2274">
        <v>8.9</v>
      </c>
      <c r="K2274">
        <v>286.67800000000005</v>
      </c>
      <c r="L2274">
        <v>347.2</v>
      </c>
      <c r="M2274">
        <v>45.7</v>
      </c>
      <c r="N2274">
        <v>42.3</v>
      </c>
    </row>
    <row r="2275" spans="1:14" x14ac:dyDescent="0.25">
      <c r="A2275" t="s">
        <v>12</v>
      </c>
      <c r="B2275" t="s">
        <v>60</v>
      </c>
      <c r="C2275" s="1">
        <v>42428</v>
      </c>
      <c r="D2275">
        <f>32.6-0-0</f>
        <v>32.6</v>
      </c>
      <c r="E2275">
        <v>30.4</v>
      </c>
      <c r="F2275" s="7">
        <v>30.544456252213958</v>
      </c>
      <c r="G2275" s="7">
        <v>6.1795263603044823</v>
      </c>
      <c r="H2275">
        <v>6.63</v>
      </c>
      <c r="I2275" s="7">
        <v>6.7238330983930075</v>
      </c>
      <c r="J2275">
        <v>26.9</v>
      </c>
      <c r="K2275">
        <v>870.26499999999976</v>
      </c>
      <c r="L2275">
        <v>851.19999999999993</v>
      </c>
      <c r="M2275">
        <v>277.39999999999998</v>
      </c>
      <c r="N2275">
        <v>256.89999999999998</v>
      </c>
    </row>
    <row r="2276" spans="1:14" x14ac:dyDescent="0.25">
      <c r="A2276" t="s">
        <v>13</v>
      </c>
      <c r="B2276" t="s">
        <v>60</v>
      </c>
      <c r="C2276" s="1">
        <v>42428</v>
      </c>
      <c r="D2276">
        <f>12-0-0</f>
        <v>12</v>
      </c>
      <c r="E2276">
        <v>10</v>
      </c>
      <c r="F2276" s="7">
        <v>11.243358129649309</v>
      </c>
      <c r="G2276" s="7">
        <v>6.4964251480124044</v>
      </c>
      <c r="H2276">
        <v>6.97</v>
      </c>
      <c r="I2276" s="7">
        <v>7.068645052156751</v>
      </c>
      <c r="J2276">
        <v>10</v>
      </c>
      <c r="K2276">
        <v>324</v>
      </c>
      <c r="L2276">
        <v>280</v>
      </c>
      <c r="M2276">
        <v>38.6</v>
      </c>
      <c r="N2276">
        <v>35.700000000000003</v>
      </c>
    </row>
    <row r="2277" spans="1:14" x14ac:dyDescent="0.25">
      <c r="A2277" t="s">
        <v>14</v>
      </c>
      <c r="B2277" t="s">
        <v>60</v>
      </c>
      <c r="C2277" s="1">
        <v>42428</v>
      </c>
      <c r="D2277">
        <f>8-0-0</f>
        <v>8</v>
      </c>
      <c r="E2277">
        <v>5.7</v>
      </c>
      <c r="F2277" s="7">
        <v>7.4955720864328725</v>
      </c>
      <c r="G2277" s="7">
        <v>3.9239526360304477</v>
      </c>
      <c r="H2277">
        <v>4.21</v>
      </c>
      <c r="I2277" s="7">
        <v>4.2695833098392999</v>
      </c>
      <c r="J2277">
        <v>5.4</v>
      </c>
      <c r="K2277">
        <v>176</v>
      </c>
      <c r="L2277">
        <v>159.6</v>
      </c>
      <c r="M2277">
        <v>14.1</v>
      </c>
      <c r="N2277">
        <v>13.1</v>
      </c>
    </row>
    <row r="2278" spans="1:14" x14ac:dyDescent="0.25">
      <c r="A2278" t="s">
        <v>15</v>
      </c>
      <c r="B2278" t="s">
        <v>60</v>
      </c>
      <c r="C2278" s="1">
        <v>42428</v>
      </c>
      <c r="D2278">
        <f>12-0-0</f>
        <v>12</v>
      </c>
      <c r="E2278">
        <v>9.9</v>
      </c>
      <c r="F2278" s="7">
        <v>11.243358129649309</v>
      </c>
      <c r="G2278" s="7">
        <v>3.8027854524950664</v>
      </c>
      <c r="H2278">
        <v>4.08</v>
      </c>
      <c r="I2278" s="7">
        <v>4.1377434451649284</v>
      </c>
      <c r="J2278">
        <v>10.5</v>
      </c>
      <c r="K2278">
        <v>340</v>
      </c>
      <c r="L2278">
        <v>277.2</v>
      </c>
      <c r="M2278">
        <v>48.8</v>
      </c>
      <c r="N2278">
        <v>45.2</v>
      </c>
    </row>
    <row r="2279" spans="1:14" x14ac:dyDescent="0.25">
      <c r="A2279" t="s">
        <v>16</v>
      </c>
      <c r="B2279" t="s">
        <v>60</v>
      </c>
      <c r="C2279" s="1">
        <v>42428</v>
      </c>
      <c r="D2279">
        <f>11-0-0</f>
        <v>11</v>
      </c>
      <c r="E2279">
        <v>9.9</v>
      </c>
      <c r="F2279" s="7">
        <v>10.3064116188452</v>
      </c>
      <c r="G2279" s="7">
        <v>6.3286552015787993</v>
      </c>
      <c r="H2279">
        <v>6.79</v>
      </c>
      <c r="I2279" s="7">
        <v>6.886097547223005</v>
      </c>
      <c r="J2279">
        <v>10.3</v>
      </c>
      <c r="K2279">
        <v>334.5</v>
      </c>
      <c r="L2279">
        <v>277.2</v>
      </c>
      <c r="M2279">
        <v>90.7</v>
      </c>
      <c r="N2279">
        <v>84</v>
      </c>
    </row>
    <row r="2280" spans="1:14" x14ac:dyDescent="0.25">
      <c r="A2280" t="s">
        <v>17</v>
      </c>
      <c r="B2280" t="s">
        <v>60</v>
      </c>
      <c r="C2280" s="1">
        <v>42428</v>
      </c>
      <c r="D2280">
        <v>0</v>
      </c>
      <c r="E2280">
        <v>17</v>
      </c>
      <c r="F2280" s="7">
        <v>0</v>
      </c>
      <c r="G2280" s="7">
        <v>3.0664617987031288</v>
      </c>
      <c r="H2280">
        <v>3.29</v>
      </c>
      <c r="I2280" s="7">
        <v>3.3365627290668169</v>
      </c>
      <c r="J2280">
        <v>31</v>
      </c>
      <c r="K2280">
        <v>0</v>
      </c>
      <c r="L2280">
        <v>476</v>
      </c>
      <c r="M2280">
        <v>356.2</v>
      </c>
      <c r="N2280">
        <v>329.9</v>
      </c>
    </row>
    <row r="2281" spans="1:14" x14ac:dyDescent="0.25">
      <c r="A2281" t="s">
        <v>18</v>
      </c>
      <c r="B2281" t="s">
        <v>60</v>
      </c>
      <c r="C2281" s="1">
        <v>42428</v>
      </c>
      <c r="D2281">
        <f>19.5-0-0</f>
        <v>19.5</v>
      </c>
      <c r="E2281">
        <v>18</v>
      </c>
      <c r="F2281" s="7">
        <v>18.270456960680125</v>
      </c>
      <c r="G2281" s="7">
        <v>2.3114970397519028</v>
      </c>
      <c r="H2281">
        <v>2.48</v>
      </c>
      <c r="I2281" s="7">
        <v>2.5150989568649562</v>
      </c>
      <c r="J2281">
        <v>16.2</v>
      </c>
      <c r="K2281">
        <v>524</v>
      </c>
      <c r="L2281">
        <v>504</v>
      </c>
      <c r="M2281">
        <v>200.4</v>
      </c>
      <c r="N2281">
        <v>185.6</v>
      </c>
    </row>
    <row r="2282" spans="1:14" x14ac:dyDescent="0.25">
      <c r="A2282" t="s">
        <v>19</v>
      </c>
      <c r="B2282" t="s">
        <v>60</v>
      </c>
      <c r="C2282" s="1">
        <v>42428</v>
      </c>
      <c r="D2282">
        <f>15-0-0</f>
        <v>15</v>
      </c>
      <c r="E2282">
        <v>14.6</v>
      </c>
      <c r="F2282" s="7">
        <v>14.054197662061636</v>
      </c>
      <c r="G2282" s="7">
        <v>2.3021764871722583</v>
      </c>
      <c r="H2282">
        <v>2.4700000000000002</v>
      </c>
      <c r="I2282" s="7">
        <v>2.5049574288130816</v>
      </c>
      <c r="J2282">
        <v>12.5</v>
      </c>
      <c r="K2282">
        <v>403</v>
      </c>
      <c r="L2282">
        <v>408.8</v>
      </c>
      <c r="M2282">
        <v>240.8</v>
      </c>
      <c r="N2282">
        <v>223</v>
      </c>
    </row>
    <row r="2283" spans="1:14" x14ac:dyDescent="0.25">
      <c r="A2283" t="s">
        <v>20</v>
      </c>
      <c r="B2283" t="s">
        <v>60</v>
      </c>
      <c r="C2283" s="1">
        <v>42428</v>
      </c>
      <c r="D2283">
        <f>31-0-0</f>
        <v>31</v>
      </c>
      <c r="E2283">
        <v>30.5</v>
      </c>
      <c r="F2283" s="7">
        <v>29.045341834927381</v>
      </c>
      <c r="G2283" s="7">
        <v>1.8827516210882433</v>
      </c>
      <c r="H2283">
        <v>2.02</v>
      </c>
      <c r="I2283" s="7">
        <v>2.0485886664787141</v>
      </c>
      <c r="J2283">
        <v>26</v>
      </c>
      <c r="K2283">
        <v>842</v>
      </c>
      <c r="L2283">
        <v>854</v>
      </c>
      <c r="M2283">
        <v>254.8</v>
      </c>
      <c r="N2283">
        <v>236</v>
      </c>
    </row>
    <row r="2284" spans="1:14" x14ac:dyDescent="0.25">
      <c r="A2284" t="s">
        <v>21</v>
      </c>
      <c r="B2284" t="s">
        <v>60</v>
      </c>
      <c r="C2284" s="1">
        <v>42428</v>
      </c>
      <c r="D2284">
        <f>24-0-0</f>
        <v>24</v>
      </c>
      <c r="E2284">
        <v>26</v>
      </c>
      <c r="F2284" s="7">
        <v>22.486716259298618</v>
      </c>
      <c r="G2284" s="7">
        <v>2.8148068790527203</v>
      </c>
      <c r="H2284">
        <v>3.02</v>
      </c>
      <c r="I2284" s="7">
        <v>3.0627414716661967</v>
      </c>
      <c r="J2284">
        <v>20.6</v>
      </c>
      <c r="K2284">
        <v>667.5</v>
      </c>
      <c r="L2284">
        <v>728</v>
      </c>
      <c r="M2284">
        <v>372.2</v>
      </c>
      <c r="N2284">
        <v>344.7</v>
      </c>
    </row>
    <row r="2285" spans="1:14" x14ac:dyDescent="0.25">
      <c r="A2285" t="s">
        <v>22</v>
      </c>
      <c r="B2285" t="s">
        <v>60</v>
      </c>
      <c r="C2285" s="1">
        <v>42428</v>
      </c>
      <c r="D2285">
        <f>20.5-0-0</f>
        <v>20.5</v>
      </c>
      <c r="E2285">
        <v>20.8</v>
      </c>
      <c r="F2285" s="7">
        <v>19.207403471484234</v>
      </c>
      <c r="G2285" s="7">
        <v>1.3235184663095572</v>
      </c>
      <c r="H2285">
        <v>1.42</v>
      </c>
      <c r="I2285" s="7">
        <v>1.4400969833662249</v>
      </c>
      <c r="J2285">
        <v>17.5</v>
      </c>
      <c r="K2285">
        <v>565</v>
      </c>
      <c r="L2285">
        <v>582.4</v>
      </c>
      <c r="M2285">
        <v>297</v>
      </c>
      <c r="N2285">
        <v>275.10000000000002</v>
      </c>
    </row>
    <row r="2286" spans="1:14" x14ac:dyDescent="0.25">
      <c r="A2286" t="s">
        <v>23</v>
      </c>
      <c r="B2286" t="s">
        <v>60</v>
      </c>
      <c r="C2286" s="1">
        <v>42428</v>
      </c>
      <c r="D2286">
        <f>3.2-0-0</f>
        <v>3.2</v>
      </c>
      <c r="E2286">
        <v>4.7</v>
      </c>
      <c r="F2286" s="7">
        <v>2.9982288345731494</v>
      </c>
      <c r="G2286" s="7">
        <v>2.190329856216521</v>
      </c>
      <c r="H2286">
        <v>2.35</v>
      </c>
      <c r="I2286" s="7">
        <v>2.3832590921905834</v>
      </c>
      <c r="J2286">
        <v>2.9</v>
      </c>
      <c r="K2286">
        <v>93.145000000000024</v>
      </c>
      <c r="L2286">
        <v>131.6</v>
      </c>
      <c r="M2286">
        <v>4.4000000000000004</v>
      </c>
      <c r="N2286">
        <v>4.0999999999999996</v>
      </c>
    </row>
    <row r="2287" spans="1:14" x14ac:dyDescent="0.25">
      <c r="A2287" t="s">
        <v>24</v>
      </c>
      <c r="B2287" t="s">
        <v>60</v>
      </c>
      <c r="C2287" s="1">
        <v>42428</v>
      </c>
      <c r="D2287">
        <f>24-0-0</f>
        <v>24</v>
      </c>
      <c r="E2287">
        <v>27.8</v>
      </c>
      <c r="F2287" s="7">
        <v>22.486716259298618</v>
      </c>
      <c r="G2287" s="7">
        <v>1.6031350436989005</v>
      </c>
      <c r="H2287">
        <v>1.72</v>
      </c>
      <c r="I2287" s="7">
        <v>1.7443428249224697</v>
      </c>
      <c r="J2287">
        <v>27.3</v>
      </c>
      <c r="K2287">
        <v>883.2</v>
      </c>
      <c r="L2287">
        <v>778.4</v>
      </c>
      <c r="M2287">
        <v>464.4</v>
      </c>
      <c r="N2287">
        <v>430.1</v>
      </c>
    </row>
    <row r="2288" spans="1:14" x14ac:dyDescent="0.25">
      <c r="A2288" t="s">
        <v>25</v>
      </c>
      <c r="B2288" t="s">
        <v>60</v>
      </c>
      <c r="C2288" s="1">
        <v>42428</v>
      </c>
      <c r="D2288">
        <f>7-0-0</f>
        <v>7</v>
      </c>
      <c r="E2288">
        <v>6.2</v>
      </c>
      <c r="F2288" s="7">
        <v>6.5586255756287635</v>
      </c>
      <c r="G2288" s="7">
        <v>2.1530476458979417</v>
      </c>
      <c r="H2288">
        <v>2.31</v>
      </c>
      <c r="I2288" s="7">
        <v>2.342692979983084</v>
      </c>
      <c r="J2288">
        <v>5.5</v>
      </c>
      <c r="K2288">
        <v>178</v>
      </c>
      <c r="L2288">
        <v>173.6</v>
      </c>
      <c r="M2288">
        <v>14</v>
      </c>
      <c r="N2288">
        <v>13</v>
      </c>
    </row>
    <row r="2289" spans="1:14" x14ac:dyDescent="0.25">
      <c r="A2289" t="s">
        <v>26</v>
      </c>
      <c r="B2289" t="s">
        <v>60</v>
      </c>
      <c r="C2289" s="1">
        <v>42428</v>
      </c>
      <c r="D2289">
        <f>20-0-0</f>
        <v>20</v>
      </c>
      <c r="E2289">
        <v>16.5</v>
      </c>
      <c r="F2289" s="7">
        <v>18.738930216082181</v>
      </c>
      <c r="G2289" s="7">
        <v>1.4540062024245843</v>
      </c>
      <c r="H2289">
        <v>1.56</v>
      </c>
      <c r="I2289" s="7">
        <v>1.5820783760924726</v>
      </c>
      <c r="J2289">
        <v>17.3</v>
      </c>
      <c r="K2289">
        <v>558.5</v>
      </c>
      <c r="L2289">
        <v>462</v>
      </c>
      <c r="M2289">
        <v>88.9</v>
      </c>
      <c r="N2289">
        <v>82.4</v>
      </c>
    </row>
    <row r="2290" spans="1:14" x14ac:dyDescent="0.25">
      <c r="A2290" t="s">
        <v>27</v>
      </c>
      <c r="B2290" t="s">
        <v>60</v>
      </c>
      <c r="C2290" s="1">
        <v>42428</v>
      </c>
      <c r="D2290">
        <f>22-0-0</f>
        <v>22</v>
      </c>
      <c r="E2290">
        <v>18.2</v>
      </c>
      <c r="F2290" s="7">
        <v>20.612823237690399</v>
      </c>
      <c r="G2290" s="7">
        <v>1.258274598252044</v>
      </c>
      <c r="H2290">
        <v>1.35</v>
      </c>
      <c r="I2290" s="7">
        <v>1.3691062870031012</v>
      </c>
      <c r="J2290">
        <v>17</v>
      </c>
      <c r="K2290">
        <v>549</v>
      </c>
      <c r="L2290">
        <v>509.59999999999997</v>
      </c>
      <c r="M2290">
        <v>282.39999999999998</v>
      </c>
      <c r="N2290">
        <v>261.60000000000002</v>
      </c>
    </row>
    <row r="2291" spans="1:14" x14ac:dyDescent="0.25">
      <c r="A2291" t="s">
        <v>28</v>
      </c>
      <c r="B2291" t="s">
        <v>60</v>
      </c>
      <c r="C2291" s="1">
        <v>42428</v>
      </c>
      <c r="D2291">
        <f>7-0-0</f>
        <v>7</v>
      </c>
      <c r="E2291">
        <v>7</v>
      </c>
      <c r="F2291" s="7">
        <v>6.5586255756287635</v>
      </c>
      <c r="G2291" s="7">
        <v>1.2489540456723993</v>
      </c>
      <c r="H2291">
        <v>1.34</v>
      </c>
      <c r="I2291" s="7">
        <v>1.3589647589512264</v>
      </c>
      <c r="J2291">
        <v>5.3</v>
      </c>
      <c r="K2291">
        <v>173</v>
      </c>
      <c r="L2291">
        <v>196</v>
      </c>
      <c r="M2291">
        <v>89.6</v>
      </c>
      <c r="N2291">
        <v>83</v>
      </c>
    </row>
    <row r="2292" spans="1:14" x14ac:dyDescent="0.25">
      <c r="A2292" t="s">
        <v>29</v>
      </c>
      <c r="B2292" t="s">
        <v>60</v>
      </c>
      <c r="C2292" s="1">
        <v>42428</v>
      </c>
      <c r="D2292">
        <f>14-0-0</f>
        <v>14</v>
      </c>
      <c r="E2292">
        <v>14.4</v>
      </c>
      <c r="F2292" s="7">
        <v>13.117251151257527</v>
      </c>
      <c r="G2292" s="7">
        <v>1.2023512827741754</v>
      </c>
      <c r="H2292">
        <v>1.29</v>
      </c>
      <c r="I2292" s="7">
        <v>1.3082571186918521</v>
      </c>
      <c r="J2292">
        <v>13.2</v>
      </c>
      <c r="K2292">
        <v>428</v>
      </c>
      <c r="L2292">
        <v>403.2</v>
      </c>
      <c r="M2292">
        <v>47.8</v>
      </c>
      <c r="N2292">
        <v>44.3</v>
      </c>
    </row>
    <row r="2293" spans="1:14" x14ac:dyDescent="0.25">
      <c r="A2293" t="s">
        <v>30</v>
      </c>
      <c r="B2293" t="s">
        <v>60</v>
      </c>
      <c r="C2293" s="1">
        <v>42428</v>
      </c>
      <c r="D2293">
        <f>35-0-0</f>
        <v>35</v>
      </c>
      <c r="E2293">
        <v>36.299999999999997</v>
      </c>
      <c r="F2293" s="7">
        <v>32.793127878143814</v>
      </c>
      <c r="G2293" s="7">
        <v>1.4912884127431631</v>
      </c>
      <c r="H2293">
        <v>1.6</v>
      </c>
      <c r="I2293" s="7">
        <v>1.6226444882999718</v>
      </c>
      <c r="J2293">
        <v>32.4</v>
      </c>
      <c r="K2293">
        <v>1049.5</v>
      </c>
      <c r="L2293">
        <v>1016.3999999999999</v>
      </c>
      <c r="M2293">
        <v>125.6</v>
      </c>
      <c r="N2293">
        <v>116.3</v>
      </c>
    </row>
    <row r="2294" spans="1:14" x14ac:dyDescent="0.25">
      <c r="A2294" t="s">
        <v>31</v>
      </c>
      <c r="B2294" t="s">
        <v>60</v>
      </c>
      <c r="C2294" s="1">
        <v>42428</v>
      </c>
      <c r="D2294">
        <f>25-0-0</f>
        <v>25</v>
      </c>
      <c r="E2294">
        <v>31.9</v>
      </c>
      <c r="F2294" s="7">
        <v>23.423662770102727</v>
      </c>
      <c r="G2294" s="7">
        <v>1.2489540456723993</v>
      </c>
      <c r="H2294">
        <v>1.34</v>
      </c>
      <c r="I2294" s="7">
        <v>1.3589647589512264</v>
      </c>
      <c r="J2294">
        <v>26.5</v>
      </c>
      <c r="K2294">
        <v>857</v>
      </c>
      <c r="L2294">
        <v>893.19999999999993</v>
      </c>
      <c r="M2294">
        <v>177.6</v>
      </c>
      <c r="N2294">
        <v>164.5</v>
      </c>
    </row>
    <row r="2295" spans="1:14" x14ac:dyDescent="0.25">
      <c r="A2295" t="s">
        <v>32</v>
      </c>
      <c r="B2295" t="s">
        <v>60</v>
      </c>
      <c r="C2295" s="1">
        <v>42428</v>
      </c>
      <c r="D2295">
        <f>7-0-0</f>
        <v>7</v>
      </c>
      <c r="E2295">
        <v>7.4</v>
      </c>
      <c r="F2295" s="7">
        <v>6.5586255756287635</v>
      </c>
      <c r="G2295" s="7">
        <v>0.77360586411051591</v>
      </c>
      <c r="H2295">
        <v>0.83</v>
      </c>
      <c r="I2295" s="7">
        <v>0.84174682830561032</v>
      </c>
      <c r="J2295">
        <v>6.1</v>
      </c>
      <c r="K2295">
        <v>198</v>
      </c>
      <c r="L2295">
        <v>207.20000000000002</v>
      </c>
      <c r="M2295">
        <v>85.2</v>
      </c>
      <c r="N2295">
        <v>78.900000000000006</v>
      </c>
    </row>
    <row r="2296" spans="1:14" x14ac:dyDescent="0.25">
      <c r="A2296" t="s">
        <v>33</v>
      </c>
      <c r="B2296" t="s">
        <v>60</v>
      </c>
      <c r="C2296" s="1">
        <v>42428</v>
      </c>
      <c r="D2296">
        <v>0</v>
      </c>
      <c r="E2296">
        <v>15</v>
      </c>
      <c r="F2296" s="7">
        <v>0</v>
      </c>
      <c r="G2296" s="7">
        <v>0.90409360022554264</v>
      </c>
      <c r="H2296">
        <v>0.97</v>
      </c>
      <c r="I2296" s="7">
        <v>0.98372822103185786</v>
      </c>
      <c r="J2296">
        <v>27.4</v>
      </c>
      <c r="K2296">
        <v>0</v>
      </c>
      <c r="L2296">
        <v>420</v>
      </c>
      <c r="M2296">
        <v>576.79999999999995</v>
      </c>
      <c r="N2296">
        <v>534.20000000000005</v>
      </c>
    </row>
    <row r="2297" spans="1:14" x14ac:dyDescent="0.25">
      <c r="A2297" t="s">
        <v>34</v>
      </c>
      <c r="B2297" t="s">
        <v>60</v>
      </c>
      <c r="C2297" s="1">
        <v>42428</v>
      </c>
      <c r="D2297">
        <f>5.7-0-0</f>
        <v>5.7</v>
      </c>
      <c r="E2297">
        <v>5.5</v>
      </c>
      <c r="F2297" s="7">
        <v>5.340595111583422</v>
      </c>
      <c r="G2297" s="7">
        <v>0.52195094446010715</v>
      </c>
      <c r="H2297">
        <v>0.56000000000000005</v>
      </c>
      <c r="I2297" s="7">
        <v>0.56792557090499018</v>
      </c>
      <c r="J2297">
        <v>8.6</v>
      </c>
      <c r="K2297">
        <v>276.63250000000005</v>
      </c>
      <c r="L2297">
        <v>154</v>
      </c>
      <c r="M2297">
        <v>33.200000000000003</v>
      </c>
      <c r="N2297">
        <v>30.7</v>
      </c>
    </row>
    <row r="2298" spans="1:14" x14ac:dyDescent="0.25">
      <c r="A2298" t="s">
        <v>35</v>
      </c>
      <c r="B2298" t="s">
        <v>60</v>
      </c>
      <c r="C2298" s="1">
        <v>42428</v>
      </c>
      <c r="D2298">
        <f>22-0-0</f>
        <v>22</v>
      </c>
      <c r="E2298">
        <v>20.8</v>
      </c>
      <c r="F2298" s="7">
        <v>20.612823237690399</v>
      </c>
      <c r="G2298" s="7">
        <v>0.51263039188046244</v>
      </c>
      <c r="H2298">
        <v>0.55000000000000004</v>
      </c>
      <c r="I2298" s="7">
        <v>0.55778404285311534</v>
      </c>
      <c r="J2298">
        <v>18.399999999999999</v>
      </c>
      <c r="K2298">
        <v>594</v>
      </c>
      <c r="L2298">
        <v>582.4</v>
      </c>
      <c r="M2298">
        <v>307.5</v>
      </c>
      <c r="N2298">
        <v>284.8</v>
      </c>
    </row>
    <row r="2299" spans="1:14" x14ac:dyDescent="0.25">
      <c r="A2299" t="s">
        <v>36</v>
      </c>
      <c r="B2299" t="s">
        <v>60</v>
      </c>
      <c r="C2299" s="1">
        <v>42428</v>
      </c>
      <c r="D2299">
        <v>0</v>
      </c>
      <c r="E2299">
        <v>8</v>
      </c>
      <c r="F2299" s="7">
        <v>0</v>
      </c>
      <c r="G2299" s="7">
        <v>0.23301381449111924</v>
      </c>
      <c r="H2299">
        <v>0.25</v>
      </c>
      <c r="I2299" s="7">
        <v>0.2535382012968706</v>
      </c>
      <c r="J2299">
        <v>14.6</v>
      </c>
      <c r="K2299">
        <v>0</v>
      </c>
      <c r="L2299">
        <v>224</v>
      </c>
      <c r="M2299">
        <v>0</v>
      </c>
      <c r="N2299">
        <v>0</v>
      </c>
    </row>
    <row r="2300" spans="1:14" x14ac:dyDescent="0.25">
      <c r="A2300" t="s">
        <v>37</v>
      </c>
      <c r="B2300" t="s">
        <v>60</v>
      </c>
      <c r="C2300" s="1">
        <v>42428</v>
      </c>
      <c r="D2300">
        <v>0</v>
      </c>
      <c r="E2300">
        <v>0</v>
      </c>
      <c r="F2300" s="7">
        <v>0</v>
      </c>
      <c r="G2300" s="7">
        <v>0</v>
      </c>
      <c r="H2300">
        <v>0</v>
      </c>
      <c r="I2300" s="7">
        <v>0</v>
      </c>
      <c r="J2300">
        <v>0</v>
      </c>
      <c r="K2300">
        <v>0</v>
      </c>
      <c r="L2300">
        <v>0</v>
      </c>
      <c r="M2300">
        <v>0</v>
      </c>
      <c r="N2300">
        <v>0</v>
      </c>
    </row>
    <row r="2301" spans="1:14" x14ac:dyDescent="0.25">
      <c r="A2301" t="s">
        <v>38</v>
      </c>
      <c r="B2301" t="s">
        <v>60</v>
      </c>
      <c r="C2301" s="1">
        <v>42428</v>
      </c>
      <c r="D2301">
        <v>0</v>
      </c>
      <c r="E2301">
        <v>10</v>
      </c>
      <c r="F2301" s="7">
        <v>0</v>
      </c>
      <c r="G2301" s="7">
        <v>0</v>
      </c>
      <c r="H2301">
        <v>0</v>
      </c>
      <c r="I2301" s="7">
        <v>0</v>
      </c>
      <c r="J2301">
        <v>18.2</v>
      </c>
      <c r="K2301">
        <v>0</v>
      </c>
      <c r="L2301">
        <v>280</v>
      </c>
      <c r="M2301">
        <v>386.4</v>
      </c>
      <c r="N2301">
        <v>357.9</v>
      </c>
    </row>
    <row r="2302" spans="1:14" x14ac:dyDescent="0.25">
      <c r="A2302" t="s">
        <v>59</v>
      </c>
      <c r="B2302" t="s">
        <v>60</v>
      </c>
      <c r="C2302" s="1">
        <v>42428</v>
      </c>
      <c r="D2302">
        <v>0</v>
      </c>
      <c r="E2302">
        <v>5</v>
      </c>
      <c r="F2302" s="7">
        <v>0</v>
      </c>
      <c r="G2302" s="7">
        <v>0</v>
      </c>
      <c r="I2302" s="7">
        <v>0</v>
      </c>
      <c r="K2302">
        <v>0</v>
      </c>
      <c r="L2302">
        <v>140</v>
      </c>
      <c r="M2302">
        <v>0</v>
      </c>
      <c r="N2302">
        <v>0</v>
      </c>
    </row>
    <row r="2303" spans="1:14" x14ac:dyDescent="0.25">
      <c r="A2303" t="s">
        <v>1</v>
      </c>
      <c r="B2303" t="s">
        <v>60</v>
      </c>
      <c r="C2303" s="1">
        <v>42429</v>
      </c>
      <c r="D2303">
        <v>568.4</v>
      </c>
      <c r="E2303">
        <v>507.19999999999993</v>
      </c>
      <c r="F2303">
        <v>531</v>
      </c>
      <c r="G2303">
        <v>166.2</v>
      </c>
      <c r="H2303">
        <v>177.35000000000002</v>
      </c>
      <c r="I2303">
        <v>180.54000000000002</v>
      </c>
      <c r="J2303">
        <v>530.81666666666672</v>
      </c>
      <c r="K2303">
        <v>16327.300000000001</v>
      </c>
      <c r="L2303">
        <v>15104</v>
      </c>
      <c r="M2303">
        <v>5516.0999999999995</v>
      </c>
      <c r="N2303">
        <v>5135.3599999999997</v>
      </c>
    </row>
    <row r="2304" spans="1:14" x14ac:dyDescent="0.25">
      <c r="A2304" t="s">
        <v>2</v>
      </c>
      <c r="B2304" t="s">
        <v>60</v>
      </c>
      <c r="C2304" s="1">
        <v>42429</v>
      </c>
      <c r="D2304">
        <f>17.2-0-0</f>
        <v>17.2</v>
      </c>
      <c r="E2304">
        <v>14.5</v>
      </c>
      <c r="F2304" s="7">
        <v>16.06826178747361</v>
      </c>
      <c r="G2304" s="7">
        <v>19.398590358049052</v>
      </c>
      <c r="H2304">
        <v>20.7</v>
      </c>
      <c r="I2304" s="7">
        <v>21.07233154778686</v>
      </c>
      <c r="J2304">
        <v>12.6</v>
      </c>
      <c r="K2304">
        <v>420.05000000000018</v>
      </c>
      <c r="L2304">
        <v>420.5</v>
      </c>
      <c r="M2304">
        <v>60.1</v>
      </c>
      <c r="N2304">
        <v>56</v>
      </c>
    </row>
    <row r="2305" spans="1:14" x14ac:dyDescent="0.25">
      <c r="A2305" t="s">
        <v>3</v>
      </c>
      <c r="B2305" t="s">
        <v>60</v>
      </c>
      <c r="C2305" s="1">
        <v>42429</v>
      </c>
      <c r="D2305">
        <f>4.4-0-0</f>
        <v>4.4000000000000004</v>
      </c>
      <c r="E2305">
        <v>3.3</v>
      </c>
      <c r="F2305" s="7">
        <v>4.1104855735397612</v>
      </c>
      <c r="G2305" s="7">
        <v>13.222903862418944</v>
      </c>
      <c r="H2305">
        <v>14.11</v>
      </c>
      <c r="I2305" s="7">
        <v>14.363797011559063</v>
      </c>
      <c r="J2305">
        <v>3.5</v>
      </c>
      <c r="K2305">
        <v>117.24499999999999</v>
      </c>
      <c r="L2305">
        <v>95.699999999999989</v>
      </c>
      <c r="M2305">
        <v>34.5</v>
      </c>
      <c r="N2305">
        <v>32.1</v>
      </c>
    </row>
    <row r="2306" spans="1:14" x14ac:dyDescent="0.25">
      <c r="A2306" t="s">
        <v>4</v>
      </c>
      <c r="B2306" t="s">
        <v>60</v>
      </c>
      <c r="C2306" s="1">
        <v>42429</v>
      </c>
      <c r="D2306">
        <f>9.3-0-0</f>
        <v>9.3000000000000007</v>
      </c>
      <c r="E2306">
        <v>6.9</v>
      </c>
      <c r="F2306" s="7">
        <v>8.6880717804363137</v>
      </c>
      <c r="G2306" s="7">
        <v>9.8211220749929495</v>
      </c>
      <c r="H2306">
        <v>10.48</v>
      </c>
      <c r="I2306" s="7">
        <v>10.668504087961658</v>
      </c>
      <c r="J2306">
        <v>6.8</v>
      </c>
      <c r="K2306">
        <v>226.69149999999999</v>
      </c>
      <c r="L2306">
        <v>200.10000000000002</v>
      </c>
      <c r="M2306">
        <v>59.7</v>
      </c>
      <c r="N2306">
        <v>55.6</v>
      </c>
    </row>
    <row r="2307" spans="1:14" x14ac:dyDescent="0.25">
      <c r="A2307" t="s">
        <v>5</v>
      </c>
      <c r="B2307" t="s">
        <v>60</v>
      </c>
      <c r="C2307" s="1">
        <v>42429</v>
      </c>
      <c r="D2307">
        <f>26.7-0-0</f>
        <v>26.7</v>
      </c>
      <c r="E2307">
        <v>7.7</v>
      </c>
      <c r="F2307" s="7">
        <v>24.943173821252639</v>
      </c>
      <c r="G2307" s="7">
        <v>9.4743839864674335</v>
      </c>
      <c r="H2307">
        <v>10.11</v>
      </c>
      <c r="I2307" s="7">
        <v>10.291848886382859</v>
      </c>
      <c r="J2307">
        <v>9.5</v>
      </c>
      <c r="K2307">
        <v>315.90999999999997</v>
      </c>
      <c r="L2307">
        <v>223.3</v>
      </c>
      <c r="M2307">
        <v>30.3</v>
      </c>
      <c r="N2307">
        <v>28.2</v>
      </c>
    </row>
    <row r="2308" spans="1:14" x14ac:dyDescent="0.25">
      <c r="A2308" t="s">
        <v>6</v>
      </c>
      <c r="B2308" t="s">
        <v>60</v>
      </c>
      <c r="C2308" s="1">
        <v>42429</v>
      </c>
      <c r="D2308">
        <f>14.1-0-1.4</f>
        <v>12.7</v>
      </c>
      <c r="E2308">
        <v>16.5</v>
      </c>
      <c r="F2308" s="7">
        <v>11.864356087262491</v>
      </c>
      <c r="G2308" s="7">
        <v>11.676639413588946</v>
      </c>
      <c r="H2308">
        <v>12.46</v>
      </c>
      <c r="I2308" s="7">
        <v>12.684118409923881</v>
      </c>
      <c r="J2308">
        <v>12.5</v>
      </c>
      <c r="K2308">
        <v>416.52849999999989</v>
      </c>
      <c r="L2308">
        <v>478.5</v>
      </c>
      <c r="M2308">
        <v>56.6</v>
      </c>
      <c r="N2308">
        <v>52.7</v>
      </c>
    </row>
    <row r="2309" spans="1:14" x14ac:dyDescent="0.25">
      <c r="A2309" t="s">
        <v>7</v>
      </c>
      <c r="B2309" t="s">
        <v>60</v>
      </c>
      <c r="C2309" s="1">
        <v>42429</v>
      </c>
      <c r="D2309">
        <f>16.3-0-0</f>
        <v>16.3</v>
      </c>
      <c r="E2309">
        <v>11.8</v>
      </c>
      <c r="F2309" s="7">
        <v>15.227480647431388</v>
      </c>
      <c r="G2309" s="7">
        <v>9.8679785734423433</v>
      </c>
      <c r="H2309">
        <v>10.53</v>
      </c>
      <c r="I2309" s="7">
        <v>10.71940343952636</v>
      </c>
      <c r="J2309">
        <v>11.6</v>
      </c>
      <c r="K2309">
        <v>388.86599999999999</v>
      </c>
      <c r="L2309">
        <v>342.20000000000005</v>
      </c>
      <c r="M2309">
        <v>40.299999999999997</v>
      </c>
      <c r="N2309">
        <v>37.5</v>
      </c>
    </row>
    <row r="2310" spans="1:14" x14ac:dyDescent="0.25">
      <c r="A2310" t="s">
        <v>8</v>
      </c>
      <c r="B2310" t="s">
        <v>60</v>
      </c>
      <c r="C2310" s="1">
        <v>42429</v>
      </c>
      <c r="D2310">
        <f>11.6-0-0</f>
        <v>11.6</v>
      </c>
      <c r="E2310">
        <v>12.7</v>
      </c>
      <c r="F2310" s="7">
        <v>10.836734693877551</v>
      </c>
      <c r="G2310" s="7">
        <v>7.4970397519030154</v>
      </c>
      <c r="H2310">
        <v>8</v>
      </c>
      <c r="I2310" s="7">
        <v>8.1438962503524106</v>
      </c>
      <c r="J2310">
        <v>12.7</v>
      </c>
      <c r="K2310">
        <v>424.995</v>
      </c>
      <c r="L2310">
        <v>368.29999999999995</v>
      </c>
      <c r="M2310">
        <v>54.3</v>
      </c>
      <c r="N2310">
        <v>50.5</v>
      </c>
    </row>
    <row r="2311" spans="1:14" x14ac:dyDescent="0.25">
      <c r="A2311" t="s">
        <v>9</v>
      </c>
      <c r="B2311" t="s">
        <v>60</v>
      </c>
      <c r="C2311" s="1">
        <v>42429</v>
      </c>
      <c r="D2311">
        <f>15.6-0-0</f>
        <v>15.6</v>
      </c>
      <c r="E2311">
        <v>14.8</v>
      </c>
      <c r="F2311" s="7">
        <v>14.57353976073188</v>
      </c>
      <c r="G2311" s="7">
        <v>9.7086664787144041</v>
      </c>
      <c r="H2311">
        <v>10.36</v>
      </c>
      <c r="I2311" s="7">
        <v>10.546345644206371</v>
      </c>
      <c r="J2311">
        <v>12.6</v>
      </c>
      <c r="K2311">
        <v>420.35500000000002</v>
      </c>
      <c r="L2311">
        <v>429.20000000000005</v>
      </c>
      <c r="M2311">
        <v>47</v>
      </c>
      <c r="N2311">
        <v>43.7</v>
      </c>
    </row>
    <row r="2312" spans="1:14" x14ac:dyDescent="0.25">
      <c r="A2312" t="s">
        <v>10</v>
      </c>
      <c r="B2312" t="s">
        <v>60</v>
      </c>
      <c r="C2312" s="1">
        <v>42429</v>
      </c>
      <c r="D2312">
        <f>14.9-0-0</f>
        <v>14.9</v>
      </c>
      <c r="E2312">
        <v>17.8</v>
      </c>
      <c r="F2312" s="7">
        <v>13.919598874032372</v>
      </c>
      <c r="G2312" s="7">
        <v>9.1932449957710727</v>
      </c>
      <c r="H2312">
        <v>9.81</v>
      </c>
      <c r="I2312" s="7">
        <v>9.9864527769946445</v>
      </c>
      <c r="J2312">
        <v>13.4</v>
      </c>
      <c r="K2312">
        <v>446.03999999999996</v>
      </c>
      <c r="L2312">
        <v>516.20000000000005</v>
      </c>
      <c r="M2312">
        <v>64.099999999999994</v>
      </c>
      <c r="N2312">
        <v>59.7</v>
      </c>
    </row>
    <row r="2313" spans="1:14" x14ac:dyDescent="0.25">
      <c r="A2313" t="s">
        <v>11</v>
      </c>
      <c r="B2313" t="s">
        <v>60</v>
      </c>
      <c r="C2313" s="1">
        <v>42429</v>
      </c>
      <c r="D2313">
        <f>9.8-0-1</f>
        <v>8.8000000000000007</v>
      </c>
      <c r="E2313">
        <v>12.4</v>
      </c>
      <c r="F2313" s="7">
        <v>8.2209711470795224</v>
      </c>
      <c r="G2313" s="7">
        <v>8.7996504087961647</v>
      </c>
      <c r="H2313">
        <v>9.39</v>
      </c>
      <c r="I2313" s="7">
        <v>9.5588982238511431</v>
      </c>
      <c r="J2313">
        <v>8.9</v>
      </c>
      <c r="K2313">
        <v>296.51500000000004</v>
      </c>
      <c r="L2313">
        <v>359.6</v>
      </c>
      <c r="M2313">
        <v>47.2</v>
      </c>
      <c r="N2313">
        <v>44</v>
      </c>
    </row>
    <row r="2314" spans="1:14" x14ac:dyDescent="0.25">
      <c r="A2314" t="s">
        <v>12</v>
      </c>
      <c r="B2314" t="s">
        <v>60</v>
      </c>
      <c r="C2314" s="1">
        <v>42429</v>
      </c>
      <c r="D2314">
        <f>33.5-0-0</f>
        <v>33.5</v>
      </c>
      <c r="E2314">
        <v>30.4</v>
      </c>
      <c r="F2314" s="7">
        <v>31.295742434904998</v>
      </c>
      <c r="G2314" s="7">
        <v>6.213171694389624</v>
      </c>
      <c r="H2314">
        <v>6.63</v>
      </c>
      <c r="I2314" s="7">
        <v>6.7492540174795606</v>
      </c>
      <c r="J2314">
        <v>27.1</v>
      </c>
      <c r="K2314">
        <v>903.76499999999976</v>
      </c>
      <c r="L2314">
        <v>881.59999999999991</v>
      </c>
      <c r="M2314">
        <v>288.2</v>
      </c>
      <c r="N2314">
        <v>268.3</v>
      </c>
    </row>
    <row r="2315" spans="1:14" x14ac:dyDescent="0.25">
      <c r="A2315" t="s">
        <v>13</v>
      </c>
      <c r="B2315" t="s">
        <v>60</v>
      </c>
      <c r="C2315" s="1">
        <v>42429</v>
      </c>
      <c r="D2315">
        <f>12-0-0</f>
        <v>12</v>
      </c>
      <c r="E2315">
        <v>10</v>
      </c>
      <c r="F2315" s="7">
        <v>11.210415200562984</v>
      </c>
      <c r="G2315" s="7">
        <v>6.5317958838455024</v>
      </c>
      <c r="H2315">
        <v>6.97</v>
      </c>
      <c r="I2315" s="7">
        <v>7.0953696081195368</v>
      </c>
      <c r="J2315">
        <v>10.1</v>
      </c>
      <c r="K2315">
        <v>336</v>
      </c>
      <c r="L2315">
        <v>290</v>
      </c>
      <c r="M2315">
        <v>40</v>
      </c>
      <c r="N2315">
        <v>37.299999999999997</v>
      </c>
    </row>
    <row r="2316" spans="1:14" x14ac:dyDescent="0.25">
      <c r="A2316" t="s">
        <v>14</v>
      </c>
      <c r="B2316" t="s">
        <v>60</v>
      </c>
      <c r="C2316" s="1">
        <v>42429</v>
      </c>
      <c r="D2316">
        <f>8-0-0</f>
        <v>8</v>
      </c>
      <c r="E2316">
        <v>5.7</v>
      </c>
      <c r="F2316" s="7">
        <v>7.4736101337086565</v>
      </c>
      <c r="G2316" s="7">
        <v>3.9453171694389622</v>
      </c>
      <c r="H2316">
        <v>4.21</v>
      </c>
      <c r="I2316" s="7">
        <v>4.285725401747956</v>
      </c>
      <c r="J2316">
        <v>5.5</v>
      </c>
      <c r="K2316">
        <v>184</v>
      </c>
      <c r="L2316">
        <v>165.3</v>
      </c>
      <c r="M2316">
        <v>14.8</v>
      </c>
      <c r="N2316">
        <v>13.7</v>
      </c>
    </row>
    <row r="2317" spans="1:14" x14ac:dyDescent="0.25">
      <c r="A2317" t="s">
        <v>15</v>
      </c>
      <c r="B2317" t="s">
        <v>60</v>
      </c>
      <c r="C2317" s="1">
        <v>42429</v>
      </c>
      <c r="D2317">
        <f>12.5-0-0</f>
        <v>12.5</v>
      </c>
      <c r="E2317">
        <v>9.9</v>
      </c>
      <c r="F2317" s="7">
        <v>11.677515833919776</v>
      </c>
      <c r="G2317" s="7">
        <v>3.8234902734705378</v>
      </c>
      <c r="H2317">
        <v>4.08</v>
      </c>
      <c r="I2317" s="7">
        <v>4.1533870876797296</v>
      </c>
      <c r="J2317">
        <v>10.6</v>
      </c>
      <c r="K2317">
        <v>352.5</v>
      </c>
      <c r="L2317">
        <v>287.10000000000002</v>
      </c>
      <c r="M2317">
        <v>50.7</v>
      </c>
      <c r="N2317">
        <v>47.2</v>
      </c>
    </row>
    <row r="2318" spans="1:14" x14ac:dyDescent="0.25">
      <c r="A2318" t="s">
        <v>16</v>
      </c>
      <c r="B2318" t="s">
        <v>60</v>
      </c>
      <c r="C2318" s="1">
        <v>42429</v>
      </c>
      <c r="D2318">
        <f>11-0-0</f>
        <v>11</v>
      </c>
      <c r="E2318">
        <v>9.9</v>
      </c>
      <c r="F2318" s="7">
        <v>10.276213933849402</v>
      </c>
      <c r="G2318" s="7">
        <v>6.3631124894276834</v>
      </c>
      <c r="H2318">
        <v>6.79</v>
      </c>
      <c r="I2318" s="7">
        <v>6.9121319424866074</v>
      </c>
      <c r="J2318">
        <v>10.3</v>
      </c>
      <c r="K2318">
        <v>345.5</v>
      </c>
      <c r="L2318">
        <v>287.10000000000002</v>
      </c>
      <c r="M2318">
        <v>93.7</v>
      </c>
      <c r="N2318">
        <v>87.3</v>
      </c>
    </row>
    <row r="2319" spans="1:14" x14ac:dyDescent="0.25">
      <c r="A2319" t="s">
        <v>17</v>
      </c>
      <c r="B2319" t="s">
        <v>60</v>
      </c>
      <c r="C2319" s="1">
        <v>42429</v>
      </c>
      <c r="D2319">
        <v>0</v>
      </c>
      <c r="E2319">
        <v>17</v>
      </c>
      <c r="F2319" s="7">
        <v>0</v>
      </c>
      <c r="G2319" s="7">
        <v>3.0831575979701151</v>
      </c>
      <c r="H2319">
        <v>3.29</v>
      </c>
      <c r="I2319" s="7">
        <v>3.3491773329574288</v>
      </c>
      <c r="J2319">
        <v>30.5</v>
      </c>
      <c r="K2319">
        <v>0</v>
      </c>
      <c r="L2319">
        <v>493</v>
      </c>
      <c r="M2319">
        <v>362.4</v>
      </c>
      <c r="N2319">
        <v>337.4</v>
      </c>
    </row>
    <row r="2320" spans="1:14" x14ac:dyDescent="0.25">
      <c r="A2320" t="s">
        <v>18</v>
      </c>
      <c r="B2320" t="s">
        <v>60</v>
      </c>
      <c r="C2320" s="1">
        <v>42429</v>
      </c>
      <c r="D2320">
        <f>20-0-0</f>
        <v>20</v>
      </c>
      <c r="E2320">
        <v>18</v>
      </c>
      <c r="F2320" s="7">
        <v>18.684025334271642</v>
      </c>
      <c r="G2320" s="7">
        <v>2.324082323089935</v>
      </c>
      <c r="H2320">
        <v>2.48</v>
      </c>
      <c r="I2320" s="7">
        <v>2.5246078376092473</v>
      </c>
      <c r="J2320">
        <v>16.3</v>
      </c>
      <c r="K2320">
        <v>544</v>
      </c>
      <c r="L2320">
        <v>522</v>
      </c>
      <c r="M2320">
        <v>208.2</v>
      </c>
      <c r="N2320">
        <v>193.9</v>
      </c>
    </row>
    <row r="2321" spans="1:14" x14ac:dyDescent="0.25">
      <c r="A2321" t="s">
        <v>19</v>
      </c>
      <c r="B2321" t="s">
        <v>60</v>
      </c>
      <c r="C2321" s="1">
        <v>42429</v>
      </c>
      <c r="D2321">
        <f>15-0-0</f>
        <v>15</v>
      </c>
      <c r="E2321">
        <v>14.6</v>
      </c>
      <c r="F2321" s="7">
        <v>14.01301900070373</v>
      </c>
      <c r="G2321" s="7">
        <v>2.3147110234000561</v>
      </c>
      <c r="H2321">
        <v>2.4700000000000002</v>
      </c>
      <c r="I2321" s="7">
        <v>2.514427967296307</v>
      </c>
      <c r="J2321">
        <v>12.5</v>
      </c>
      <c r="K2321">
        <v>418</v>
      </c>
      <c r="L2321">
        <v>423.4</v>
      </c>
      <c r="M2321">
        <v>249.9</v>
      </c>
      <c r="N2321">
        <v>232.6</v>
      </c>
    </row>
    <row r="2322" spans="1:14" x14ac:dyDescent="0.25">
      <c r="A2322" t="s">
        <v>20</v>
      </c>
      <c r="B2322" t="s">
        <v>60</v>
      </c>
      <c r="C2322" s="1">
        <v>42429</v>
      </c>
      <c r="D2322">
        <f>29.5-0-0</f>
        <v>29.5</v>
      </c>
      <c r="E2322">
        <v>30.5</v>
      </c>
      <c r="F2322" s="7">
        <v>27.558937368050671</v>
      </c>
      <c r="G2322" s="7">
        <v>1.8930025373555115</v>
      </c>
      <c r="H2322">
        <v>2.02</v>
      </c>
      <c r="I2322" s="7">
        <v>2.0563338032139837</v>
      </c>
      <c r="J2322">
        <v>26.1</v>
      </c>
      <c r="K2322">
        <v>871.5</v>
      </c>
      <c r="L2322">
        <v>884.5</v>
      </c>
      <c r="M2322">
        <v>263.89999999999998</v>
      </c>
      <c r="N2322">
        <v>245.7</v>
      </c>
    </row>
    <row r="2323" spans="1:14" x14ac:dyDescent="0.25">
      <c r="A2323" t="s">
        <v>21</v>
      </c>
      <c r="B2323" t="s">
        <v>60</v>
      </c>
      <c r="C2323" s="1">
        <v>42429</v>
      </c>
      <c r="D2323">
        <f>24-0-0</f>
        <v>24</v>
      </c>
      <c r="E2323">
        <v>26</v>
      </c>
      <c r="F2323" s="7">
        <v>22.420830401125968</v>
      </c>
      <c r="G2323" s="7">
        <v>2.8301325063433884</v>
      </c>
      <c r="H2323">
        <v>3.02</v>
      </c>
      <c r="I2323" s="7">
        <v>3.0743208345080348</v>
      </c>
      <c r="J2323">
        <v>20.7</v>
      </c>
      <c r="K2323">
        <v>691.5</v>
      </c>
      <c r="L2323">
        <v>754</v>
      </c>
      <c r="M2323">
        <v>385.7</v>
      </c>
      <c r="N2323">
        <v>359.1</v>
      </c>
    </row>
    <row r="2324" spans="1:14" x14ac:dyDescent="0.25">
      <c r="A2324" t="s">
        <v>22</v>
      </c>
      <c r="B2324" t="s">
        <v>60</v>
      </c>
      <c r="C2324" s="1">
        <v>42429</v>
      </c>
      <c r="D2324">
        <f>20-0-0</f>
        <v>20</v>
      </c>
      <c r="E2324">
        <v>20.8</v>
      </c>
      <c r="F2324" s="7">
        <v>18.684025334271642</v>
      </c>
      <c r="G2324" s="7">
        <v>1.3307245559627852</v>
      </c>
      <c r="H2324">
        <v>1.42</v>
      </c>
      <c r="I2324" s="7">
        <v>1.4455415844375528</v>
      </c>
      <c r="J2324">
        <v>17.5</v>
      </c>
      <c r="K2324">
        <v>585</v>
      </c>
      <c r="L2324">
        <v>603.20000000000005</v>
      </c>
      <c r="M2324">
        <v>307.7</v>
      </c>
      <c r="N2324">
        <v>286.39999999999998</v>
      </c>
    </row>
    <row r="2325" spans="1:14" x14ac:dyDescent="0.25">
      <c r="A2325" t="s">
        <v>23</v>
      </c>
      <c r="B2325" t="s">
        <v>60</v>
      </c>
      <c r="C2325" s="1">
        <v>42429</v>
      </c>
      <c r="D2325">
        <f>2.5-0-0</f>
        <v>2.5</v>
      </c>
      <c r="E2325">
        <v>4.7</v>
      </c>
      <c r="F2325" s="7">
        <v>2.3355031667839552</v>
      </c>
      <c r="G2325" s="7">
        <v>2.2022554271215107</v>
      </c>
      <c r="H2325">
        <v>2.35</v>
      </c>
      <c r="I2325" s="7">
        <v>2.3922695235410205</v>
      </c>
      <c r="J2325">
        <v>2.9</v>
      </c>
      <c r="K2325">
        <v>95.635000000000034</v>
      </c>
      <c r="L2325">
        <v>136.30000000000001</v>
      </c>
      <c r="M2325">
        <v>4.5</v>
      </c>
      <c r="N2325">
        <v>4.2</v>
      </c>
    </row>
    <row r="2326" spans="1:14" x14ac:dyDescent="0.25">
      <c r="A2326" t="s">
        <v>24</v>
      </c>
      <c r="B2326" t="s">
        <v>60</v>
      </c>
      <c r="C2326" s="1">
        <v>42429</v>
      </c>
      <c r="D2326">
        <f>23-0-0</f>
        <v>23</v>
      </c>
      <c r="E2326">
        <v>27.8</v>
      </c>
      <c r="F2326" s="7">
        <v>21.486629134412386</v>
      </c>
      <c r="G2326" s="7">
        <v>1.6118635466591482</v>
      </c>
      <c r="H2326">
        <v>1.72</v>
      </c>
      <c r="I2326" s="7">
        <v>1.7509376938257684</v>
      </c>
      <c r="J2326">
        <v>27.1</v>
      </c>
      <c r="K2326">
        <v>906.2</v>
      </c>
      <c r="L2326">
        <v>806.2</v>
      </c>
      <c r="M2326">
        <v>476.8</v>
      </c>
      <c r="N2326">
        <v>443.8</v>
      </c>
    </row>
    <row r="2327" spans="1:14" x14ac:dyDescent="0.25">
      <c r="A2327" t="s">
        <v>25</v>
      </c>
      <c r="B2327" t="s">
        <v>60</v>
      </c>
      <c r="C2327" s="1">
        <v>42429</v>
      </c>
      <c r="D2327">
        <f>6.5-0-0</f>
        <v>6.5</v>
      </c>
      <c r="E2327">
        <v>6.2</v>
      </c>
      <c r="F2327" s="7">
        <v>6.0723082336382834</v>
      </c>
      <c r="G2327" s="7">
        <v>2.1647702283619954</v>
      </c>
      <c r="H2327">
        <v>2.31</v>
      </c>
      <c r="I2327" s="7">
        <v>2.3515500422892583</v>
      </c>
      <c r="J2327">
        <v>5.5</v>
      </c>
      <c r="K2327">
        <v>184.5</v>
      </c>
      <c r="L2327">
        <v>179.8</v>
      </c>
      <c r="M2327">
        <v>14.6</v>
      </c>
      <c r="N2327">
        <v>13.6</v>
      </c>
    </row>
    <row r="2328" spans="1:14" x14ac:dyDescent="0.25">
      <c r="A2328" t="s">
        <v>26</v>
      </c>
      <c r="B2328" t="s">
        <v>60</v>
      </c>
      <c r="C2328" s="1">
        <v>42429</v>
      </c>
      <c r="D2328">
        <f>18-0-0</f>
        <v>18</v>
      </c>
      <c r="E2328">
        <v>16.5</v>
      </c>
      <c r="F2328" s="7">
        <v>16.815622800844476</v>
      </c>
      <c r="G2328" s="7">
        <v>1.461922751621088</v>
      </c>
      <c r="H2328">
        <v>1.56</v>
      </c>
      <c r="I2328" s="7">
        <v>1.5880597688187201</v>
      </c>
      <c r="J2328">
        <v>17.3</v>
      </c>
      <c r="K2328">
        <v>576.5</v>
      </c>
      <c r="L2328">
        <v>478.5</v>
      </c>
      <c r="M2328">
        <v>91.8</v>
      </c>
      <c r="N2328">
        <v>85.5</v>
      </c>
    </row>
    <row r="2329" spans="1:14" x14ac:dyDescent="0.25">
      <c r="A2329" t="s">
        <v>27</v>
      </c>
      <c r="B2329" t="s">
        <v>60</v>
      </c>
      <c r="C2329" s="1">
        <v>42429</v>
      </c>
      <c r="D2329">
        <f>20-0-0</f>
        <v>20</v>
      </c>
      <c r="E2329">
        <v>18.2</v>
      </c>
      <c r="F2329" s="7">
        <v>18.684025334271642</v>
      </c>
      <c r="G2329" s="7">
        <v>1.265125458133634</v>
      </c>
      <c r="H2329">
        <v>1.35</v>
      </c>
      <c r="I2329" s="7">
        <v>1.3742824922469694</v>
      </c>
      <c r="J2329">
        <v>17</v>
      </c>
      <c r="K2329">
        <v>569</v>
      </c>
      <c r="L2329">
        <v>527.79999999999995</v>
      </c>
      <c r="M2329">
        <v>292.8</v>
      </c>
      <c r="N2329">
        <v>272.60000000000002</v>
      </c>
    </row>
    <row r="2330" spans="1:14" x14ac:dyDescent="0.25">
      <c r="A2330" t="s">
        <v>28</v>
      </c>
      <c r="B2330" t="s">
        <v>60</v>
      </c>
      <c r="C2330" s="1">
        <v>42429</v>
      </c>
      <c r="D2330">
        <f>7-0-0</f>
        <v>7</v>
      </c>
      <c r="E2330">
        <v>7</v>
      </c>
      <c r="F2330" s="7">
        <v>6.5394088669950738</v>
      </c>
      <c r="G2330" s="7">
        <v>1.255754158443755</v>
      </c>
      <c r="H2330">
        <v>1.34</v>
      </c>
      <c r="I2330" s="7">
        <v>1.3641026219340289</v>
      </c>
      <c r="J2330">
        <v>5.4</v>
      </c>
      <c r="K2330">
        <v>180</v>
      </c>
      <c r="L2330">
        <v>203</v>
      </c>
      <c r="M2330">
        <v>93.3</v>
      </c>
      <c r="N2330">
        <v>86.9</v>
      </c>
    </row>
    <row r="2331" spans="1:14" x14ac:dyDescent="0.25">
      <c r="A2331" t="s">
        <v>29</v>
      </c>
      <c r="B2331" t="s">
        <v>60</v>
      </c>
      <c r="C2331" s="1">
        <v>42429</v>
      </c>
      <c r="D2331">
        <f>14.5-0-0</f>
        <v>14.5</v>
      </c>
      <c r="E2331">
        <v>14.4</v>
      </c>
      <c r="F2331" s="7">
        <v>13.545918367346939</v>
      </c>
      <c r="G2331" s="7">
        <v>1.2088976599943613</v>
      </c>
      <c r="H2331">
        <v>1.29</v>
      </c>
      <c r="I2331" s="7">
        <v>1.3132032703693262</v>
      </c>
      <c r="J2331">
        <v>13.2</v>
      </c>
      <c r="K2331">
        <v>442.5</v>
      </c>
      <c r="L2331">
        <v>417.6</v>
      </c>
      <c r="M2331">
        <v>49.5</v>
      </c>
      <c r="N2331">
        <v>46.1</v>
      </c>
    </row>
    <row r="2332" spans="1:14" x14ac:dyDescent="0.25">
      <c r="A2332" t="s">
        <v>30</v>
      </c>
      <c r="B2332" t="s">
        <v>60</v>
      </c>
      <c r="C2332" s="1">
        <v>42429</v>
      </c>
      <c r="D2332">
        <f>35-0-0</f>
        <v>35</v>
      </c>
      <c r="E2332">
        <v>36.299999999999997</v>
      </c>
      <c r="F2332" s="7">
        <v>32.697044334975374</v>
      </c>
      <c r="G2332" s="7">
        <v>1.4994079503806033</v>
      </c>
      <c r="H2332">
        <v>1.6</v>
      </c>
      <c r="I2332" s="7">
        <v>1.6287792500704821</v>
      </c>
      <c r="J2332">
        <v>32.5</v>
      </c>
      <c r="K2332">
        <v>1084.5</v>
      </c>
      <c r="L2332">
        <v>1052.6999999999998</v>
      </c>
      <c r="M2332">
        <v>129.80000000000001</v>
      </c>
      <c r="N2332">
        <v>120.8</v>
      </c>
    </row>
    <row r="2333" spans="1:14" x14ac:dyDescent="0.25">
      <c r="A2333" t="s">
        <v>31</v>
      </c>
      <c r="B2333" t="s">
        <v>60</v>
      </c>
      <c r="C2333" s="1">
        <v>42429</v>
      </c>
      <c r="D2333">
        <f>23.5-0-0</f>
        <v>23.5</v>
      </c>
      <c r="E2333">
        <v>31.9</v>
      </c>
      <c r="F2333" s="7">
        <v>21.953729767769179</v>
      </c>
      <c r="G2333" s="7">
        <v>1.255754158443755</v>
      </c>
      <c r="H2333">
        <v>1.34</v>
      </c>
      <c r="I2333" s="7">
        <v>1.3641026219340289</v>
      </c>
      <c r="J2333">
        <v>26.4</v>
      </c>
      <c r="K2333">
        <v>880.5</v>
      </c>
      <c r="L2333">
        <v>925.09999999999991</v>
      </c>
      <c r="M2333">
        <v>182.5</v>
      </c>
      <c r="N2333">
        <v>169.9</v>
      </c>
    </row>
    <row r="2334" spans="1:14" x14ac:dyDescent="0.25">
      <c r="A2334" t="s">
        <v>32</v>
      </c>
      <c r="B2334" t="s">
        <v>60</v>
      </c>
      <c r="C2334" s="1">
        <v>42429</v>
      </c>
      <c r="D2334">
        <f>7-0-0</f>
        <v>7</v>
      </c>
      <c r="E2334">
        <v>7.4</v>
      </c>
      <c r="F2334" s="7">
        <v>6.5394088669950738</v>
      </c>
      <c r="G2334" s="7">
        <v>0.77781787425993787</v>
      </c>
      <c r="H2334">
        <v>0.83</v>
      </c>
      <c r="I2334" s="7">
        <v>0.84492923597406255</v>
      </c>
      <c r="J2334">
        <v>6.1</v>
      </c>
      <c r="K2334">
        <v>205</v>
      </c>
      <c r="L2334">
        <v>214.60000000000002</v>
      </c>
      <c r="M2334">
        <v>88.2</v>
      </c>
      <c r="N2334">
        <v>82.1</v>
      </c>
    </row>
    <row r="2335" spans="1:14" x14ac:dyDescent="0.25">
      <c r="A2335" t="s">
        <v>33</v>
      </c>
      <c r="B2335" t="s">
        <v>60</v>
      </c>
      <c r="C2335" s="1">
        <v>42429</v>
      </c>
      <c r="D2335">
        <v>0</v>
      </c>
      <c r="E2335">
        <v>15</v>
      </c>
      <c r="F2335" s="7">
        <v>0</v>
      </c>
      <c r="G2335" s="7">
        <v>0.90901606991824069</v>
      </c>
      <c r="H2335">
        <v>0.97</v>
      </c>
      <c r="I2335" s="7">
        <v>0.9874474203552297</v>
      </c>
      <c r="J2335">
        <v>26.9</v>
      </c>
      <c r="K2335">
        <v>0</v>
      </c>
      <c r="L2335">
        <v>435</v>
      </c>
      <c r="M2335">
        <v>586.70000000000005</v>
      </c>
      <c r="N2335">
        <v>546.20000000000005</v>
      </c>
    </row>
    <row r="2336" spans="1:14" x14ac:dyDescent="0.25">
      <c r="A2336" t="s">
        <v>34</v>
      </c>
      <c r="B2336" t="s">
        <v>60</v>
      </c>
      <c r="C2336" s="1">
        <v>42429</v>
      </c>
      <c r="D2336">
        <f>9.1-0-0</f>
        <v>9.1</v>
      </c>
      <c r="E2336">
        <v>5.5</v>
      </c>
      <c r="F2336" s="7">
        <v>8.5012315270935961</v>
      </c>
      <c r="G2336" s="7">
        <v>0.52479278263321116</v>
      </c>
      <c r="H2336">
        <v>0.56000000000000005</v>
      </c>
      <c r="I2336" s="7">
        <v>0.5700727375246688</v>
      </c>
      <c r="J2336">
        <v>8.6</v>
      </c>
      <c r="K2336">
        <v>285.74250000000006</v>
      </c>
      <c r="L2336">
        <v>159.5</v>
      </c>
      <c r="M2336">
        <v>34.200000000000003</v>
      </c>
      <c r="N2336">
        <v>31.9</v>
      </c>
    </row>
    <row r="2337" spans="1:14" x14ac:dyDescent="0.25">
      <c r="A2337" t="s">
        <v>35</v>
      </c>
      <c r="B2337" t="s">
        <v>60</v>
      </c>
      <c r="C2337" s="1">
        <v>42429</v>
      </c>
      <c r="D2337">
        <f>22-0-0</f>
        <v>22</v>
      </c>
      <c r="E2337">
        <v>20.8</v>
      </c>
      <c r="F2337" s="7">
        <v>20.552427867698803</v>
      </c>
      <c r="G2337" s="7">
        <v>0.51542148294333234</v>
      </c>
      <c r="H2337">
        <v>0.55000000000000004</v>
      </c>
      <c r="I2337" s="7">
        <v>0.55989286721172826</v>
      </c>
      <c r="J2337">
        <v>18.399999999999999</v>
      </c>
      <c r="K2337">
        <v>616</v>
      </c>
      <c r="L2337">
        <v>603.20000000000005</v>
      </c>
      <c r="M2337">
        <v>319</v>
      </c>
      <c r="N2337">
        <v>296.89999999999998</v>
      </c>
    </row>
    <row r="2338" spans="1:14" x14ac:dyDescent="0.25">
      <c r="A2338" t="s">
        <v>36</v>
      </c>
      <c r="B2338" t="s">
        <v>60</v>
      </c>
      <c r="C2338" s="1">
        <v>42429</v>
      </c>
      <c r="D2338">
        <v>0</v>
      </c>
      <c r="E2338">
        <v>8</v>
      </c>
      <c r="F2338" s="7">
        <v>0</v>
      </c>
      <c r="G2338" s="7">
        <v>0.23428249224696923</v>
      </c>
      <c r="H2338">
        <v>0.25</v>
      </c>
      <c r="I2338" s="7">
        <v>0.25449675782351283</v>
      </c>
      <c r="J2338">
        <v>14.4</v>
      </c>
      <c r="K2338">
        <v>0</v>
      </c>
      <c r="L2338">
        <v>232</v>
      </c>
      <c r="M2338">
        <v>0</v>
      </c>
      <c r="N2338">
        <v>0</v>
      </c>
    </row>
    <row r="2339" spans="1:14" x14ac:dyDescent="0.25">
      <c r="A2339" t="s">
        <v>37</v>
      </c>
      <c r="B2339" t="s">
        <v>60</v>
      </c>
      <c r="C2339" s="1">
        <v>42429</v>
      </c>
      <c r="D2339">
        <v>0</v>
      </c>
      <c r="E2339">
        <v>0</v>
      </c>
      <c r="F2339" s="7">
        <v>0</v>
      </c>
      <c r="G2339" s="7">
        <v>0</v>
      </c>
      <c r="H2339">
        <v>0</v>
      </c>
      <c r="I2339" s="7">
        <v>0</v>
      </c>
      <c r="J2339">
        <v>0</v>
      </c>
      <c r="K2339">
        <v>0</v>
      </c>
      <c r="L2339">
        <v>0</v>
      </c>
      <c r="M2339">
        <v>0</v>
      </c>
      <c r="N2339">
        <v>0</v>
      </c>
    </row>
    <row r="2340" spans="1:14" x14ac:dyDescent="0.25">
      <c r="A2340" t="s">
        <v>38</v>
      </c>
      <c r="B2340" t="s">
        <v>60</v>
      </c>
      <c r="C2340" s="1">
        <v>42429</v>
      </c>
      <c r="D2340">
        <v>0</v>
      </c>
      <c r="E2340">
        <v>10</v>
      </c>
      <c r="F2340" s="7">
        <v>0</v>
      </c>
      <c r="G2340" s="7">
        <v>0</v>
      </c>
      <c r="H2340">
        <v>0</v>
      </c>
      <c r="I2340" s="7">
        <v>0</v>
      </c>
      <c r="J2340">
        <v>18</v>
      </c>
      <c r="K2340">
        <v>0</v>
      </c>
      <c r="L2340">
        <v>290</v>
      </c>
      <c r="M2340">
        <v>393.1</v>
      </c>
      <c r="N2340">
        <v>366</v>
      </c>
    </row>
    <row r="2341" spans="1:14" x14ac:dyDescent="0.25">
      <c r="A2341" t="s">
        <v>59</v>
      </c>
      <c r="B2341" t="s">
        <v>60</v>
      </c>
      <c r="C2341" s="1">
        <v>42429</v>
      </c>
      <c r="D2341">
        <v>0</v>
      </c>
      <c r="E2341">
        <v>5</v>
      </c>
      <c r="F2341" s="7">
        <v>0</v>
      </c>
      <c r="G2341" s="7">
        <v>0</v>
      </c>
      <c r="I2341" s="7">
        <v>0</v>
      </c>
      <c r="K2341">
        <v>0</v>
      </c>
      <c r="L2341">
        <v>145</v>
      </c>
      <c r="M2341">
        <v>0</v>
      </c>
      <c r="N2341">
        <v>0</v>
      </c>
    </row>
    <row r="2342" spans="1:14" x14ac:dyDescent="0.25">
      <c r="A2342" t="s">
        <v>1</v>
      </c>
      <c r="B2342" t="s">
        <v>61</v>
      </c>
      <c r="C2342" s="1">
        <v>42430</v>
      </c>
      <c r="D2342">
        <v>576.79999999999995</v>
      </c>
      <c r="E2342">
        <v>507.19999999999993</v>
      </c>
      <c r="F2342">
        <v>538</v>
      </c>
      <c r="G2342">
        <v>178.1</v>
      </c>
      <c r="H2342">
        <v>177.35000000000002</v>
      </c>
      <c r="I2342">
        <v>182.92000000000002</v>
      </c>
      <c r="J2342">
        <v>530.93442622950818</v>
      </c>
      <c r="K2342">
        <v>576.79999999999995</v>
      </c>
      <c r="L2342">
        <v>538</v>
      </c>
      <c r="M2342">
        <v>178.1</v>
      </c>
      <c r="N2342">
        <v>182.92000000000002</v>
      </c>
    </row>
    <row r="2343" spans="1:14" x14ac:dyDescent="0.25">
      <c r="A2343" t="s">
        <v>2</v>
      </c>
      <c r="B2343" t="s">
        <v>61</v>
      </c>
      <c r="C2343" s="1">
        <v>42430</v>
      </c>
      <c r="D2343">
        <f>16.6-0-0</f>
        <v>16.600000000000001</v>
      </c>
      <c r="E2343">
        <v>14.5</v>
      </c>
      <c r="F2343" s="7">
        <v>15.48335644937587</v>
      </c>
      <c r="G2343" s="7">
        <v>20.787538765153645</v>
      </c>
      <c r="H2343">
        <v>20.7</v>
      </c>
      <c r="I2343" s="7">
        <v>21.35012122920778</v>
      </c>
      <c r="J2343">
        <v>2.5</v>
      </c>
      <c r="K2343">
        <v>16.64</v>
      </c>
      <c r="L2343">
        <v>14.5</v>
      </c>
      <c r="M2343">
        <v>0.3</v>
      </c>
      <c r="N2343">
        <v>0.3</v>
      </c>
    </row>
    <row r="2344" spans="1:14" x14ac:dyDescent="0.25">
      <c r="A2344" t="s">
        <v>3</v>
      </c>
      <c r="B2344" t="s">
        <v>61</v>
      </c>
      <c r="C2344" s="1">
        <v>42430</v>
      </c>
      <c r="D2344">
        <f>4.6-0-0</f>
        <v>4.5999999999999996</v>
      </c>
      <c r="E2344">
        <v>3.3</v>
      </c>
      <c r="F2344" s="7">
        <v>4.2905686546463242</v>
      </c>
      <c r="G2344" s="7">
        <v>14.169670143783478</v>
      </c>
      <c r="H2344">
        <v>14.11</v>
      </c>
      <c r="I2344" s="7">
        <v>14.55315026783197</v>
      </c>
      <c r="J2344">
        <v>0.7</v>
      </c>
      <c r="K2344">
        <v>4.5999999999999996</v>
      </c>
      <c r="L2344">
        <v>3.3</v>
      </c>
      <c r="M2344">
        <v>0.2</v>
      </c>
      <c r="N2344">
        <v>0.2</v>
      </c>
    </row>
    <row r="2345" spans="1:14" x14ac:dyDescent="0.25">
      <c r="A2345" t="s">
        <v>4</v>
      </c>
      <c r="B2345" t="s">
        <v>61</v>
      </c>
      <c r="C2345" s="1">
        <v>42430</v>
      </c>
      <c r="D2345">
        <f>7.9-0-0</f>
        <v>7.9</v>
      </c>
      <c r="E2345">
        <v>6.9</v>
      </c>
      <c r="F2345" s="7">
        <v>7.3685852981969493</v>
      </c>
      <c r="G2345" s="7">
        <v>10.524319142937692</v>
      </c>
      <c r="H2345">
        <v>10.48</v>
      </c>
      <c r="I2345" s="7">
        <v>10.809143501550606</v>
      </c>
      <c r="J2345">
        <v>1.2</v>
      </c>
      <c r="K2345">
        <v>7.89</v>
      </c>
      <c r="L2345">
        <v>6.9</v>
      </c>
      <c r="M2345">
        <v>0.2</v>
      </c>
      <c r="N2345">
        <v>0.2</v>
      </c>
    </row>
    <row r="2346" spans="1:14" x14ac:dyDescent="0.25">
      <c r="A2346" t="s">
        <v>5</v>
      </c>
      <c r="B2346" t="s">
        <v>61</v>
      </c>
      <c r="C2346" s="1">
        <v>42430</v>
      </c>
      <c r="D2346">
        <f>20.1-0-0</f>
        <v>20.100000000000001</v>
      </c>
      <c r="E2346">
        <v>7.7</v>
      </c>
      <c r="F2346" s="7">
        <v>18.747919556171986</v>
      </c>
      <c r="G2346" s="7">
        <v>10.152754440372144</v>
      </c>
      <c r="H2346">
        <v>10.11</v>
      </c>
      <c r="I2346" s="7">
        <v>10.4275229771638</v>
      </c>
      <c r="J2346">
        <v>3</v>
      </c>
      <c r="K2346">
        <v>20.07</v>
      </c>
      <c r="L2346">
        <v>7.7</v>
      </c>
      <c r="M2346">
        <v>0.2</v>
      </c>
      <c r="N2346">
        <v>0.2</v>
      </c>
    </row>
    <row r="2347" spans="1:14" x14ac:dyDescent="0.25">
      <c r="A2347" t="s">
        <v>6</v>
      </c>
      <c r="B2347" t="s">
        <v>61</v>
      </c>
      <c r="C2347" s="1">
        <v>42430</v>
      </c>
      <c r="D2347">
        <f>13-0-1.3</f>
        <v>11.7</v>
      </c>
      <c r="E2347">
        <v>16.5</v>
      </c>
      <c r="F2347" s="7">
        <v>10.912968099861304</v>
      </c>
      <c r="G2347" s="7">
        <v>12.512692416126303</v>
      </c>
      <c r="H2347">
        <v>12.46</v>
      </c>
      <c r="I2347" s="7">
        <v>12.851329010431352</v>
      </c>
      <c r="J2347">
        <v>1.9</v>
      </c>
      <c r="K2347">
        <v>12.995999999999999</v>
      </c>
      <c r="L2347">
        <v>16.5</v>
      </c>
      <c r="M2347">
        <v>0.2</v>
      </c>
      <c r="N2347">
        <v>0.2</v>
      </c>
    </row>
    <row r="2348" spans="1:14" x14ac:dyDescent="0.25">
      <c r="A2348" t="s">
        <v>7</v>
      </c>
      <c r="B2348" t="s">
        <v>61</v>
      </c>
      <c r="C2348" s="1">
        <v>42430</v>
      </c>
      <c r="D2348">
        <f>14.6-0-0</f>
        <v>14.6</v>
      </c>
      <c r="E2348">
        <v>11.8</v>
      </c>
      <c r="F2348" s="7">
        <v>13.617891816920945</v>
      </c>
      <c r="G2348" s="7">
        <v>10.574530589230333</v>
      </c>
      <c r="H2348">
        <v>10.53</v>
      </c>
      <c r="I2348" s="7">
        <v>10.860713842683957</v>
      </c>
      <c r="J2348">
        <v>2.2000000000000002</v>
      </c>
      <c r="K2348">
        <v>14.57</v>
      </c>
      <c r="L2348">
        <v>11.8</v>
      </c>
      <c r="M2348">
        <v>0.2</v>
      </c>
      <c r="N2348">
        <v>0.2</v>
      </c>
    </row>
    <row r="2349" spans="1:14" x14ac:dyDescent="0.25">
      <c r="A2349" t="s">
        <v>8</v>
      </c>
      <c r="B2349" t="s">
        <v>61</v>
      </c>
      <c r="C2349" s="1">
        <v>42430</v>
      </c>
      <c r="D2349">
        <f>13.5-0-0</f>
        <v>13.5</v>
      </c>
      <c r="E2349">
        <v>12.7</v>
      </c>
      <c r="F2349" s="7">
        <v>12.591886269070736</v>
      </c>
      <c r="G2349" s="7">
        <v>8.0338314068226655</v>
      </c>
      <c r="H2349">
        <v>8</v>
      </c>
      <c r="I2349" s="7">
        <v>8.2512545813363403</v>
      </c>
      <c r="J2349">
        <v>2</v>
      </c>
      <c r="K2349">
        <v>13.51</v>
      </c>
      <c r="L2349">
        <v>12.7</v>
      </c>
      <c r="M2349">
        <v>0.2</v>
      </c>
      <c r="N2349">
        <v>0.2</v>
      </c>
    </row>
    <row r="2350" spans="1:14" x14ac:dyDescent="0.25">
      <c r="A2350" t="s">
        <v>9</v>
      </c>
      <c r="B2350" t="s">
        <v>61</v>
      </c>
      <c r="C2350" s="1">
        <v>42430</v>
      </c>
      <c r="D2350">
        <f>16.2-0-0</f>
        <v>16.2</v>
      </c>
      <c r="E2350">
        <v>14.8</v>
      </c>
      <c r="F2350" s="7">
        <v>15.110263522884884</v>
      </c>
      <c r="G2350" s="7">
        <v>10.403811671835351</v>
      </c>
      <c r="H2350">
        <v>10.36</v>
      </c>
      <c r="I2350" s="7">
        <v>10.68537468283056</v>
      </c>
      <c r="J2350">
        <v>2.4</v>
      </c>
      <c r="K2350">
        <v>16.18</v>
      </c>
      <c r="L2350">
        <v>14.8</v>
      </c>
      <c r="M2350">
        <v>0.2</v>
      </c>
      <c r="N2350">
        <v>0.2</v>
      </c>
    </row>
    <row r="2351" spans="1:14" x14ac:dyDescent="0.25">
      <c r="A2351" t="s">
        <v>10</v>
      </c>
      <c r="B2351" t="s">
        <v>61</v>
      </c>
      <c r="C2351" s="1">
        <v>42430</v>
      </c>
      <c r="D2351">
        <f>15.4-0-0</f>
        <v>15.4</v>
      </c>
      <c r="E2351">
        <v>17.8</v>
      </c>
      <c r="F2351" s="7">
        <v>14.364077669902915</v>
      </c>
      <c r="G2351" s="7">
        <v>9.8514857626162939</v>
      </c>
      <c r="H2351">
        <v>9.81</v>
      </c>
      <c r="I2351" s="7">
        <v>10.118100930363688</v>
      </c>
      <c r="J2351">
        <v>2.2999999999999998</v>
      </c>
      <c r="K2351">
        <v>15.425000000000001</v>
      </c>
      <c r="L2351">
        <v>17.8</v>
      </c>
      <c r="M2351">
        <v>0.3</v>
      </c>
      <c r="N2351">
        <v>0.3</v>
      </c>
    </row>
    <row r="2352" spans="1:14" x14ac:dyDescent="0.25">
      <c r="A2352" t="s">
        <v>11</v>
      </c>
      <c r="B2352" t="s">
        <v>61</v>
      </c>
      <c r="C2352" s="1">
        <v>42430</v>
      </c>
      <c r="D2352">
        <f>11-0-0</f>
        <v>11</v>
      </c>
      <c r="E2352">
        <v>12.4</v>
      </c>
      <c r="F2352" s="7">
        <v>10.260055478502082</v>
      </c>
      <c r="G2352" s="7">
        <v>9.4297096137581047</v>
      </c>
      <c r="H2352">
        <v>9.39</v>
      </c>
      <c r="I2352" s="7">
        <v>9.68491006484353</v>
      </c>
      <c r="J2352">
        <v>1.6</v>
      </c>
      <c r="K2352">
        <v>10.96</v>
      </c>
      <c r="L2352">
        <v>12.4</v>
      </c>
      <c r="M2352">
        <v>0.2</v>
      </c>
      <c r="N2352">
        <v>0.2</v>
      </c>
    </row>
    <row r="2353" spans="1:14" x14ac:dyDescent="0.25">
      <c r="A2353" t="s">
        <v>12</v>
      </c>
      <c r="B2353" t="s">
        <v>61</v>
      </c>
      <c r="C2353" s="1">
        <v>42430</v>
      </c>
      <c r="D2353">
        <f>33.5-0-0</f>
        <v>33.5</v>
      </c>
      <c r="E2353">
        <v>30.4</v>
      </c>
      <c r="F2353" s="7">
        <v>31.246532593619975</v>
      </c>
      <c r="G2353" s="7">
        <v>6.6580377784042835</v>
      </c>
      <c r="H2353">
        <v>6.63</v>
      </c>
      <c r="I2353" s="7">
        <v>6.8382272342824919</v>
      </c>
      <c r="J2353">
        <v>5</v>
      </c>
      <c r="K2353">
        <v>33.5</v>
      </c>
      <c r="L2353">
        <v>30.4</v>
      </c>
      <c r="M2353">
        <v>1.3</v>
      </c>
      <c r="N2353">
        <v>1.3</v>
      </c>
    </row>
    <row r="2354" spans="1:14" x14ac:dyDescent="0.25">
      <c r="A2354" t="s">
        <v>13</v>
      </c>
      <c r="B2354" t="s">
        <v>61</v>
      </c>
      <c r="C2354" s="1">
        <v>42430</v>
      </c>
      <c r="D2354">
        <f>12-0-0</f>
        <v>12</v>
      </c>
      <c r="E2354">
        <v>10</v>
      </c>
      <c r="F2354" s="7">
        <v>11.192787794729544</v>
      </c>
      <c r="G2354" s="7">
        <v>6.9994756131942477</v>
      </c>
      <c r="H2354">
        <v>6.97</v>
      </c>
      <c r="I2354" s="7">
        <v>7.1889055539892865</v>
      </c>
      <c r="J2354">
        <v>1.8</v>
      </c>
      <c r="K2354">
        <v>12</v>
      </c>
      <c r="L2354">
        <v>10</v>
      </c>
      <c r="M2354">
        <v>0.2</v>
      </c>
      <c r="N2354">
        <v>0.2</v>
      </c>
    </row>
    <row r="2355" spans="1:14" x14ac:dyDescent="0.25">
      <c r="A2355" t="s">
        <v>14</v>
      </c>
      <c r="B2355" t="s">
        <v>61</v>
      </c>
      <c r="C2355" s="1">
        <v>42430</v>
      </c>
      <c r="D2355">
        <f>8-0-0</f>
        <v>8</v>
      </c>
      <c r="E2355">
        <v>5.7</v>
      </c>
      <c r="F2355" s="7">
        <v>7.4618585298196951</v>
      </c>
      <c r="G2355" s="7">
        <v>4.2278037778404274</v>
      </c>
      <c r="H2355">
        <v>4.21</v>
      </c>
      <c r="I2355" s="7">
        <v>4.3422227234282484</v>
      </c>
      <c r="J2355">
        <v>1.2</v>
      </c>
      <c r="K2355">
        <v>8</v>
      </c>
      <c r="L2355">
        <v>5.7</v>
      </c>
      <c r="M2355">
        <v>0.1</v>
      </c>
      <c r="N2355">
        <v>0.1</v>
      </c>
    </row>
    <row r="2356" spans="1:14" x14ac:dyDescent="0.25">
      <c r="A2356" t="s">
        <v>15</v>
      </c>
      <c r="B2356" t="s">
        <v>61</v>
      </c>
      <c r="C2356" s="1">
        <v>42430</v>
      </c>
      <c r="D2356">
        <f>12.5-0-0</f>
        <v>12.5</v>
      </c>
      <c r="E2356">
        <v>9.9</v>
      </c>
      <c r="F2356" s="7">
        <v>11.659153952843274</v>
      </c>
      <c r="G2356" s="7">
        <v>4.0972540174795595</v>
      </c>
      <c r="H2356">
        <v>4.08</v>
      </c>
      <c r="I2356" s="7">
        <v>4.2081398364815339</v>
      </c>
      <c r="J2356">
        <v>1.9</v>
      </c>
      <c r="K2356">
        <v>12.5</v>
      </c>
      <c r="L2356">
        <v>9.9</v>
      </c>
      <c r="M2356">
        <v>0.2</v>
      </c>
      <c r="N2356">
        <v>0.2</v>
      </c>
    </row>
    <row r="2357" spans="1:14" x14ac:dyDescent="0.25">
      <c r="A2357" t="s">
        <v>16</v>
      </c>
      <c r="B2357" t="s">
        <v>61</v>
      </c>
      <c r="C2357" s="1">
        <v>42430</v>
      </c>
      <c r="D2357">
        <f>11-0-0</f>
        <v>11</v>
      </c>
      <c r="E2357">
        <v>9.9</v>
      </c>
      <c r="F2357" s="7">
        <v>10.260055478502082</v>
      </c>
      <c r="G2357" s="7">
        <v>6.8187144065407379</v>
      </c>
      <c r="H2357">
        <v>6.79</v>
      </c>
      <c r="I2357" s="7">
        <v>7.0032523259092185</v>
      </c>
      <c r="J2357">
        <v>1.6</v>
      </c>
      <c r="K2357">
        <v>11</v>
      </c>
      <c r="L2357">
        <v>9.9</v>
      </c>
      <c r="M2357">
        <v>0.4</v>
      </c>
      <c r="N2357">
        <v>0.4</v>
      </c>
    </row>
    <row r="2358" spans="1:14" x14ac:dyDescent="0.25">
      <c r="A2358" t="s">
        <v>17</v>
      </c>
      <c r="B2358" t="s">
        <v>61</v>
      </c>
      <c r="C2358" s="1">
        <v>42430</v>
      </c>
      <c r="D2358">
        <v>0</v>
      </c>
      <c r="E2358">
        <v>17</v>
      </c>
      <c r="F2358" s="7">
        <v>0</v>
      </c>
      <c r="G2358" s="7">
        <v>3.3039131660558212</v>
      </c>
      <c r="H2358">
        <v>3.29</v>
      </c>
      <c r="I2358" s="7">
        <v>3.3933284465745701</v>
      </c>
      <c r="J2358">
        <v>154.1</v>
      </c>
      <c r="K2358">
        <v>0</v>
      </c>
      <c r="L2358">
        <v>17</v>
      </c>
      <c r="M2358">
        <v>43.4</v>
      </c>
      <c r="N2358">
        <v>44.6</v>
      </c>
    </row>
    <row r="2359" spans="1:14" x14ac:dyDescent="0.25">
      <c r="A2359" t="s">
        <v>18</v>
      </c>
      <c r="B2359" t="s">
        <v>61</v>
      </c>
      <c r="C2359" s="1">
        <v>42430</v>
      </c>
      <c r="D2359">
        <f>20-0-0</f>
        <v>20</v>
      </c>
      <c r="E2359">
        <v>18</v>
      </c>
      <c r="F2359" s="7">
        <v>18.654646324549237</v>
      </c>
      <c r="G2359" s="7">
        <v>2.4904877361150266</v>
      </c>
      <c r="H2359">
        <v>2.48</v>
      </c>
      <c r="I2359" s="7">
        <v>2.5578889202142654</v>
      </c>
      <c r="J2359">
        <v>3</v>
      </c>
      <c r="K2359">
        <v>20</v>
      </c>
      <c r="L2359">
        <v>18</v>
      </c>
      <c r="M2359">
        <v>0.9</v>
      </c>
      <c r="N2359">
        <v>0.9</v>
      </c>
    </row>
    <row r="2360" spans="1:14" x14ac:dyDescent="0.25">
      <c r="A2360" t="s">
        <v>19</v>
      </c>
      <c r="B2360" t="s">
        <v>61</v>
      </c>
      <c r="C2360" s="1">
        <v>42430</v>
      </c>
      <c r="D2360">
        <f>15-0-0</f>
        <v>15</v>
      </c>
      <c r="E2360">
        <v>14.6</v>
      </c>
      <c r="F2360" s="7">
        <v>13.990984743411929</v>
      </c>
      <c r="G2360" s="7">
        <v>2.4804454468564985</v>
      </c>
      <c r="H2360">
        <v>2.4700000000000002</v>
      </c>
      <c r="I2360" s="7">
        <v>2.5475748519875951</v>
      </c>
      <c r="J2360">
        <v>2.2000000000000002</v>
      </c>
      <c r="K2360">
        <v>15</v>
      </c>
      <c r="L2360">
        <v>14.6</v>
      </c>
      <c r="M2360">
        <v>1.1000000000000001</v>
      </c>
      <c r="N2360">
        <v>1.1000000000000001</v>
      </c>
    </row>
    <row r="2361" spans="1:14" x14ac:dyDescent="0.25">
      <c r="A2361" t="s">
        <v>20</v>
      </c>
      <c r="B2361" t="s">
        <v>61</v>
      </c>
      <c r="C2361" s="1">
        <v>42430</v>
      </c>
      <c r="D2361">
        <f>29.5-0-0</f>
        <v>29.5</v>
      </c>
      <c r="E2361">
        <v>30.5</v>
      </c>
      <c r="F2361" s="7">
        <v>27.515603328710128</v>
      </c>
      <c r="G2361" s="7">
        <v>2.0285424302227231</v>
      </c>
      <c r="H2361">
        <v>2.02</v>
      </c>
      <c r="I2361" s="7">
        <v>2.083441781787426</v>
      </c>
      <c r="J2361">
        <v>4.4000000000000004</v>
      </c>
      <c r="K2361">
        <v>29.5</v>
      </c>
      <c r="L2361">
        <v>30.5</v>
      </c>
      <c r="M2361">
        <v>1</v>
      </c>
      <c r="N2361">
        <v>1.1000000000000001</v>
      </c>
    </row>
    <row r="2362" spans="1:14" x14ac:dyDescent="0.25">
      <c r="A2362" t="s">
        <v>21</v>
      </c>
      <c r="B2362" t="s">
        <v>61</v>
      </c>
      <c r="C2362" s="1">
        <v>42430</v>
      </c>
      <c r="D2362">
        <f>24-0-0</f>
        <v>24</v>
      </c>
      <c r="E2362">
        <v>26</v>
      </c>
      <c r="F2362" s="7">
        <v>22.385575589459087</v>
      </c>
      <c r="G2362" s="7">
        <v>3.032771356075556</v>
      </c>
      <c r="H2362">
        <v>3.02</v>
      </c>
      <c r="I2362" s="7">
        <v>3.1148486044544681</v>
      </c>
      <c r="J2362">
        <v>3.6</v>
      </c>
      <c r="K2362">
        <v>24</v>
      </c>
      <c r="L2362">
        <v>26</v>
      </c>
      <c r="M2362">
        <v>1.6</v>
      </c>
      <c r="N2362">
        <v>1.6</v>
      </c>
    </row>
    <row r="2363" spans="1:14" x14ac:dyDescent="0.25">
      <c r="A2363" t="s">
        <v>22</v>
      </c>
      <c r="B2363" t="s">
        <v>61</v>
      </c>
      <c r="C2363" s="1">
        <v>42430</v>
      </c>
      <c r="D2363">
        <f>20-0-0</f>
        <v>20</v>
      </c>
      <c r="E2363">
        <v>20.8</v>
      </c>
      <c r="F2363" s="7">
        <v>18.654646324549237</v>
      </c>
      <c r="G2363" s="7">
        <v>1.4260050747110231</v>
      </c>
      <c r="H2363">
        <v>1.42</v>
      </c>
      <c r="I2363" s="7">
        <v>1.4645976881872003</v>
      </c>
      <c r="J2363">
        <v>3</v>
      </c>
      <c r="K2363">
        <v>20</v>
      </c>
      <c r="L2363">
        <v>20.8</v>
      </c>
      <c r="M2363">
        <v>1.2</v>
      </c>
      <c r="N2363">
        <v>1.3</v>
      </c>
    </row>
    <row r="2364" spans="1:14" x14ac:dyDescent="0.25">
      <c r="A2364" t="s">
        <v>23</v>
      </c>
      <c r="B2364" t="s">
        <v>61</v>
      </c>
      <c r="C2364" s="1">
        <v>42430</v>
      </c>
      <c r="D2364">
        <f>3.4-0-0</f>
        <v>3.4</v>
      </c>
      <c r="E2364">
        <v>4.7</v>
      </c>
      <c r="F2364" s="7">
        <v>3.1712898751733705</v>
      </c>
      <c r="G2364" s="7">
        <v>2.3599379757541583</v>
      </c>
      <c r="H2364">
        <v>2.35</v>
      </c>
      <c r="I2364" s="7">
        <v>2.4238060332675504</v>
      </c>
      <c r="J2364">
        <v>0.5</v>
      </c>
      <c r="K2364">
        <v>3.4</v>
      </c>
      <c r="L2364">
        <v>4.7</v>
      </c>
      <c r="M2364">
        <v>0</v>
      </c>
      <c r="N2364">
        <v>0</v>
      </c>
    </row>
    <row r="2365" spans="1:14" x14ac:dyDescent="0.25">
      <c r="A2365" t="s">
        <v>24</v>
      </c>
      <c r="B2365" t="s">
        <v>61</v>
      </c>
      <c r="C2365" s="1">
        <v>42430</v>
      </c>
      <c r="D2365">
        <f>34-0-0</f>
        <v>34</v>
      </c>
      <c r="E2365">
        <v>27.8</v>
      </c>
      <c r="F2365" s="7">
        <v>31.712898751733707</v>
      </c>
      <c r="G2365" s="7">
        <v>1.7272737524668731</v>
      </c>
      <c r="H2365">
        <v>1.72</v>
      </c>
      <c r="I2365" s="7">
        <v>1.7740197349873132</v>
      </c>
      <c r="J2365">
        <v>5.0999999999999996</v>
      </c>
      <c r="K2365">
        <v>34</v>
      </c>
      <c r="L2365">
        <v>27.8</v>
      </c>
      <c r="M2365">
        <v>2.1</v>
      </c>
      <c r="N2365">
        <v>2.2000000000000002</v>
      </c>
    </row>
    <row r="2366" spans="1:14" x14ac:dyDescent="0.25">
      <c r="A2366" t="s">
        <v>25</v>
      </c>
      <c r="B2366" t="s">
        <v>61</v>
      </c>
      <c r="C2366" s="1">
        <v>42430</v>
      </c>
      <c r="D2366">
        <f>6-0-0</f>
        <v>6</v>
      </c>
      <c r="E2366">
        <v>6.2</v>
      </c>
      <c r="F2366" s="7">
        <v>5.5963938973647718</v>
      </c>
      <c r="G2366" s="7">
        <v>2.3197688187200449</v>
      </c>
      <c r="H2366">
        <v>2.31</v>
      </c>
      <c r="I2366" s="7">
        <v>2.3825497603608681</v>
      </c>
      <c r="J2366">
        <v>0.9</v>
      </c>
      <c r="K2366">
        <v>6</v>
      </c>
      <c r="L2366">
        <v>6.2</v>
      </c>
      <c r="M2366">
        <v>0.1</v>
      </c>
      <c r="N2366">
        <v>0.1</v>
      </c>
    </row>
    <row r="2367" spans="1:14" x14ac:dyDescent="0.25">
      <c r="A2367" t="s">
        <v>26</v>
      </c>
      <c r="B2367" t="s">
        <v>61</v>
      </c>
      <c r="C2367" s="1">
        <v>42430</v>
      </c>
      <c r="D2367">
        <f>18-0-0</f>
        <v>18</v>
      </c>
      <c r="E2367">
        <v>16.5</v>
      </c>
      <c r="F2367" s="7">
        <v>16.789181692094314</v>
      </c>
      <c r="G2367" s="7">
        <v>1.56659712433042</v>
      </c>
      <c r="H2367">
        <v>1.56</v>
      </c>
      <c r="I2367" s="7">
        <v>1.6089946433605864</v>
      </c>
      <c r="J2367">
        <v>2.7</v>
      </c>
      <c r="K2367">
        <v>18</v>
      </c>
      <c r="L2367">
        <v>16.5</v>
      </c>
      <c r="M2367">
        <v>0.3</v>
      </c>
      <c r="N2367">
        <v>0.3</v>
      </c>
    </row>
    <row r="2368" spans="1:14" x14ac:dyDescent="0.25">
      <c r="A2368" t="s">
        <v>27</v>
      </c>
      <c r="B2368" t="s">
        <v>61</v>
      </c>
      <c r="C2368" s="1">
        <v>42430</v>
      </c>
      <c r="D2368">
        <f>20-0-0</f>
        <v>20</v>
      </c>
      <c r="E2368">
        <v>18.2</v>
      </c>
      <c r="F2368" s="7">
        <v>18.654646324549237</v>
      </c>
      <c r="G2368" s="7">
        <v>1.3557090499013249</v>
      </c>
      <c r="H2368">
        <v>1.35</v>
      </c>
      <c r="I2368" s="7">
        <v>1.3923992106005074</v>
      </c>
      <c r="J2368">
        <v>3</v>
      </c>
      <c r="K2368">
        <v>20</v>
      </c>
      <c r="L2368">
        <v>18.2</v>
      </c>
      <c r="M2368">
        <v>1.2</v>
      </c>
      <c r="N2368">
        <v>1.2</v>
      </c>
    </row>
    <row r="2369" spans="1:14" x14ac:dyDescent="0.25">
      <c r="A2369" t="s">
        <v>28</v>
      </c>
      <c r="B2369" t="s">
        <v>61</v>
      </c>
      <c r="C2369" s="1">
        <v>42430</v>
      </c>
      <c r="D2369">
        <f>7-0-0</f>
        <v>7</v>
      </c>
      <c r="E2369">
        <v>7</v>
      </c>
      <c r="F2369" s="7">
        <v>6.5291262135922334</v>
      </c>
      <c r="G2369" s="7">
        <v>1.3456667606427966</v>
      </c>
      <c r="H2369">
        <v>1.34</v>
      </c>
      <c r="I2369" s="7">
        <v>1.3820851423738372</v>
      </c>
      <c r="J2369">
        <v>1</v>
      </c>
      <c r="K2369">
        <v>7</v>
      </c>
      <c r="L2369">
        <v>7</v>
      </c>
      <c r="M2369">
        <v>0.4</v>
      </c>
      <c r="N2369">
        <v>0.4</v>
      </c>
    </row>
    <row r="2370" spans="1:14" x14ac:dyDescent="0.25">
      <c r="A2370" t="s">
        <v>29</v>
      </c>
      <c r="B2370" t="s">
        <v>61</v>
      </c>
      <c r="C2370" s="1">
        <v>42430</v>
      </c>
      <c r="D2370">
        <f>15-0-0</f>
        <v>15</v>
      </c>
      <c r="E2370">
        <v>14.4</v>
      </c>
      <c r="F2370" s="7">
        <v>13.990984743411929</v>
      </c>
      <c r="G2370" s="7">
        <v>1.2954553143501548</v>
      </c>
      <c r="H2370">
        <v>1.29</v>
      </c>
      <c r="I2370" s="7">
        <v>1.330514801240485</v>
      </c>
      <c r="J2370">
        <v>2.2000000000000002</v>
      </c>
      <c r="K2370">
        <v>15</v>
      </c>
      <c r="L2370">
        <v>14.4</v>
      </c>
      <c r="M2370">
        <v>0.2</v>
      </c>
      <c r="N2370">
        <v>0.2</v>
      </c>
    </row>
    <row r="2371" spans="1:14" x14ac:dyDescent="0.25">
      <c r="A2371" t="s">
        <v>30</v>
      </c>
      <c r="B2371" t="s">
        <v>61</v>
      </c>
      <c r="C2371" s="1">
        <v>42430</v>
      </c>
      <c r="D2371">
        <f>35-0-0</f>
        <v>35</v>
      </c>
      <c r="E2371">
        <v>36.299999999999997</v>
      </c>
      <c r="F2371" s="7">
        <v>32.645631067961169</v>
      </c>
      <c r="G2371" s="7">
        <v>1.6067662813645331</v>
      </c>
      <c r="H2371">
        <v>1.6</v>
      </c>
      <c r="I2371" s="7">
        <v>1.6502509162672681</v>
      </c>
      <c r="J2371">
        <v>5.2</v>
      </c>
      <c r="K2371">
        <v>35</v>
      </c>
      <c r="L2371">
        <v>36.299999999999997</v>
      </c>
      <c r="M2371">
        <v>0.5</v>
      </c>
      <c r="N2371">
        <v>0.5</v>
      </c>
    </row>
    <row r="2372" spans="1:14" x14ac:dyDescent="0.25">
      <c r="A2372" t="s">
        <v>31</v>
      </c>
      <c r="B2372" t="s">
        <v>61</v>
      </c>
      <c r="C2372" s="1">
        <v>42430</v>
      </c>
      <c r="D2372">
        <f>23.5-0-0</f>
        <v>23.5</v>
      </c>
      <c r="E2372">
        <v>31.9</v>
      </c>
      <c r="F2372" s="7">
        <v>21.919209431345354</v>
      </c>
      <c r="G2372" s="7">
        <v>1.3456667606427966</v>
      </c>
      <c r="H2372">
        <v>1.34</v>
      </c>
      <c r="I2372" s="7">
        <v>1.3820851423738372</v>
      </c>
      <c r="J2372">
        <v>3.5</v>
      </c>
      <c r="K2372">
        <v>23.5</v>
      </c>
      <c r="L2372">
        <v>31.9</v>
      </c>
      <c r="M2372">
        <v>0.6</v>
      </c>
      <c r="N2372">
        <v>0.6</v>
      </c>
    </row>
    <row r="2373" spans="1:14" x14ac:dyDescent="0.25">
      <c r="A2373" t="s">
        <v>32</v>
      </c>
      <c r="B2373" t="s">
        <v>61</v>
      </c>
      <c r="C2373" s="1">
        <v>42430</v>
      </c>
      <c r="D2373">
        <f>7-0-0</f>
        <v>7</v>
      </c>
      <c r="E2373">
        <v>7.4</v>
      </c>
      <c r="F2373" s="7">
        <v>6.5291262135922334</v>
      </c>
      <c r="G2373" s="7">
        <v>0.8335100084578515</v>
      </c>
      <c r="H2373">
        <v>0.83</v>
      </c>
      <c r="I2373" s="7">
        <v>0.85606766281364521</v>
      </c>
      <c r="J2373">
        <v>1</v>
      </c>
      <c r="K2373">
        <v>7</v>
      </c>
      <c r="L2373">
        <v>7.4</v>
      </c>
      <c r="M2373">
        <v>0.4</v>
      </c>
      <c r="N2373">
        <v>0.4</v>
      </c>
    </row>
    <row r="2374" spans="1:14" x14ac:dyDescent="0.25">
      <c r="A2374" t="s">
        <v>33</v>
      </c>
      <c r="B2374" t="s">
        <v>61</v>
      </c>
      <c r="C2374" s="1">
        <v>42430</v>
      </c>
      <c r="D2374">
        <v>0</v>
      </c>
      <c r="E2374">
        <v>15</v>
      </c>
      <c r="F2374" s="7">
        <v>0</v>
      </c>
      <c r="G2374" s="7">
        <v>0.97410205807724815</v>
      </c>
      <c r="H2374">
        <v>0.97</v>
      </c>
      <c r="I2374" s="7">
        <v>1.0004646179870311</v>
      </c>
      <c r="J2374">
        <v>136</v>
      </c>
      <c r="K2374">
        <v>0</v>
      </c>
      <c r="L2374">
        <v>15</v>
      </c>
      <c r="M2374">
        <v>70.3</v>
      </c>
      <c r="N2374">
        <v>72.2</v>
      </c>
    </row>
    <row r="2375" spans="1:14" x14ac:dyDescent="0.25">
      <c r="A2375" t="s">
        <v>34</v>
      </c>
      <c r="B2375" t="s">
        <v>61</v>
      </c>
      <c r="C2375" s="1">
        <v>42430</v>
      </c>
      <c r="D2375">
        <f>12.5-0-0</f>
        <v>12.5</v>
      </c>
      <c r="E2375">
        <v>5.5</v>
      </c>
      <c r="F2375" s="7">
        <v>11.659153952843274</v>
      </c>
      <c r="G2375" s="7">
        <v>0.56236819847758668</v>
      </c>
      <c r="H2375">
        <v>0.56000000000000005</v>
      </c>
      <c r="I2375" s="7">
        <v>0.57758782069354386</v>
      </c>
      <c r="J2375">
        <v>1.9</v>
      </c>
      <c r="K2375">
        <v>12.49</v>
      </c>
      <c r="L2375">
        <v>5.5</v>
      </c>
      <c r="M2375">
        <v>0.2</v>
      </c>
      <c r="N2375">
        <v>0.2</v>
      </c>
    </row>
    <row r="2376" spans="1:14" x14ac:dyDescent="0.25">
      <c r="A2376" t="s">
        <v>35</v>
      </c>
      <c r="B2376" t="s">
        <v>61</v>
      </c>
      <c r="C2376" s="1">
        <v>42430</v>
      </c>
      <c r="D2376">
        <f>22-0-0</f>
        <v>22</v>
      </c>
      <c r="E2376">
        <v>20.8</v>
      </c>
      <c r="F2376" s="7">
        <v>20.520110957004164</v>
      </c>
      <c r="G2376" s="7">
        <v>0.55232590921905833</v>
      </c>
      <c r="H2376">
        <v>0.55000000000000004</v>
      </c>
      <c r="I2376" s="7">
        <v>0.5672737524668735</v>
      </c>
      <c r="J2376">
        <v>3.3</v>
      </c>
      <c r="K2376">
        <v>22</v>
      </c>
      <c r="L2376">
        <v>20.8</v>
      </c>
      <c r="M2376">
        <v>1.3</v>
      </c>
      <c r="N2376">
        <v>1.4</v>
      </c>
    </row>
    <row r="2377" spans="1:14" x14ac:dyDescent="0.25">
      <c r="A2377" t="s">
        <v>36</v>
      </c>
      <c r="B2377" t="s">
        <v>61</v>
      </c>
      <c r="C2377" s="1">
        <v>42430</v>
      </c>
      <c r="D2377">
        <v>0</v>
      </c>
      <c r="E2377">
        <v>8</v>
      </c>
      <c r="F2377" s="7">
        <v>0</v>
      </c>
      <c r="G2377" s="7">
        <v>0.2510572314632083</v>
      </c>
      <c r="H2377">
        <v>0.25</v>
      </c>
      <c r="I2377" s="7">
        <v>0.25785170566676063</v>
      </c>
      <c r="J2377">
        <v>72.5</v>
      </c>
      <c r="K2377">
        <v>0</v>
      </c>
      <c r="L2377">
        <v>8</v>
      </c>
      <c r="M2377">
        <v>0</v>
      </c>
      <c r="N2377">
        <v>0</v>
      </c>
    </row>
    <row r="2378" spans="1:14" x14ac:dyDescent="0.25">
      <c r="A2378" t="s">
        <v>37</v>
      </c>
      <c r="B2378" t="s">
        <v>61</v>
      </c>
      <c r="C2378" s="1">
        <v>42430</v>
      </c>
      <c r="D2378">
        <v>0</v>
      </c>
      <c r="E2378">
        <v>0</v>
      </c>
      <c r="F2378" s="7">
        <v>0</v>
      </c>
      <c r="G2378" s="7">
        <v>0</v>
      </c>
      <c r="H2378">
        <v>0</v>
      </c>
      <c r="I2378" s="7">
        <v>0</v>
      </c>
      <c r="J2378">
        <v>0</v>
      </c>
      <c r="K2378">
        <v>0</v>
      </c>
      <c r="L2378">
        <v>0</v>
      </c>
      <c r="M2378">
        <v>0</v>
      </c>
      <c r="N2378">
        <v>0</v>
      </c>
    </row>
    <row r="2379" spans="1:14" x14ac:dyDescent="0.25">
      <c r="A2379" t="s">
        <v>38</v>
      </c>
      <c r="B2379" t="s">
        <v>61</v>
      </c>
      <c r="C2379" s="1">
        <v>42430</v>
      </c>
      <c r="D2379">
        <v>0</v>
      </c>
      <c r="E2379">
        <v>10</v>
      </c>
      <c r="F2379" s="7">
        <v>0</v>
      </c>
      <c r="G2379" s="7">
        <v>0</v>
      </c>
      <c r="H2379">
        <v>0</v>
      </c>
      <c r="I2379" s="7">
        <v>0</v>
      </c>
      <c r="J2379">
        <v>90.7</v>
      </c>
      <c r="K2379">
        <v>0</v>
      </c>
      <c r="L2379">
        <v>10</v>
      </c>
      <c r="M2379">
        <v>47.1</v>
      </c>
      <c r="N2379">
        <v>48.4</v>
      </c>
    </row>
    <row r="2380" spans="1:14" x14ac:dyDescent="0.25">
      <c r="A2380" t="s">
        <v>59</v>
      </c>
      <c r="B2380" t="s">
        <v>61</v>
      </c>
      <c r="C2380" s="1">
        <v>42430</v>
      </c>
      <c r="D2380">
        <v>0</v>
      </c>
      <c r="E2380">
        <v>5</v>
      </c>
      <c r="F2380" s="7">
        <v>0</v>
      </c>
      <c r="G2380" s="7">
        <v>0</v>
      </c>
      <c r="I2380" s="7">
        <v>0</v>
      </c>
      <c r="K2380">
        <v>0</v>
      </c>
      <c r="L2380">
        <v>5</v>
      </c>
      <c r="M2380">
        <v>0</v>
      </c>
      <c r="N2380">
        <v>0</v>
      </c>
    </row>
    <row r="2381" spans="1:14" x14ac:dyDescent="0.25">
      <c r="A2381" t="s">
        <v>1</v>
      </c>
      <c r="B2381" t="s">
        <v>61</v>
      </c>
      <c r="C2381" s="1">
        <v>42431</v>
      </c>
      <c r="D2381">
        <v>573.4</v>
      </c>
      <c r="E2381">
        <v>507.19999999999993</v>
      </c>
      <c r="F2381">
        <v>536</v>
      </c>
      <c r="G2381">
        <v>181.2</v>
      </c>
      <c r="H2381">
        <v>177.35000000000002</v>
      </c>
      <c r="I2381">
        <v>182.24</v>
      </c>
      <c r="J2381">
        <v>531.01612903225805</v>
      </c>
      <c r="K2381">
        <v>1150.1999999999998</v>
      </c>
      <c r="L2381">
        <v>1074</v>
      </c>
      <c r="M2381">
        <v>359.29999999999995</v>
      </c>
      <c r="N2381">
        <v>365.16</v>
      </c>
    </row>
    <row r="2382" spans="1:14" x14ac:dyDescent="0.25">
      <c r="A2382" t="s">
        <v>2</v>
      </c>
      <c r="B2382" t="s">
        <v>61</v>
      </c>
      <c r="C2382" s="1">
        <v>42431</v>
      </c>
      <c r="D2382">
        <f>16.8-0-0</f>
        <v>16.8</v>
      </c>
      <c r="E2382">
        <v>14.5</v>
      </c>
      <c r="F2382" s="7">
        <v>15.704220439483784</v>
      </c>
      <c r="G2382" s="7">
        <v>21.149365661122072</v>
      </c>
      <c r="H2382">
        <v>20.7</v>
      </c>
      <c r="I2382" s="7">
        <v>21.270752748801801</v>
      </c>
      <c r="J2382">
        <v>4.3</v>
      </c>
      <c r="K2382">
        <v>33.454999999999998</v>
      </c>
      <c r="L2382">
        <v>29</v>
      </c>
      <c r="M2382">
        <v>1</v>
      </c>
      <c r="N2382">
        <v>1</v>
      </c>
    </row>
    <row r="2383" spans="1:14" x14ac:dyDescent="0.25">
      <c r="A2383" t="s">
        <v>3</v>
      </c>
      <c r="B2383" t="s">
        <v>61</v>
      </c>
      <c r="C2383" s="1">
        <v>42431</v>
      </c>
      <c r="D2383">
        <f>4.6-0-0</f>
        <v>4.5999999999999996</v>
      </c>
      <c r="E2383">
        <v>3.3</v>
      </c>
      <c r="F2383" s="7">
        <v>4.2999651203348446</v>
      </c>
      <c r="G2383" s="7">
        <v>14.416306738088521</v>
      </c>
      <c r="H2383">
        <v>14.11</v>
      </c>
      <c r="I2383" s="7">
        <v>14.49904933746828</v>
      </c>
      <c r="J2383">
        <v>1.2</v>
      </c>
      <c r="K2383">
        <v>9.1999999999999993</v>
      </c>
      <c r="L2383">
        <v>6.6</v>
      </c>
      <c r="M2383">
        <v>0.6</v>
      </c>
      <c r="N2383">
        <v>0.6</v>
      </c>
    </row>
    <row r="2384" spans="1:14" x14ac:dyDescent="0.25">
      <c r="A2384" t="s">
        <v>4</v>
      </c>
      <c r="B2384" t="s">
        <v>61</v>
      </c>
      <c r="C2384" s="1">
        <v>42431</v>
      </c>
      <c r="D2384">
        <f>7.9-0-0</f>
        <v>7.9</v>
      </c>
      <c r="E2384">
        <v>6.9</v>
      </c>
      <c r="F2384" s="7">
        <v>7.3847227066620169</v>
      </c>
      <c r="G2384" s="7">
        <v>10.707504933746826</v>
      </c>
      <c r="H2384">
        <v>10.48</v>
      </c>
      <c r="I2384" s="7">
        <v>10.768960811953763</v>
      </c>
      <c r="J2384">
        <v>2</v>
      </c>
      <c r="K2384">
        <v>15.794999999999998</v>
      </c>
      <c r="L2384">
        <v>13.8</v>
      </c>
      <c r="M2384">
        <v>0.9</v>
      </c>
      <c r="N2384">
        <v>0.9</v>
      </c>
    </row>
    <row r="2385" spans="1:14" x14ac:dyDescent="0.25">
      <c r="A2385" t="s">
        <v>5</v>
      </c>
      <c r="B2385" t="s">
        <v>61</v>
      </c>
      <c r="C2385" s="1">
        <v>42431</v>
      </c>
      <c r="D2385">
        <f>20.1-0-0</f>
        <v>20.100000000000001</v>
      </c>
      <c r="E2385">
        <v>7.7</v>
      </c>
      <c r="F2385" s="7">
        <v>18.788978025810955</v>
      </c>
      <c r="G2385" s="7">
        <v>10.329472793910345</v>
      </c>
      <c r="H2385">
        <v>10.11</v>
      </c>
      <c r="I2385" s="7">
        <v>10.388758951226388</v>
      </c>
      <c r="J2385">
        <v>5.0999999999999996</v>
      </c>
      <c r="K2385">
        <v>40.14</v>
      </c>
      <c r="L2385">
        <v>15.4</v>
      </c>
      <c r="M2385">
        <v>0.8</v>
      </c>
      <c r="N2385">
        <v>0.8</v>
      </c>
    </row>
    <row r="2386" spans="1:14" x14ac:dyDescent="0.25">
      <c r="A2386" t="s">
        <v>6</v>
      </c>
      <c r="B2386" t="s">
        <v>61</v>
      </c>
      <c r="C2386" s="1">
        <v>42431</v>
      </c>
      <c r="D2386">
        <f>13.5-0-1.4</f>
        <v>12.1</v>
      </c>
      <c r="E2386">
        <v>16.5</v>
      </c>
      <c r="F2386" s="7">
        <v>11.31077781653296</v>
      </c>
      <c r="G2386" s="7">
        <v>12.730487736115025</v>
      </c>
      <c r="H2386">
        <v>12.46</v>
      </c>
      <c r="I2386" s="7">
        <v>12.803554553143503</v>
      </c>
      <c r="J2386">
        <v>3.4</v>
      </c>
      <c r="K2386">
        <v>26.540999999999997</v>
      </c>
      <c r="L2386">
        <v>33</v>
      </c>
      <c r="M2386">
        <v>0.8</v>
      </c>
      <c r="N2386">
        <v>0.8</v>
      </c>
    </row>
    <row r="2387" spans="1:14" x14ac:dyDescent="0.25">
      <c r="A2387" t="s">
        <v>7</v>
      </c>
      <c r="B2387" t="s">
        <v>61</v>
      </c>
      <c r="C2387" s="1">
        <v>42431</v>
      </c>
      <c r="D2387">
        <f>16.1-0-0</f>
        <v>16.100000000000001</v>
      </c>
      <c r="E2387">
        <v>11.8</v>
      </c>
      <c r="F2387" s="7">
        <v>15.049877921171959</v>
      </c>
      <c r="G2387" s="7">
        <v>10.758590358049053</v>
      </c>
      <c r="H2387">
        <v>10.53</v>
      </c>
      <c r="I2387" s="7">
        <v>10.820339441781787</v>
      </c>
      <c r="J2387">
        <v>3.9</v>
      </c>
      <c r="K2387">
        <v>30.69</v>
      </c>
      <c r="L2387">
        <v>23.6</v>
      </c>
      <c r="M2387">
        <v>0.7</v>
      </c>
      <c r="N2387">
        <v>0.7</v>
      </c>
    </row>
    <row r="2388" spans="1:14" x14ac:dyDescent="0.25">
      <c r="A2388" t="s">
        <v>8</v>
      </c>
      <c r="B2388" t="s">
        <v>61</v>
      </c>
      <c r="C2388" s="1">
        <v>42431</v>
      </c>
      <c r="D2388">
        <f>13.6-0-0</f>
        <v>13.6</v>
      </c>
      <c r="E2388">
        <v>12.7</v>
      </c>
      <c r="F2388" s="7">
        <v>12.712940355772584</v>
      </c>
      <c r="G2388" s="7">
        <v>8.1736678883563556</v>
      </c>
      <c r="H2388">
        <v>8</v>
      </c>
      <c r="I2388" s="7">
        <v>8.2205807724837889</v>
      </c>
      <c r="J2388">
        <v>3.5</v>
      </c>
      <c r="K2388">
        <v>27.07</v>
      </c>
      <c r="L2388">
        <v>25.4</v>
      </c>
      <c r="M2388">
        <v>0.7</v>
      </c>
      <c r="N2388">
        <v>0.8</v>
      </c>
    </row>
    <row r="2389" spans="1:14" x14ac:dyDescent="0.25">
      <c r="A2389" t="s">
        <v>9</v>
      </c>
      <c r="B2389" t="s">
        <v>61</v>
      </c>
      <c r="C2389" s="1">
        <v>42431</v>
      </c>
      <c r="D2389">
        <f>15-0-0</f>
        <v>15</v>
      </c>
      <c r="E2389">
        <v>14.8</v>
      </c>
      <c r="F2389" s="7">
        <v>14.021625392396233</v>
      </c>
      <c r="G2389" s="7">
        <v>10.584899915421481</v>
      </c>
      <c r="H2389">
        <v>10.36</v>
      </c>
      <c r="I2389" s="7">
        <v>10.645652100366506</v>
      </c>
      <c r="J2389">
        <v>4</v>
      </c>
      <c r="K2389">
        <v>31.2</v>
      </c>
      <c r="L2389">
        <v>29.6</v>
      </c>
      <c r="M2389">
        <v>0.7</v>
      </c>
      <c r="N2389">
        <v>0.8</v>
      </c>
    </row>
    <row r="2390" spans="1:14" x14ac:dyDescent="0.25">
      <c r="A2390" t="s">
        <v>10</v>
      </c>
      <c r="B2390" t="s">
        <v>61</v>
      </c>
      <c r="C2390" s="1">
        <v>42431</v>
      </c>
      <c r="D2390">
        <f>16-0-0</f>
        <v>16</v>
      </c>
      <c r="E2390">
        <v>17.8</v>
      </c>
      <c r="F2390" s="7">
        <v>14.956400418555983</v>
      </c>
      <c r="G2390" s="7">
        <v>10.022960248096981</v>
      </c>
      <c r="H2390">
        <v>9.81</v>
      </c>
      <c r="I2390" s="7">
        <v>10.080487172258247</v>
      </c>
      <c r="J2390">
        <v>4</v>
      </c>
      <c r="K2390">
        <v>31.385000000000002</v>
      </c>
      <c r="L2390">
        <v>35.6</v>
      </c>
      <c r="M2390">
        <v>1</v>
      </c>
      <c r="N2390">
        <v>1</v>
      </c>
    </row>
    <row r="2391" spans="1:14" x14ac:dyDescent="0.25">
      <c r="A2391" t="s">
        <v>11</v>
      </c>
      <c r="B2391" t="s">
        <v>61</v>
      </c>
      <c r="C2391" s="1">
        <v>42431</v>
      </c>
      <c r="D2391">
        <f>10.8-0-0</f>
        <v>10.8</v>
      </c>
      <c r="E2391">
        <v>12.4</v>
      </c>
      <c r="F2391" s="7">
        <v>10.095570282525289</v>
      </c>
      <c r="G2391" s="7">
        <v>9.5938426839582736</v>
      </c>
      <c r="H2391">
        <v>9.39</v>
      </c>
      <c r="I2391" s="7">
        <v>9.6489066817028473</v>
      </c>
      <c r="J2391">
        <v>2.8</v>
      </c>
      <c r="K2391">
        <v>21.71</v>
      </c>
      <c r="L2391">
        <v>24.8</v>
      </c>
      <c r="M2391">
        <v>0.7</v>
      </c>
      <c r="N2391">
        <v>0.8</v>
      </c>
    </row>
    <row r="2392" spans="1:14" x14ac:dyDescent="0.25">
      <c r="A2392" t="s">
        <v>12</v>
      </c>
      <c r="B2392" t="s">
        <v>61</v>
      </c>
      <c r="C2392" s="1">
        <v>42431</v>
      </c>
      <c r="D2392">
        <f>34.7-0-0</f>
        <v>34.700000000000003</v>
      </c>
      <c r="E2392">
        <v>30.4</v>
      </c>
      <c r="F2392" s="7">
        <v>32.436693407743292</v>
      </c>
      <c r="G2392" s="7">
        <v>6.7739272624753299</v>
      </c>
      <c r="H2392">
        <v>6.63</v>
      </c>
      <c r="I2392" s="7">
        <v>6.8128063151959406</v>
      </c>
      <c r="J2392">
        <v>8.6999999999999993</v>
      </c>
      <c r="K2392">
        <v>68.180000000000007</v>
      </c>
      <c r="L2392">
        <v>60.8</v>
      </c>
      <c r="M2392">
        <v>4.5999999999999996</v>
      </c>
      <c r="N2392">
        <v>4.7</v>
      </c>
    </row>
    <row r="2393" spans="1:14" x14ac:dyDescent="0.25">
      <c r="A2393" t="s">
        <v>13</v>
      </c>
      <c r="B2393" t="s">
        <v>61</v>
      </c>
      <c r="C2393" s="1">
        <v>42431</v>
      </c>
      <c r="D2393">
        <f>12-0-0</f>
        <v>12</v>
      </c>
      <c r="E2393">
        <v>10</v>
      </c>
      <c r="F2393" s="7">
        <v>11.217300313916986</v>
      </c>
      <c r="G2393" s="7">
        <v>7.1213081477304749</v>
      </c>
      <c r="H2393">
        <v>6.97</v>
      </c>
      <c r="I2393" s="7">
        <v>7.1621809980265008</v>
      </c>
      <c r="J2393">
        <v>3.1</v>
      </c>
      <c r="K2393">
        <v>24</v>
      </c>
      <c r="L2393">
        <v>20</v>
      </c>
      <c r="M2393">
        <v>0.6</v>
      </c>
      <c r="N2393">
        <v>0.6</v>
      </c>
    </row>
    <row r="2394" spans="1:14" x14ac:dyDescent="0.25">
      <c r="A2394" t="s">
        <v>14</v>
      </c>
      <c r="B2394" t="s">
        <v>61</v>
      </c>
      <c r="C2394" s="1">
        <v>42431</v>
      </c>
      <c r="D2394">
        <f>8-0-0</f>
        <v>8</v>
      </c>
      <c r="E2394">
        <v>5.7</v>
      </c>
      <c r="F2394" s="7">
        <v>7.4782002092779916</v>
      </c>
      <c r="G2394" s="7">
        <v>4.3013927262475322</v>
      </c>
      <c r="H2394">
        <v>4.21</v>
      </c>
      <c r="I2394" s="7">
        <v>4.3260806315195932</v>
      </c>
      <c r="J2394">
        <v>2.1</v>
      </c>
      <c r="K2394">
        <v>16</v>
      </c>
      <c r="L2394">
        <v>11.4</v>
      </c>
      <c r="M2394">
        <v>0.3</v>
      </c>
      <c r="N2394">
        <v>0.3</v>
      </c>
    </row>
    <row r="2395" spans="1:14" x14ac:dyDescent="0.25">
      <c r="A2395" t="s">
        <v>15</v>
      </c>
      <c r="B2395" t="s">
        <v>61</v>
      </c>
      <c r="C2395" s="1">
        <v>42431</v>
      </c>
      <c r="D2395">
        <f>13-0-0</f>
        <v>13</v>
      </c>
      <c r="E2395">
        <v>9.9</v>
      </c>
      <c r="F2395" s="7">
        <v>12.152075340076737</v>
      </c>
      <c r="G2395" s="7">
        <v>4.1685706230617416</v>
      </c>
      <c r="H2395">
        <v>4.08</v>
      </c>
      <c r="I2395" s="7">
        <v>4.1924961939667318</v>
      </c>
      <c r="J2395">
        <v>3.3</v>
      </c>
      <c r="K2395">
        <v>25.5</v>
      </c>
      <c r="L2395">
        <v>19.8</v>
      </c>
      <c r="M2395">
        <v>0.8</v>
      </c>
      <c r="N2395">
        <v>0.8</v>
      </c>
    </row>
    <row r="2396" spans="1:14" x14ac:dyDescent="0.25">
      <c r="A2396" t="s">
        <v>16</v>
      </c>
      <c r="B2396" t="s">
        <v>61</v>
      </c>
      <c r="C2396" s="1">
        <v>42431</v>
      </c>
      <c r="D2396">
        <f>11-0-0</f>
        <v>11</v>
      </c>
      <c r="E2396">
        <v>9.9</v>
      </c>
      <c r="F2396" s="7">
        <v>10.282525287757238</v>
      </c>
      <c r="G2396" s="7">
        <v>6.9374006202424576</v>
      </c>
      <c r="H2396">
        <v>6.79</v>
      </c>
      <c r="I2396" s="7">
        <v>6.9772179306456152</v>
      </c>
      <c r="J2396">
        <v>2.8</v>
      </c>
      <c r="K2396">
        <v>22</v>
      </c>
      <c r="L2396">
        <v>19.8</v>
      </c>
      <c r="M2396">
        <v>1.3</v>
      </c>
      <c r="N2396">
        <v>1.3</v>
      </c>
    </row>
    <row r="2397" spans="1:14" x14ac:dyDescent="0.25">
      <c r="A2397" t="s">
        <v>17</v>
      </c>
      <c r="B2397" t="s">
        <v>61</v>
      </c>
      <c r="C2397" s="1">
        <v>42431</v>
      </c>
      <c r="D2397">
        <v>0</v>
      </c>
      <c r="E2397">
        <v>17</v>
      </c>
      <c r="F2397" s="7">
        <v>0</v>
      </c>
      <c r="G2397" s="7">
        <v>3.3614209190865516</v>
      </c>
      <c r="H2397">
        <v>3.29</v>
      </c>
      <c r="I2397" s="7">
        <v>3.3807138426839582</v>
      </c>
      <c r="J2397">
        <v>135.19999999999999</v>
      </c>
      <c r="K2397">
        <v>0</v>
      </c>
      <c r="L2397">
        <v>34</v>
      </c>
      <c r="M2397">
        <v>80</v>
      </c>
      <c r="N2397">
        <v>81.3</v>
      </c>
    </row>
    <row r="2398" spans="1:14" x14ac:dyDescent="0.25">
      <c r="A2398" t="s">
        <v>18</v>
      </c>
      <c r="B2398" t="s">
        <v>61</v>
      </c>
      <c r="C2398" s="1">
        <v>42431</v>
      </c>
      <c r="D2398">
        <f>20-0-0</f>
        <v>20</v>
      </c>
      <c r="E2398">
        <v>18</v>
      </c>
      <c r="F2398" s="7">
        <v>18.69550052319498</v>
      </c>
      <c r="G2398" s="7">
        <v>2.5338370453904702</v>
      </c>
      <c r="H2398">
        <v>2.48</v>
      </c>
      <c r="I2398" s="7">
        <v>2.5483800394699747</v>
      </c>
      <c r="J2398">
        <v>5.0999999999999996</v>
      </c>
      <c r="K2398">
        <v>40</v>
      </c>
      <c r="L2398">
        <v>36</v>
      </c>
      <c r="M2398">
        <v>3.3</v>
      </c>
      <c r="N2398">
        <v>3.3</v>
      </c>
    </row>
    <row r="2399" spans="1:14" x14ac:dyDescent="0.25">
      <c r="A2399" t="s">
        <v>19</v>
      </c>
      <c r="B2399" t="s">
        <v>61</v>
      </c>
      <c r="C2399" s="1">
        <v>42431</v>
      </c>
      <c r="D2399">
        <f>15-0-0</f>
        <v>15</v>
      </c>
      <c r="E2399">
        <v>14.6</v>
      </c>
      <c r="F2399" s="7">
        <v>14.021625392396233</v>
      </c>
      <c r="G2399" s="7">
        <v>2.5236199605300254</v>
      </c>
      <c r="H2399">
        <v>2.4700000000000002</v>
      </c>
      <c r="I2399" s="7">
        <v>2.5381043135043697</v>
      </c>
      <c r="J2399">
        <v>3.8</v>
      </c>
      <c r="K2399">
        <v>30</v>
      </c>
      <c r="L2399">
        <v>29.2</v>
      </c>
      <c r="M2399">
        <v>3.8</v>
      </c>
      <c r="N2399">
        <v>3.9</v>
      </c>
    </row>
    <row r="2400" spans="1:14" x14ac:dyDescent="0.25">
      <c r="A2400" t="s">
        <v>20</v>
      </c>
      <c r="B2400" t="s">
        <v>61</v>
      </c>
      <c r="C2400" s="1">
        <v>42431</v>
      </c>
      <c r="D2400">
        <f>28-0-0</f>
        <v>28</v>
      </c>
      <c r="E2400">
        <v>30.5</v>
      </c>
      <c r="F2400" s="7">
        <v>26.17370073247297</v>
      </c>
      <c r="G2400" s="7">
        <v>2.0638511418099799</v>
      </c>
      <c r="H2400">
        <v>2.02</v>
      </c>
      <c r="I2400" s="7">
        <v>2.0756966450521563</v>
      </c>
      <c r="J2400">
        <v>7.4</v>
      </c>
      <c r="K2400">
        <v>57.5</v>
      </c>
      <c r="L2400">
        <v>61</v>
      </c>
      <c r="M2400">
        <v>3.7</v>
      </c>
      <c r="N2400">
        <v>3.8</v>
      </c>
    </row>
    <row r="2401" spans="1:14" x14ac:dyDescent="0.25">
      <c r="A2401" t="s">
        <v>21</v>
      </c>
      <c r="B2401" t="s">
        <v>61</v>
      </c>
      <c r="C2401" s="1">
        <v>42431</v>
      </c>
      <c r="D2401">
        <f>26-0-0</f>
        <v>26</v>
      </c>
      <c r="E2401">
        <v>22.5</v>
      </c>
      <c r="F2401" s="7">
        <v>24.304150680153473</v>
      </c>
      <c r="G2401" s="7">
        <v>3.0855596278545243</v>
      </c>
      <c r="H2401">
        <v>3.02</v>
      </c>
      <c r="I2401" s="7">
        <v>3.1032692416126304</v>
      </c>
      <c r="J2401">
        <v>6.4</v>
      </c>
      <c r="K2401">
        <v>50</v>
      </c>
      <c r="L2401">
        <v>45</v>
      </c>
      <c r="M2401">
        <v>6</v>
      </c>
      <c r="N2401">
        <v>6.1</v>
      </c>
    </row>
    <row r="2402" spans="1:14" x14ac:dyDescent="0.25">
      <c r="A2402" t="s">
        <v>22</v>
      </c>
      <c r="B2402" t="s">
        <v>61</v>
      </c>
      <c r="C2402" s="1">
        <v>42431</v>
      </c>
      <c r="D2402">
        <f>20-0-0</f>
        <v>20</v>
      </c>
      <c r="E2402">
        <v>20.8</v>
      </c>
      <c r="F2402" s="7">
        <v>18.69550052319498</v>
      </c>
      <c r="G2402" s="7">
        <v>1.4508260501832531</v>
      </c>
      <c r="H2402">
        <v>1.42</v>
      </c>
      <c r="I2402" s="7">
        <v>1.4591530871158724</v>
      </c>
      <c r="J2402">
        <v>5.0999999999999996</v>
      </c>
      <c r="K2402">
        <v>40</v>
      </c>
      <c r="L2402">
        <v>41.6</v>
      </c>
      <c r="M2402">
        <v>4.5</v>
      </c>
      <c r="N2402">
        <v>4.5999999999999996</v>
      </c>
    </row>
    <row r="2403" spans="1:14" x14ac:dyDescent="0.25">
      <c r="A2403" t="s">
        <v>23</v>
      </c>
      <c r="B2403" t="s">
        <v>61</v>
      </c>
      <c r="C2403" s="1">
        <v>42431</v>
      </c>
      <c r="D2403">
        <f>4.2-0-0</f>
        <v>4.2</v>
      </c>
      <c r="E2403">
        <v>4.7</v>
      </c>
      <c r="F2403" s="7">
        <v>3.926055109870946</v>
      </c>
      <c r="G2403" s="7">
        <v>2.4010149422046796</v>
      </c>
      <c r="H2403">
        <v>2.35</v>
      </c>
      <c r="I2403" s="7">
        <v>2.4147956019171128</v>
      </c>
      <c r="J2403">
        <v>1</v>
      </c>
      <c r="K2403">
        <v>7.5600000000000005</v>
      </c>
      <c r="L2403">
        <v>9.4</v>
      </c>
      <c r="M2403">
        <v>0.1</v>
      </c>
      <c r="N2403">
        <v>0.1</v>
      </c>
    </row>
    <row r="2404" spans="1:14" x14ac:dyDescent="0.25">
      <c r="A2404" t="s">
        <v>24</v>
      </c>
      <c r="B2404" t="s">
        <v>61</v>
      </c>
      <c r="C2404" s="1">
        <v>42431</v>
      </c>
      <c r="D2404">
        <f>34-0-0</f>
        <v>34</v>
      </c>
      <c r="E2404">
        <v>27.8</v>
      </c>
      <c r="F2404" s="7">
        <v>31.782350889431463</v>
      </c>
      <c r="G2404" s="7">
        <v>1.7573385959966166</v>
      </c>
      <c r="H2404">
        <v>1.72</v>
      </c>
      <c r="I2404" s="7">
        <v>1.7674248660840146</v>
      </c>
      <c r="J2404">
        <v>8.6999999999999993</v>
      </c>
      <c r="K2404">
        <v>68</v>
      </c>
      <c r="L2404">
        <v>55.6</v>
      </c>
      <c r="M2404">
        <v>7.6</v>
      </c>
      <c r="N2404">
        <v>7.8</v>
      </c>
    </row>
    <row r="2405" spans="1:14" x14ac:dyDescent="0.25">
      <c r="A2405" t="s">
        <v>25</v>
      </c>
      <c r="B2405" t="s">
        <v>61</v>
      </c>
      <c r="C2405" s="1">
        <v>42431</v>
      </c>
      <c r="D2405">
        <f>6-0-0</f>
        <v>6</v>
      </c>
      <c r="E2405">
        <v>6.2</v>
      </c>
      <c r="F2405" s="7">
        <v>5.6086501569584932</v>
      </c>
      <c r="G2405" s="7">
        <v>2.3601466027628981</v>
      </c>
      <c r="H2405">
        <v>2.31</v>
      </c>
      <c r="I2405" s="7">
        <v>2.3736926980546937</v>
      </c>
      <c r="J2405">
        <v>1.5</v>
      </c>
      <c r="K2405">
        <v>12</v>
      </c>
      <c r="L2405">
        <v>12.4</v>
      </c>
      <c r="M2405">
        <v>0.2</v>
      </c>
      <c r="N2405">
        <v>0.2</v>
      </c>
    </row>
    <row r="2406" spans="1:14" x14ac:dyDescent="0.25">
      <c r="A2406" t="s">
        <v>26</v>
      </c>
      <c r="B2406" t="s">
        <v>61</v>
      </c>
      <c r="C2406" s="1">
        <v>42431</v>
      </c>
      <c r="D2406">
        <f>16-0-0</f>
        <v>16</v>
      </c>
      <c r="E2406">
        <v>16.5</v>
      </c>
      <c r="F2406" s="7">
        <v>14.956400418555983</v>
      </c>
      <c r="G2406" s="7">
        <v>1.5938652382294893</v>
      </c>
      <c r="H2406">
        <v>1.56</v>
      </c>
      <c r="I2406" s="7">
        <v>1.6030132506343386</v>
      </c>
      <c r="J2406">
        <v>4.4000000000000004</v>
      </c>
      <c r="K2406">
        <v>34</v>
      </c>
      <c r="L2406">
        <v>33</v>
      </c>
      <c r="M2406">
        <v>1.2</v>
      </c>
      <c r="N2406">
        <v>1.2</v>
      </c>
    </row>
    <row r="2407" spans="1:14" x14ac:dyDescent="0.25">
      <c r="A2407" t="s">
        <v>27</v>
      </c>
      <c r="B2407" t="s">
        <v>61</v>
      </c>
      <c r="C2407" s="1">
        <v>42431</v>
      </c>
      <c r="D2407">
        <f>18-0-0</f>
        <v>18</v>
      </c>
      <c r="E2407">
        <v>18.2</v>
      </c>
      <c r="F2407" s="7">
        <v>16.82595047087548</v>
      </c>
      <c r="G2407" s="7">
        <v>1.3793064561601351</v>
      </c>
      <c r="H2407">
        <v>1.35</v>
      </c>
      <c r="I2407" s="7">
        <v>1.3872230053566394</v>
      </c>
      <c r="J2407">
        <v>4.9000000000000004</v>
      </c>
      <c r="K2407">
        <v>38</v>
      </c>
      <c r="L2407">
        <v>36.4</v>
      </c>
      <c r="M2407">
        <v>4.2</v>
      </c>
      <c r="N2407">
        <v>4.3</v>
      </c>
    </row>
    <row r="2408" spans="1:14" x14ac:dyDescent="0.25">
      <c r="A2408" t="s">
        <v>28</v>
      </c>
      <c r="B2408" t="s">
        <v>61</v>
      </c>
      <c r="C2408" s="1">
        <v>42431</v>
      </c>
      <c r="D2408">
        <f>7-0-0</f>
        <v>7</v>
      </c>
      <c r="E2408">
        <v>7</v>
      </c>
      <c r="F2408" s="7">
        <v>6.5434251831182424</v>
      </c>
      <c r="G2408" s="7">
        <v>1.3690893712996897</v>
      </c>
      <c r="H2408">
        <v>1.34</v>
      </c>
      <c r="I2408" s="7">
        <v>1.3769472793910347</v>
      </c>
      <c r="J2408">
        <v>1.8</v>
      </c>
      <c r="K2408">
        <v>14</v>
      </c>
      <c r="L2408">
        <v>14</v>
      </c>
      <c r="M2408">
        <v>1.6</v>
      </c>
      <c r="N2408">
        <v>1.6</v>
      </c>
    </row>
    <row r="2409" spans="1:14" x14ac:dyDescent="0.25">
      <c r="A2409" t="s">
        <v>29</v>
      </c>
      <c r="B2409" t="s">
        <v>61</v>
      </c>
      <c r="C2409" s="1">
        <v>42431</v>
      </c>
      <c r="D2409">
        <f>15-0-0</f>
        <v>15</v>
      </c>
      <c r="E2409">
        <v>14.4</v>
      </c>
      <c r="F2409" s="7">
        <v>14.021625392396233</v>
      </c>
      <c r="G2409" s="7">
        <v>1.3180039469974625</v>
      </c>
      <c r="H2409">
        <v>1.29</v>
      </c>
      <c r="I2409" s="7">
        <v>1.325568649563011</v>
      </c>
      <c r="J2409">
        <v>3.8</v>
      </c>
      <c r="K2409">
        <v>30</v>
      </c>
      <c r="L2409">
        <v>28.8</v>
      </c>
      <c r="M2409">
        <v>0.7</v>
      </c>
      <c r="N2409">
        <v>0.7</v>
      </c>
    </row>
    <row r="2410" spans="1:14" x14ac:dyDescent="0.25">
      <c r="A2410" t="s">
        <v>30</v>
      </c>
      <c r="B2410" t="s">
        <v>61</v>
      </c>
      <c r="C2410" s="1">
        <v>42431</v>
      </c>
      <c r="D2410">
        <f>36-0-0</f>
        <v>36</v>
      </c>
      <c r="E2410">
        <v>36.299999999999997</v>
      </c>
      <c r="F2410" s="7">
        <v>33.651900941750959</v>
      </c>
      <c r="G2410" s="7">
        <v>1.6347335776712715</v>
      </c>
      <c r="H2410">
        <v>1.6</v>
      </c>
      <c r="I2410" s="7">
        <v>1.6441161544967575</v>
      </c>
      <c r="J2410">
        <v>9.1</v>
      </c>
      <c r="K2410">
        <v>71</v>
      </c>
      <c r="L2410">
        <v>72.599999999999994</v>
      </c>
      <c r="M2410">
        <v>1.8</v>
      </c>
      <c r="N2410">
        <v>1.8</v>
      </c>
    </row>
    <row r="2411" spans="1:14" x14ac:dyDescent="0.25">
      <c r="A2411" t="s">
        <v>31</v>
      </c>
      <c r="B2411" t="s">
        <v>61</v>
      </c>
      <c r="C2411" s="1">
        <v>42431</v>
      </c>
      <c r="D2411">
        <f>22-0-0</f>
        <v>22</v>
      </c>
      <c r="E2411">
        <v>31.9</v>
      </c>
      <c r="F2411" s="7">
        <v>20.565050575514476</v>
      </c>
      <c r="G2411" s="7">
        <v>1.3690893712996897</v>
      </c>
      <c r="H2411">
        <v>1.34</v>
      </c>
      <c r="I2411" s="7">
        <v>1.3769472793910347</v>
      </c>
      <c r="J2411">
        <v>5.8</v>
      </c>
      <c r="K2411">
        <v>45.5</v>
      </c>
      <c r="L2411">
        <v>63.8</v>
      </c>
      <c r="M2411">
        <v>2</v>
      </c>
      <c r="N2411">
        <v>2</v>
      </c>
    </row>
    <row r="2412" spans="1:14" x14ac:dyDescent="0.25">
      <c r="A2412" t="s">
        <v>32</v>
      </c>
      <c r="B2412" t="s">
        <v>61</v>
      </c>
      <c r="C2412" s="1">
        <v>42431</v>
      </c>
      <c r="D2412">
        <f>7-0-0</f>
        <v>7</v>
      </c>
      <c r="E2412">
        <v>7.4</v>
      </c>
      <c r="F2412" s="7">
        <v>6.5434251831182424</v>
      </c>
      <c r="G2412" s="7">
        <v>0.84801804341697196</v>
      </c>
      <c r="H2412">
        <v>0.83</v>
      </c>
      <c r="I2412" s="7">
        <v>0.85288525514519298</v>
      </c>
      <c r="J2412">
        <v>1.8</v>
      </c>
      <c r="K2412">
        <v>14</v>
      </c>
      <c r="L2412">
        <v>14.8</v>
      </c>
      <c r="M2412">
        <v>1.3</v>
      </c>
      <c r="N2412">
        <v>1.3</v>
      </c>
    </row>
    <row r="2413" spans="1:14" x14ac:dyDescent="0.25">
      <c r="A2413" t="s">
        <v>33</v>
      </c>
      <c r="B2413" t="s">
        <v>61</v>
      </c>
      <c r="C2413" s="1">
        <v>42431</v>
      </c>
      <c r="D2413">
        <v>0</v>
      </c>
      <c r="E2413">
        <v>15</v>
      </c>
      <c r="F2413" s="7">
        <v>0</v>
      </c>
      <c r="G2413" s="7">
        <v>0.99105723146320812</v>
      </c>
      <c r="H2413">
        <v>0.97</v>
      </c>
      <c r="I2413" s="7">
        <v>0.9967454186636594</v>
      </c>
      <c r="J2413">
        <v>119.3</v>
      </c>
      <c r="K2413">
        <v>0</v>
      </c>
      <c r="L2413">
        <v>30</v>
      </c>
      <c r="M2413">
        <v>129.6</v>
      </c>
      <c r="N2413">
        <v>131.69999999999999</v>
      </c>
    </row>
    <row r="2414" spans="1:14" x14ac:dyDescent="0.25">
      <c r="A2414" t="s">
        <v>34</v>
      </c>
      <c r="B2414" t="s">
        <v>61</v>
      </c>
      <c r="C2414" s="1">
        <v>42431</v>
      </c>
      <c r="D2414">
        <f>9.5-0-0</f>
        <v>9.5</v>
      </c>
      <c r="E2414">
        <v>5.5</v>
      </c>
      <c r="F2414" s="7">
        <v>8.880362748517614</v>
      </c>
      <c r="G2414" s="7">
        <v>0.57215675218494499</v>
      </c>
      <c r="H2414">
        <v>0.56000000000000005</v>
      </c>
      <c r="I2414" s="7">
        <v>0.57544065407386524</v>
      </c>
      <c r="J2414">
        <v>2.8</v>
      </c>
      <c r="K2414">
        <v>22</v>
      </c>
      <c r="L2414">
        <v>11</v>
      </c>
      <c r="M2414">
        <v>0.6</v>
      </c>
      <c r="N2414">
        <v>0.6</v>
      </c>
    </row>
    <row r="2415" spans="1:14" x14ac:dyDescent="0.25">
      <c r="A2415" t="s">
        <v>35</v>
      </c>
      <c r="B2415" t="s">
        <v>61</v>
      </c>
      <c r="C2415" s="1">
        <v>42431</v>
      </c>
      <c r="D2415">
        <f>21.5-0-0</f>
        <v>21.5</v>
      </c>
      <c r="E2415">
        <v>18</v>
      </c>
      <c r="F2415" s="7">
        <v>20.097663062434602</v>
      </c>
      <c r="G2415" s="7">
        <v>0.56193966732449951</v>
      </c>
      <c r="H2415">
        <v>0.55000000000000004</v>
      </c>
      <c r="I2415" s="7">
        <v>0.56516492810826047</v>
      </c>
      <c r="J2415">
        <v>5.6</v>
      </c>
      <c r="K2415">
        <v>43.5</v>
      </c>
      <c r="L2415">
        <v>36</v>
      </c>
      <c r="M2415">
        <v>4.8</v>
      </c>
      <c r="N2415">
        <v>4.9000000000000004</v>
      </c>
    </row>
    <row r="2416" spans="1:14" x14ac:dyDescent="0.25">
      <c r="A2416" t="s">
        <v>36</v>
      </c>
      <c r="B2416" t="s">
        <v>61</v>
      </c>
      <c r="C2416" s="1">
        <v>42431</v>
      </c>
      <c r="D2416">
        <v>0</v>
      </c>
      <c r="E2416">
        <v>8</v>
      </c>
      <c r="F2416" s="7">
        <v>0</v>
      </c>
      <c r="G2416" s="7">
        <v>0.25542712151113611</v>
      </c>
      <c r="H2416">
        <v>0.25</v>
      </c>
      <c r="I2416" s="7">
        <v>0.2568931491401184</v>
      </c>
      <c r="J2416">
        <v>63.6</v>
      </c>
      <c r="K2416">
        <v>0</v>
      </c>
      <c r="L2416">
        <v>16</v>
      </c>
      <c r="M2416">
        <v>0</v>
      </c>
      <c r="N2416">
        <v>0</v>
      </c>
    </row>
    <row r="2417" spans="1:14" x14ac:dyDescent="0.25">
      <c r="A2417" t="s">
        <v>37</v>
      </c>
      <c r="B2417" t="s">
        <v>61</v>
      </c>
      <c r="C2417" s="1">
        <v>42431</v>
      </c>
      <c r="D2417">
        <v>0</v>
      </c>
      <c r="E2417">
        <v>0</v>
      </c>
      <c r="F2417" s="7">
        <v>0</v>
      </c>
      <c r="G2417" s="7">
        <v>0</v>
      </c>
      <c r="H2417">
        <v>0</v>
      </c>
      <c r="I2417" s="7">
        <v>0</v>
      </c>
      <c r="J2417">
        <v>0</v>
      </c>
      <c r="K2417">
        <v>0</v>
      </c>
      <c r="L2417">
        <v>0</v>
      </c>
      <c r="M2417">
        <v>0</v>
      </c>
      <c r="N2417">
        <v>0</v>
      </c>
    </row>
    <row r="2418" spans="1:14" x14ac:dyDescent="0.25">
      <c r="A2418" t="s">
        <v>38</v>
      </c>
      <c r="B2418" t="s">
        <v>61</v>
      </c>
      <c r="C2418" s="1">
        <v>42431</v>
      </c>
      <c r="D2418">
        <v>0</v>
      </c>
      <c r="E2418">
        <v>10</v>
      </c>
      <c r="F2418" s="7">
        <v>0</v>
      </c>
      <c r="G2418" s="7">
        <v>0</v>
      </c>
      <c r="H2418">
        <v>0</v>
      </c>
      <c r="I2418" s="7">
        <v>0</v>
      </c>
      <c r="J2418">
        <v>79.5</v>
      </c>
      <c r="K2418">
        <v>0</v>
      </c>
      <c r="L2418">
        <v>20</v>
      </c>
      <c r="M2418">
        <v>86.8</v>
      </c>
      <c r="N2418">
        <v>88.2</v>
      </c>
    </row>
    <row r="2419" spans="1:14" x14ac:dyDescent="0.25">
      <c r="A2419" t="s">
        <v>59</v>
      </c>
      <c r="B2419" t="s">
        <v>61</v>
      </c>
      <c r="C2419" s="1">
        <v>42431</v>
      </c>
      <c r="D2419">
        <v>0</v>
      </c>
      <c r="E2419">
        <v>5</v>
      </c>
      <c r="F2419" s="7">
        <v>0</v>
      </c>
      <c r="G2419" s="7">
        <v>0</v>
      </c>
      <c r="I2419" s="7">
        <v>0</v>
      </c>
      <c r="K2419">
        <v>0</v>
      </c>
      <c r="L2419">
        <v>10</v>
      </c>
      <c r="M2419">
        <v>0</v>
      </c>
      <c r="N2419">
        <v>0</v>
      </c>
    </row>
    <row r="2420" spans="1:14" x14ac:dyDescent="0.25">
      <c r="A2420" t="s">
        <v>1</v>
      </c>
      <c r="B2420" t="s">
        <v>61</v>
      </c>
      <c r="C2420" s="1">
        <v>42432</v>
      </c>
      <c r="D2420">
        <v>572.69999999999993</v>
      </c>
      <c r="E2420">
        <v>507.19999999999993</v>
      </c>
      <c r="F2420">
        <v>520</v>
      </c>
      <c r="G2420">
        <v>187.9</v>
      </c>
      <c r="H2420">
        <v>177.35000000000002</v>
      </c>
      <c r="I2420">
        <v>176.8</v>
      </c>
      <c r="J2420">
        <v>530.84126984126988</v>
      </c>
      <c r="K2420">
        <v>1722.8999999999999</v>
      </c>
      <c r="L2420">
        <v>1594</v>
      </c>
      <c r="M2420">
        <v>547.20000000000005</v>
      </c>
      <c r="N2420">
        <v>541.96</v>
      </c>
    </row>
    <row r="2421" spans="1:14" x14ac:dyDescent="0.25">
      <c r="A2421" t="s">
        <v>2</v>
      </c>
      <c r="B2421" t="s">
        <v>61</v>
      </c>
      <c r="C2421" s="1">
        <v>42432</v>
      </c>
      <c r="D2421">
        <f>17-0-0</f>
        <v>17</v>
      </c>
      <c r="E2421">
        <v>14.5</v>
      </c>
      <c r="F2421" s="7">
        <v>15.435655666142834</v>
      </c>
      <c r="G2421" s="7">
        <v>21.931378629828021</v>
      </c>
      <c r="H2421">
        <v>20.7</v>
      </c>
      <c r="I2421" s="7">
        <v>20.635804905553989</v>
      </c>
      <c r="J2421">
        <v>5.7</v>
      </c>
      <c r="K2421">
        <v>50.444999999999993</v>
      </c>
      <c r="L2421">
        <v>43.5</v>
      </c>
      <c r="M2421">
        <v>2.1</v>
      </c>
      <c r="N2421">
        <v>2.1</v>
      </c>
    </row>
    <row r="2422" spans="1:14" x14ac:dyDescent="0.25">
      <c r="A2422" t="s">
        <v>3</v>
      </c>
      <c r="B2422" t="s">
        <v>61</v>
      </c>
      <c r="C2422" s="1">
        <v>42432</v>
      </c>
      <c r="D2422">
        <f>4.4-0-0</f>
        <v>4.4000000000000004</v>
      </c>
      <c r="E2422">
        <v>3.3</v>
      </c>
      <c r="F2422" s="7">
        <v>3.9951108782957925</v>
      </c>
      <c r="G2422" s="7">
        <v>14.949360022554268</v>
      </c>
      <c r="H2422">
        <v>14.11</v>
      </c>
      <c r="I2422" s="7">
        <v>14.066241894558781</v>
      </c>
      <c r="J2422">
        <v>1.5</v>
      </c>
      <c r="K2422">
        <v>13.639999999999999</v>
      </c>
      <c r="L2422">
        <v>9.8999999999999986</v>
      </c>
      <c r="M2422">
        <v>1.2</v>
      </c>
      <c r="N2422">
        <v>1.2</v>
      </c>
    </row>
    <row r="2423" spans="1:14" x14ac:dyDescent="0.25">
      <c r="A2423" t="s">
        <v>4</v>
      </c>
      <c r="B2423" t="s">
        <v>61</v>
      </c>
      <c r="C2423" s="1">
        <v>42432</v>
      </c>
      <c r="D2423">
        <f>7.9-0-0</f>
        <v>7.9</v>
      </c>
      <c r="E2423">
        <v>6.9</v>
      </c>
      <c r="F2423" s="7">
        <v>7.1730399860310818</v>
      </c>
      <c r="G2423" s="7">
        <v>11.103422610656892</v>
      </c>
      <c r="H2423">
        <v>10.48</v>
      </c>
      <c r="I2423" s="7">
        <v>10.447499295179025</v>
      </c>
      <c r="J2423">
        <v>2.7</v>
      </c>
      <c r="K2423">
        <v>23.715</v>
      </c>
      <c r="L2423">
        <v>20.700000000000003</v>
      </c>
      <c r="M2423">
        <v>1.8</v>
      </c>
      <c r="N2423">
        <v>1.8</v>
      </c>
    </row>
    <row r="2424" spans="1:14" x14ac:dyDescent="0.25">
      <c r="A2424" t="s">
        <v>5</v>
      </c>
      <c r="B2424" t="s">
        <v>61</v>
      </c>
      <c r="C2424" s="1">
        <v>42432</v>
      </c>
      <c r="D2424">
        <f>12.1-0-1.2</f>
        <v>10.9</v>
      </c>
      <c r="E2424">
        <v>7.7</v>
      </c>
      <c r="F2424" s="7">
        <v>9.8969792212327583</v>
      </c>
      <c r="G2424" s="7">
        <v>10.711412461234843</v>
      </c>
      <c r="H2424">
        <v>10.11</v>
      </c>
      <c r="I2424" s="7">
        <v>10.078646743727093</v>
      </c>
      <c r="J2424">
        <v>5.9</v>
      </c>
      <c r="K2424">
        <v>52.271999999999998</v>
      </c>
      <c r="L2424">
        <v>23.1</v>
      </c>
      <c r="M2424">
        <v>1.5</v>
      </c>
      <c r="N2424">
        <v>1.5</v>
      </c>
    </row>
    <row r="2425" spans="1:14" x14ac:dyDescent="0.25">
      <c r="A2425" t="s">
        <v>6</v>
      </c>
      <c r="B2425" t="s">
        <v>61</v>
      </c>
      <c r="C2425" s="1">
        <v>42432</v>
      </c>
      <c r="D2425">
        <f>18-0-0</f>
        <v>18</v>
      </c>
      <c r="E2425">
        <v>15.4</v>
      </c>
      <c r="F2425" s="7">
        <v>16.343635411210059</v>
      </c>
      <c r="G2425" s="7">
        <v>13.20120665351001</v>
      </c>
      <c r="H2425">
        <v>12.46</v>
      </c>
      <c r="I2425" s="7">
        <v>12.421358894840711</v>
      </c>
      <c r="J2425">
        <v>5</v>
      </c>
      <c r="K2425">
        <v>44.495999999999995</v>
      </c>
      <c r="L2425">
        <v>46.2</v>
      </c>
      <c r="M2425">
        <v>1.8</v>
      </c>
      <c r="N2425">
        <v>1.8</v>
      </c>
    </row>
    <row r="2426" spans="1:14" x14ac:dyDescent="0.25">
      <c r="A2426" t="s">
        <v>7</v>
      </c>
      <c r="B2426" t="s">
        <v>61</v>
      </c>
      <c r="C2426" s="1">
        <v>42432</v>
      </c>
      <c r="D2426">
        <f>14.5-0-0</f>
        <v>14.5</v>
      </c>
      <c r="E2426">
        <v>11.8</v>
      </c>
      <c r="F2426" s="7">
        <v>13.165706303474771</v>
      </c>
      <c r="G2426" s="7">
        <v>11.156396955173385</v>
      </c>
      <c r="H2426">
        <v>10.53</v>
      </c>
      <c r="I2426" s="7">
        <v>10.497344234564419</v>
      </c>
      <c r="J2426">
        <v>5.0999999999999996</v>
      </c>
      <c r="K2426">
        <v>45.160000000000004</v>
      </c>
      <c r="L2426">
        <v>35.400000000000006</v>
      </c>
      <c r="M2426">
        <v>1.4</v>
      </c>
      <c r="N2426">
        <v>1.4</v>
      </c>
    </row>
    <row r="2427" spans="1:14" x14ac:dyDescent="0.25">
      <c r="A2427" t="s">
        <v>8</v>
      </c>
      <c r="B2427" t="s">
        <v>61</v>
      </c>
      <c r="C2427" s="1">
        <v>42432</v>
      </c>
      <c r="D2427">
        <f>13.6-0-0</f>
        <v>13.6</v>
      </c>
      <c r="E2427">
        <v>12.7</v>
      </c>
      <c r="F2427" s="7">
        <v>12.348524532914267</v>
      </c>
      <c r="G2427" s="7">
        <v>8.4758951226388497</v>
      </c>
      <c r="H2427">
        <v>8</v>
      </c>
      <c r="I2427" s="7">
        <v>7.9751903016633774</v>
      </c>
      <c r="J2427">
        <v>4.5999999999999996</v>
      </c>
      <c r="K2427">
        <v>40.630000000000003</v>
      </c>
      <c r="L2427">
        <v>38.099999999999994</v>
      </c>
      <c r="M2427">
        <v>1.5</v>
      </c>
      <c r="N2427">
        <v>1.5</v>
      </c>
    </row>
    <row r="2428" spans="1:14" x14ac:dyDescent="0.25">
      <c r="A2428" t="s">
        <v>9</v>
      </c>
      <c r="B2428" t="s">
        <v>61</v>
      </c>
      <c r="C2428" s="1">
        <v>42432</v>
      </c>
      <c r="D2428">
        <f>13.1-0-0</f>
        <v>13.1</v>
      </c>
      <c r="E2428">
        <v>11.3</v>
      </c>
      <c r="F2428" s="7">
        <v>11.894534660380655</v>
      </c>
      <c r="G2428" s="7">
        <v>10.97628418381731</v>
      </c>
      <c r="H2428">
        <v>10.36</v>
      </c>
      <c r="I2428" s="7">
        <v>10.327871440654071</v>
      </c>
      <c r="J2428">
        <v>5</v>
      </c>
      <c r="K2428">
        <v>44.25</v>
      </c>
      <c r="L2428">
        <v>33.900000000000006</v>
      </c>
      <c r="M2428">
        <v>1.5</v>
      </c>
      <c r="N2428">
        <v>1.5</v>
      </c>
    </row>
    <row r="2429" spans="1:14" x14ac:dyDescent="0.25">
      <c r="A2429" t="s">
        <v>10</v>
      </c>
      <c r="B2429" t="s">
        <v>61</v>
      </c>
      <c r="C2429" s="1">
        <v>42432</v>
      </c>
      <c r="D2429">
        <f>15.6-0-0</f>
        <v>15.6</v>
      </c>
      <c r="E2429">
        <v>17.8</v>
      </c>
      <c r="F2429" s="7">
        <v>14.164484023048718</v>
      </c>
      <c r="G2429" s="7">
        <v>10.39356639413589</v>
      </c>
      <c r="H2429">
        <v>9.81</v>
      </c>
      <c r="I2429" s="7">
        <v>9.7795771074147169</v>
      </c>
      <c r="J2429">
        <v>5.3</v>
      </c>
      <c r="K2429">
        <v>46.965000000000003</v>
      </c>
      <c r="L2429">
        <v>53.400000000000006</v>
      </c>
      <c r="M2429">
        <v>2</v>
      </c>
      <c r="N2429">
        <v>2</v>
      </c>
    </row>
    <row r="2430" spans="1:14" x14ac:dyDescent="0.25">
      <c r="A2430" t="s">
        <v>11</v>
      </c>
      <c r="B2430" t="s">
        <v>61</v>
      </c>
      <c r="C2430" s="1">
        <v>42432</v>
      </c>
      <c r="D2430">
        <f>10-0-1</f>
        <v>9</v>
      </c>
      <c r="E2430">
        <v>12.4</v>
      </c>
      <c r="F2430" s="7">
        <v>8.1718177056050294</v>
      </c>
      <c r="G2430" s="7">
        <v>9.9485819001973486</v>
      </c>
      <c r="H2430">
        <v>9.39</v>
      </c>
      <c r="I2430" s="7">
        <v>9.3608796165773889</v>
      </c>
      <c r="J2430">
        <v>3.6</v>
      </c>
      <c r="K2430">
        <v>31.700000000000003</v>
      </c>
      <c r="L2430">
        <v>37.200000000000003</v>
      </c>
      <c r="M2430">
        <v>1.5</v>
      </c>
      <c r="N2430">
        <v>1.5</v>
      </c>
    </row>
    <row r="2431" spans="1:14" x14ac:dyDescent="0.25">
      <c r="A2431" t="s">
        <v>12</v>
      </c>
      <c r="B2431" t="s">
        <v>61</v>
      </c>
      <c r="C2431" s="1">
        <v>42432</v>
      </c>
      <c r="D2431">
        <f>33.1-0-0</f>
        <v>33.1</v>
      </c>
      <c r="E2431">
        <v>30.4</v>
      </c>
      <c r="F2431" s="7">
        <v>30.054129561725166</v>
      </c>
      <c r="G2431" s="7">
        <v>7.0243980828869459</v>
      </c>
      <c r="H2431">
        <v>6.63</v>
      </c>
      <c r="I2431" s="7">
        <v>6.609438962503523</v>
      </c>
      <c r="J2431">
        <v>11.4</v>
      </c>
      <c r="K2431">
        <v>101.32</v>
      </c>
      <c r="L2431">
        <v>91.199999999999989</v>
      </c>
      <c r="M2431">
        <v>9.5</v>
      </c>
      <c r="N2431">
        <v>9.4</v>
      </c>
    </row>
    <row r="2432" spans="1:14" x14ac:dyDescent="0.25">
      <c r="A2432" t="s">
        <v>13</v>
      </c>
      <c r="B2432" t="s">
        <v>61</v>
      </c>
      <c r="C2432" s="1">
        <v>42432</v>
      </c>
      <c r="D2432">
        <f>11-0-0</f>
        <v>11</v>
      </c>
      <c r="E2432">
        <v>10</v>
      </c>
      <c r="F2432" s="7">
        <v>9.987777195739481</v>
      </c>
      <c r="G2432" s="7">
        <v>7.3846236255990974</v>
      </c>
      <c r="H2432">
        <v>6.97</v>
      </c>
      <c r="I2432" s="7">
        <v>6.9483845503242172</v>
      </c>
      <c r="J2432">
        <v>3.9</v>
      </c>
      <c r="K2432">
        <v>35</v>
      </c>
      <c r="L2432">
        <v>30</v>
      </c>
      <c r="M2432">
        <v>1.2</v>
      </c>
      <c r="N2432">
        <v>1.2</v>
      </c>
    </row>
    <row r="2433" spans="1:14" x14ac:dyDescent="0.25">
      <c r="A2433" t="s">
        <v>14</v>
      </c>
      <c r="B2433" t="s">
        <v>61</v>
      </c>
      <c r="C2433" s="1">
        <v>42432</v>
      </c>
      <c r="D2433">
        <f>8-0-0</f>
        <v>8</v>
      </c>
      <c r="E2433">
        <v>5.7</v>
      </c>
      <c r="F2433" s="7">
        <v>7.2638379605378045</v>
      </c>
      <c r="G2433" s="7">
        <v>4.4604398082886938</v>
      </c>
      <c r="H2433">
        <v>4.21</v>
      </c>
      <c r="I2433" s="7">
        <v>4.1969438962503522</v>
      </c>
      <c r="J2433">
        <v>2.7</v>
      </c>
      <c r="K2433">
        <v>24</v>
      </c>
      <c r="L2433">
        <v>17.100000000000001</v>
      </c>
      <c r="M2433">
        <v>0.6</v>
      </c>
      <c r="N2433">
        <v>0.6</v>
      </c>
    </row>
    <row r="2434" spans="1:14" x14ac:dyDescent="0.25">
      <c r="A2434" t="s">
        <v>15</v>
      </c>
      <c r="B2434" t="s">
        <v>61</v>
      </c>
      <c r="C2434" s="1">
        <v>42432</v>
      </c>
      <c r="D2434">
        <f>12.5-0-0</f>
        <v>12.5</v>
      </c>
      <c r="E2434">
        <v>9.9</v>
      </c>
      <c r="F2434" s="7">
        <v>11.349746813340319</v>
      </c>
      <c r="G2434" s="7">
        <v>4.3227065125458131</v>
      </c>
      <c r="H2434">
        <v>4.08</v>
      </c>
      <c r="I2434" s="7">
        <v>4.0673470538483221</v>
      </c>
      <c r="J2434">
        <v>4.3</v>
      </c>
      <c r="K2434">
        <v>38</v>
      </c>
      <c r="L2434">
        <v>29.700000000000003</v>
      </c>
      <c r="M2434">
        <v>1.6</v>
      </c>
      <c r="N2434">
        <v>1.6</v>
      </c>
    </row>
    <row r="2435" spans="1:14" x14ac:dyDescent="0.25">
      <c r="A2435" t="s">
        <v>16</v>
      </c>
      <c r="B2435" t="s">
        <v>61</v>
      </c>
      <c r="C2435" s="1">
        <v>42432</v>
      </c>
      <c r="D2435">
        <f>11-0-0</f>
        <v>11</v>
      </c>
      <c r="E2435">
        <v>9.9</v>
      </c>
      <c r="F2435" s="7">
        <v>9.987777195739481</v>
      </c>
      <c r="G2435" s="7">
        <v>7.1939159853397232</v>
      </c>
      <c r="H2435">
        <v>6.79</v>
      </c>
      <c r="I2435" s="7">
        <v>6.7689427685367907</v>
      </c>
      <c r="J2435">
        <v>3.7</v>
      </c>
      <c r="K2435">
        <v>33</v>
      </c>
      <c r="L2435">
        <v>29.700000000000003</v>
      </c>
      <c r="M2435">
        <v>2.7</v>
      </c>
      <c r="N2435">
        <v>2.6</v>
      </c>
    </row>
    <row r="2436" spans="1:14" x14ac:dyDescent="0.25">
      <c r="A2436" t="s">
        <v>17</v>
      </c>
      <c r="B2436" t="s">
        <v>61</v>
      </c>
      <c r="C2436" s="1">
        <v>42432</v>
      </c>
      <c r="D2436">
        <v>0</v>
      </c>
      <c r="E2436">
        <v>17</v>
      </c>
      <c r="F2436" s="7">
        <v>0</v>
      </c>
      <c r="G2436" s="7">
        <v>3.4857118691852267</v>
      </c>
      <c r="H2436">
        <v>3.29</v>
      </c>
      <c r="I2436" s="7">
        <v>3.2797970115590638</v>
      </c>
      <c r="J2436">
        <v>120.8</v>
      </c>
      <c r="K2436">
        <v>0</v>
      </c>
      <c r="L2436">
        <v>51</v>
      </c>
      <c r="M2436">
        <v>112.3</v>
      </c>
      <c r="N2436">
        <v>111.2</v>
      </c>
    </row>
    <row r="2437" spans="1:14" x14ac:dyDescent="0.25">
      <c r="A2437" t="s">
        <v>18</v>
      </c>
      <c r="B2437" t="s">
        <v>61</v>
      </c>
      <c r="C2437" s="1">
        <v>42432</v>
      </c>
      <c r="D2437">
        <f>20-0-0</f>
        <v>20</v>
      </c>
      <c r="E2437">
        <v>18</v>
      </c>
      <c r="F2437" s="7">
        <v>18.159594901344512</v>
      </c>
      <c r="G2437" s="7">
        <v>2.627527488018043</v>
      </c>
      <c r="H2437">
        <v>2.48</v>
      </c>
      <c r="I2437" s="7">
        <v>2.4723089935156466</v>
      </c>
      <c r="J2437">
        <v>6.8</v>
      </c>
      <c r="K2437">
        <v>60</v>
      </c>
      <c r="L2437">
        <v>54</v>
      </c>
      <c r="M2437">
        <v>6.8</v>
      </c>
      <c r="N2437">
        <v>6.7</v>
      </c>
    </row>
    <row r="2438" spans="1:14" x14ac:dyDescent="0.25">
      <c r="A2438" t="s">
        <v>19</v>
      </c>
      <c r="B2438" t="s">
        <v>61</v>
      </c>
      <c r="C2438" s="1">
        <v>42432</v>
      </c>
      <c r="D2438">
        <f>15-0-0</f>
        <v>15</v>
      </c>
      <c r="E2438">
        <v>14.6</v>
      </c>
      <c r="F2438" s="7">
        <v>13.619696176008382</v>
      </c>
      <c r="G2438" s="7">
        <v>2.6169326191147446</v>
      </c>
      <c r="H2438">
        <v>2.4700000000000002</v>
      </c>
      <c r="I2438" s="7">
        <v>2.462340005638568</v>
      </c>
      <c r="J2438">
        <v>5.0999999999999996</v>
      </c>
      <c r="K2438">
        <v>45</v>
      </c>
      <c r="L2438">
        <v>43.8</v>
      </c>
      <c r="M2438">
        <v>7.9</v>
      </c>
      <c r="N2438">
        <v>7.9</v>
      </c>
    </row>
    <row r="2439" spans="1:14" x14ac:dyDescent="0.25">
      <c r="A2439" t="s">
        <v>20</v>
      </c>
      <c r="B2439" t="s">
        <v>61</v>
      </c>
      <c r="C2439" s="1">
        <v>42432</v>
      </c>
      <c r="D2439">
        <f>28-0-0</f>
        <v>28</v>
      </c>
      <c r="E2439">
        <v>23.5</v>
      </c>
      <c r="F2439" s="7">
        <v>25.423432861882315</v>
      </c>
      <c r="G2439" s="7">
        <v>2.1401635184663093</v>
      </c>
      <c r="H2439">
        <v>2.02</v>
      </c>
      <c r="I2439" s="7">
        <v>2.0137355511700026</v>
      </c>
      <c r="J2439">
        <v>9.6</v>
      </c>
      <c r="K2439">
        <v>85.5</v>
      </c>
      <c r="L2439">
        <v>70.5</v>
      </c>
      <c r="M2439">
        <v>7.6</v>
      </c>
      <c r="N2439">
        <v>7.6</v>
      </c>
    </row>
    <row r="2440" spans="1:14" x14ac:dyDescent="0.25">
      <c r="A2440" t="s">
        <v>21</v>
      </c>
      <c r="B2440" t="s">
        <v>61</v>
      </c>
      <c r="C2440" s="1">
        <v>42432</v>
      </c>
      <c r="D2440">
        <f>26-0-0</f>
        <v>26</v>
      </c>
      <c r="E2440">
        <v>22.5</v>
      </c>
      <c r="F2440" s="7">
        <v>23.607473371747865</v>
      </c>
      <c r="G2440" s="7">
        <v>3.199650408796165</v>
      </c>
      <c r="H2440">
        <v>3.02</v>
      </c>
      <c r="I2440" s="7">
        <v>3.0106343388779249</v>
      </c>
      <c r="J2440">
        <v>8.6</v>
      </c>
      <c r="K2440">
        <v>76</v>
      </c>
      <c r="L2440">
        <v>67.5</v>
      </c>
      <c r="M2440">
        <v>12.5</v>
      </c>
      <c r="N2440">
        <v>12.4</v>
      </c>
    </row>
    <row r="2441" spans="1:14" x14ac:dyDescent="0.25">
      <c r="A2441" t="s">
        <v>22</v>
      </c>
      <c r="B2441" t="s">
        <v>61</v>
      </c>
      <c r="C2441" s="1">
        <v>42432</v>
      </c>
      <c r="D2441">
        <f>20-0-0</f>
        <v>20</v>
      </c>
      <c r="E2441">
        <v>20.8</v>
      </c>
      <c r="F2441" s="7">
        <v>18.159594901344512</v>
      </c>
      <c r="G2441" s="7">
        <v>1.5044713842683954</v>
      </c>
      <c r="H2441">
        <v>1.42</v>
      </c>
      <c r="I2441" s="7">
        <v>1.4155962785452494</v>
      </c>
      <c r="J2441">
        <v>6.8</v>
      </c>
      <c r="K2441">
        <v>60</v>
      </c>
      <c r="L2441">
        <v>62.400000000000006</v>
      </c>
      <c r="M2441">
        <v>9.3000000000000007</v>
      </c>
      <c r="N2441">
        <v>9.1999999999999993</v>
      </c>
    </row>
    <row r="2442" spans="1:14" x14ac:dyDescent="0.25">
      <c r="A2442" t="s">
        <v>23</v>
      </c>
      <c r="B2442" t="s">
        <v>61</v>
      </c>
      <c r="C2442" s="1">
        <v>42432</v>
      </c>
      <c r="D2442">
        <f>4.4-0-0</f>
        <v>4.4000000000000004</v>
      </c>
      <c r="E2442">
        <v>4.7</v>
      </c>
      <c r="F2442" s="7">
        <v>3.9951108782957925</v>
      </c>
      <c r="G2442" s="7">
        <v>2.4897941922751623</v>
      </c>
      <c r="H2442">
        <v>2.35</v>
      </c>
      <c r="I2442" s="7">
        <v>2.3427121511136169</v>
      </c>
      <c r="J2442">
        <v>1.3</v>
      </c>
      <c r="K2442">
        <v>11.94</v>
      </c>
      <c r="L2442">
        <v>14.100000000000001</v>
      </c>
      <c r="M2442">
        <v>0.2</v>
      </c>
      <c r="N2442">
        <v>0.2</v>
      </c>
    </row>
    <row r="2443" spans="1:14" x14ac:dyDescent="0.25">
      <c r="A2443" t="s">
        <v>24</v>
      </c>
      <c r="B2443" t="s">
        <v>61</v>
      </c>
      <c r="C2443" s="1">
        <v>42432</v>
      </c>
      <c r="D2443">
        <f>42-0-0</f>
        <v>42</v>
      </c>
      <c r="E2443">
        <v>27.8</v>
      </c>
      <c r="F2443" s="7">
        <v>38.135149292823471</v>
      </c>
      <c r="G2443" s="7">
        <v>1.8223174513673523</v>
      </c>
      <c r="H2443">
        <v>1.72</v>
      </c>
      <c r="I2443" s="7">
        <v>1.714665914857626</v>
      </c>
      <c r="J2443">
        <v>12.4</v>
      </c>
      <c r="K2443">
        <v>110</v>
      </c>
      <c r="L2443">
        <v>83.4</v>
      </c>
      <c r="M2443">
        <v>17.100000000000001</v>
      </c>
      <c r="N2443">
        <v>16.899999999999999</v>
      </c>
    </row>
    <row r="2444" spans="1:14" x14ac:dyDescent="0.25">
      <c r="A2444" t="s">
        <v>25</v>
      </c>
      <c r="B2444" t="s">
        <v>61</v>
      </c>
      <c r="C2444" s="1">
        <v>42432</v>
      </c>
      <c r="D2444">
        <f>6-0-0</f>
        <v>6</v>
      </c>
      <c r="E2444">
        <v>6.2</v>
      </c>
      <c r="F2444" s="7">
        <v>5.4478784704033529</v>
      </c>
      <c r="G2444" s="7">
        <v>2.4474147166619677</v>
      </c>
      <c r="H2444">
        <v>2.31</v>
      </c>
      <c r="I2444" s="7">
        <v>2.3028361996052999</v>
      </c>
      <c r="J2444">
        <v>2</v>
      </c>
      <c r="K2444">
        <v>18</v>
      </c>
      <c r="L2444">
        <v>18.600000000000001</v>
      </c>
      <c r="M2444">
        <v>0.4</v>
      </c>
      <c r="N2444">
        <v>0.4</v>
      </c>
    </row>
    <row r="2445" spans="1:14" x14ac:dyDescent="0.25">
      <c r="A2445" t="s">
        <v>26</v>
      </c>
      <c r="B2445" t="s">
        <v>61</v>
      </c>
      <c r="C2445" s="1">
        <v>42432</v>
      </c>
      <c r="D2445">
        <f>16-0-0</f>
        <v>16</v>
      </c>
      <c r="E2445">
        <v>13.8</v>
      </c>
      <c r="F2445" s="7">
        <v>14.527675921075609</v>
      </c>
      <c r="G2445" s="7">
        <v>1.6527995489145757</v>
      </c>
      <c r="H2445">
        <v>1.56</v>
      </c>
      <c r="I2445" s="7">
        <v>1.5551621088243588</v>
      </c>
      <c r="J2445">
        <v>5.6</v>
      </c>
      <c r="K2445">
        <v>50</v>
      </c>
      <c r="L2445">
        <v>41.400000000000006</v>
      </c>
      <c r="M2445">
        <v>2.2999999999999998</v>
      </c>
      <c r="N2445">
        <v>2.2999999999999998</v>
      </c>
    </row>
    <row r="2446" spans="1:14" x14ac:dyDescent="0.25">
      <c r="A2446" t="s">
        <v>27</v>
      </c>
      <c r="B2446" t="s">
        <v>61</v>
      </c>
      <c r="C2446" s="1">
        <v>42432</v>
      </c>
      <c r="D2446">
        <f>21-0-0</f>
        <v>21</v>
      </c>
      <c r="E2446">
        <v>18.2</v>
      </c>
      <c r="F2446" s="7">
        <v>19.067574646411735</v>
      </c>
      <c r="G2446" s="7">
        <v>1.4303073019453059</v>
      </c>
      <c r="H2446">
        <v>1.35</v>
      </c>
      <c r="I2446" s="7">
        <v>1.345813363405695</v>
      </c>
      <c r="J2446">
        <v>6.7</v>
      </c>
      <c r="K2446">
        <v>59</v>
      </c>
      <c r="L2446">
        <v>54.599999999999994</v>
      </c>
      <c r="M2446">
        <v>9</v>
      </c>
      <c r="N2446">
        <v>8.9</v>
      </c>
    </row>
    <row r="2447" spans="1:14" x14ac:dyDescent="0.25">
      <c r="A2447" t="s">
        <v>28</v>
      </c>
      <c r="B2447" t="s">
        <v>61</v>
      </c>
      <c r="C2447" s="1">
        <v>42432</v>
      </c>
      <c r="D2447">
        <f>7-0-0</f>
        <v>7</v>
      </c>
      <c r="E2447">
        <v>7</v>
      </c>
      <c r="F2447" s="7">
        <v>6.3558582154705787</v>
      </c>
      <c r="G2447" s="7">
        <v>1.4197124330420072</v>
      </c>
      <c r="H2447">
        <v>1.34</v>
      </c>
      <c r="I2447" s="7">
        <v>1.3358443755286158</v>
      </c>
      <c r="J2447">
        <v>2.4</v>
      </c>
      <c r="K2447">
        <v>21</v>
      </c>
      <c r="L2447">
        <v>21</v>
      </c>
      <c r="M2447">
        <v>3.2</v>
      </c>
      <c r="N2447">
        <v>3.2</v>
      </c>
    </row>
    <row r="2448" spans="1:14" x14ac:dyDescent="0.25">
      <c r="A2448" t="s">
        <v>29</v>
      </c>
      <c r="B2448" t="s">
        <v>61</v>
      </c>
      <c r="C2448" s="1">
        <v>42432</v>
      </c>
      <c r="D2448">
        <f>15-0-0</f>
        <v>15</v>
      </c>
      <c r="E2448">
        <v>14.4</v>
      </c>
      <c r="F2448" s="7">
        <v>13.619696176008382</v>
      </c>
      <c r="G2448" s="7">
        <v>1.3667380885255145</v>
      </c>
      <c r="H2448">
        <v>1.29</v>
      </c>
      <c r="I2448" s="7">
        <v>1.2859994361432197</v>
      </c>
      <c r="J2448">
        <v>5.0999999999999996</v>
      </c>
      <c r="K2448">
        <v>45</v>
      </c>
      <c r="L2448">
        <v>43.2</v>
      </c>
      <c r="M2448">
        <v>1.5</v>
      </c>
      <c r="N2448">
        <v>1.5</v>
      </c>
    </row>
    <row r="2449" spans="1:14" x14ac:dyDescent="0.25">
      <c r="A2449" t="s">
        <v>30</v>
      </c>
      <c r="B2449" t="s">
        <v>61</v>
      </c>
      <c r="C2449" s="1">
        <v>42432</v>
      </c>
      <c r="D2449">
        <f>36.5-0-0</f>
        <v>36.5</v>
      </c>
      <c r="E2449">
        <v>31.3</v>
      </c>
      <c r="F2449" s="7">
        <v>33.141260694953729</v>
      </c>
      <c r="G2449" s="7">
        <v>1.69517902452777</v>
      </c>
      <c r="H2449">
        <v>1.6</v>
      </c>
      <c r="I2449" s="7">
        <v>1.5950380603326757</v>
      </c>
      <c r="J2449">
        <v>12.1</v>
      </c>
      <c r="K2449">
        <v>107.5</v>
      </c>
      <c r="L2449">
        <v>93.9</v>
      </c>
      <c r="M2449">
        <v>3.8</v>
      </c>
      <c r="N2449">
        <v>3.8</v>
      </c>
    </row>
    <row r="2450" spans="1:14" x14ac:dyDescent="0.25">
      <c r="A2450" t="s">
        <v>31</v>
      </c>
      <c r="B2450" t="s">
        <v>61</v>
      </c>
      <c r="C2450" s="1">
        <v>42432</v>
      </c>
      <c r="D2450">
        <f>22-0-0</f>
        <v>22</v>
      </c>
      <c r="E2450">
        <v>31.9</v>
      </c>
      <c r="F2450" s="7">
        <v>19.975554391478962</v>
      </c>
      <c r="G2450" s="7">
        <v>1.4197124330420072</v>
      </c>
      <c r="H2450">
        <v>1.34</v>
      </c>
      <c r="I2450" s="7">
        <v>1.3358443755286158</v>
      </c>
      <c r="J2450">
        <v>7.6</v>
      </c>
      <c r="K2450">
        <v>67.5</v>
      </c>
      <c r="L2450">
        <v>95.699999999999989</v>
      </c>
      <c r="M2450">
        <v>4.0999999999999996</v>
      </c>
      <c r="N2450">
        <v>4.0999999999999996</v>
      </c>
    </row>
    <row r="2451" spans="1:14" x14ac:dyDescent="0.25">
      <c r="A2451" t="s">
        <v>32</v>
      </c>
      <c r="B2451" t="s">
        <v>61</v>
      </c>
      <c r="C2451" s="1">
        <v>42432</v>
      </c>
      <c r="D2451">
        <f>7-0-0</f>
        <v>7</v>
      </c>
      <c r="E2451">
        <v>7.4</v>
      </c>
      <c r="F2451" s="7">
        <v>6.3558582154705787</v>
      </c>
      <c r="G2451" s="7">
        <v>0.87937411897378048</v>
      </c>
      <c r="H2451">
        <v>0.83</v>
      </c>
      <c r="I2451" s="7">
        <v>0.82742599379757531</v>
      </c>
      <c r="J2451">
        <v>2.4</v>
      </c>
      <c r="K2451">
        <v>21</v>
      </c>
      <c r="L2451">
        <v>22.200000000000003</v>
      </c>
      <c r="M2451">
        <v>2.7</v>
      </c>
      <c r="N2451">
        <v>2.7</v>
      </c>
    </row>
    <row r="2452" spans="1:14" x14ac:dyDescent="0.25">
      <c r="A2452" t="s">
        <v>33</v>
      </c>
      <c r="B2452" t="s">
        <v>61</v>
      </c>
      <c r="C2452" s="1">
        <v>42432</v>
      </c>
      <c r="D2452">
        <v>0</v>
      </c>
      <c r="E2452">
        <v>15</v>
      </c>
      <c r="F2452" s="7">
        <v>0</v>
      </c>
      <c r="G2452" s="7">
        <v>1.0277022836199605</v>
      </c>
      <c r="H2452">
        <v>0.97</v>
      </c>
      <c r="I2452" s="7">
        <v>0.96699182407668449</v>
      </c>
      <c r="J2452">
        <v>106.6</v>
      </c>
      <c r="K2452">
        <v>0</v>
      </c>
      <c r="L2452">
        <v>45</v>
      </c>
      <c r="M2452">
        <v>181.8</v>
      </c>
      <c r="N2452">
        <v>180.1</v>
      </c>
    </row>
    <row r="2453" spans="1:14" x14ac:dyDescent="0.25">
      <c r="A2453" t="s">
        <v>34</v>
      </c>
      <c r="B2453" t="s">
        <v>61</v>
      </c>
      <c r="C2453" s="1">
        <v>42432</v>
      </c>
      <c r="D2453">
        <f>8.4-0-0</f>
        <v>8.4</v>
      </c>
      <c r="E2453">
        <v>5.5</v>
      </c>
      <c r="F2453" s="7">
        <v>7.6270298585646943</v>
      </c>
      <c r="G2453" s="7">
        <v>0.59331265858471949</v>
      </c>
      <c r="H2453">
        <v>0.56000000000000005</v>
      </c>
      <c r="I2453" s="7">
        <v>0.5582633211164364</v>
      </c>
      <c r="J2453">
        <v>3.4</v>
      </c>
      <c r="K2453">
        <v>30.36</v>
      </c>
      <c r="L2453">
        <v>16.5</v>
      </c>
      <c r="M2453">
        <v>1.1000000000000001</v>
      </c>
      <c r="N2453">
        <v>1.1000000000000001</v>
      </c>
    </row>
    <row r="2454" spans="1:14" x14ac:dyDescent="0.25">
      <c r="A2454" t="s">
        <v>35</v>
      </c>
      <c r="B2454" t="s">
        <v>61</v>
      </c>
      <c r="C2454" s="1">
        <v>42432</v>
      </c>
      <c r="D2454">
        <f>21.5-0-0</f>
        <v>21.5</v>
      </c>
      <c r="E2454">
        <v>18</v>
      </c>
      <c r="F2454" s="7">
        <v>19.52156451894535</v>
      </c>
      <c r="G2454" s="7">
        <v>0.58271778968142096</v>
      </c>
      <c r="H2454">
        <v>0.55000000000000004</v>
      </c>
      <c r="I2454" s="7">
        <v>0.54829433323935717</v>
      </c>
      <c r="J2454">
        <v>7.3</v>
      </c>
      <c r="K2454">
        <v>65</v>
      </c>
      <c r="L2454">
        <v>54</v>
      </c>
      <c r="M2454">
        <v>9.9</v>
      </c>
      <c r="N2454">
        <v>9.8000000000000007</v>
      </c>
    </row>
    <row r="2455" spans="1:14" x14ac:dyDescent="0.25">
      <c r="A2455" t="s">
        <v>36</v>
      </c>
      <c r="B2455" t="s">
        <v>61</v>
      </c>
      <c r="C2455" s="1">
        <v>42432</v>
      </c>
      <c r="D2455">
        <v>0</v>
      </c>
      <c r="E2455">
        <v>8</v>
      </c>
      <c r="F2455" s="7">
        <v>0</v>
      </c>
      <c r="G2455" s="7">
        <v>0.26487172258246405</v>
      </c>
      <c r="H2455">
        <v>0.25</v>
      </c>
      <c r="I2455" s="7">
        <v>0.24922469692698054</v>
      </c>
      <c r="J2455">
        <v>56.8</v>
      </c>
      <c r="K2455">
        <v>0</v>
      </c>
      <c r="L2455">
        <v>24</v>
      </c>
      <c r="M2455">
        <v>0</v>
      </c>
      <c r="N2455">
        <v>0</v>
      </c>
    </row>
    <row r="2456" spans="1:14" x14ac:dyDescent="0.25">
      <c r="A2456" t="s">
        <v>37</v>
      </c>
      <c r="B2456" t="s">
        <v>61</v>
      </c>
      <c r="C2456" s="1">
        <v>42432</v>
      </c>
      <c r="D2456">
        <v>0</v>
      </c>
      <c r="E2456">
        <v>0</v>
      </c>
      <c r="F2456" s="7">
        <v>0</v>
      </c>
      <c r="G2456" s="7">
        <v>0</v>
      </c>
      <c r="H2456">
        <v>0</v>
      </c>
      <c r="I2456" s="7">
        <v>0</v>
      </c>
      <c r="J2456">
        <v>0</v>
      </c>
      <c r="K2456">
        <v>0</v>
      </c>
      <c r="L2456">
        <v>0</v>
      </c>
      <c r="M2456">
        <v>0</v>
      </c>
      <c r="N2456">
        <v>0</v>
      </c>
    </row>
    <row r="2457" spans="1:14" x14ac:dyDescent="0.25">
      <c r="A2457" t="s">
        <v>38</v>
      </c>
      <c r="B2457" t="s">
        <v>61</v>
      </c>
      <c r="C2457" s="1">
        <v>42432</v>
      </c>
      <c r="D2457">
        <v>0</v>
      </c>
      <c r="E2457">
        <v>10</v>
      </c>
      <c r="F2457" s="7">
        <v>0</v>
      </c>
      <c r="G2457" s="7">
        <v>0</v>
      </c>
      <c r="H2457">
        <v>0</v>
      </c>
      <c r="I2457" s="7">
        <v>0</v>
      </c>
      <c r="J2457">
        <v>71</v>
      </c>
      <c r="K2457">
        <v>0</v>
      </c>
      <c r="L2457">
        <v>30</v>
      </c>
      <c r="M2457">
        <v>121.8</v>
      </c>
      <c r="N2457">
        <v>120.7</v>
      </c>
    </row>
    <row r="2458" spans="1:14" x14ac:dyDescent="0.25">
      <c r="A2458" t="s">
        <v>59</v>
      </c>
      <c r="B2458" t="s">
        <v>61</v>
      </c>
      <c r="C2458" s="1">
        <v>42432</v>
      </c>
      <c r="D2458">
        <v>0</v>
      </c>
      <c r="E2458">
        <v>5</v>
      </c>
      <c r="F2458" s="7">
        <v>0</v>
      </c>
      <c r="G2458" s="7">
        <v>0</v>
      </c>
      <c r="I2458" s="7">
        <v>0</v>
      </c>
      <c r="K2458">
        <v>0</v>
      </c>
      <c r="L2458">
        <v>15</v>
      </c>
      <c r="M2458">
        <v>0</v>
      </c>
      <c r="N2458">
        <v>0</v>
      </c>
    </row>
    <row r="2459" spans="1:14" x14ac:dyDescent="0.25">
      <c r="A2459" t="s">
        <v>1</v>
      </c>
      <c r="B2459" t="s">
        <v>61</v>
      </c>
      <c r="C2459" s="1">
        <v>42433</v>
      </c>
      <c r="D2459">
        <v>583</v>
      </c>
      <c r="E2459">
        <v>507.19999999999993</v>
      </c>
      <c r="F2459">
        <v>526</v>
      </c>
      <c r="G2459">
        <v>259</v>
      </c>
      <c r="H2459">
        <v>177.35000000000002</v>
      </c>
      <c r="I2459">
        <v>178.84</v>
      </c>
      <c r="J2459">
        <v>530.765625</v>
      </c>
      <c r="K2459">
        <v>2305.8999999999996</v>
      </c>
      <c r="L2459">
        <v>2120</v>
      </c>
      <c r="M2459">
        <v>806.19999999999993</v>
      </c>
      <c r="N2459">
        <v>720.8</v>
      </c>
    </row>
    <row r="2460" spans="1:14" x14ac:dyDescent="0.25">
      <c r="A2460" t="s">
        <v>2</v>
      </c>
      <c r="B2460" t="s">
        <v>61</v>
      </c>
      <c r="C2460" s="1">
        <v>42433</v>
      </c>
      <c r="D2460">
        <f>17-0-0</f>
        <v>17</v>
      </c>
      <c r="E2460">
        <v>15.4</v>
      </c>
      <c r="F2460" s="7">
        <v>15.337907375643224</v>
      </c>
      <c r="G2460" s="7">
        <v>30.230053566394133</v>
      </c>
      <c r="H2460">
        <v>20.7</v>
      </c>
      <c r="I2460" s="7">
        <v>20.873910346771915</v>
      </c>
      <c r="J2460">
        <v>6.8</v>
      </c>
      <c r="K2460">
        <v>67.454999999999998</v>
      </c>
      <c r="L2460">
        <v>61.6</v>
      </c>
      <c r="M2460">
        <v>3.9</v>
      </c>
      <c r="N2460">
        <v>3.4</v>
      </c>
    </row>
    <row r="2461" spans="1:14" x14ac:dyDescent="0.25">
      <c r="A2461" t="s">
        <v>3</v>
      </c>
      <c r="B2461" t="s">
        <v>61</v>
      </c>
      <c r="C2461" s="1">
        <v>42433</v>
      </c>
      <c r="D2461">
        <f>4.5-0-0</f>
        <v>4.5</v>
      </c>
      <c r="E2461">
        <v>3.9</v>
      </c>
      <c r="F2461" s="7">
        <v>4.0600343053173242</v>
      </c>
      <c r="G2461" s="7">
        <v>20.606089653228075</v>
      </c>
      <c r="H2461">
        <v>14.11</v>
      </c>
      <c r="I2461" s="7">
        <v>14.228544685649844</v>
      </c>
      <c r="J2461">
        <v>1.8</v>
      </c>
      <c r="K2461">
        <v>18.149999999999999</v>
      </c>
      <c r="L2461">
        <v>15.6</v>
      </c>
      <c r="M2461">
        <v>2.1</v>
      </c>
      <c r="N2461">
        <v>1.9</v>
      </c>
    </row>
    <row r="2462" spans="1:14" x14ac:dyDescent="0.25">
      <c r="A2462" t="s">
        <v>4</v>
      </c>
      <c r="B2462" t="s">
        <v>61</v>
      </c>
      <c r="C2462" s="1">
        <v>42433</v>
      </c>
      <c r="D2462">
        <f>8-0-0</f>
        <v>8</v>
      </c>
      <c r="E2462">
        <v>7.8</v>
      </c>
      <c r="F2462" s="7">
        <v>7.217838765008576</v>
      </c>
      <c r="G2462" s="7">
        <v>15.304877361150266</v>
      </c>
      <c r="H2462">
        <v>10.48</v>
      </c>
      <c r="I2462" s="7">
        <v>10.568047363969551</v>
      </c>
      <c r="J2462">
        <v>3.2</v>
      </c>
      <c r="K2462">
        <v>31.704999999999998</v>
      </c>
      <c r="L2462">
        <v>31.2</v>
      </c>
      <c r="M2462">
        <v>3.3</v>
      </c>
      <c r="N2462">
        <v>3</v>
      </c>
    </row>
    <row r="2463" spans="1:14" x14ac:dyDescent="0.25">
      <c r="A2463" t="s">
        <v>5</v>
      </c>
      <c r="B2463" t="s">
        <v>61</v>
      </c>
      <c r="C2463" s="1">
        <v>42433</v>
      </c>
      <c r="D2463">
        <f>18.6-0-0</f>
        <v>18.600000000000001</v>
      </c>
      <c r="E2463">
        <v>7.7</v>
      </c>
      <c r="F2463" s="7">
        <v>16.781475128644942</v>
      </c>
      <c r="G2463" s="7">
        <v>14.764533408514234</v>
      </c>
      <c r="H2463">
        <v>10.11</v>
      </c>
      <c r="I2463" s="7">
        <v>10.194938821539328</v>
      </c>
      <c r="J2463">
        <v>7.1</v>
      </c>
      <c r="K2463">
        <v>70.912000000000006</v>
      </c>
      <c r="L2463">
        <v>30.8</v>
      </c>
      <c r="M2463">
        <v>2.7</v>
      </c>
      <c r="N2463">
        <v>2.4</v>
      </c>
    </row>
    <row r="2464" spans="1:14" x14ac:dyDescent="0.25">
      <c r="A2464" t="s">
        <v>6</v>
      </c>
      <c r="B2464" t="s">
        <v>61</v>
      </c>
      <c r="C2464" s="1">
        <v>42433</v>
      </c>
      <c r="D2464">
        <f>18.8-0-1.9</f>
        <v>16.900000000000002</v>
      </c>
      <c r="E2464">
        <v>15.4</v>
      </c>
      <c r="F2464" s="7">
        <v>15.24768439108062</v>
      </c>
      <c r="G2464" s="7">
        <v>18.196447702283621</v>
      </c>
      <c r="H2464">
        <v>12.46</v>
      </c>
      <c r="I2464" s="7">
        <v>12.564682266704258</v>
      </c>
      <c r="J2464">
        <v>6.4</v>
      </c>
      <c r="K2464">
        <v>63.269999999999996</v>
      </c>
      <c r="L2464">
        <v>61.6</v>
      </c>
      <c r="M2464">
        <v>3.4</v>
      </c>
      <c r="N2464">
        <v>3.1</v>
      </c>
    </row>
    <row r="2465" spans="1:14" x14ac:dyDescent="0.25">
      <c r="A2465" t="s">
        <v>7</v>
      </c>
      <c r="B2465" t="s">
        <v>61</v>
      </c>
      <c r="C2465" s="1">
        <v>42433</v>
      </c>
      <c r="D2465">
        <f>16.8-0-0</f>
        <v>16.8</v>
      </c>
      <c r="E2465">
        <v>11.5</v>
      </c>
      <c r="F2465" s="7">
        <v>15.157461406518012</v>
      </c>
      <c r="G2465" s="7">
        <v>15.377896814209189</v>
      </c>
      <c r="H2465">
        <v>10.53</v>
      </c>
      <c r="I2465" s="7">
        <v>10.618467437270931</v>
      </c>
      <c r="J2465">
        <v>6.2</v>
      </c>
      <c r="K2465">
        <v>61.98</v>
      </c>
      <c r="L2465">
        <v>46</v>
      </c>
      <c r="M2465">
        <v>2.5</v>
      </c>
      <c r="N2465">
        <v>2.2999999999999998</v>
      </c>
    </row>
    <row r="2466" spans="1:14" x14ac:dyDescent="0.25">
      <c r="A2466" t="s">
        <v>8</v>
      </c>
      <c r="B2466" t="s">
        <v>61</v>
      </c>
      <c r="C2466" s="1">
        <v>42433</v>
      </c>
      <c r="D2466">
        <f>12.1-0-0</f>
        <v>12.1</v>
      </c>
      <c r="E2466">
        <v>9.4</v>
      </c>
      <c r="F2466" s="7">
        <v>10.91698113207547</v>
      </c>
      <c r="G2466" s="7">
        <v>11.683112489427684</v>
      </c>
      <c r="H2466">
        <v>8</v>
      </c>
      <c r="I2466" s="7">
        <v>8.0672117282210305</v>
      </c>
      <c r="J2466">
        <v>5.3</v>
      </c>
      <c r="K2466">
        <v>52.72</v>
      </c>
      <c r="L2466">
        <v>37.6</v>
      </c>
      <c r="M2466">
        <v>2.7</v>
      </c>
      <c r="N2466">
        <v>2.4</v>
      </c>
    </row>
    <row r="2467" spans="1:14" x14ac:dyDescent="0.25">
      <c r="A2467" t="s">
        <v>9</v>
      </c>
      <c r="B2467" t="s">
        <v>61</v>
      </c>
      <c r="C2467" s="1">
        <v>42433</v>
      </c>
      <c r="D2467">
        <f>11.1-0-0</f>
        <v>11.1</v>
      </c>
      <c r="E2467">
        <v>11.3</v>
      </c>
      <c r="F2467" s="7">
        <v>10.014751286449398</v>
      </c>
      <c r="G2467" s="7">
        <v>15.129630673808849</v>
      </c>
      <c r="H2467">
        <v>10.36</v>
      </c>
      <c r="I2467" s="7">
        <v>10.447039188046235</v>
      </c>
      <c r="J2467">
        <v>5.6</v>
      </c>
      <c r="K2467">
        <v>55.330000000000005</v>
      </c>
      <c r="L2467">
        <v>45.2</v>
      </c>
      <c r="M2467">
        <v>2.5</v>
      </c>
      <c r="N2467">
        <v>2.2000000000000002</v>
      </c>
    </row>
    <row r="2468" spans="1:14" x14ac:dyDescent="0.25">
      <c r="A2468" t="s">
        <v>10</v>
      </c>
      <c r="B2468" t="s">
        <v>61</v>
      </c>
      <c r="C2468" s="1">
        <v>42433</v>
      </c>
      <c r="D2468">
        <f>14.3-0-0</f>
        <v>14.3</v>
      </c>
      <c r="E2468">
        <v>12.5</v>
      </c>
      <c r="F2468" s="7">
        <v>12.90188679245283</v>
      </c>
      <c r="G2468" s="7">
        <v>14.326416690160697</v>
      </c>
      <c r="H2468">
        <v>9.81</v>
      </c>
      <c r="I2468" s="7">
        <v>9.8924183817310407</v>
      </c>
      <c r="J2468">
        <v>6.2</v>
      </c>
      <c r="K2468">
        <v>61.265000000000001</v>
      </c>
      <c r="L2468">
        <v>50</v>
      </c>
      <c r="M2468">
        <v>3.5</v>
      </c>
      <c r="N2468">
        <v>3.1</v>
      </c>
    </row>
    <row r="2469" spans="1:14" x14ac:dyDescent="0.25">
      <c r="A2469" t="s">
        <v>11</v>
      </c>
      <c r="B2469" t="s">
        <v>61</v>
      </c>
      <c r="C2469" s="1">
        <v>42433</v>
      </c>
      <c r="D2469">
        <f>10.9-0-0</f>
        <v>10.9</v>
      </c>
      <c r="E2469">
        <v>9.6</v>
      </c>
      <c r="F2469" s="7">
        <v>9.834305317324187</v>
      </c>
      <c r="G2469" s="7">
        <v>13.713053284465746</v>
      </c>
      <c r="H2469">
        <v>9.39</v>
      </c>
      <c r="I2469" s="7">
        <v>9.4688897659994353</v>
      </c>
      <c r="J2469">
        <v>4.3</v>
      </c>
      <c r="K2469">
        <v>42.585000000000001</v>
      </c>
      <c r="L2469">
        <v>38.4</v>
      </c>
      <c r="M2469">
        <v>2.7</v>
      </c>
      <c r="N2469">
        <v>2.4</v>
      </c>
    </row>
    <row r="2470" spans="1:14" x14ac:dyDescent="0.25">
      <c r="A2470" t="s">
        <v>12</v>
      </c>
      <c r="B2470" t="s">
        <v>61</v>
      </c>
      <c r="C2470" s="1">
        <v>42433</v>
      </c>
      <c r="D2470">
        <f>33.6-0-0</f>
        <v>33.6</v>
      </c>
      <c r="E2470">
        <v>28.9</v>
      </c>
      <c r="F2470" s="7">
        <v>30.314922813036024</v>
      </c>
      <c r="G2470" s="7">
        <v>9.6823794756131942</v>
      </c>
      <c r="H2470">
        <v>6.63</v>
      </c>
      <c r="I2470" s="7">
        <v>6.6857017197631796</v>
      </c>
      <c r="J2470">
        <v>13.5</v>
      </c>
      <c r="K2470">
        <v>134.9</v>
      </c>
      <c r="L2470">
        <v>115.6</v>
      </c>
      <c r="M2470">
        <v>17.100000000000001</v>
      </c>
      <c r="N2470">
        <v>15.3</v>
      </c>
    </row>
    <row r="2471" spans="1:14" x14ac:dyDescent="0.25">
      <c r="A2471" t="s">
        <v>13</v>
      </c>
      <c r="B2471" t="s">
        <v>61</v>
      </c>
      <c r="C2471" s="1">
        <v>42433</v>
      </c>
      <c r="D2471">
        <f>11-0-0</f>
        <v>11</v>
      </c>
      <c r="E2471">
        <v>10</v>
      </c>
      <c r="F2471" s="7">
        <v>9.9245283018867916</v>
      </c>
      <c r="G2471" s="7">
        <v>10.17891175641387</v>
      </c>
      <c r="H2471">
        <v>6.97</v>
      </c>
      <c r="I2471" s="7">
        <v>7.0285582182125728</v>
      </c>
      <c r="J2471">
        <v>4.5999999999999996</v>
      </c>
      <c r="K2471">
        <v>46</v>
      </c>
      <c r="L2471">
        <v>40</v>
      </c>
      <c r="M2471">
        <v>2.2000000000000002</v>
      </c>
      <c r="N2471">
        <v>2</v>
      </c>
    </row>
    <row r="2472" spans="1:14" x14ac:dyDescent="0.25">
      <c r="A2472" t="s">
        <v>14</v>
      </c>
      <c r="B2472" t="s">
        <v>61</v>
      </c>
      <c r="C2472" s="1">
        <v>42433</v>
      </c>
      <c r="D2472">
        <f>8-0-0</f>
        <v>8</v>
      </c>
      <c r="E2472">
        <v>5.7</v>
      </c>
      <c r="F2472" s="7">
        <v>7.217838765008576</v>
      </c>
      <c r="G2472" s="7">
        <v>6.1482379475613191</v>
      </c>
      <c r="H2472">
        <v>4.21</v>
      </c>
      <c r="I2472" s="7">
        <v>4.2453701719763171</v>
      </c>
      <c r="J2472">
        <v>3.2</v>
      </c>
      <c r="K2472">
        <v>32</v>
      </c>
      <c r="L2472">
        <v>22.8</v>
      </c>
      <c r="M2472">
        <v>1</v>
      </c>
      <c r="N2472">
        <v>0.9</v>
      </c>
    </row>
    <row r="2473" spans="1:14" x14ac:dyDescent="0.25">
      <c r="A2473" t="s">
        <v>15</v>
      </c>
      <c r="B2473" t="s">
        <v>61</v>
      </c>
      <c r="C2473" s="1">
        <v>42433</v>
      </c>
      <c r="D2473">
        <f>12-0-0</f>
        <v>12</v>
      </c>
      <c r="E2473">
        <v>9.9</v>
      </c>
      <c r="F2473" s="7">
        <v>10.826758147512864</v>
      </c>
      <c r="G2473" s="7">
        <v>5.9583873696081193</v>
      </c>
      <c r="H2473">
        <v>4.08</v>
      </c>
      <c r="I2473" s="7">
        <v>4.1142779813927257</v>
      </c>
      <c r="J2473">
        <v>5</v>
      </c>
      <c r="K2473">
        <v>50</v>
      </c>
      <c r="L2473">
        <v>39.6</v>
      </c>
      <c r="M2473">
        <v>2.9</v>
      </c>
      <c r="N2473">
        <v>2.6</v>
      </c>
    </row>
    <row r="2474" spans="1:14" x14ac:dyDescent="0.25">
      <c r="A2474" t="s">
        <v>16</v>
      </c>
      <c r="B2474" t="s">
        <v>61</v>
      </c>
      <c r="C2474" s="1">
        <v>42433</v>
      </c>
      <c r="D2474">
        <f>11-0-0</f>
        <v>11</v>
      </c>
      <c r="E2474">
        <v>9.9</v>
      </c>
      <c r="F2474" s="7">
        <v>9.9245283018867916</v>
      </c>
      <c r="G2474" s="7">
        <v>9.9160417254017457</v>
      </c>
      <c r="H2474">
        <v>6.79</v>
      </c>
      <c r="I2474" s="7">
        <v>6.8470459543275997</v>
      </c>
      <c r="J2474">
        <v>4.4000000000000004</v>
      </c>
      <c r="K2474">
        <v>44</v>
      </c>
      <c r="L2474">
        <v>39.6</v>
      </c>
      <c r="M2474">
        <v>4.7</v>
      </c>
      <c r="N2474">
        <v>4.2</v>
      </c>
    </row>
    <row r="2475" spans="1:14" x14ac:dyDescent="0.25">
      <c r="A2475" t="s">
        <v>17</v>
      </c>
      <c r="B2475" t="s">
        <v>61</v>
      </c>
      <c r="C2475" s="1">
        <v>42433</v>
      </c>
      <c r="D2475">
        <v>0</v>
      </c>
      <c r="E2475">
        <v>17</v>
      </c>
      <c r="F2475" s="7">
        <v>0</v>
      </c>
      <c r="G2475" s="7">
        <v>4.8046800112771351</v>
      </c>
      <c r="H2475">
        <v>3.29</v>
      </c>
      <c r="I2475" s="7">
        <v>3.3176408232308989</v>
      </c>
      <c r="J2475">
        <v>109.3</v>
      </c>
      <c r="K2475">
        <v>0</v>
      </c>
      <c r="L2475">
        <v>68</v>
      </c>
      <c r="M2475">
        <v>153.6</v>
      </c>
      <c r="N2475">
        <v>137.30000000000001</v>
      </c>
    </row>
    <row r="2476" spans="1:14" x14ac:dyDescent="0.25">
      <c r="A2476" t="s">
        <v>18</v>
      </c>
      <c r="B2476" t="s">
        <v>61</v>
      </c>
      <c r="C2476" s="1">
        <v>42433</v>
      </c>
      <c r="D2476">
        <f>20-0-0</f>
        <v>20</v>
      </c>
      <c r="E2476">
        <v>16.2</v>
      </c>
      <c r="F2476" s="7">
        <v>18.044596912521442</v>
      </c>
      <c r="G2476" s="7">
        <v>3.6217648717225823</v>
      </c>
      <c r="H2476">
        <v>2.48</v>
      </c>
      <c r="I2476" s="7">
        <v>2.5008356357485195</v>
      </c>
      <c r="J2476">
        <v>8</v>
      </c>
      <c r="K2476">
        <v>80</v>
      </c>
      <c r="L2476">
        <v>64.8</v>
      </c>
      <c r="M2476">
        <v>12.2</v>
      </c>
      <c r="N2476">
        <v>10.9</v>
      </c>
    </row>
    <row r="2477" spans="1:14" x14ac:dyDescent="0.25">
      <c r="A2477" t="s">
        <v>19</v>
      </c>
      <c r="B2477" t="s">
        <v>61</v>
      </c>
      <c r="C2477" s="1">
        <v>42433</v>
      </c>
      <c r="D2477">
        <f>15-0-0</f>
        <v>15</v>
      </c>
      <c r="E2477">
        <v>14.6</v>
      </c>
      <c r="F2477" s="7">
        <v>13.533447684391081</v>
      </c>
      <c r="G2477" s="7">
        <v>3.6071609811107974</v>
      </c>
      <c r="H2477">
        <v>2.4700000000000002</v>
      </c>
      <c r="I2477" s="7">
        <v>2.4907516210882434</v>
      </c>
      <c r="J2477">
        <v>6</v>
      </c>
      <c r="K2477">
        <v>60</v>
      </c>
      <c r="L2477">
        <v>58.4</v>
      </c>
      <c r="M2477">
        <v>14.2</v>
      </c>
      <c r="N2477">
        <v>12.7</v>
      </c>
    </row>
    <row r="2478" spans="1:14" x14ac:dyDescent="0.25">
      <c r="A2478" t="s">
        <v>20</v>
      </c>
      <c r="B2478" t="s">
        <v>61</v>
      </c>
      <c r="C2478" s="1">
        <v>42433</v>
      </c>
      <c r="D2478">
        <f>28-0-0</f>
        <v>28</v>
      </c>
      <c r="E2478">
        <v>23.5</v>
      </c>
      <c r="F2478" s="7">
        <v>25.262435677530018</v>
      </c>
      <c r="G2478" s="7">
        <v>2.9499859035804898</v>
      </c>
      <c r="H2478">
        <v>2.02</v>
      </c>
      <c r="I2478" s="7">
        <v>2.0369709613758102</v>
      </c>
      <c r="J2478">
        <v>11.4</v>
      </c>
      <c r="K2478">
        <v>113.5</v>
      </c>
      <c r="L2478">
        <v>94</v>
      </c>
      <c r="M2478">
        <v>13.6</v>
      </c>
      <c r="N2478">
        <v>12.2</v>
      </c>
    </row>
    <row r="2479" spans="1:14" x14ac:dyDescent="0.25">
      <c r="A2479" t="s">
        <v>21</v>
      </c>
      <c r="B2479" t="s">
        <v>61</v>
      </c>
      <c r="C2479" s="1">
        <v>42433</v>
      </c>
      <c r="D2479">
        <f>28-0-0</f>
        <v>28</v>
      </c>
      <c r="E2479">
        <v>22.5</v>
      </c>
      <c r="F2479" s="7">
        <v>25.262435677530018</v>
      </c>
      <c r="G2479" s="7">
        <v>4.4103749647589501</v>
      </c>
      <c r="H2479">
        <v>3.02</v>
      </c>
      <c r="I2479" s="7">
        <v>3.0453724274034393</v>
      </c>
      <c r="J2479">
        <v>10.4</v>
      </c>
      <c r="K2479">
        <v>104</v>
      </c>
      <c r="L2479">
        <v>90</v>
      </c>
      <c r="M2479">
        <v>23</v>
      </c>
      <c r="N2479">
        <v>20.6</v>
      </c>
    </row>
    <row r="2480" spans="1:14" x14ac:dyDescent="0.25">
      <c r="A2480" t="s">
        <v>22</v>
      </c>
      <c r="B2480" t="s">
        <v>61</v>
      </c>
      <c r="C2480" s="1">
        <v>42433</v>
      </c>
      <c r="D2480">
        <f>20.5-0-0</f>
        <v>20.5</v>
      </c>
      <c r="E2480">
        <v>17.100000000000001</v>
      </c>
      <c r="F2480" s="7">
        <v>18.495711835334475</v>
      </c>
      <c r="G2480" s="7">
        <v>2.0737524668734135</v>
      </c>
      <c r="H2480">
        <v>1.42</v>
      </c>
      <c r="I2480" s="7">
        <v>1.4319300817592329</v>
      </c>
      <c r="J2480">
        <v>8.1</v>
      </c>
      <c r="K2480">
        <v>80.5</v>
      </c>
      <c r="L2480">
        <v>68.400000000000006</v>
      </c>
      <c r="M2480">
        <v>16.8</v>
      </c>
      <c r="N2480">
        <v>15</v>
      </c>
    </row>
    <row r="2481" spans="1:14" x14ac:dyDescent="0.25">
      <c r="A2481" t="s">
        <v>23</v>
      </c>
      <c r="B2481" t="s">
        <v>61</v>
      </c>
      <c r="C2481" s="1">
        <v>42433</v>
      </c>
      <c r="D2481">
        <f>4.6-0-0</f>
        <v>4.5999999999999996</v>
      </c>
      <c r="E2481">
        <v>4.7</v>
      </c>
      <c r="F2481" s="7">
        <v>4.1502572898799315</v>
      </c>
      <c r="G2481" s="7">
        <v>3.4319142937693821</v>
      </c>
      <c r="H2481">
        <v>2.35</v>
      </c>
      <c r="I2481" s="7">
        <v>2.3697434451649277</v>
      </c>
      <c r="J2481">
        <v>1.7</v>
      </c>
      <c r="K2481">
        <v>16.54</v>
      </c>
      <c r="L2481">
        <v>18.8</v>
      </c>
      <c r="M2481">
        <v>0.3</v>
      </c>
      <c r="N2481">
        <v>0.3</v>
      </c>
    </row>
    <row r="2482" spans="1:14" x14ac:dyDescent="0.25">
      <c r="A2482" t="s">
        <v>24</v>
      </c>
      <c r="B2482" t="s">
        <v>61</v>
      </c>
      <c r="C2482" s="1">
        <v>42433</v>
      </c>
      <c r="D2482">
        <f>41.5-0-0</f>
        <v>41.5</v>
      </c>
      <c r="E2482">
        <v>35</v>
      </c>
      <c r="F2482" s="7">
        <v>37.442538593481991</v>
      </c>
      <c r="G2482" s="7">
        <v>2.5118691852269524</v>
      </c>
      <c r="H2482">
        <v>1.72</v>
      </c>
      <c r="I2482" s="7">
        <v>1.7344505215675217</v>
      </c>
      <c r="J2482">
        <v>15.2</v>
      </c>
      <c r="K2482">
        <v>151.5</v>
      </c>
      <c r="L2482">
        <v>140</v>
      </c>
      <c r="M2482">
        <v>31.7</v>
      </c>
      <c r="N2482">
        <v>28.3</v>
      </c>
    </row>
    <row r="2483" spans="1:14" x14ac:dyDescent="0.25">
      <c r="A2483" t="s">
        <v>25</v>
      </c>
      <c r="B2483" t="s">
        <v>61</v>
      </c>
      <c r="C2483" s="1">
        <v>42433</v>
      </c>
      <c r="D2483">
        <f>6-0-0</f>
        <v>6</v>
      </c>
      <c r="E2483">
        <v>6.3</v>
      </c>
      <c r="F2483" s="7">
        <v>5.413379073756432</v>
      </c>
      <c r="G2483" s="7">
        <v>3.3734987313222433</v>
      </c>
      <c r="H2483">
        <v>2.31</v>
      </c>
      <c r="I2483" s="7">
        <v>2.329407386523823</v>
      </c>
      <c r="J2483">
        <v>2.4</v>
      </c>
      <c r="K2483">
        <v>24</v>
      </c>
      <c r="L2483">
        <v>25.2</v>
      </c>
      <c r="M2483">
        <v>0.7</v>
      </c>
      <c r="N2483">
        <v>0.7</v>
      </c>
    </row>
    <row r="2484" spans="1:14" x14ac:dyDescent="0.25">
      <c r="A2484" t="s">
        <v>26</v>
      </c>
      <c r="B2484" t="s">
        <v>61</v>
      </c>
      <c r="C2484" s="1">
        <v>42433</v>
      </c>
      <c r="D2484">
        <f>16-0-0</f>
        <v>16</v>
      </c>
      <c r="E2484">
        <v>13.8</v>
      </c>
      <c r="F2484" s="7">
        <v>14.435677530017152</v>
      </c>
      <c r="G2484" s="7">
        <v>2.2782069354383983</v>
      </c>
      <c r="H2484">
        <v>1.56</v>
      </c>
      <c r="I2484" s="7">
        <v>1.5731062870031012</v>
      </c>
      <c r="J2484">
        <v>6.6</v>
      </c>
      <c r="K2484">
        <v>66</v>
      </c>
      <c r="L2484">
        <v>55.2</v>
      </c>
      <c r="M2484">
        <v>4.2</v>
      </c>
      <c r="N2484">
        <v>3.7</v>
      </c>
    </row>
    <row r="2485" spans="1:14" x14ac:dyDescent="0.25">
      <c r="A2485" t="s">
        <v>27</v>
      </c>
      <c r="B2485" t="s">
        <v>61</v>
      </c>
      <c r="C2485" s="1">
        <v>42433</v>
      </c>
      <c r="D2485">
        <f>20-0-0</f>
        <v>20</v>
      </c>
      <c r="E2485">
        <v>18.2</v>
      </c>
      <c r="F2485" s="7">
        <v>18.044596912521442</v>
      </c>
      <c r="G2485" s="7">
        <v>1.9715252325909218</v>
      </c>
      <c r="H2485">
        <v>1.35</v>
      </c>
      <c r="I2485" s="7">
        <v>1.3613419791372992</v>
      </c>
      <c r="J2485">
        <v>7.9</v>
      </c>
      <c r="K2485">
        <v>79</v>
      </c>
      <c r="L2485">
        <v>72.8</v>
      </c>
      <c r="M2485">
        <v>16.2</v>
      </c>
      <c r="N2485">
        <v>14.4</v>
      </c>
    </row>
    <row r="2486" spans="1:14" x14ac:dyDescent="0.25">
      <c r="A2486" t="s">
        <v>28</v>
      </c>
      <c r="B2486" t="s">
        <v>61</v>
      </c>
      <c r="C2486" s="1">
        <v>42433</v>
      </c>
      <c r="D2486">
        <f>7-0-0</f>
        <v>7</v>
      </c>
      <c r="E2486">
        <v>7</v>
      </c>
      <c r="F2486" s="7">
        <v>6.3156089193825045</v>
      </c>
      <c r="G2486" s="7">
        <v>1.9569213419791371</v>
      </c>
      <c r="H2486">
        <v>1.34</v>
      </c>
      <c r="I2486" s="7">
        <v>1.3512579644770228</v>
      </c>
      <c r="J2486">
        <v>2.8</v>
      </c>
      <c r="K2486">
        <v>28</v>
      </c>
      <c r="L2486">
        <v>28</v>
      </c>
      <c r="M2486">
        <v>5.8</v>
      </c>
      <c r="N2486">
        <v>5.2</v>
      </c>
    </row>
    <row r="2487" spans="1:14" x14ac:dyDescent="0.25">
      <c r="A2487" t="s">
        <v>29</v>
      </c>
      <c r="B2487" t="s">
        <v>61</v>
      </c>
      <c r="C2487" s="1">
        <v>42433</v>
      </c>
      <c r="D2487">
        <f>18-0-0</f>
        <v>18</v>
      </c>
      <c r="E2487">
        <v>12.4</v>
      </c>
      <c r="F2487" s="7">
        <v>16.240137221269297</v>
      </c>
      <c r="G2487" s="7">
        <v>1.8839018889202142</v>
      </c>
      <c r="H2487">
        <v>1.29</v>
      </c>
      <c r="I2487" s="7">
        <v>1.3008378911756413</v>
      </c>
      <c r="J2487">
        <v>6.3</v>
      </c>
      <c r="K2487">
        <v>63</v>
      </c>
      <c r="L2487">
        <v>49.6</v>
      </c>
      <c r="M2487">
        <v>2.8</v>
      </c>
      <c r="N2487">
        <v>2.5</v>
      </c>
    </row>
    <row r="2488" spans="1:14" x14ac:dyDescent="0.25">
      <c r="A2488" t="s">
        <v>30</v>
      </c>
      <c r="B2488" t="s">
        <v>61</v>
      </c>
      <c r="C2488" s="1">
        <v>42433</v>
      </c>
      <c r="D2488">
        <f>36.5-0-0</f>
        <v>36.5</v>
      </c>
      <c r="E2488">
        <v>31.3</v>
      </c>
      <c r="F2488" s="7">
        <v>32.931389365351627</v>
      </c>
      <c r="G2488" s="7">
        <v>2.336622497885537</v>
      </c>
      <c r="H2488">
        <v>1.6</v>
      </c>
      <c r="I2488" s="7">
        <v>1.6134423456442062</v>
      </c>
      <c r="J2488">
        <v>14.5</v>
      </c>
      <c r="K2488">
        <v>144</v>
      </c>
      <c r="L2488">
        <v>125.2</v>
      </c>
      <c r="M2488">
        <v>6.9</v>
      </c>
      <c r="N2488">
        <v>6.1</v>
      </c>
    </row>
    <row r="2489" spans="1:14" x14ac:dyDescent="0.25">
      <c r="A2489" t="s">
        <v>31</v>
      </c>
      <c r="B2489" t="s">
        <v>61</v>
      </c>
      <c r="C2489" s="1">
        <v>42433</v>
      </c>
      <c r="D2489">
        <f>22.5-0-0</f>
        <v>22.5</v>
      </c>
      <c r="E2489">
        <v>19.399999999999999</v>
      </c>
      <c r="F2489" s="7">
        <v>20.30017152658662</v>
      </c>
      <c r="G2489" s="7">
        <v>1.9569213419791371</v>
      </c>
      <c r="H2489">
        <v>1.34</v>
      </c>
      <c r="I2489" s="7">
        <v>1.3512579644770228</v>
      </c>
      <c r="J2489">
        <v>9</v>
      </c>
      <c r="K2489">
        <v>90</v>
      </c>
      <c r="L2489">
        <v>77.599999999999994</v>
      </c>
      <c r="M2489">
        <v>7.4</v>
      </c>
      <c r="N2489">
        <v>6.6</v>
      </c>
    </row>
    <row r="2490" spans="1:14" x14ac:dyDescent="0.25">
      <c r="A2490" t="s">
        <v>32</v>
      </c>
      <c r="B2490" t="s">
        <v>61</v>
      </c>
      <c r="C2490" s="1">
        <v>42433</v>
      </c>
      <c r="D2490">
        <f>7-0-0</f>
        <v>7</v>
      </c>
      <c r="E2490">
        <v>6.8</v>
      </c>
      <c r="F2490" s="7">
        <v>6.3156089193825045</v>
      </c>
      <c r="G2490" s="7">
        <v>1.2121229207781221</v>
      </c>
      <c r="H2490">
        <v>0.83</v>
      </c>
      <c r="I2490" s="7">
        <v>0.83697321680293191</v>
      </c>
      <c r="J2490">
        <v>2.8</v>
      </c>
      <c r="K2490">
        <v>28</v>
      </c>
      <c r="L2490">
        <v>27.2</v>
      </c>
      <c r="M2490">
        <v>4.8</v>
      </c>
      <c r="N2490">
        <v>4.3</v>
      </c>
    </row>
    <row r="2491" spans="1:14" x14ac:dyDescent="0.25">
      <c r="A2491" t="s">
        <v>33</v>
      </c>
      <c r="B2491" t="s">
        <v>61</v>
      </c>
      <c r="C2491" s="1">
        <v>42433</v>
      </c>
      <c r="D2491">
        <v>0</v>
      </c>
      <c r="E2491">
        <v>15</v>
      </c>
      <c r="F2491" s="7">
        <v>0</v>
      </c>
      <c r="G2491" s="7">
        <v>1.4165773893431066</v>
      </c>
      <c r="H2491">
        <v>0.97</v>
      </c>
      <c r="I2491" s="7">
        <v>0.97814942204679989</v>
      </c>
      <c r="J2491">
        <v>96.4</v>
      </c>
      <c r="K2491">
        <v>0</v>
      </c>
      <c r="L2491">
        <v>60</v>
      </c>
      <c r="M2491">
        <v>248.6</v>
      </c>
      <c r="N2491">
        <v>222.3</v>
      </c>
    </row>
    <row r="2492" spans="1:14" x14ac:dyDescent="0.25">
      <c r="A2492" t="s">
        <v>34</v>
      </c>
      <c r="B2492" t="s">
        <v>61</v>
      </c>
      <c r="C2492" s="1">
        <v>42433</v>
      </c>
      <c r="D2492">
        <f>8.7-0-0</f>
        <v>8.6999999999999993</v>
      </c>
      <c r="E2492">
        <v>7.2</v>
      </c>
      <c r="F2492" s="7">
        <v>7.8493996569468267</v>
      </c>
      <c r="G2492" s="7">
        <v>0.81781787425993802</v>
      </c>
      <c r="H2492">
        <v>0.56000000000000005</v>
      </c>
      <c r="I2492" s="7">
        <v>0.56470482097547214</v>
      </c>
      <c r="J2492">
        <v>3.9</v>
      </c>
      <c r="K2492">
        <v>39.085000000000001</v>
      </c>
      <c r="L2492">
        <v>28.8</v>
      </c>
      <c r="M2492">
        <v>1.9</v>
      </c>
      <c r="N2492">
        <v>1.7</v>
      </c>
    </row>
    <row r="2493" spans="1:14" x14ac:dyDescent="0.25">
      <c r="A2493" t="s">
        <v>35</v>
      </c>
      <c r="B2493" t="s">
        <v>61</v>
      </c>
      <c r="C2493" s="1">
        <v>42433</v>
      </c>
      <c r="D2493">
        <f>21-0-0</f>
        <v>21</v>
      </c>
      <c r="E2493">
        <v>18</v>
      </c>
      <c r="F2493" s="7">
        <v>18.946826758147512</v>
      </c>
      <c r="G2493" s="7">
        <v>0.80321398364815333</v>
      </c>
      <c r="H2493">
        <v>0.55000000000000004</v>
      </c>
      <c r="I2493" s="7">
        <v>0.55462080631519595</v>
      </c>
      <c r="J2493">
        <v>8.6</v>
      </c>
      <c r="K2493">
        <v>86</v>
      </c>
      <c r="L2493">
        <v>72</v>
      </c>
      <c r="M2493">
        <v>17.7</v>
      </c>
      <c r="N2493">
        <v>15.8</v>
      </c>
    </row>
    <row r="2494" spans="1:14" x14ac:dyDescent="0.25">
      <c r="A2494" t="s">
        <v>36</v>
      </c>
      <c r="B2494" t="s">
        <v>61</v>
      </c>
      <c r="C2494" s="1">
        <v>42433</v>
      </c>
      <c r="D2494">
        <v>0</v>
      </c>
      <c r="E2494">
        <v>8</v>
      </c>
      <c r="F2494" s="7">
        <v>0</v>
      </c>
      <c r="G2494" s="7">
        <v>0.36509726529461511</v>
      </c>
      <c r="H2494">
        <v>0.25</v>
      </c>
      <c r="I2494" s="7">
        <v>0.2521003665069072</v>
      </c>
      <c r="J2494">
        <v>51.4</v>
      </c>
      <c r="K2494">
        <v>0</v>
      </c>
      <c r="L2494">
        <v>32</v>
      </c>
      <c r="M2494">
        <v>0</v>
      </c>
      <c r="N2494">
        <v>0</v>
      </c>
    </row>
    <row r="2495" spans="1:14" x14ac:dyDescent="0.25">
      <c r="A2495" t="s">
        <v>37</v>
      </c>
      <c r="B2495" t="s">
        <v>61</v>
      </c>
      <c r="C2495" s="1">
        <v>42433</v>
      </c>
      <c r="D2495">
        <v>0</v>
      </c>
      <c r="E2495">
        <v>0</v>
      </c>
      <c r="F2495" s="7">
        <v>0</v>
      </c>
      <c r="G2495" s="7">
        <v>0</v>
      </c>
      <c r="H2495">
        <v>0</v>
      </c>
      <c r="I2495" s="7">
        <v>0</v>
      </c>
      <c r="J2495">
        <v>0</v>
      </c>
      <c r="K2495">
        <v>0</v>
      </c>
      <c r="L2495">
        <v>0</v>
      </c>
      <c r="M2495">
        <v>0</v>
      </c>
      <c r="N2495">
        <v>0</v>
      </c>
    </row>
    <row r="2496" spans="1:14" x14ac:dyDescent="0.25">
      <c r="A2496" t="s">
        <v>38</v>
      </c>
      <c r="B2496" t="s">
        <v>61</v>
      </c>
      <c r="C2496" s="1">
        <v>42433</v>
      </c>
      <c r="D2496">
        <v>0</v>
      </c>
      <c r="E2496">
        <v>10</v>
      </c>
      <c r="F2496" s="7">
        <v>0</v>
      </c>
      <c r="G2496" s="7">
        <v>0</v>
      </c>
      <c r="H2496">
        <v>0</v>
      </c>
      <c r="I2496" s="7">
        <v>0</v>
      </c>
      <c r="J2496">
        <v>64.3</v>
      </c>
      <c r="K2496">
        <v>0</v>
      </c>
      <c r="L2496">
        <v>40</v>
      </c>
      <c r="M2496">
        <v>166.6</v>
      </c>
      <c r="N2496">
        <v>149</v>
      </c>
    </row>
    <row r="2497" spans="1:14" x14ac:dyDescent="0.25">
      <c r="A2497" t="s">
        <v>59</v>
      </c>
      <c r="B2497" t="s">
        <v>61</v>
      </c>
      <c r="C2497" s="1">
        <v>42433</v>
      </c>
      <c r="D2497">
        <v>0</v>
      </c>
      <c r="E2497">
        <v>5</v>
      </c>
      <c r="F2497" s="7">
        <v>0</v>
      </c>
      <c r="G2497" s="7">
        <v>0</v>
      </c>
      <c r="I2497" s="7">
        <v>0</v>
      </c>
      <c r="K2497">
        <v>0</v>
      </c>
      <c r="L2497">
        <v>20</v>
      </c>
      <c r="M2497">
        <v>0</v>
      </c>
      <c r="N2497">
        <v>0</v>
      </c>
    </row>
    <row r="2498" spans="1:14" x14ac:dyDescent="0.25">
      <c r="A2498" t="s">
        <v>1</v>
      </c>
      <c r="B2498" t="s">
        <v>61</v>
      </c>
      <c r="C2498" s="1">
        <v>42434</v>
      </c>
      <c r="D2498">
        <v>578.6</v>
      </c>
      <c r="E2498">
        <v>507.19999999999993</v>
      </c>
      <c r="F2498">
        <v>566</v>
      </c>
      <c r="G2498">
        <v>275</v>
      </c>
      <c r="H2498">
        <v>177.35000000000002</v>
      </c>
      <c r="I2498">
        <v>192.44000000000003</v>
      </c>
      <c r="J2498">
        <v>531.30769230769226</v>
      </c>
      <c r="K2498">
        <v>2884.5</v>
      </c>
      <c r="L2498">
        <v>2686</v>
      </c>
      <c r="M2498">
        <v>1081.1999999999998</v>
      </c>
      <c r="N2498">
        <v>913.24</v>
      </c>
    </row>
    <row r="2499" spans="1:14" x14ac:dyDescent="0.25">
      <c r="A2499" t="s">
        <v>2</v>
      </c>
      <c r="B2499" t="s">
        <v>61</v>
      </c>
      <c r="C2499" s="1">
        <v>42434</v>
      </c>
      <c r="D2499">
        <f>16.4-0-0</f>
        <v>16.399999999999999</v>
      </c>
      <c r="E2499">
        <v>15.4</v>
      </c>
      <c r="F2499" s="7">
        <v>16.042862080884895</v>
      </c>
      <c r="G2499" s="7">
        <v>32.09754722300535</v>
      </c>
      <c r="H2499">
        <v>20.7</v>
      </c>
      <c r="I2499" s="7">
        <v>22.461279954891456</v>
      </c>
      <c r="J2499">
        <v>7.6</v>
      </c>
      <c r="K2499">
        <v>83.814999999999998</v>
      </c>
      <c r="L2499">
        <v>77</v>
      </c>
      <c r="M2499">
        <v>5.9</v>
      </c>
      <c r="N2499">
        <v>5</v>
      </c>
    </row>
    <row r="2500" spans="1:14" x14ac:dyDescent="0.25">
      <c r="A2500" t="s">
        <v>3</v>
      </c>
      <c r="B2500" t="s">
        <v>61</v>
      </c>
      <c r="C2500" s="1">
        <v>42434</v>
      </c>
      <c r="D2500">
        <f>4.6-0-0</f>
        <v>4.5999999999999996</v>
      </c>
      <c r="E2500">
        <v>3.9</v>
      </c>
      <c r="F2500" s="7">
        <v>4.4998271690286895</v>
      </c>
      <c r="G2500" s="7">
        <v>21.879052720608964</v>
      </c>
      <c r="H2500">
        <v>14.11</v>
      </c>
      <c r="I2500" s="7">
        <v>15.310563292923597</v>
      </c>
      <c r="J2500">
        <v>2.1</v>
      </c>
      <c r="K2500">
        <v>22.740000000000002</v>
      </c>
      <c r="L2500">
        <v>19.5</v>
      </c>
      <c r="M2500">
        <v>3.3</v>
      </c>
      <c r="N2500">
        <v>2.8</v>
      </c>
    </row>
    <row r="2501" spans="1:14" x14ac:dyDescent="0.25">
      <c r="A2501" t="s">
        <v>4</v>
      </c>
      <c r="B2501" t="s">
        <v>61</v>
      </c>
      <c r="C2501" s="1">
        <v>42434</v>
      </c>
      <c r="D2501">
        <f>8.1-0-0</f>
        <v>8.1</v>
      </c>
      <c r="E2501">
        <v>7.8</v>
      </c>
      <c r="F2501" s="7">
        <v>7.923608710680953</v>
      </c>
      <c r="G2501" s="7">
        <v>16.250352410487736</v>
      </c>
      <c r="H2501">
        <v>10.48</v>
      </c>
      <c r="I2501" s="7">
        <v>11.371701155906401</v>
      </c>
      <c r="J2501">
        <v>3.6</v>
      </c>
      <c r="K2501">
        <v>39.765000000000001</v>
      </c>
      <c r="L2501">
        <v>39</v>
      </c>
      <c r="M2501">
        <v>5.2</v>
      </c>
      <c r="N2501">
        <v>4.3</v>
      </c>
    </row>
    <row r="2502" spans="1:14" x14ac:dyDescent="0.25">
      <c r="A2502" t="s">
        <v>5</v>
      </c>
      <c r="B2502" t="s">
        <v>61</v>
      </c>
      <c r="C2502" s="1">
        <v>42434</v>
      </c>
      <c r="D2502">
        <f>11.3-3.4-0</f>
        <v>7.9</v>
      </c>
      <c r="E2502">
        <v>7.7</v>
      </c>
      <c r="F2502" s="7">
        <v>7.7279640511579686</v>
      </c>
      <c r="G2502" s="7">
        <v>15.676628136453338</v>
      </c>
      <c r="H2502">
        <v>10.11</v>
      </c>
      <c r="I2502" s="7">
        <v>10.970219340287565</v>
      </c>
      <c r="J2502">
        <v>7.5</v>
      </c>
      <c r="K2502">
        <v>82.1785</v>
      </c>
      <c r="L2502">
        <v>38.5</v>
      </c>
      <c r="M2502">
        <v>3.9</v>
      </c>
      <c r="N2502">
        <v>3.3</v>
      </c>
    </row>
    <row r="2503" spans="1:14" x14ac:dyDescent="0.25">
      <c r="A2503" t="s">
        <v>6</v>
      </c>
      <c r="B2503" t="s">
        <v>61</v>
      </c>
      <c r="C2503" s="1">
        <v>42434</v>
      </c>
      <c r="D2503">
        <f>9.6-1-1</f>
        <v>7.6</v>
      </c>
      <c r="E2503">
        <v>15.4</v>
      </c>
      <c r="F2503" s="7">
        <v>7.4344970618734862</v>
      </c>
      <c r="G2503" s="7">
        <v>19.320552579644769</v>
      </c>
      <c r="H2503">
        <v>12.46</v>
      </c>
      <c r="I2503" s="7">
        <v>13.520171412461236</v>
      </c>
      <c r="J2503">
        <v>6.6</v>
      </c>
      <c r="K2503">
        <v>72.822000000000003</v>
      </c>
      <c r="L2503">
        <v>77</v>
      </c>
      <c r="M2503">
        <v>4.8</v>
      </c>
      <c r="N2503">
        <v>4.0999999999999996</v>
      </c>
    </row>
    <row r="2504" spans="1:14" x14ac:dyDescent="0.25">
      <c r="A2504" t="s">
        <v>7</v>
      </c>
      <c r="B2504" t="s">
        <v>61</v>
      </c>
      <c r="C2504" s="1">
        <v>42434</v>
      </c>
      <c r="D2504">
        <f>19.2-0-0</f>
        <v>19.2</v>
      </c>
      <c r="E2504">
        <v>11.5</v>
      </c>
      <c r="F2504" s="7">
        <v>18.781887314206703</v>
      </c>
      <c r="G2504" s="7">
        <v>16.327882717789681</v>
      </c>
      <c r="H2504">
        <v>10.53</v>
      </c>
      <c r="I2504" s="7">
        <v>11.42595545531435</v>
      </c>
      <c r="J2504">
        <v>7.4</v>
      </c>
      <c r="K2504">
        <v>81.150000000000006</v>
      </c>
      <c r="L2504">
        <v>57.5</v>
      </c>
      <c r="M2504">
        <v>4.0999999999999996</v>
      </c>
      <c r="N2504">
        <v>3.5</v>
      </c>
    </row>
    <row r="2505" spans="1:14" x14ac:dyDescent="0.25">
      <c r="A2505" t="s">
        <v>8</v>
      </c>
      <c r="B2505" t="s">
        <v>61</v>
      </c>
      <c r="C2505" s="1">
        <v>42434</v>
      </c>
      <c r="D2505">
        <f>14.6-0-0</f>
        <v>14.6</v>
      </c>
      <c r="E2505">
        <v>9.4</v>
      </c>
      <c r="F2505" s="7">
        <v>14.282060145178017</v>
      </c>
      <c r="G2505" s="7">
        <v>12.404849168311248</v>
      </c>
      <c r="H2505">
        <v>8</v>
      </c>
      <c r="I2505" s="7">
        <v>8.6806879052720607</v>
      </c>
      <c r="J2505">
        <v>6.1</v>
      </c>
      <c r="K2505">
        <v>67.320000000000007</v>
      </c>
      <c r="L2505">
        <v>47</v>
      </c>
      <c r="M2505">
        <v>4.2</v>
      </c>
      <c r="N2505">
        <v>3.6</v>
      </c>
    </row>
    <row r="2506" spans="1:14" x14ac:dyDescent="0.25">
      <c r="A2506" t="s">
        <v>9</v>
      </c>
      <c r="B2506" t="s">
        <v>61</v>
      </c>
      <c r="C2506" s="1">
        <v>42434</v>
      </c>
      <c r="D2506">
        <f>14.9-0-0</f>
        <v>14.9</v>
      </c>
      <c r="E2506">
        <v>11.3</v>
      </c>
      <c r="F2506" s="7">
        <v>14.575527134462494</v>
      </c>
      <c r="G2506" s="7">
        <v>16.064279672963064</v>
      </c>
      <c r="H2506">
        <v>10.36</v>
      </c>
      <c r="I2506" s="7">
        <v>11.241490837327319</v>
      </c>
      <c r="J2506">
        <v>6.4</v>
      </c>
      <c r="K2506">
        <v>70.240000000000009</v>
      </c>
      <c r="L2506">
        <v>56.5</v>
      </c>
      <c r="M2506">
        <v>3.8</v>
      </c>
      <c r="N2506">
        <v>3.2</v>
      </c>
    </row>
    <row r="2507" spans="1:14" x14ac:dyDescent="0.25">
      <c r="A2507" t="s">
        <v>10</v>
      </c>
      <c r="B2507" t="s">
        <v>61</v>
      </c>
      <c r="C2507" s="1">
        <v>42434</v>
      </c>
      <c r="D2507">
        <f>14.8-0-0</f>
        <v>14.8</v>
      </c>
      <c r="E2507">
        <v>12.5</v>
      </c>
      <c r="F2507" s="7">
        <v>14.477704804701004</v>
      </c>
      <c r="G2507" s="7">
        <v>15.211446292641668</v>
      </c>
      <c r="H2507">
        <v>9.81</v>
      </c>
      <c r="I2507" s="7">
        <v>10.644693543839866</v>
      </c>
      <c r="J2507">
        <v>6.9</v>
      </c>
      <c r="K2507">
        <v>76.02</v>
      </c>
      <c r="L2507">
        <v>62.5</v>
      </c>
      <c r="M2507">
        <v>5.4</v>
      </c>
      <c r="N2507">
        <v>4.5</v>
      </c>
    </row>
    <row r="2508" spans="1:14" x14ac:dyDescent="0.25">
      <c r="A2508" t="s">
        <v>11</v>
      </c>
      <c r="B2508" t="s">
        <v>61</v>
      </c>
      <c r="C2508" s="1">
        <v>42434</v>
      </c>
      <c r="D2508">
        <f>10.7-0-0</f>
        <v>10.7</v>
      </c>
      <c r="E2508">
        <v>9.6</v>
      </c>
      <c r="F2508" s="7">
        <v>10.466989284479778</v>
      </c>
      <c r="G2508" s="7">
        <v>14.560191711305327</v>
      </c>
      <c r="H2508">
        <v>9.39</v>
      </c>
      <c r="I2508" s="7">
        <v>10.188957428813081</v>
      </c>
      <c r="J2508">
        <v>4.8</v>
      </c>
      <c r="K2508">
        <v>53.255000000000003</v>
      </c>
      <c r="L2508">
        <v>48</v>
      </c>
      <c r="M2508">
        <v>4.0999999999999996</v>
      </c>
      <c r="N2508">
        <v>3.5</v>
      </c>
    </row>
    <row r="2509" spans="1:14" x14ac:dyDescent="0.25">
      <c r="A2509" t="s">
        <v>12</v>
      </c>
      <c r="B2509" t="s">
        <v>61</v>
      </c>
      <c r="C2509" s="1">
        <v>42434</v>
      </c>
      <c r="D2509">
        <f>33.6-0-0</f>
        <v>33.6</v>
      </c>
      <c r="E2509">
        <v>28.9</v>
      </c>
      <c r="F2509" s="7">
        <v>32.868302799861738</v>
      </c>
      <c r="G2509" s="7">
        <v>10.280518748237947</v>
      </c>
      <c r="H2509">
        <v>6.63</v>
      </c>
      <c r="I2509" s="7">
        <v>7.19412010149422</v>
      </c>
      <c r="J2509">
        <v>15.3</v>
      </c>
      <c r="K2509">
        <v>168.48</v>
      </c>
      <c r="L2509">
        <v>144.5</v>
      </c>
      <c r="M2509">
        <v>26.4</v>
      </c>
      <c r="N2509">
        <v>22.3</v>
      </c>
    </row>
    <row r="2510" spans="1:14" x14ac:dyDescent="0.25">
      <c r="A2510" t="s">
        <v>13</v>
      </c>
      <c r="B2510" t="s">
        <v>61</v>
      </c>
      <c r="C2510" s="1">
        <v>42434</v>
      </c>
      <c r="D2510">
        <f>11-0-0</f>
        <v>11</v>
      </c>
      <c r="E2510">
        <v>10</v>
      </c>
      <c r="F2510" s="7">
        <v>10.760456273764259</v>
      </c>
      <c r="G2510" s="7">
        <v>10.807724837891174</v>
      </c>
      <c r="H2510">
        <v>6.97</v>
      </c>
      <c r="I2510" s="7">
        <v>7.5630493374682821</v>
      </c>
      <c r="J2510">
        <v>5.2</v>
      </c>
      <c r="K2510">
        <v>57</v>
      </c>
      <c r="L2510">
        <v>50</v>
      </c>
      <c r="M2510">
        <v>3.3</v>
      </c>
      <c r="N2510">
        <v>2.8</v>
      </c>
    </row>
    <row r="2511" spans="1:14" x14ac:dyDescent="0.25">
      <c r="A2511" t="s">
        <v>14</v>
      </c>
      <c r="B2511" t="s">
        <v>61</v>
      </c>
      <c r="C2511" s="1">
        <v>42434</v>
      </c>
      <c r="D2511">
        <f>8-0-0</f>
        <v>8</v>
      </c>
      <c r="E2511">
        <v>5.7</v>
      </c>
      <c r="F2511" s="7">
        <v>7.8257863809194603</v>
      </c>
      <c r="G2511" s="7">
        <v>6.5280518748237943</v>
      </c>
      <c r="H2511">
        <v>4.21</v>
      </c>
      <c r="I2511" s="7">
        <v>4.5682120101494226</v>
      </c>
      <c r="J2511">
        <v>3.6</v>
      </c>
      <c r="K2511">
        <v>40</v>
      </c>
      <c r="L2511">
        <v>28.5</v>
      </c>
      <c r="M2511">
        <v>1.6</v>
      </c>
      <c r="N2511">
        <v>1.3</v>
      </c>
    </row>
    <row r="2512" spans="1:14" x14ac:dyDescent="0.25">
      <c r="A2512" t="s">
        <v>15</v>
      </c>
      <c r="B2512" t="s">
        <v>61</v>
      </c>
      <c r="C2512" s="1">
        <v>42434</v>
      </c>
      <c r="D2512">
        <f>12-0-0</f>
        <v>12</v>
      </c>
      <c r="E2512">
        <v>9.9</v>
      </c>
      <c r="F2512" s="7">
        <v>11.73867957137919</v>
      </c>
      <c r="G2512" s="7">
        <v>6.3264730758387362</v>
      </c>
      <c r="H2512">
        <v>4.08</v>
      </c>
      <c r="I2512" s="7">
        <v>4.4271508316887509</v>
      </c>
      <c r="J2512">
        <v>5.6</v>
      </c>
      <c r="K2512">
        <v>62</v>
      </c>
      <c r="L2512">
        <v>49.5</v>
      </c>
      <c r="M2512">
        <v>4.4000000000000004</v>
      </c>
      <c r="N2512">
        <v>3.7</v>
      </c>
    </row>
    <row r="2513" spans="1:14" x14ac:dyDescent="0.25">
      <c r="A2513" t="s">
        <v>16</v>
      </c>
      <c r="B2513" t="s">
        <v>61</v>
      </c>
      <c r="C2513" s="1">
        <v>42434</v>
      </c>
      <c r="D2513">
        <f>11-0-0</f>
        <v>11</v>
      </c>
      <c r="E2513">
        <v>9.9</v>
      </c>
      <c r="F2513" s="7">
        <v>10.760456273764259</v>
      </c>
      <c r="G2513" s="7">
        <v>10.528615731604171</v>
      </c>
      <c r="H2513">
        <v>6.79</v>
      </c>
      <c r="I2513" s="7">
        <v>7.367733859599662</v>
      </c>
      <c r="J2513">
        <v>5</v>
      </c>
      <c r="K2513">
        <v>55</v>
      </c>
      <c r="L2513">
        <v>49.5</v>
      </c>
      <c r="M2513">
        <v>7.3</v>
      </c>
      <c r="N2513">
        <v>6.2</v>
      </c>
    </row>
    <row r="2514" spans="1:14" x14ac:dyDescent="0.25">
      <c r="A2514" t="s">
        <v>17</v>
      </c>
      <c r="B2514" t="s">
        <v>61</v>
      </c>
      <c r="C2514" s="1">
        <v>42434</v>
      </c>
      <c r="D2514">
        <v>0</v>
      </c>
      <c r="E2514">
        <v>17</v>
      </c>
      <c r="F2514" s="7">
        <v>0</v>
      </c>
      <c r="G2514" s="7">
        <v>5.1014942204680001</v>
      </c>
      <c r="H2514">
        <v>3.29</v>
      </c>
      <c r="I2514" s="7">
        <v>3.5699329010431353</v>
      </c>
      <c r="J2514">
        <v>100.2</v>
      </c>
      <c r="K2514">
        <v>0</v>
      </c>
      <c r="L2514">
        <v>85</v>
      </c>
      <c r="M2514">
        <v>192.6</v>
      </c>
      <c r="N2514">
        <v>162.69999999999999</v>
      </c>
    </row>
    <row r="2515" spans="1:14" x14ac:dyDescent="0.25">
      <c r="A2515" t="s">
        <v>18</v>
      </c>
      <c r="B2515" t="s">
        <v>61</v>
      </c>
      <c r="C2515" s="1">
        <v>42434</v>
      </c>
      <c r="D2515">
        <f>20-0-0</f>
        <v>20</v>
      </c>
      <c r="E2515">
        <v>16.2</v>
      </c>
      <c r="F2515" s="7">
        <v>19.564465952298651</v>
      </c>
      <c r="G2515" s="7">
        <v>3.8455032421764868</v>
      </c>
      <c r="H2515">
        <v>2.48</v>
      </c>
      <c r="I2515" s="7">
        <v>2.6910132506343389</v>
      </c>
      <c r="J2515">
        <v>9.1</v>
      </c>
      <c r="K2515">
        <v>100</v>
      </c>
      <c r="L2515">
        <v>81</v>
      </c>
      <c r="M2515">
        <v>18.8</v>
      </c>
      <c r="N2515">
        <v>15.9</v>
      </c>
    </row>
    <row r="2516" spans="1:14" x14ac:dyDescent="0.25">
      <c r="A2516" t="s">
        <v>19</v>
      </c>
      <c r="B2516" t="s">
        <v>61</v>
      </c>
      <c r="C2516" s="1">
        <v>42434</v>
      </c>
      <c r="D2516">
        <f>15-0-0</f>
        <v>15</v>
      </c>
      <c r="E2516">
        <v>14.6</v>
      </c>
      <c r="F2516" s="7">
        <v>14.673349464223989</v>
      </c>
      <c r="G2516" s="7">
        <v>3.8299971807160977</v>
      </c>
      <c r="H2516">
        <v>2.4700000000000002</v>
      </c>
      <c r="I2516" s="7">
        <v>2.680162390752749</v>
      </c>
      <c r="J2516">
        <v>6.8</v>
      </c>
      <c r="K2516">
        <v>75</v>
      </c>
      <c r="L2516">
        <v>73</v>
      </c>
      <c r="M2516">
        <v>22</v>
      </c>
      <c r="N2516">
        <v>18.600000000000001</v>
      </c>
    </row>
    <row r="2517" spans="1:14" x14ac:dyDescent="0.25">
      <c r="A2517" t="s">
        <v>20</v>
      </c>
      <c r="B2517" t="s">
        <v>61</v>
      </c>
      <c r="C2517" s="1">
        <v>42434</v>
      </c>
      <c r="D2517">
        <f>28-0-0</f>
        <v>28</v>
      </c>
      <c r="E2517">
        <v>23.5</v>
      </c>
      <c r="F2517" s="7">
        <v>27.390252333218111</v>
      </c>
      <c r="G2517" s="7">
        <v>3.1322244149985901</v>
      </c>
      <c r="H2517">
        <v>2.02</v>
      </c>
      <c r="I2517" s="7">
        <v>2.1918736960811951</v>
      </c>
      <c r="J2517">
        <v>12.8</v>
      </c>
      <c r="K2517">
        <v>141.5</v>
      </c>
      <c r="L2517">
        <v>117.5</v>
      </c>
      <c r="M2517">
        <v>21</v>
      </c>
      <c r="N2517">
        <v>17.8</v>
      </c>
    </row>
    <row r="2518" spans="1:14" x14ac:dyDescent="0.25">
      <c r="A2518" t="s">
        <v>21</v>
      </c>
      <c r="B2518" t="s">
        <v>61</v>
      </c>
      <c r="C2518" s="1">
        <v>42434</v>
      </c>
      <c r="D2518">
        <f>28-0-0</f>
        <v>28</v>
      </c>
      <c r="E2518">
        <v>22.5</v>
      </c>
      <c r="F2518" s="7">
        <v>27.390252333218111</v>
      </c>
      <c r="G2518" s="7">
        <v>4.6828305610374956</v>
      </c>
      <c r="H2518">
        <v>3.02</v>
      </c>
      <c r="I2518" s="7">
        <v>3.2769596842402029</v>
      </c>
      <c r="J2518">
        <v>12</v>
      </c>
      <c r="K2518">
        <v>132</v>
      </c>
      <c r="L2518">
        <v>112.5</v>
      </c>
      <c r="M2518">
        <v>36.1</v>
      </c>
      <c r="N2518">
        <v>30.5</v>
      </c>
    </row>
    <row r="2519" spans="1:14" x14ac:dyDescent="0.25">
      <c r="A2519" t="s">
        <v>22</v>
      </c>
      <c r="B2519" t="s">
        <v>61</v>
      </c>
      <c r="C2519" s="1">
        <v>42434</v>
      </c>
      <c r="D2519">
        <f>20.5-0-0</f>
        <v>20.5</v>
      </c>
      <c r="E2519">
        <v>17.100000000000001</v>
      </c>
      <c r="F2519" s="7">
        <v>20.053577601106117</v>
      </c>
      <c r="G2519" s="7">
        <v>2.2018607273752462</v>
      </c>
      <c r="H2519">
        <v>1.42</v>
      </c>
      <c r="I2519" s="7">
        <v>1.5408221031857907</v>
      </c>
      <c r="J2519">
        <v>9.1999999999999993</v>
      </c>
      <c r="K2519">
        <v>101</v>
      </c>
      <c r="L2519">
        <v>85.5</v>
      </c>
      <c r="M2519">
        <v>26.1</v>
      </c>
      <c r="N2519">
        <v>22</v>
      </c>
    </row>
    <row r="2520" spans="1:14" x14ac:dyDescent="0.25">
      <c r="A2520" t="s">
        <v>23</v>
      </c>
      <c r="B2520" t="s">
        <v>61</v>
      </c>
      <c r="C2520" s="1">
        <v>42434</v>
      </c>
      <c r="D2520">
        <f>3.8-0-0</f>
        <v>3.8</v>
      </c>
      <c r="E2520">
        <v>4.7</v>
      </c>
      <c r="F2520" s="7">
        <v>3.7172485309367431</v>
      </c>
      <c r="G2520" s="7">
        <v>3.6439244431914291</v>
      </c>
      <c r="H2520">
        <v>2.35</v>
      </c>
      <c r="I2520" s="7">
        <v>2.5499520721736681</v>
      </c>
      <c r="J2520">
        <v>1.8</v>
      </c>
      <c r="K2520">
        <v>20.344999999999999</v>
      </c>
      <c r="L2520">
        <v>23.5</v>
      </c>
      <c r="M2520">
        <v>0.5</v>
      </c>
      <c r="N2520">
        <v>0.4</v>
      </c>
    </row>
    <row r="2521" spans="1:14" x14ac:dyDescent="0.25">
      <c r="A2521" t="s">
        <v>24</v>
      </c>
      <c r="B2521" t="s">
        <v>61</v>
      </c>
      <c r="C2521" s="1">
        <v>42434</v>
      </c>
      <c r="D2521">
        <f>41-0-0</f>
        <v>41</v>
      </c>
      <c r="E2521">
        <v>35</v>
      </c>
      <c r="F2521" s="7">
        <v>40.107155202212233</v>
      </c>
      <c r="G2521" s="7">
        <v>2.6670425711869181</v>
      </c>
      <c r="H2521">
        <v>1.72</v>
      </c>
      <c r="I2521" s="7">
        <v>1.8663478996334932</v>
      </c>
      <c r="J2521">
        <v>17.5</v>
      </c>
      <c r="K2521">
        <v>192.5</v>
      </c>
      <c r="L2521">
        <v>175</v>
      </c>
      <c r="M2521">
        <v>49.7</v>
      </c>
      <c r="N2521">
        <v>42</v>
      </c>
    </row>
    <row r="2522" spans="1:14" x14ac:dyDescent="0.25">
      <c r="A2522" t="s">
        <v>25</v>
      </c>
      <c r="B2522" t="s">
        <v>61</v>
      </c>
      <c r="C2522" s="1">
        <v>42434</v>
      </c>
      <c r="D2522">
        <f>6-0-0</f>
        <v>6</v>
      </c>
      <c r="E2522">
        <v>6.3</v>
      </c>
      <c r="F2522" s="7">
        <v>5.8693397856895952</v>
      </c>
      <c r="G2522" s="7">
        <v>3.5819001973498725</v>
      </c>
      <c r="H2522">
        <v>2.31</v>
      </c>
      <c r="I2522" s="7">
        <v>2.5065486326473079</v>
      </c>
      <c r="J2522">
        <v>2.7</v>
      </c>
      <c r="K2522">
        <v>30</v>
      </c>
      <c r="L2522">
        <v>31.5</v>
      </c>
      <c r="M2522">
        <v>1.2</v>
      </c>
      <c r="N2522">
        <v>1</v>
      </c>
    </row>
    <row r="2523" spans="1:14" x14ac:dyDescent="0.25">
      <c r="A2523" t="s">
        <v>26</v>
      </c>
      <c r="B2523" t="s">
        <v>61</v>
      </c>
      <c r="C2523" s="1">
        <v>42434</v>
      </c>
      <c r="D2523">
        <f>19-0-0</f>
        <v>19</v>
      </c>
      <c r="E2523">
        <v>13.8</v>
      </c>
      <c r="F2523" s="7">
        <v>18.586242654683719</v>
      </c>
      <c r="G2523" s="7">
        <v>2.4189455878206934</v>
      </c>
      <c r="H2523">
        <v>1.56</v>
      </c>
      <c r="I2523" s="7">
        <v>1.6927341415280519</v>
      </c>
      <c r="J2523">
        <v>7.7</v>
      </c>
      <c r="K2523">
        <v>85</v>
      </c>
      <c r="L2523">
        <v>69</v>
      </c>
      <c r="M2523">
        <v>6.6</v>
      </c>
      <c r="N2523">
        <v>5.6</v>
      </c>
    </row>
    <row r="2524" spans="1:14" x14ac:dyDescent="0.25">
      <c r="A2524" t="s">
        <v>27</v>
      </c>
      <c r="B2524" t="s">
        <v>61</v>
      </c>
      <c r="C2524" s="1">
        <v>42434</v>
      </c>
      <c r="D2524">
        <f>20-0-0</f>
        <v>20</v>
      </c>
      <c r="E2524">
        <v>18.2</v>
      </c>
      <c r="F2524" s="7">
        <v>19.564465952298651</v>
      </c>
      <c r="G2524" s="7">
        <v>2.093318297152523</v>
      </c>
      <c r="H2524">
        <v>1.35</v>
      </c>
      <c r="I2524" s="7">
        <v>1.4648660840146603</v>
      </c>
      <c r="J2524">
        <v>9</v>
      </c>
      <c r="K2524">
        <v>99</v>
      </c>
      <c r="L2524">
        <v>91</v>
      </c>
      <c r="M2524">
        <v>25</v>
      </c>
      <c r="N2524">
        <v>21.1</v>
      </c>
    </row>
    <row r="2525" spans="1:14" x14ac:dyDescent="0.25">
      <c r="A2525" t="s">
        <v>28</v>
      </c>
      <c r="B2525" t="s">
        <v>61</v>
      </c>
      <c r="C2525" s="1">
        <v>42434</v>
      </c>
      <c r="D2525">
        <f>7-0-0</f>
        <v>7</v>
      </c>
      <c r="E2525">
        <v>7</v>
      </c>
      <c r="F2525" s="7">
        <v>6.8475630833045278</v>
      </c>
      <c r="G2525" s="7">
        <v>2.077812235692134</v>
      </c>
      <c r="H2525">
        <v>1.34</v>
      </c>
      <c r="I2525" s="7">
        <v>1.4540152241330704</v>
      </c>
      <c r="J2525">
        <v>3.2</v>
      </c>
      <c r="K2525">
        <v>35</v>
      </c>
      <c r="L2525">
        <v>35</v>
      </c>
      <c r="M2525">
        <v>8.9</v>
      </c>
      <c r="N2525">
        <v>7.5</v>
      </c>
    </row>
    <row r="2526" spans="1:14" x14ac:dyDescent="0.25">
      <c r="A2526" t="s">
        <v>29</v>
      </c>
      <c r="B2526" t="s">
        <v>61</v>
      </c>
      <c r="C2526" s="1">
        <v>42434</v>
      </c>
      <c r="D2526">
        <f>18-0-0</f>
        <v>18</v>
      </c>
      <c r="E2526">
        <v>12.4</v>
      </c>
      <c r="F2526" s="7">
        <v>17.608019357068788</v>
      </c>
      <c r="G2526" s="7">
        <v>2.0002819283901885</v>
      </c>
      <c r="H2526">
        <v>1.29</v>
      </c>
      <c r="I2526" s="7">
        <v>1.3997609247251199</v>
      </c>
      <c r="J2526">
        <v>7.3</v>
      </c>
      <c r="K2526">
        <v>81</v>
      </c>
      <c r="L2526">
        <v>62</v>
      </c>
      <c r="M2526">
        <v>4.5</v>
      </c>
      <c r="N2526">
        <v>3.8</v>
      </c>
    </row>
    <row r="2527" spans="1:14" x14ac:dyDescent="0.25">
      <c r="A2527" t="s">
        <v>30</v>
      </c>
      <c r="B2527" t="s">
        <v>61</v>
      </c>
      <c r="C2527" s="1">
        <v>42434</v>
      </c>
      <c r="D2527">
        <f>37-0-0</f>
        <v>37</v>
      </c>
      <c r="E2527">
        <v>31.3</v>
      </c>
      <c r="F2527" s="7">
        <v>36.194262011752507</v>
      </c>
      <c r="G2527" s="7">
        <v>2.4809698336622494</v>
      </c>
      <c r="H2527">
        <v>1.6</v>
      </c>
      <c r="I2527" s="7">
        <v>1.7361375810544122</v>
      </c>
      <c r="J2527">
        <v>16.399999999999999</v>
      </c>
      <c r="K2527">
        <v>181</v>
      </c>
      <c r="L2527">
        <v>156.5</v>
      </c>
      <c r="M2527">
        <v>10.6</v>
      </c>
      <c r="N2527">
        <v>9</v>
      </c>
    </row>
    <row r="2528" spans="1:14" x14ac:dyDescent="0.25">
      <c r="A2528" t="s">
        <v>31</v>
      </c>
      <c r="B2528" t="s">
        <v>61</v>
      </c>
      <c r="C2528" s="1">
        <v>42434</v>
      </c>
      <c r="D2528">
        <f>23-0-0</f>
        <v>23</v>
      </c>
      <c r="E2528">
        <v>19.399999999999999</v>
      </c>
      <c r="F2528" s="7">
        <v>22.499135845143449</v>
      </c>
      <c r="G2528" s="7">
        <v>2.077812235692134</v>
      </c>
      <c r="H2528">
        <v>1.34</v>
      </c>
      <c r="I2528" s="7">
        <v>1.4540152241330704</v>
      </c>
      <c r="J2528">
        <v>10.199999999999999</v>
      </c>
      <c r="K2528">
        <v>113</v>
      </c>
      <c r="L2528">
        <v>97</v>
      </c>
      <c r="M2528">
        <v>11.5</v>
      </c>
      <c r="N2528">
        <v>9.6999999999999993</v>
      </c>
    </row>
    <row r="2529" spans="1:14" x14ac:dyDescent="0.25">
      <c r="A2529" t="s">
        <v>32</v>
      </c>
      <c r="B2529" t="s">
        <v>61</v>
      </c>
      <c r="C2529" s="1">
        <v>42434</v>
      </c>
      <c r="D2529">
        <f>7-0-0</f>
        <v>7</v>
      </c>
      <c r="E2529">
        <v>6.8</v>
      </c>
      <c r="F2529" s="7">
        <v>6.8475630833045278</v>
      </c>
      <c r="G2529" s="7">
        <v>1.287003101212292</v>
      </c>
      <c r="H2529">
        <v>0.83</v>
      </c>
      <c r="I2529" s="7">
        <v>0.90062137017197619</v>
      </c>
      <c r="J2529">
        <v>3.2</v>
      </c>
      <c r="K2529">
        <v>35</v>
      </c>
      <c r="L2529">
        <v>34</v>
      </c>
      <c r="M2529">
        <v>7.4</v>
      </c>
      <c r="N2529">
        <v>6.2</v>
      </c>
    </row>
    <row r="2530" spans="1:14" x14ac:dyDescent="0.25">
      <c r="A2530" t="s">
        <v>33</v>
      </c>
      <c r="B2530" t="s">
        <v>61</v>
      </c>
      <c r="C2530" s="1">
        <v>42434</v>
      </c>
      <c r="D2530">
        <v>0</v>
      </c>
      <c r="E2530">
        <v>15</v>
      </c>
      <c r="F2530" s="7">
        <v>0</v>
      </c>
      <c r="G2530" s="7">
        <v>1.5040879616577387</v>
      </c>
      <c r="H2530">
        <v>0.97</v>
      </c>
      <c r="I2530" s="7">
        <v>1.0525334085142375</v>
      </c>
      <c r="J2530">
        <v>88.4</v>
      </c>
      <c r="K2530">
        <v>0</v>
      </c>
      <c r="L2530">
        <v>75</v>
      </c>
      <c r="M2530">
        <v>311.89999999999998</v>
      </c>
      <c r="N2530">
        <v>263.39999999999998</v>
      </c>
    </row>
    <row r="2531" spans="1:14" x14ac:dyDescent="0.25">
      <c r="A2531" t="s">
        <v>34</v>
      </c>
      <c r="B2531" t="s">
        <v>61</v>
      </c>
      <c r="C2531" s="1">
        <v>42434</v>
      </c>
      <c r="D2531">
        <f>9.1-0-0</f>
        <v>9.1</v>
      </c>
      <c r="E2531">
        <v>7.2</v>
      </c>
      <c r="F2531" s="7">
        <v>8.9018320082958855</v>
      </c>
      <c r="G2531" s="7">
        <v>0.86833944178178746</v>
      </c>
      <c r="H2531">
        <v>0.56000000000000005</v>
      </c>
      <c r="I2531" s="7">
        <v>0.60764815336904432</v>
      </c>
      <c r="J2531">
        <v>4.4000000000000004</v>
      </c>
      <c r="K2531">
        <v>48.174999999999997</v>
      </c>
      <c r="L2531">
        <v>36</v>
      </c>
      <c r="M2531">
        <v>2.8</v>
      </c>
      <c r="N2531">
        <v>2.4</v>
      </c>
    </row>
    <row r="2532" spans="1:14" x14ac:dyDescent="0.25">
      <c r="A2532" t="s">
        <v>35</v>
      </c>
      <c r="B2532" t="s">
        <v>61</v>
      </c>
      <c r="C2532" s="1">
        <v>42434</v>
      </c>
      <c r="D2532">
        <f>21.5-0-0</f>
        <v>21.5</v>
      </c>
      <c r="E2532">
        <v>18</v>
      </c>
      <c r="F2532" s="7">
        <v>21.031800898721048</v>
      </c>
      <c r="G2532" s="7">
        <v>0.85283338032139822</v>
      </c>
      <c r="H2532">
        <v>0.55000000000000004</v>
      </c>
      <c r="I2532" s="7">
        <v>0.59679729348745425</v>
      </c>
      <c r="J2532">
        <v>9.6999999999999993</v>
      </c>
      <c r="K2532">
        <v>107.5</v>
      </c>
      <c r="L2532">
        <v>90</v>
      </c>
      <c r="M2532">
        <v>27.3</v>
      </c>
      <c r="N2532">
        <v>23.1</v>
      </c>
    </row>
    <row r="2533" spans="1:14" x14ac:dyDescent="0.25">
      <c r="A2533" t="s">
        <v>36</v>
      </c>
      <c r="B2533" t="s">
        <v>61</v>
      </c>
      <c r="C2533" s="1">
        <v>42434</v>
      </c>
      <c r="D2533">
        <v>0</v>
      </c>
      <c r="E2533">
        <v>8</v>
      </c>
      <c r="F2533" s="7">
        <v>0</v>
      </c>
      <c r="G2533" s="7">
        <v>0.3876515365097265</v>
      </c>
      <c r="H2533">
        <v>0.25</v>
      </c>
      <c r="I2533" s="7">
        <v>0.2712714970397519</v>
      </c>
      <c r="J2533">
        <v>47.2</v>
      </c>
      <c r="K2533">
        <v>0</v>
      </c>
      <c r="L2533">
        <v>40</v>
      </c>
      <c r="M2533">
        <v>0</v>
      </c>
      <c r="N2533">
        <v>0</v>
      </c>
    </row>
    <row r="2534" spans="1:14" x14ac:dyDescent="0.25">
      <c r="A2534" t="s">
        <v>37</v>
      </c>
      <c r="B2534" t="s">
        <v>61</v>
      </c>
      <c r="C2534" s="1">
        <v>42434</v>
      </c>
      <c r="D2534">
        <v>0</v>
      </c>
      <c r="E2534">
        <v>0</v>
      </c>
      <c r="F2534" s="7">
        <v>0</v>
      </c>
      <c r="G2534" s="7">
        <v>0</v>
      </c>
      <c r="H2534">
        <v>0</v>
      </c>
      <c r="I2534" s="7">
        <v>0</v>
      </c>
      <c r="J2534">
        <v>0</v>
      </c>
      <c r="K2534">
        <v>0</v>
      </c>
      <c r="L2534">
        <v>0</v>
      </c>
      <c r="M2534">
        <v>0</v>
      </c>
      <c r="N2534">
        <v>0</v>
      </c>
    </row>
    <row r="2535" spans="1:14" x14ac:dyDescent="0.25">
      <c r="A2535" t="s">
        <v>38</v>
      </c>
      <c r="B2535" t="s">
        <v>61</v>
      </c>
      <c r="C2535" s="1">
        <v>42434</v>
      </c>
      <c r="D2535">
        <v>0</v>
      </c>
      <c r="E2535">
        <v>10</v>
      </c>
      <c r="F2535" s="7">
        <v>0</v>
      </c>
      <c r="G2535" s="7">
        <v>0</v>
      </c>
      <c r="H2535">
        <v>0</v>
      </c>
      <c r="I2535" s="7">
        <v>0</v>
      </c>
      <c r="J2535">
        <v>58.9</v>
      </c>
      <c r="K2535">
        <v>0</v>
      </c>
      <c r="L2535">
        <v>50</v>
      </c>
      <c r="M2535">
        <v>209</v>
      </c>
      <c r="N2535">
        <v>176.5</v>
      </c>
    </row>
    <row r="2536" spans="1:14" x14ac:dyDescent="0.25">
      <c r="A2536" t="s">
        <v>59</v>
      </c>
      <c r="B2536" t="s">
        <v>61</v>
      </c>
      <c r="C2536" s="1">
        <v>42434</v>
      </c>
      <c r="D2536">
        <v>0</v>
      </c>
      <c r="E2536">
        <v>5</v>
      </c>
      <c r="F2536" s="7">
        <v>0</v>
      </c>
      <c r="G2536" s="7">
        <v>0</v>
      </c>
      <c r="I2536" s="7">
        <v>0</v>
      </c>
      <c r="K2536">
        <v>0</v>
      </c>
      <c r="L2536">
        <v>25</v>
      </c>
      <c r="M2536">
        <v>0</v>
      </c>
      <c r="N2536">
        <v>0</v>
      </c>
    </row>
    <row r="2537" spans="1:14" x14ac:dyDescent="0.25">
      <c r="A2537" t="s">
        <v>1</v>
      </c>
      <c r="B2537" t="s">
        <v>61</v>
      </c>
      <c r="C2537" s="1">
        <v>42435</v>
      </c>
      <c r="D2537">
        <v>582.5</v>
      </c>
      <c r="E2537">
        <v>507.19999999999993</v>
      </c>
      <c r="F2537">
        <v>539</v>
      </c>
      <c r="G2537">
        <v>270</v>
      </c>
      <c r="H2537">
        <v>177.35000000000002</v>
      </c>
      <c r="I2537">
        <v>183.26000000000002</v>
      </c>
      <c r="J2537">
        <v>531.42424242424238</v>
      </c>
      <c r="K2537">
        <v>3467</v>
      </c>
      <c r="L2537">
        <v>3225</v>
      </c>
      <c r="M2537">
        <v>1351.1999999999998</v>
      </c>
      <c r="N2537">
        <v>1096.5000000000002</v>
      </c>
    </row>
    <row r="2538" spans="1:14" x14ac:dyDescent="0.25">
      <c r="A2538" t="s">
        <v>2</v>
      </c>
      <c r="B2538" t="s">
        <v>61</v>
      </c>
      <c r="C2538" s="1">
        <v>42435</v>
      </c>
      <c r="D2538">
        <f>16.4-0-0</f>
        <v>16.399999999999999</v>
      </c>
      <c r="E2538">
        <v>15.4</v>
      </c>
      <c r="F2538" s="7">
        <v>15.175278969957079</v>
      </c>
      <c r="G2538" s="7">
        <v>31.513955455314345</v>
      </c>
      <c r="H2538">
        <v>20.7</v>
      </c>
      <c r="I2538" s="7">
        <v>21.389805469410771</v>
      </c>
      <c r="J2538">
        <v>8.3000000000000007</v>
      </c>
      <c r="K2538">
        <v>100.175</v>
      </c>
      <c r="L2538">
        <v>92.4</v>
      </c>
      <c r="M2538">
        <v>8.1</v>
      </c>
      <c r="N2538">
        <v>6.6</v>
      </c>
    </row>
    <row r="2539" spans="1:14" x14ac:dyDescent="0.25">
      <c r="A2539" t="s">
        <v>3</v>
      </c>
      <c r="B2539" t="s">
        <v>61</v>
      </c>
      <c r="C2539" s="1">
        <v>42435</v>
      </c>
      <c r="D2539">
        <f>4.7-0-0</f>
        <v>4.7</v>
      </c>
      <c r="E2539">
        <v>3.9</v>
      </c>
      <c r="F2539" s="7">
        <v>4.3490128755364807</v>
      </c>
      <c r="G2539" s="7">
        <v>21.481251762052434</v>
      </c>
      <c r="H2539">
        <v>14.11</v>
      </c>
      <c r="I2539" s="7">
        <v>14.580200733013813</v>
      </c>
      <c r="J2539">
        <v>2.2999999999999998</v>
      </c>
      <c r="K2539">
        <v>27.410000000000004</v>
      </c>
      <c r="L2539">
        <v>23.4</v>
      </c>
      <c r="M2539">
        <v>4.5999999999999996</v>
      </c>
      <c r="N2539">
        <v>3.7</v>
      </c>
    </row>
    <row r="2540" spans="1:14" x14ac:dyDescent="0.25">
      <c r="A2540" t="s">
        <v>4</v>
      </c>
      <c r="B2540" t="s">
        <v>61</v>
      </c>
      <c r="C2540" s="1">
        <v>42435</v>
      </c>
      <c r="D2540">
        <f>8.9-0-0</f>
        <v>8.9</v>
      </c>
      <c r="E2540">
        <v>7.8</v>
      </c>
      <c r="F2540" s="7">
        <v>8.2353648068669543</v>
      </c>
      <c r="G2540" s="7">
        <v>15.954891457569774</v>
      </c>
      <c r="H2540">
        <v>10.48</v>
      </c>
      <c r="I2540" s="7">
        <v>10.829234846349028</v>
      </c>
      <c r="J2540">
        <v>4</v>
      </c>
      <c r="K2540">
        <v>48.685000000000002</v>
      </c>
      <c r="L2540">
        <v>46.8</v>
      </c>
      <c r="M2540">
        <v>7.3</v>
      </c>
      <c r="N2540">
        <v>5.9</v>
      </c>
    </row>
    <row r="2541" spans="1:14" x14ac:dyDescent="0.25">
      <c r="A2541" t="s">
        <v>5</v>
      </c>
      <c r="B2541" t="s">
        <v>61</v>
      </c>
      <c r="C2541" s="1">
        <v>42435</v>
      </c>
      <c r="D2541">
        <f>13.6-0-0</f>
        <v>13.6</v>
      </c>
      <c r="E2541">
        <v>7.7</v>
      </c>
      <c r="F2541" s="7">
        <v>12.584377682403433</v>
      </c>
      <c r="G2541" s="7">
        <v>15.391598533972369</v>
      </c>
      <c r="H2541">
        <v>10.11</v>
      </c>
      <c r="I2541" s="7">
        <v>10.446904990132506</v>
      </c>
      <c r="J2541">
        <v>7.9</v>
      </c>
      <c r="K2541">
        <v>95.728499999999997</v>
      </c>
      <c r="L2541">
        <v>46.2</v>
      </c>
      <c r="M2541">
        <v>5.2</v>
      </c>
      <c r="N2541">
        <v>4.2</v>
      </c>
    </row>
    <row r="2542" spans="1:14" x14ac:dyDescent="0.25">
      <c r="A2542" t="s">
        <v>6</v>
      </c>
      <c r="B2542" t="s">
        <v>61</v>
      </c>
      <c r="C2542" s="1">
        <v>42435</v>
      </c>
      <c r="D2542">
        <f>14.2-0-0</f>
        <v>14.2</v>
      </c>
      <c r="E2542">
        <v>15.4</v>
      </c>
      <c r="F2542" s="7">
        <v>13.139570815450643</v>
      </c>
      <c r="G2542" s="7">
        <v>18.969269805469409</v>
      </c>
      <c r="H2542">
        <v>12.46</v>
      </c>
      <c r="I2542" s="7">
        <v>12.875216239075273</v>
      </c>
      <c r="J2542">
        <v>7.2</v>
      </c>
      <c r="K2542">
        <v>87.011999999999986</v>
      </c>
      <c r="L2542">
        <v>92.4</v>
      </c>
      <c r="M2542">
        <v>6.7</v>
      </c>
      <c r="N2542">
        <v>5.5</v>
      </c>
    </row>
    <row r="2543" spans="1:14" x14ac:dyDescent="0.25">
      <c r="A2543" t="s">
        <v>7</v>
      </c>
      <c r="B2543" t="s">
        <v>61</v>
      </c>
      <c r="C2543" s="1">
        <v>42435</v>
      </c>
      <c r="D2543">
        <f>16.7-0-0</f>
        <v>16.7</v>
      </c>
      <c r="E2543">
        <v>11.5</v>
      </c>
      <c r="F2543" s="7">
        <v>15.452875536480686</v>
      </c>
      <c r="G2543" s="7">
        <v>16.031012122920774</v>
      </c>
      <c r="H2543">
        <v>10.53</v>
      </c>
      <c r="I2543" s="7">
        <v>10.880901043135044</v>
      </c>
      <c r="J2543">
        <v>8.1</v>
      </c>
      <c r="K2543">
        <v>97.805000000000007</v>
      </c>
      <c r="L2543">
        <v>69</v>
      </c>
      <c r="M2543">
        <v>5.8</v>
      </c>
      <c r="N2543">
        <v>4.7</v>
      </c>
    </row>
    <row r="2544" spans="1:14" x14ac:dyDescent="0.25">
      <c r="A2544" t="s">
        <v>8</v>
      </c>
      <c r="B2544" t="s">
        <v>61</v>
      </c>
      <c r="C2544" s="1">
        <v>42435</v>
      </c>
      <c r="D2544">
        <f>13.6-0-0</f>
        <v>13.6</v>
      </c>
      <c r="E2544">
        <v>9.4</v>
      </c>
      <c r="F2544" s="7">
        <v>12.584377682403433</v>
      </c>
      <c r="G2544" s="7">
        <v>12.179306456160134</v>
      </c>
      <c r="H2544">
        <v>8</v>
      </c>
      <c r="I2544" s="7">
        <v>8.2665914857626159</v>
      </c>
      <c r="J2544">
        <v>6.7</v>
      </c>
      <c r="K2544">
        <v>80.95</v>
      </c>
      <c r="L2544">
        <v>56.400000000000006</v>
      </c>
      <c r="M2544">
        <v>5.9</v>
      </c>
      <c r="N2544">
        <v>4.8</v>
      </c>
    </row>
    <row r="2545" spans="1:14" x14ac:dyDescent="0.25">
      <c r="A2545" t="s">
        <v>9</v>
      </c>
      <c r="B2545" t="s">
        <v>61</v>
      </c>
      <c r="C2545" s="1">
        <v>42435</v>
      </c>
      <c r="D2545">
        <f>15.1-0-0</f>
        <v>15.1</v>
      </c>
      <c r="E2545">
        <v>11.3</v>
      </c>
      <c r="F2545" s="7">
        <v>13.972360515021458</v>
      </c>
      <c r="G2545" s="7">
        <v>15.772201860727373</v>
      </c>
      <c r="H2545">
        <v>10.36</v>
      </c>
      <c r="I2545" s="7">
        <v>10.705235974062587</v>
      </c>
      <c r="J2545">
        <v>7</v>
      </c>
      <c r="K2545">
        <v>85.32</v>
      </c>
      <c r="L2545">
        <v>67.800000000000011</v>
      </c>
      <c r="M2545">
        <v>5.4</v>
      </c>
      <c r="N2545">
        <v>4.4000000000000004</v>
      </c>
    </row>
    <row r="2546" spans="1:14" x14ac:dyDescent="0.25">
      <c r="A2546" t="s">
        <v>10</v>
      </c>
      <c r="B2546" t="s">
        <v>61</v>
      </c>
      <c r="C2546" s="1">
        <v>42435</v>
      </c>
      <c r="D2546">
        <f>15.2-0-0</f>
        <v>15.2</v>
      </c>
      <c r="E2546">
        <v>12.5</v>
      </c>
      <c r="F2546" s="7">
        <v>14.064892703862659</v>
      </c>
      <c r="G2546" s="7">
        <v>14.934874541866366</v>
      </c>
      <c r="H2546">
        <v>9.81</v>
      </c>
      <c r="I2546" s="7">
        <v>10.136907809416408</v>
      </c>
      <c r="J2546">
        <v>7.5</v>
      </c>
      <c r="K2546">
        <v>91.23</v>
      </c>
      <c r="L2546">
        <v>75</v>
      </c>
      <c r="M2546">
        <v>7.4</v>
      </c>
      <c r="N2546">
        <v>6</v>
      </c>
    </row>
    <row r="2547" spans="1:14" x14ac:dyDescent="0.25">
      <c r="A2547" t="s">
        <v>11</v>
      </c>
      <c r="B2547" t="s">
        <v>61</v>
      </c>
      <c r="C2547" s="1">
        <v>42435</v>
      </c>
      <c r="D2547">
        <f>6.8-0-0</f>
        <v>6.8</v>
      </c>
      <c r="E2547">
        <v>9.6</v>
      </c>
      <c r="F2547" s="7">
        <v>6.2921888412017166</v>
      </c>
      <c r="G2547" s="7">
        <v>14.295460952917958</v>
      </c>
      <c r="H2547">
        <v>9.39</v>
      </c>
      <c r="I2547" s="7">
        <v>9.7029117564138705</v>
      </c>
      <c r="J2547">
        <v>5</v>
      </c>
      <c r="K2547">
        <v>60.045000000000002</v>
      </c>
      <c r="L2547">
        <v>57.599999999999994</v>
      </c>
      <c r="M2547">
        <v>5.5</v>
      </c>
      <c r="N2547">
        <v>4.4000000000000004</v>
      </c>
    </row>
    <row r="2548" spans="1:14" x14ac:dyDescent="0.25">
      <c r="A2548" t="s">
        <v>12</v>
      </c>
      <c r="B2548" t="s">
        <v>61</v>
      </c>
      <c r="C2548" s="1">
        <v>42435</v>
      </c>
      <c r="D2548">
        <f>34-0-0</f>
        <v>34</v>
      </c>
      <c r="E2548">
        <v>28.9</v>
      </c>
      <c r="F2548" s="7">
        <v>31.460944206008584</v>
      </c>
      <c r="G2548" s="7">
        <v>10.09360022554271</v>
      </c>
      <c r="H2548">
        <v>6.63</v>
      </c>
      <c r="I2548" s="7">
        <v>6.8509376938257684</v>
      </c>
      <c r="J2548">
        <v>16.7</v>
      </c>
      <c r="K2548">
        <v>202.46</v>
      </c>
      <c r="L2548">
        <v>173.39999999999998</v>
      </c>
      <c r="M2548">
        <v>36.700000000000003</v>
      </c>
      <c r="N2548">
        <v>29.8</v>
      </c>
    </row>
    <row r="2549" spans="1:14" x14ac:dyDescent="0.25">
      <c r="A2549" t="s">
        <v>13</v>
      </c>
      <c r="B2549" t="s">
        <v>61</v>
      </c>
      <c r="C2549" s="1">
        <v>42435</v>
      </c>
      <c r="D2549">
        <f>11-0-0</f>
        <v>11</v>
      </c>
      <c r="E2549">
        <v>10</v>
      </c>
      <c r="F2549" s="7">
        <v>10.178540772532189</v>
      </c>
      <c r="G2549" s="7">
        <v>10.611220749929515</v>
      </c>
      <c r="H2549">
        <v>6.97</v>
      </c>
      <c r="I2549" s="7">
        <v>7.202267831970679</v>
      </c>
      <c r="J2549">
        <v>5.6</v>
      </c>
      <c r="K2549">
        <v>68</v>
      </c>
      <c r="L2549">
        <v>60</v>
      </c>
      <c r="M2549">
        <v>4.5999999999999996</v>
      </c>
      <c r="N2549">
        <v>3.7</v>
      </c>
    </row>
    <row r="2550" spans="1:14" x14ac:dyDescent="0.25">
      <c r="A2550" t="s">
        <v>14</v>
      </c>
      <c r="B2550" t="s">
        <v>61</v>
      </c>
      <c r="C2550" s="1">
        <v>42435</v>
      </c>
      <c r="D2550">
        <f>8-0-0</f>
        <v>8</v>
      </c>
      <c r="E2550">
        <v>5.7</v>
      </c>
      <c r="F2550" s="7">
        <v>7.402575107296137</v>
      </c>
      <c r="G2550" s="7">
        <v>6.4093600225542708</v>
      </c>
      <c r="H2550">
        <v>4.21</v>
      </c>
      <c r="I2550" s="7">
        <v>4.3502937693825769</v>
      </c>
      <c r="J2550">
        <v>4</v>
      </c>
      <c r="K2550">
        <v>48</v>
      </c>
      <c r="L2550">
        <v>34.200000000000003</v>
      </c>
      <c r="M2550">
        <v>2.2000000000000002</v>
      </c>
      <c r="N2550">
        <v>1.8</v>
      </c>
    </row>
    <row r="2551" spans="1:14" x14ac:dyDescent="0.25">
      <c r="A2551" t="s">
        <v>15</v>
      </c>
      <c r="B2551" t="s">
        <v>61</v>
      </c>
      <c r="C2551" s="1">
        <v>42435</v>
      </c>
      <c r="D2551">
        <f>12-0-0</f>
        <v>12</v>
      </c>
      <c r="E2551">
        <v>9.9</v>
      </c>
      <c r="F2551" s="7">
        <v>11.103862660944205</v>
      </c>
      <c r="G2551" s="7">
        <v>6.2114462926416678</v>
      </c>
      <c r="H2551">
        <v>4.08</v>
      </c>
      <c r="I2551" s="7">
        <v>4.2159616577389345</v>
      </c>
      <c r="J2551">
        <v>6.1</v>
      </c>
      <c r="K2551">
        <v>74</v>
      </c>
      <c r="L2551">
        <v>59.400000000000006</v>
      </c>
      <c r="M2551">
        <v>6.1</v>
      </c>
      <c r="N2551">
        <v>4.9000000000000004</v>
      </c>
    </row>
    <row r="2552" spans="1:14" x14ac:dyDescent="0.25">
      <c r="A2552" t="s">
        <v>16</v>
      </c>
      <c r="B2552" t="s">
        <v>61</v>
      </c>
      <c r="C2552" s="1">
        <v>42435</v>
      </c>
      <c r="D2552">
        <f>10-0-0</f>
        <v>10</v>
      </c>
      <c r="E2552">
        <v>9.9</v>
      </c>
      <c r="F2552" s="7">
        <v>9.2532188841201712</v>
      </c>
      <c r="G2552" s="7">
        <v>10.337186354665914</v>
      </c>
      <c r="H2552">
        <v>6.79</v>
      </c>
      <c r="I2552" s="7">
        <v>7.0162695235410206</v>
      </c>
      <c r="J2552">
        <v>5.4</v>
      </c>
      <c r="K2552">
        <v>65</v>
      </c>
      <c r="L2552">
        <v>59.400000000000006</v>
      </c>
      <c r="M2552">
        <v>10</v>
      </c>
      <c r="N2552">
        <v>8.1</v>
      </c>
    </row>
    <row r="2553" spans="1:14" x14ac:dyDescent="0.25">
      <c r="A2553" t="s">
        <v>17</v>
      </c>
      <c r="B2553" t="s">
        <v>61</v>
      </c>
      <c r="C2553" s="1">
        <v>42435</v>
      </c>
      <c r="D2553">
        <v>0</v>
      </c>
      <c r="E2553">
        <v>17</v>
      </c>
      <c r="F2553" s="7">
        <v>0</v>
      </c>
      <c r="G2553" s="7">
        <v>5.0087397800958549</v>
      </c>
      <c r="H2553">
        <v>3.29</v>
      </c>
      <c r="I2553" s="7">
        <v>3.3996357485198758</v>
      </c>
      <c r="J2553">
        <v>92.6</v>
      </c>
      <c r="K2553">
        <v>0</v>
      </c>
      <c r="L2553">
        <v>102</v>
      </c>
      <c r="M2553">
        <v>226.5</v>
      </c>
      <c r="N2553">
        <v>183.8</v>
      </c>
    </row>
    <row r="2554" spans="1:14" x14ac:dyDescent="0.25">
      <c r="A2554" t="s">
        <v>18</v>
      </c>
      <c r="B2554" t="s">
        <v>61</v>
      </c>
      <c r="C2554" s="1">
        <v>42435</v>
      </c>
      <c r="D2554">
        <f>20-0-0</f>
        <v>20</v>
      </c>
      <c r="E2554">
        <v>16.2</v>
      </c>
      <c r="F2554" s="7">
        <v>18.506437768240342</v>
      </c>
      <c r="G2554" s="7">
        <v>3.7755850014096417</v>
      </c>
      <c r="H2554">
        <v>2.48</v>
      </c>
      <c r="I2554" s="7">
        <v>2.562643360586411</v>
      </c>
      <c r="J2554">
        <v>9.9</v>
      </c>
      <c r="K2554">
        <v>120</v>
      </c>
      <c r="L2554">
        <v>97.199999999999989</v>
      </c>
      <c r="M2554">
        <v>26.1</v>
      </c>
      <c r="N2554">
        <v>21.2</v>
      </c>
    </row>
    <row r="2555" spans="1:14" x14ac:dyDescent="0.25">
      <c r="A2555" t="s">
        <v>19</v>
      </c>
      <c r="B2555" t="s">
        <v>61</v>
      </c>
      <c r="C2555" s="1">
        <v>42435</v>
      </c>
      <c r="D2555">
        <f>15-0-0</f>
        <v>15</v>
      </c>
      <c r="E2555">
        <v>14.6</v>
      </c>
      <c r="F2555" s="7">
        <v>13.879828326180258</v>
      </c>
      <c r="G2555" s="7">
        <v>3.7603608683394416</v>
      </c>
      <c r="H2555">
        <v>2.4700000000000002</v>
      </c>
      <c r="I2555" s="7">
        <v>2.5523101212292079</v>
      </c>
      <c r="J2555">
        <v>7.4</v>
      </c>
      <c r="K2555">
        <v>90</v>
      </c>
      <c r="L2555">
        <v>87.6</v>
      </c>
      <c r="M2555">
        <v>30.6</v>
      </c>
      <c r="N2555">
        <v>24.8</v>
      </c>
    </row>
    <row r="2556" spans="1:14" x14ac:dyDescent="0.25">
      <c r="A2556" t="s">
        <v>20</v>
      </c>
      <c r="B2556" t="s">
        <v>61</v>
      </c>
      <c r="C2556" s="1">
        <v>42435</v>
      </c>
      <c r="D2556">
        <f>27.5-0-0</f>
        <v>27.5</v>
      </c>
      <c r="E2556">
        <v>23.5</v>
      </c>
      <c r="F2556" s="7">
        <v>25.446351931330472</v>
      </c>
      <c r="G2556" s="7">
        <v>3.0752748801804337</v>
      </c>
      <c r="H2556">
        <v>2.02</v>
      </c>
      <c r="I2556" s="7">
        <v>2.0873143501550606</v>
      </c>
      <c r="J2556">
        <v>14</v>
      </c>
      <c r="K2556">
        <v>169</v>
      </c>
      <c r="L2556">
        <v>141</v>
      </c>
      <c r="M2556">
        <v>29.1</v>
      </c>
      <c r="N2556">
        <v>23.6</v>
      </c>
    </row>
    <row r="2557" spans="1:14" x14ac:dyDescent="0.25">
      <c r="A2557" t="s">
        <v>21</v>
      </c>
      <c r="B2557" t="s">
        <v>61</v>
      </c>
      <c r="C2557" s="1">
        <v>42435</v>
      </c>
      <c r="D2557">
        <f>28-0-0</f>
        <v>28</v>
      </c>
      <c r="E2557">
        <v>22.5</v>
      </c>
      <c r="F2557" s="7">
        <v>25.909012875536479</v>
      </c>
      <c r="G2557" s="7">
        <v>4.5976881872004505</v>
      </c>
      <c r="H2557">
        <v>3.02</v>
      </c>
      <c r="I2557" s="7">
        <v>3.1206382858753878</v>
      </c>
      <c r="J2557">
        <v>13.2</v>
      </c>
      <c r="K2557">
        <v>160</v>
      </c>
      <c r="L2557">
        <v>135</v>
      </c>
      <c r="M2557">
        <v>50.7</v>
      </c>
      <c r="N2557">
        <v>41.1</v>
      </c>
    </row>
    <row r="2558" spans="1:14" x14ac:dyDescent="0.25">
      <c r="A2558" t="s">
        <v>22</v>
      </c>
      <c r="B2558" t="s">
        <v>61</v>
      </c>
      <c r="C2558" s="1">
        <v>42435</v>
      </c>
      <c r="D2558">
        <f>21-0-0</f>
        <v>21</v>
      </c>
      <c r="E2558">
        <v>17.100000000000001</v>
      </c>
      <c r="F2558" s="7">
        <v>19.43175965665236</v>
      </c>
      <c r="G2558" s="7">
        <v>2.1618268959684235</v>
      </c>
      <c r="H2558">
        <v>1.42</v>
      </c>
      <c r="I2558" s="7">
        <v>1.4673199887228641</v>
      </c>
      <c r="J2558">
        <v>10.1</v>
      </c>
      <c r="K2558">
        <v>122</v>
      </c>
      <c r="L2558">
        <v>102.60000000000001</v>
      </c>
      <c r="M2558">
        <v>36.4</v>
      </c>
      <c r="N2558">
        <v>29.6</v>
      </c>
    </row>
    <row r="2559" spans="1:14" x14ac:dyDescent="0.25">
      <c r="A2559" t="s">
        <v>23</v>
      </c>
      <c r="B2559" t="s">
        <v>61</v>
      </c>
      <c r="C2559" s="1">
        <v>42435</v>
      </c>
      <c r="D2559">
        <f>3-0-0</f>
        <v>3</v>
      </c>
      <c r="E2559">
        <v>4.7</v>
      </c>
      <c r="F2559" s="7">
        <v>2.7759656652360514</v>
      </c>
      <c r="G2559" s="7">
        <v>3.5776712714970391</v>
      </c>
      <c r="H2559">
        <v>2.35</v>
      </c>
      <c r="I2559" s="7">
        <v>2.4283112489427685</v>
      </c>
      <c r="J2559">
        <v>1.9</v>
      </c>
      <c r="K2559">
        <v>23.354999999999997</v>
      </c>
      <c r="L2559">
        <v>28.200000000000003</v>
      </c>
      <c r="M2559">
        <v>0.6</v>
      </c>
      <c r="N2559">
        <v>0.5</v>
      </c>
    </row>
    <row r="2560" spans="1:14" x14ac:dyDescent="0.25">
      <c r="A2560" t="s">
        <v>24</v>
      </c>
      <c r="B2560" t="s">
        <v>61</v>
      </c>
      <c r="C2560" s="1">
        <v>42435</v>
      </c>
      <c r="D2560">
        <f>41-0-0</f>
        <v>41</v>
      </c>
      <c r="E2560">
        <v>35</v>
      </c>
      <c r="F2560" s="7">
        <v>37.938197424892707</v>
      </c>
      <c r="G2560" s="7">
        <v>2.6185508880744286</v>
      </c>
      <c r="H2560">
        <v>1.72</v>
      </c>
      <c r="I2560" s="7">
        <v>1.7773171694389622</v>
      </c>
      <c r="J2560">
        <v>19.3</v>
      </c>
      <c r="K2560">
        <v>233.5</v>
      </c>
      <c r="L2560">
        <v>210</v>
      </c>
      <c r="M2560">
        <v>69.8</v>
      </c>
      <c r="N2560">
        <v>56.6</v>
      </c>
    </row>
    <row r="2561" spans="1:14" x14ac:dyDescent="0.25">
      <c r="A2561" t="s">
        <v>25</v>
      </c>
      <c r="B2561" t="s">
        <v>61</v>
      </c>
      <c r="C2561" s="1">
        <v>42435</v>
      </c>
      <c r="D2561">
        <f>7-0-0</f>
        <v>7</v>
      </c>
      <c r="E2561">
        <v>6.3</v>
      </c>
      <c r="F2561" s="7">
        <v>6.4772532188841199</v>
      </c>
      <c r="G2561" s="7">
        <v>3.5167747392162387</v>
      </c>
      <c r="H2561">
        <v>2.31</v>
      </c>
      <c r="I2561" s="7">
        <v>2.3869782915139557</v>
      </c>
      <c r="J2561">
        <v>3.1</v>
      </c>
      <c r="K2561">
        <v>37</v>
      </c>
      <c r="L2561">
        <v>37.799999999999997</v>
      </c>
      <c r="M2561">
        <v>1.7</v>
      </c>
      <c r="N2561">
        <v>1.4</v>
      </c>
    </row>
    <row r="2562" spans="1:14" x14ac:dyDescent="0.25">
      <c r="A2562" t="s">
        <v>26</v>
      </c>
      <c r="B2562" t="s">
        <v>61</v>
      </c>
      <c r="C2562" s="1">
        <v>42435</v>
      </c>
      <c r="D2562">
        <f>22-0-0</f>
        <v>22</v>
      </c>
      <c r="E2562">
        <v>13.8</v>
      </c>
      <c r="F2562" s="7">
        <v>20.357081545064379</v>
      </c>
      <c r="G2562" s="7">
        <v>2.3749647589512262</v>
      </c>
      <c r="H2562">
        <v>1.56</v>
      </c>
      <c r="I2562" s="7">
        <v>1.6119853397237103</v>
      </c>
      <c r="J2562">
        <v>8.8000000000000007</v>
      </c>
      <c r="K2562">
        <v>107</v>
      </c>
      <c r="L2562">
        <v>82.800000000000011</v>
      </c>
      <c r="M2562">
        <v>9.6999999999999993</v>
      </c>
      <c r="N2562">
        <v>7.9</v>
      </c>
    </row>
    <row r="2563" spans="1:14" x14ac:dyDescent="0.25">
      <c r="A2563" t="s">
        <v>27</v>
      </c>
      <c r="B2563" t="s">
        <v>61</v>
      </c>
      <c r="C2563" s="1">
        <v>42435</v>
      </c>
      <c r="D2563">
        <f>19-0-0</f>
        <v>19</v>
      </c>
      <c r="E2563">
        <v>18.2</v>
      </c>
      <c r="F2563" s="7">
        <v>17.581115879828324</v>
      </c>
      <c r="G2563" s="7">
        <v>2.0552579644770224</v>
      </c>
      <c r="H2563">
        <v>1.35</v>
      </c>
      <c r="I2563" s="7">
        <v>1.3949873132224415</v>
      </c>
      <c r="J2563">
        <v>9.6999999999999993</v>
      </c>
      <c r="K2563">
        <v>118</v>
      </c>
      <c r="L2563">
        <v>109.19999999999999</v>
      </c>
      <c r="M2563">
        <v>34.5</v>
      </c>
      <c r="N2563">
        <v>28</v>
      </c>
    </row>
    <row r="2564" spans="1:14" x14ac:dyDescent="0.25">
      <c r="A2564" t="s">
        <v>28</v>
      </c>
      <c r="B2564" t="s">
        <v>61</v>
      </c>
      <c r="C2564" s="1">
        <v>42435</v>
      </c>
      <c r="D2564">
        <f>7-0-0</f>
        <v>7</v>
      </c>
      <c r="E2564">
        <v>7</v>
      </c>
      <c r="F2564" s="7">
        <v>6.4772532188841199</v>
      </c>
      <c r="G2564" s="7">
        <v>2.0400338314068223</v>
      </c>
      <c r="H2564">
        <v>1.34</v>
      </c>
      <c r="I2564" s="7">
        <v>1.3846540738652384</v>
      </c>
      <c r="J2564">
        <v>3.5</v>
      </c>
      <c r="K2564">
        <v>42</v>
      </c>
      <c r="L2564">
        <v>42</v>
      </c>
      <c r="M2564">
        <v>12.4</v>
      </c>
      <c r="N2564">
        <v>10</v>
      </c>
    </row>
    <row r="2565" spans="1:14" x14ac:dyDescent="0.25">
      <c r="A2565" t="s">
        <v>29</v>
      </c>
      <c r="B2565" t="s">
        <v>61</v>
      </c>
      <c r="C2565" s="1">
        <v>42435</v>
      </c>
      <c r="D2565">
        <f>21-0-0</f>
        <v>21</v>
      </c>
      <c r="E2565">
        <v>12.4</v>
      </c>
      <c r="F2565" s="7">
        <v>19.43175965665236</v>
      </c>
      <c r="G2565" s="7">
        <v>1.9639131660558216</v>
      </c>
      <c r="H2565">
        <v>1.29</v>
      </c>
      <c r="I2565" s="7">
        <v>1.3329878770792218</v>
      </c>
      <c r="J2565">
        <v>8.4</v>
      </c>
      <c r="K2565">
        <v>102</v>
      </c>
      <c r="L2565">
        <v>74.400000000000006</v>
      </c>
      <c r="M2565">
        <v>6.5</v>
      </c>
      <c r="N2565">
        <v>5.2</v>
      </c>
    </row>
    <row r="2566" spans="1:14" x14ac:dyDescent="0.25">
      <c r="A2566" t="s">
        <v>30</v>
      </c>
      <c r="B2566" t="s">
        <v>61</v>
      </c>
      <c r="C2566" s="1">
        <v>42435</v>
      </c>
      <c r="D2566">
        <f>35-0-0</f>
        <v>35</v>
      </c>
      <c r="E2566">
        <v>31.3</v>
      </c>
      <c r="F2566" s="7">
        <v>32.386266094420598</v>
      </c>
      <c r="G2566" s="7">
        <v>2.4358612912320265</v>
      </c>
      <c r="H2566">
        <v>1.6</v>
      </c>
      <c r="I2566" s="7">
        <v>1.6533182971525233</v>
      </c>
      <c r="J2566">
        <v>17.8</v>
      </c>
      <c r="K2566">
        <v>216</v>
      </c>
      <c r="L2566">
        <v>187.8</v>
      </c>
      <c r="M2566">
        <v>14.7</v>
      </c>
      <c r="N2566">
        <v>11.9</v>
      </c>
    </row>
    <row r="2567" spans="1:14" x14ac:dyDescent="0.25">
      <c r="A2567" t="s">
        <v>31</v>
      </c>
      <c r="B2567" t="s">
        <v>61</v>
      </c>
      <c r="C2567" s="1">
        <v>42435</v>
      </c>
      <c r="D2567">
        <f>23-0-0</f>
        <v>23</v>
      </c>
      <c r="E2567">
        <v>19.399999999999999</v>
      </c>
      <c r="F2567" s="7">
        <v>21.282403433476397</v>
      </c>
      <c r="G2567" s="7">
        <v>2.0400338314068223</v>
      </c>
      <c r="H2567">
        <v>1.34</v>
      </c>
      <c r="I2567" s="7">
        <v>1.3846540738652384</v>
      </c>
      <c r="J2567">
        <v>11.2</v>
      </c>
      <c r="K2567">
        <v>136</v>
      </c>
      <c r="L2567">
        <v>116.39999999999999</v>
      </c>
      <c r="M2567">
        <v>16</v>
      </c>
      <c r="N2567">
        <v>13</v>
      </c>
    </row>
    <row r="2568" spans="1:14" x14ac:dyDescent="0.25">
      <c r="A2568" t="s">
        <v>32</v>
      </c>
      <c r="B2568" t="s">
        <v>61</v>
      </c>
      <c r="C2568" s="1">
        <v>42435</v>
      </c>
      <c r="D2568">
        <f>7-0-0</f>
        <v>7</v>
      </c>
      <c r="E2568">
        <v>6.8</v>
      </c>
      <c r="F2568" s="7">
        <v>6.4772532188841199</v>
      </c>
      <c r="G2568" s="7">
        <v>1.2636030448266138</v>
      </c>
      <c r="H2568">
        <v>0.83</v>
      </c>
      <c r="I2568" s="7">
        <v>0.85765886664787139</v>
      </c>
      <c r="J2568">
        <v>3.5</v>
      </c>
      <c r="K2568">
        <v>42</v>
      </c>
      <c r="L2568">
        <v>40.799999999999997</v>
      </c>
      <c r="M2568">
        <v>10.3</v>
      </c>
      <c r="N2568">
        <v>8.3000000000000007</v>
      </c>
    </row>
    <row r="2569" spans="1:14" x14ac:dyDescent="0.25">
      <c r="A2569" t="s">
        <v>33</v>
      </c>
      <c r="B2569" t="s">
        <v>61</v>
      </c>
      <c r="C2569" s="1">
        <v>42435</v>
      </c>
      <c r="D2569">
        <v>0</v>
      </c>
      <c r="E2569">
        <v>15</v>
      </c>
      <c r="F2569" s="7">
        <v>0</v>
      </c>
      <c r="G2569" s="7">
        <v>1.476740907809416</v>
      </c>
      <c r="H2569">
        <v>0.97</v>
      </c>
      <c r="I2569" s="7">
        <v>1.002324217648717</v>
      </c>
      <c r="J2569">
        <v>81.7</v>
      </c>
      <c r="K2569">
        <v>0</v>
      </c>
      <c r="L2569">
        <v>90</v>
      </c>
      <c r="M2569">
        <v>366.7</v>
      </c>
      <c r="N2569">
        <v>297.60000000000002</v>
      </c>
    </row>
    <row r="2570" spans="1:14" x14ac:dyDescent="0.25">
      <c r="A2570" t="s">
        <v>34</v>
      </c>
      <c r="B2570" t="s">
        <v>61</v>
      </c>
      <c r="C2570" s="1">
        <v>42435</v>
      </c>
      <c r="D2570">
        <f>8.8-0-0</f>
        <v>8.8000000000000007</v>
      </c>
      <c r="E2570">
        <v>7.2</v>
      </c>
      <c r="F2570" s="7">
        <v>8.1428326180257518</v>
      </c>
      <c r="G2570" s="7">
        <v>0.85255145193120951</v>
      </c>
      <c r="H2570">
        <v>0.56000000000000005</v>
      </c>
      <c r="I2570" s="7">
        <v>0.57866140400338317</v>
      </c>
      <c r="J2570">
        <v>4.7</v>
      </c>
      <c r="K2570">
        <v>56.964999999999996</v>
      </c>
      <c r="L2570">
        <v>43.2</v>
      </c>
      <c r="M2570">
        <v>3.9</v>
      </c>
      <c r="N2570">
        <v>3.2</v>
      </c>
    </row>
    <row r="2571" spans="1:14" x14ac:dyDescent="0.25">
      <c r="A2571" t="s">
        <v>35</v>
      </c>
      <c r="B2571" t="s">
        <v>61</v>
      </c>
      <c r="C2571" s="1">
        <v>42435</v>
      </c>
      <c r="D2571">
        <f>22-0-0</f>
        <v>22</v>
      </c>
      <c r="E2571">
        <v>18</v>
      </c>
      <c r="F2571" s="7">
        <v>20.357081545064379</v>
      </c>
      <c r="G2571" s="7">
        <v>0.8373273188610092</v>
      </c>
      <c r="H2571">
        <v>0.55000000000000004</v>
      </c>
      <c r="I2571" s="7">
        <v>0.56832816464617997</v>
      </c>
      <c r="J2571">
        <v>10.7</v>
      </c>
      <c r="K2571">
        <v>129.5</v>
      </c>
      <c r="L2571">
        <v>108</v>
      </c>
      <c r="M2571">
        <v>38.1</v>
      </c>
      <c r="N2571">
        <v>30.9</v>
      </c>
    </row>
    <row r="2572" spans="1:14" x14ac:dyDescent="0.25">
      <c r="A2572" t="s">
        <v>36</v>
      </c>
      <c r="B2572" t="s">
        <v>61</v>
      </c>
      <c r="C2572" s="1">
        <v>42435</v>
      </c>
      <c r="D2572">
        <v>0</v>
      </c>
      <c r="E2572">
        <v>8</v>
      </c>
      <c r="F2572" s="7">
        <v>0</v>
      </c>
      <c r="G2572" s="7">
        <v>0.38060332675500419</v>
      </c>
      <c r="H2572">
        <v>0.25</v>
      </c>
      <c r="I2572" s="7">
        <v>0.25833098393008175</v>
      </c>
      <c r="J2572">
        <v>43.6</v>
      </c>
      <c r="K2572">
        <v>0</v>
      </c>
      <c r="L2572">
        <v>48</v>
      </c>
      <c r="M2572">
        <v>0</v>
      </c>
      <c r="N2572">
        <v>0</v>
      </c>
    </row>
    <row r="2573" spans="1:14" x14ac:dyDescent="0.25">
      <c r="A2573" t="s">
        <v>37</v>
      </c>
      <c r="B2573" t="s">
        <v>61</v>
      </c>
      <c r="C2573" s="1">
        <v>42435</v>
      </c>
      <c r="D2573">
        <v>0</v>
      </c>
      <c r="E2573">
        <v>0</v>
      </c>
      <c r="F2573" s="7">
        <v>0</v>
      </c>
      <c r="G2573" s="7">
        <v>0</v>
      </c>
      <c r="H2573">
        <v>0</v>
      </c>
      <c r="I2573" s="7">
        <v>0</v>
      </c>
      <c r="J2573">
        <v>0</v>
      </c>
      <c r="K2573">
        <v>0</v>
      </c>
      <c r="L2573">
        <v>0</v>
      </c>
      <c r="M2573">
        <v>0</v>
      </c>
      <c r="N2573">
        <v>0</v>
      </c>
    </row>
    <row r="2574" spans="1:14" x14ac:dyDescent="0.25">
      <c r="A2574" t="s">
        <v>38</v>
      </c>
      <c r="B2574" t="s">
        <v>61</v>
      </c>
      <c r="C2574" s="1">
        <v>42435</v>
      </c>
      <c r="D2574">
        <v>0</v>
      </c>
      <c r="E2574">
        <v>10</v>
      </c>
      <c r="F2574" s="7">
        <v>0</v>
      </c>
      <c r="G2574" s="7">
        <v>0</v>
      </c>
      <c r="H2574">
        <v>0</v>
      </c>
      <c r="I2574" s="7">
        <v>0</v>
      </c>
      <c r="J2574">
        <v>54.5</v>
      </c>
      <c r="K2574">
        <v>0</v>
      </c>
      <c r="L2574">
        <v>60</v>
      </c>
      <c r="M2574">
        <v>245.7</v>
      </c>
      <c r="N2574">
        <v>199.4</v>
      </c>
    </row>
    <row r="2575" spans="1:14" x14ac:dyDescent="0.25">
      <c r="A2575" t="s">
        <v>59</v>
      </c>
      <c r="B2575" t="s">
        <v>61</v>
      </c>
      <c r="C2575" s="1">
        <v>42435</v>
      </c>
      <c r="D2575">
        <v>0</v>
      </c>
      <c r="E2575">
        <v>5</v>
      </c>
      <c r="F2575" s="7">
        <v>0</v>
      </c>
      <c r="G2575" s="7">
        <v>0</v>
      </c>
      <c r="I2575" s="7">
        <v>0</v>
      </c>
      <c r="K2575">
        <v>0</v>
      </c>
      <c r="L2575">
        <v>30</v>
      </c>
      <c r="M2575">
        <v>0</v>
      </c>
      <c r="N2575">
        <v>0</v>
      </c>
    </row>
    <row r="2576" spans="1:14" x14ac:dyDescent="0.25">
      <c r="A2576" t="s">
        <v>1</v>
      </c>
      <c r="B2576" t="s">
        <v>61</v>
      </c>
      <c r="C2576" s="1">
        <v>42436</v>
      </c>
      <c r="D2576">
        <v>588.19999999999993</v>
      </c>
      <c r="E2576">
        <v>507.19999999999993</v>
      </c>
      <c r="F2576">
        <v>535</v>
      </c>
      <c r="G2576">
        <v>189</v>
      </c>
      <c r="H2576">
        <v>177.35000000000002</v>
      </c>
      <c r="I2576">
        <v>181.9</v>
      </c>
      <c r="J2576">
        <v>531.47761194029852</v>
      </c>
      <c r="K2576">
        <v>4055.2</v>
      </c>
      <c r="L2576">
        <v>3760</v>
      </c>
      <c r="M2576">
        <v>1540.2</v>
      </c>
      <c r="N2576">
        <v>1278.4000000000001</v>
      </c>
    </row>
    <row r="2577" spans="1:14" x14ac:dyDescent="0.25">
      <c r="A2577" t="s">
        <v>2</v>
      </c>
      <c r="B2577" t="s">
        <v>61</v>
      </c>
      <c r="C2577" s="1">
        <v>42436</v>
      </c>
      <c r="D2577">
        <f>17.2-0-0</f>
        <v>17.2</v>
      </c>
      <c r="E2577">
        <v>15.4</v>
      </c>
      <c r="F2577" s="7">
        <v>15.644338660319621</v>
      </c>
      <c r="G2577" s="7">
        <v>22.059768818720041</v>
      </c>
      <c r="H2577">
        <v>20.7</v>
      </c>
      <c r="I2577" s="7">
        <v>21.231068508598813</v>
      </c>
      <c r="J2577">
        <v>8.9</v>
      </c>
      <c r="K2577">
        <v>117.35499999999999</v>
      </c>
      <c r="L2577">
        <v>107.8</v>
      </c>
      <c r="M2577">
        <v>10.1</v>
      </c>
      <c r="N2577">
        <v>8.4</v>
      </c>
    </row>
    <row r="2578" spans="1:14" x14ac:dyDescent="0.25">
      <c r="A2578" t="s">
        <v>3</v>
      </c>
      <c r="B2578" t="s">
        <v>61</v>
      </c>
      <c r="C2578" s="1">
        <v>42436</v>
      </c>
      <c r="D2578">
        <f>4.5-0-0</f>
        <v>4.5</v>
      </c>
      <c r="E2578">
        <v>3.9</v>
      </c>
      <c r="F2578" s="7">
        <v>4.0929955797347848</v>
      </c>
      <c r="G2578" s="7">
        <v>15.036876233436704</v>
      </c>
      <c r="H2578">
        <v>14.11</v>
      </c>
      <c r="I2578" s="7">
        <v>14.471998872286436</v>
      </c>
      <c r="J2578">
        <v>2.4</v>
      </c>
      <c r="K2578">
        <v>31.89</v>
      </c>
      <c r="L2578">
        <v>27.3</v>
      </c>
      <c r="M2578">
        <v>5.6</v>
      </c>
      <c r="N2578">
        <v>4.7</v>
      </c>
    </row>
    <row r="2579" spans="1:14" x14ac:dyDescent="0.25">
      <c r="A2579" t="s">
        <v>4</v>
      </c>
      <c r="B2579" t="s">
        <v>61</v>
      </c>
      <c r="C2579" s="1">
        <v>42436</v>
      </c>
      <c r="D2579">
        <f>9.8-0-0</f>
        <v>9.8000000000000007</v>
      </c>
      <c r="E2579">
        <v>7.8</v>
      </c>
      <c r="F2579" s="7">
        <v>8.9136348180890863</v>
      </c>
      <c r="G2579" s="7">
        <v>11.168424020298843</v>
      </c>
      <c r="H2579">
        <v>10.48</v>
      </c>
      <c r="I2579" s="7">
        <v>10.748869467155341</v>
      </c>
      <c r="J2579">
        <v>4.4000000000000004</v>
      </c>
      <c r="K2579">
        <v>58.465000000000003</v>
      </c>
      <c r="L2579">
        <v>54.6</v>
      </c>
      <c r="M2579">
        <v>9.3000000000000007</v>
      </c>
      <c r="N2579">
        <v>7.7</v>
      </c>
    </row>
    <row r="2580" spans="1:14" x14ac:dyDescent="0.25">
      <c r="A2580" t="s">
        <v>5</v>
      </c>
      <c r="B2580" t="s">
        <v>61</v>
      </c>
      <c r="C2580" s="1">
        <v>42436</v>
      </c>
      <c r="D2580">
        <f>15.1-0-0</f>
        <v>15.1</v>
      </c>
      <c r="E2580">
        <v>7.7</v>
      </c>
      <c r="F2580" s="7">
        <v>13.734274056443388</v>
      </c>
      <c r="G2580" s="7">
        <v>10.774118973780658</v>
      </c>
      <c r="H2580">
        <v>10.11</v>
      </c>
      <c r="I2580" s="7">
        <v>10.369376938257682</v>
      </c>
      <c r="J2580">
        <v>8.4</v>
      </c>
      <c r="K2580">
        <v>110.8185</v>
      </c>
      <c r="L2580">
        <v>53.9</v>
      </c>
      <c r="M2580">
        <v>6.4</v>
      </c>
      <c r="N2580">
        <v>5.3</v>
      </c>
    </row>
    <row r="2581" spans="1:14" x14ac:dyDescent="0.25">
      <c r="A2581" t="s">
        <v>6</v>
      </c>
      <c r="B2581" t="s">
        <v>61</v>
      </c>
      <c r="C2581" s="1">
        <v>42436</v>
      </c>
      <c r="D2581">
        <f>14.2-0-0</f>
        <v>14.2</v>
      </c>
      <c r="E2581">
        <v>15.4</v>
      </c>
      <c r="F2581" s="7">
        <v>12.915674940496432</v>
      </c>
      <c r="G2581" s="7">
        <v>13.278488863828587</v>
      </c>
      <c r="H2581">
        <v>12.46</v>
      </c>
      <c r="I2581" s="7">
        <v>12.779667324499576</v>
      </c>
      <c r="J2581">
        <v>7.7</v>
      </c>
      <c r="K2581">
        <v>101.202</v>
      </c>
      <c r="L2581">
        <v>107.8</v>
      </c>
      <c r="M2581">
        <v>8.3000000000000007</v>
      </c>
      <c r="N2581">
        <v>6.9</v>
      </c>
    </row>
    <row r="2582" spans="1:14" x14ac:dyDescent="0.25">
      <c r="A2582" t="s">
        <v>7</v>
      </c>
      <c r="B2582" t="s">
        <v>61</v>
      </c>
      <c r="C2582" s="1">
        <v>42436</v>
      </c>
      <c r="D2582">
        <f>14.1-0-0</f>
        <v>14.1</v>
      </c>
      <c r="E2582">
        <v>11.5</v>
      </c>
      <c r="F2582" s="7">
        <v>12.824719483168991</v>
      </c>
      <c r="G2582" s="7">
        <v>11.221708486044543</v>
      </c>
      <c r="H2582">
        <v>10.53</v>
      </c>
      <c r="I2582" s="7">
        <v>10.8001522413307</v>
      </c>
      <c r="J2582">
        <v>8.5</v>
      </c>
      <c r="K2582">
        <v>111.94499999999999</v>
      </c>
      <c r="L2582">
        <v>80.5</v>
      </c>
      <c r="M2582">
        <v>7</v>
      </c>
      <c r="N2582">
        <v>5.8</v>
      </c>
    </row>
    <row r="2583" spans="1:14" x14ac:dyDescent="0.25">
      <c r="A2583" t="s">
        <v>8</v>
      </c>
      <c r="B2583" t="s">
        <v>61</v>
      </c>
      <c r="C2583" s="1">
        <v>42436</v>
      </c>
      <c r="D2583">
        <f>13.6-0-0</f>
        <v>13.6</v>
      </c>
      <c r="E2583">
        <v>9.4</v>
      </c>
      <c r="F2583" s="7">
        <v>12.369942196531793</v>
      </c>
      <c r="G2583" s="7">
        <v>8.5255145193120931</v>
      </c>
      <c r="H2583">
        <v>8</v>
      </c>
      <c r="I2583" s="7">
        <v>8.2052438680575133</v>
      </c>
      <c r="J2583">
        <v>7.2</v>
      </c>
      <c r="K2583">
        <v>94.580000000000013</v>
      </c>
      <c r="L2583">
        <v>65.8</v>
      </c>
      <c r="M2583">
        <v>7.3</v>
      </c>
      <c r="N2583">
        <v>6.1</v>
      </c>
    </row>
    <row r="2584" spans="1:14" x14ac:dyDescent="0.25">
      <c r="A2584" t="s">
        <v>9</v>
      </c>
      <c r="B2584" t="s">
        <v>61</v>
      </c>
      <c r="C2584" s="1">
        <v>42436</v>
      </c>
      <c r="D2584">
        <f>15.5-0-0</f>
        <v>15.5</v>
      </c>
      <c r="E2584">
        <v>11.3</v>
      </c>
      <c r="F2584" s="7">
        <v>14.098095885753146</v>
      </c>
      <c r="G2584" s="7">
        <v>11.040541302509162</v>
      </c>
      <c r="H2584">
        <v>10.36</v>
      </c>
      <c r="I2584" s="7">
        <v>10.625790809134479</v>
      </c>
      <c r="J2584">
        <v>7.6</v>
      </c>
      <c r="K2584">
        <v>100.85499999999999</v>
      </c>
      <c r="L2584">
        <v>79.100000000000009</v>
      </c>
      <c r="M2584">
        <v>6.8</v>
      </c>
      <c r="N2584">
        <v>5.7</v>
      </c>
    </row>
    <row r="2585" spans="1:14" x14ac:dyDescent="0.25">
      <c r="A2585" t="s">
        <v>10</v>
      </c>
      <c r="B2585" t="s">
        <v>61</v>
      </c>
      <c r="C2585" s="1">
        <v>42436</v>
      </c>
      <c r="D2585">
        <f>16.6-0-0</f>
        <v>16.600000000000001</v>
      </c>
      <c r="E2585">
        <v>12.5</v>
      </c>
      <c r="F2585" s="7">
        <v>15.098605916354982</v>
      </c>
      <c r="G2585" s="7">
        <v>10.454412179306455</v>
      </c>
      <c r="H2585">
        <v>9.81</v>
      </c>
      <c r="I2585" s="7">
        <v>10.061680293205525</v>
      </c>
      <c r="J2585">
        <v>8.1999999999999993</v>
      </c>
      <c r="K2585">
        <v>107.80999999999999</v>
      </c>
      <c r="L2585">
        <v>87.5</v>
      </c>
      <c r="M2585">
        <v>9.3000000000000007</v>
      </c>
      <c r="N2585">
        <v>7.7</v>
      </c>
    </row>
    <row r="2586" spans="1:14" x14ac:dyDescent="0.25">
      <c r="A2586" t="s">
        <v>11</v>
      </c>
      <c r="B2586" t="s">
        <v>61</v>
      </c>
      <c r="C2586" s="1">
        <v>42436</v>
      </c>
      <c r="D2586">
        <f>10.3-0-0</f>
        <v>10.3</v>
      </c>
      <c r="E2586">
        <v>9.6</v>
      </c>
      <c r="F2586" s="7">
        <v>9.3684121047262838</v>
      </c>
      <c r="G2586" s="7">
        <v>10.00682266704257</v>
      </c>
      <c r="H2586">
        <v>9.39</v>
      </c>
      <c r="I2586" s="7">
        <v>9.6309049901325068</v>
      </c>
      <c r="J2586">
        <v>5.3</v>
      </c>
      <c r="K2586">
        <v>70.314999999999998</v>
      </c>
      <c r="L2586">
        <v>67.2</v>
      </c>
      <c r="M2586">
        <v>6.8</v>
      </c>
      <c r="N2586">
        <v>5.6</v>
      </c>
    </row>
    <row r="2587" spans="1:14" x14ac:dyDescent="0.25">
      <c r="A2587" t="s">
        <v>12</v>
      </c>
      <c r="B2587" t="s">
        <v>61</v>
      </c>
      <c r="C2587" s="1">
        <v>42436</v>
      </c>
      <c r="D2587">
        <f>33.3-0-0</f>
        <v>33.299999999999997</v>
      </c>
      <c r="E2587">
        <v>28.9</v>
      </c>
      <c r="F2587" s="7">
        <v>30.288167290037407</v>
      </c>
      <c r="G2587" s="7">
        <v>7.065520157879897</v>
      </c>
      <c r="H2587">
        <v>6.63</v>
      </c>
      <c r="I2587" s="7">
        <v>6.8000958556526641</v>
      </c>
      <c r="J2587">
        <v>17.899999999999999</v>
      </c>
      <c r="K2587">
        <v>235.75</v>
      </c>
      <c r="L2587">
        <v>202.29999999999998</v>
      </c>
      <c r="M2587">
        <v>45.3</v>
      </c>
      <c r="N2587">
        <v>37.6</v>
      </c>
    </row>
    <row r="2588" spans="1:14" x14ac:dyDescent="0.25">
      <c r="A2588" t="s">
        <v>13</v>
      </c>
      <c r="B2588" t="s">
        <v>61</v>
      </c>
      <c r="C2588" s="1">
        <v>42436</v>
      </c>
      <c r="D2588">
        <f>12-0-0</f>
        <v>12</v>
      </c>
      <c r="E2588">
        <v>10</v>
      </c>
      <c r="F2588" s="7">
        <v>10.914654879292758</v>
      </c>
      <c r="G2588" s="7">
        <v>7.4278545249506616</v>
      </c>
      <c r="H2588">
        <v>6.97</v>
      </c>
      <c r="I2588" s="7">
        <v>7.1488187200451083</v>
      </c>
      <c r="J2588">
        <v>6.1</v>
      </c>
      <c r="K2588">
        <v>80</v>
      </c>
      <c r="L2588">
        <v>70</v>
      </c>
      <c r="M2588">
        <v>5.7</v>
      </c>
      <c r="N2588">
        <v>4.8</v>
      </c>
    </row>
    <row r="2589" spans="1:14" x14ac:dyDescent="0.25">
      <c r="A2589" t="s">
        <v>14</v>
      </c>
      <c r="B2589" t="s">
        <v>61</v>
      </c>
      <c r="C2589" s="1">
        <v>42436</v>
      </c>
      <c r="D2589">
        <f>8-0-0</f>
        <v>8</v>
      </c>
      <c r="E2589">
        <v>5.7</v>
      </c>
      <c r="F2589" s="7">
        <v>7.2764365861951728</v>
      </c>
      <c r="G2589" s="7">
        <v>4.4865520157879892</v>
      </c>
      <c r="H2589">
        <v>4.21</v>
      </c>
      <c r="I2589" s="7">
        <v>4.3180095855652656</v>
      </c>
      <c r="J2589">
        <v>4.2</v>
      </c>
      <c r="K2589">
        <v>56</v>
      </c>
      <c r="L2589">
        <v>39.9</v>
      </c>
      <c r="M2589">
        <v>2.7</v>
      </c>
      <c r="N2589">
        <v>2.2000000000000002</v>
      </c>
    </row>
    <row r="2590" spans="1:14" x14ac:dyDescent="0.25">
      <c r="A2590" t="s">
        <v>15</v>
      </c>
      <c r="B2590" t="s">
        <v>61</v>
      </c>
      <c r="C2590" s="1">
        <v>42436</v>
      </c>
      <c r="D2590">
        <f>12-0-0</f>
        <v>12</v>
      </c>
      <c r="E2590">
        <v>9.9</v>
      </c>
      <c r="F2590" s="7">
        <v>10.914654879292758</v>
      </c>
      <c r="G2590" s="7">
        <v>4.3480124048491682</v>
      </c>
      <c r="H2590">
        <v>4.08</v>
      </c>
      <c r="I2590" s="7">
        <v>4.1846743727093312</v>
      </c>
      <c r="J2590">
        <v>6.5</v>
      </c>
      <c r="K2590">
        <v>86</v>
      </c>
      <c r="L2590">
        <v>69.3</v>
      </c>
      <c r="M2590">
        <v>7.5</v>
      </c>
      <c r="N2590">
        <v>6.2</v>
      </c>
    </row>
    <row r="2591" spans="1:14" x14ac:dyDescent="0.25">
      <c r="A2591" t="s">
        <v>16</v>
      </c>
      <c r="B2591" t="s">
        <v>61</v>
      </c>
      <c r="C2591" s="1">
        <v>42436</v>
      </c>
      <c r="D2591">
        <f>11.5-0-0</f>
        <v>11.5</v>
      </c>
      <c r="E2591">
        <v>9.9</v>
      </c>
      <c r="F2591" s="7">
        <v>10.459877592655561</v>
      </c>
      <c r="G2591" s="7">
        <v>7.2360304482661393</v>
      </c>
      <c r="H2591">
        <v>6.79</v>
      </c>
      <c r="I2591" s="7">
        <v>6.964200733013814</v>
      </c>
      <c r="J2591">
        <v>5.8</v>
      </c>
      <c r="K2591">
        <v>76.5</v>
      </c>
      <c r="L2591">
        <v>69.3</v>
      </c>
      <c r="M2591">
        <v>12.5</v>
      </c>
      <c r="N2591">
        <v>10.4</v>
      </c>
    </row>
    <row r="2592" spans="1:14" x14ac:dyDescent="0.25">
      <c r="A2592" t="s">
        <v>17</v>
      </c>
      <c r="B2592" t="s">
        <v>61</v>
      </c>
      <c r="C2592" s="1">
        <v>42436</v>
      </c>
      <c r="D2592">
        <v>0</v>
      </c>
      <c r="E2592">
        <v>17</v>
      </c>
      <c r="F2592" s="7">
        <v>0</v>
      </c>
      <c r="G2592" s="7">
        <v>3.5061178460670988</v>
      </c>
      <c r="H2592">
        <v>3.29</v>
      </c>
      <c r="I2592" s="7">
        <v>3.3744065407386521</v>
      </c>
      <c r="J2592">
        <v>86.2</v>
      </c>
      <c r="K2592">
        <v>0</v>
      </c>
      <c r="L2592">
        <v>119</v>
      </c>
      <c r="M2592">
        <v>244.1</v>
      </c>
      <c r="N2592">
        <v>202.6</v>
      </c>
    </row>
    <row r="2593" spans="1:14" x14ac:dyDescent="0.25">
      <c r="A2593" t="s">
        <v>18</v>
      </c>
      <c r="B2593" t="s">
        <v>61</v>
      </c>
      <c r="C2593" s="1">
        <v>42436</v>
      </c>
      <c r="D2593">
        <f>19.5-0-0</f>
        <v>19.5</v>
      </c>
      <c r="E2593">
        <v>16.2</v>
      </c>
      <c r="F2593" s="7">
        <v>17.736314178850733</v>
      </c>
      <c r="G2593" s="7">
        <v>2.6429095009867489</v>
      </c>
      <c r="H2593">
        <v>2.48</v>
      </c>
      <c r="I2593" s="7">
        <v>2.5436255990978291</v>
      </c>
      <c r="J2593">
        <v>10.6</v>
      </c>
      <c r="K2593">
        <v>139.5</v>
      </c>
      <c r="L2593">
        <v>113.39999999999999</v>
      </c>
      <c r="M2593">
        <v>32.200000000000003</v>
      </c>
      <c r="N2593">
        <v>26.7</v>
      </c>
    </row>
    <row r="2594" spans="1:14" x14ac:dyDescent="0.25">
      <c r="A2594" t="s">
        <v>19</v>
      </c>
      <c r="B2594" t="s">
        <v>61</v>
      </c>
      <c r="C2594" s="1">
        <v>42436</v>
      </c>
      <c r="D2594">
        <f>15.5-0-0</f>
        <v>15.5</v>
      </c>
      <c r="E2594">
        <v>14.6</v>
      </c>
      <c r="F2594" s="7">
        <v>14.098095885753146</v>
      </c>
      <c r="G2594" s="7">
        <v>2.6322526078376089</v>
      </c>
      <c r="H2594">
        <v>2.4700000000000002</v>
      </c>
      <c r="I2594" s="7">
        <v>2.5333690442627574</v>
      </c>
      <c r="J2594">
        <v>8</v>
      </c>
      <c r="K2594">
        <v>105.5</v>
      </c>
      <c r="L2594">
        <v>102.2</v>
      </c>
      <c r="M2594">
        <v>38</v>
      </c>
      <c r="N2594">
        <v>31.6</v>
      </c>
    </row>
    <row r="2595" spans="1:14" x14ac:dyDescent="0.25">
      <c r="A2595" t="s">
        <v>20</v>
      </c>
      <c r="B2595" t="s">
        <v>61</v>
      </c>
      <c r="C2595" s="1">
        <v>42436</v>
      </c>
      <c r="D2595">
        <f>27-0-0</f>
        <v>27</v>
      </c>
      <c r="E2595">
        <v>23.5</v>
      </c>
      <c r="F2595" s="7">
        <v>24.557973478408709</v>
      </c>
      <c r="G2595" s="7">
        <v>2.1526924161263037</v>
      </c>
      <c r="H2595">
        <v>2.02</v>
      </c>
      <c r="I2595" s="7">
        <v>2.0718240766845217</v>
      </c>
      <c r="J2595">
        <v>14.8</v>
      </c>
      <c r="K2595">
        <v>196</v>
      </c>
      <c r="L2595">
        <v>164.5</v>
      </c>
      <c r="M2595">
        <v>35.799999999999997</v>
      </c>
      <c r="N2595">
        <v>29.7</v>
      </c>
    </row>
    <row r="2596" spans="1:14" x14ac:dyDescent="0.25">
      <c r="A2596" t="s">
        <v>21</v>
      </c>
      <c r="B2596" t="s">
        <v>61</v>
      </c>
      <c r="C2596" s="1">
        <v>42436</v>
      </c>
      <c r="D2596">
        <f>28-0-0</f>
        <v>28</v>
      </c>
      <c r="E2596">
        <v>22.5</v>
      </c>
      <c r="F2596" s="7">
        <v>25.467528051683104</v>
      </c>
      <c r="G2596" s="7">
        <v>3.2183817310403153</v>
      </c>
      <c r="H2596">
        <v>3.02</v>
      </c>
      <c r="I2596" s="7">
        <v>3.0974795601917107</v>
      </c>
      <c r="J2596">
        <v>14.2</v>
      </c>
      <c r="K2596">
        <v>188</v>
      </c>
      <c r="L2596">
        <v>157.5</v>
      </c>
      <c r="M2596">
        <v>63.3</v>
      </c>
      <c r="N2596">
        <v>52.5</v>
      </c>
    </row>
    <row r="2597" spans="1:14" x14ac:dyDescent="0.25">
      <c r="A2597" t="s">
        <v>22</v>
      </c>
      <c r="B2597" t="s">
        <v>61</v>
      </c>
      <c r="C2597" s="1">
        <v>42436</v>
      </c>
      <c r="D2597">
        <f>20-0-0</f>
        <v>20</v>
      </c>
      <c r="E2597">
        <v>17.100000000000001</v>
      </c>
      <c r="F2597" s="7">
        <v>18.191091465487933</v>
      </c>
      <c r="G2597" s="7">
        <v>1.5132788271778965</v>
      </c>
      <c r="H2597">
        <v>1.42</v>
      </c>
      <c r="I2597" s="7">
        <v>1.4564307865802084</v>
      </c>
      <c r="J2597">
        <v>10.8</v>
      </c>
      <c r="K2597">
        <v>142</v>
      </c>
      <c r="L2597">
        <v>119.70000000000002</v>
      </c>
      <c r="M2597">
        <v>45.1</v>
      </c>
      <c r="N2597">
        <v>37.4</v>
      </c>
    </row>
    <row r="2598" spans="1:14" x14ac:dyDescent="0.25">
      <c r="A2598" t="s">
        <v>23</v>
      </c>
      <c r="B2598" t="s">
        <v>61</v>
      </c>
      <c r="C2598" s="1">
        <v>42436</v>
      </c>
      <c r="D2598">
        <f>2.9-0-0</f>
        <v>2.9</v>
      </c>
      <c r="E2598">
        <v>4.7</v>
      </c>
      <c r="F2598" s="7">
        <v>2.63770826249575</v>
      </c>
      <c r="G2598" s="7">
        <v>2.5043698900479279</v>
      </c>
      <c r="H2598">
        <v>2.35</v>
      </c>
      <c r="I2598" s="7">
        <v>2.4102903862418943</v>
      </c>
      <c r="J2598">
        <v>2</v>
      </c>
      <c r="K2598">
        <v>26.229999999999997</v>
      </c>
      <c r="L2598">
        <v>32.9</v>
      </c>
      <c r="M2598">
        <v>0.8</v>
      </c>
      <c r="N2598">
        <v>0.6</v>
      </c>
    </row>
    <row r="2599" spans="1:14" x14ac:dyDescent="0.25">
      <c r="A2599" t="s">
        <v>24</v>
      </c>
      <c r="B2599" t="s">
        <v>61</v>
      </c>
      <c r="C2599" s="1">
        <v>42436</v>
      </c>
      <c r="D2599">
        <f>41.5-0-0</f>
        <v>41.5</v>
      </c>
      <c r="E2599">
        <v>35</v>
      </c>
      <c r="F2599" s="7">
        <v>37.74651479088746</v>
      </c>
      <c r="G2599" s="7">
        <v>1.8329856216521001</v>
      </c>
      <c r="H2599">
        <v>1.72</v>
      </c>
      <c r="I2599" s="7">
        <v>1.7641274316323652</v>
      </c>
      <c r="J2599">
        <v>20.8</v>
      </c>
      <c r="K2599">
        <v>275</v>
      </c>
      <c r="L2599">
        <v>245</v>
      </c>
      <c r="M2599">
        <v>87.2</v>
      </c>
      <c r="N2599">
        <v>72.400000000000006</v>
      </c>
    </row>
    <row r="2600" spans="1:14" x14ac:dyDescent="0.25">
      <c r="A2600" t="s">
        <v>25</v>
      </c>
      <c r="B2600" t="s">
        <v>61</v>
      </c>
      <c r="C2600" s="1">
        <v>42436</v>
      </c>
      <c r="D2600">
        <f>7-0-0</f>
        <v>7</v>
      </c>
      <c r="E2600">
        <v>6.3</v>
      </c>
      <c r="F2600" s="7">
        <v>6.3668820129207759</v>
      </c>
      <c r="G2600" s="7">
        <v>2.4617423174513671</v>
      </c>
      <c r="H2600">
        <v>2.31</v>
      </c>
      <c r="I2600" s="7">
        <v>2.369264166901607</v>
      </c>
      <c r="J2600">
        <v>3.3</v>
      </c>
      <c r="K2600">
        <v>44</v>
      </c>
      <c r="L2600">
        <v>44.1</v>
      </c>
      <c r="M2600">
        <v>2.1</v>
      </c>
      <c r="N2600">
        <v>1.7</v>
      </c>
    </row>
    <row r="2601" spans="1:14" x14ac:dyDescent="0.25">
      <c r="A2601" t="s">
        <v>26</v>
      </c>
      <c r="B2601" t="s">
        <v>61</v>
      </c>
      <c r="C2601" s="1">
        <v>42436</v>
      </c>
      <c r="D2601">
        <f>22-0-0</f>
        <v>22</v>
      </c>
      <c r="E2601">
        <v>13.8</v>
      </c>
      <c r="F2601" s="7">
        <v>20.010200612036723</v>
      </c>
      <c r="G2601" s="7">
        <v>1.6624753312658584</v>
      </c>
      <c r="H2601">
        <v>1.56</v>
      </c>
      <c r="I2601" s="7">
        <v>1.600022554271215</v>
      </c>
      <c r="J2601">
        <v>9.8000000000000007</v>
      </c>
      <c r="K2601">
        <v>129</v>
      </c>
      <c r="L2601">
        <v>96.600000000000009</v>
      </c>
      <c r="M2601">
        <v>12.4</v>
      </c>
      <c r="N2601">
        <v>10.3</v>
      </c>
    </row>
    <row r="2602" spans="1:14" x14ac:dyDescent="0.25">
      <c r="A2602" t="s">
        <v>27</v>
      </c>
      <c r="B2602" t="s">
        <v>61</v>
      </c>
      <c r="C2602" s="1">
        <v>42436</v>
      </c>
      <c r="D2602">
        <f>18-0-0</f>
        <v>18</v>
      </c>
      <c r="E2602">
        <v>18.2</v>
      </c>
      <c r="F2602" s="7">
        <v>16.371982318939139</v>
      </c>
      <c r="G2602" s="7">
        <v>1.4386805751339158</v>
      </c>
      <c r="H2602">
        <v>1.35</v>
      </c>
      <c r="I2602" s="7">
        <v>1.3846349027347054</v>
      </c>
      <c r="J2602">
        <v>10.3</v>
      </c>
      <c r="K2602">
        <v>136</v>
      </c>
      <c r="L2602">
        <v>127.39999999999999</v>
      </c>
      <c r="M2602">
        <v>42.2</v>
      </c>
      <c r="N2602">
        <v>35.1</v>
      </c>
    </row>
    <row r="2603" spans="1:14" x14ac:dyDescent="0.25">
      <c r="A2603" t="s">
        <v>28</v>
      </c>
      <c r="B2603" t="s">
        <v>61</v>
      </c>
      <c r="C2603" s="1">
        <v>42436</v>
      </c>
      <c r="D2603">
        <f>7-0-0</f>
        <v>7</v>
      </c>
      <c r="E2603">
        <v>7</v>
      </c>
      <c r="F2603" s="7">
        <v>6.3668820129207759</v>
      </c>
      <c r="G2603" s="7">
        <v>1.4280236819847758</v>
      </c>
      <c r="H2603">
        <v>1.34</v>
      </c>
      <c r="I2603" s="7">
        <v>1.3743783478996334</v>
      </c>
      <c r="J2603">
        <v>3.7</v>
      </c>
      <c r="K2603">
        <v>49</v>
      </c>
      <c r="L2603">
        <v>49</v>
      </c>
      <c r="M2603">
        <v>15.3</v>
      </c>
      <c r="N2603">
        <v>12.7</v>
      </c>
    </row>
    <row r="2604" spans="1:14" x14ac:dyDescent="0.25">
      <c r="A2604" t="s">
        <v>29</v>
      </c>
      <c r="B2604" t="s">
        <v>61</v>
      </c>
      <c r="C2604" s="1">
        <v>42436</v>
      </c>
      <c r="D2604">
        <f>21-0-0</f>
        <v>21</v>
      </c>
      <c r="E2604">
        <v>12.4</v>
      </c>
      <c r="F2604" s="7">
        <v>19.100646038762328</v>
      </c>
      <c r="G2604" s="7">
        <v>1.374739216239075</v>
      </c>
      <c r="H2604">
        <v>1.29</v>
      </c>
      <c r="I2604" s="7">
        <v>1.323095573724274</v>
      </c>
      <c r="J2604">
        <v>9.3000000000000007</v>
      </c>
      <c r="K2604">
        <v>123</v>
      </c>
      <c r="L2604">
        <v>86.8</v>
      </c>
      <c r="M2604">
        <v>8.3000000000000007</v>
      </c>
      <c r="N2604">
        <v>6.9</v>
      </c>
    </row>
    <row r="2605" spans="1:14" x14ac:dyDescent="0.25">
      <c r="A2605" t="s">
        <v>30</v>
      </c>
      <c r="B2605" t="s">
        <v>61</v>
      </c>
      <c r="C2605" s="1">
        <v>42436</v>
      </c>
      <c r="D2605">
        <f>36-0-0</f>
        <v>36</v>
      </c>
      <c r="E2605">
        <v>31.3</v>
      </c>
      <c r="F2605" s="7">
        <v>32.743964637878278</v>
      </c>
      <c r="G2605" s="7">
        <v>1.705102903862419</v>
      </c>
      <c r="H2605">
        <v>1.6</v>
      </c>
      <c r="I2605" s="7">
        <v>1.6410487736115025</v>
      </c>
      <c r="J2605">
        <v>19.100000000000001</v>
      </c>
      <c r="K2605">
        <v>252</v>
      </c>
      <c r="L2605">
        <v>219.1</v>
      </c>
      <c r="M2605">
        <v>18.2</v>
      </c>
      <c r="N2605">
        <v>15.1</v>
      </c>
    </row>
    <row r="2606" spans="1:14" x14ac:dyDescent="0.25">
      <c r="A2606" t="s">
        <v>31</v>
      </c>
      <c r="B2606" t="s">
        <v>61</v>
      </c>
      <c r="C2606" s="1">
        <v>42436</v>
      </c>
      <c r="D2606">
        <f>23-0-0</f>
        <v>23</v>
      </c>
      <c r="E2606">
        <v>19.399999999999999</v>
      </c>
      <c r="F2606" s="7">
        <v>20.919755185311121</v>
      </c>
      <c r="G2606" s="7">
        <v>1.4280236819847758</v>
      </c>
      <c r="H2606">
        <v>1.34</v>
      </c>
      <c r="I2606" s="7">
        <v>1.3743783478996334</v>
      </c>
      <c r="J2606">
        <v>12</v>
      </c>
      <c r="K2606">
        <v>159</v>
      </c>
      <c r="L2606">
        <v>135.79999999999998</v>
      </c>
      <c r="M2606">
        <v>19.899999999999999</v>
      </c>
      <c r="N2606">
        <v>16.5</v>
      </c>
    </row>
    <row r="2607" spans="1:14" x14ac:dyDescent="0.25">
      <c r="A2607" t="s">
        <v>32</v>
      </c>
      <c r="B2607" t="s">
        <v>61</v>
      </c>
      <c r="C2607" s="1">
        <v>42436</v>
      </c>
      <c r="D2607">
        <f>7-0-0</f>
        <v>7</v>
      </c>
      <c r="E2607">
        <v>6.8</v>
      </c>
      <c r="F2607" s="7">
        <v>6.3668820129207759</v>
      </c>
      <c r="G2607" s="7">
        <v>0.88452213137862978</v>
      </c>
      <c r="H2607">
        <v>0.83</v>
      </c>
      <c r="I2607" s="7">
        <v>0.85129405131096691</v>
      </c>
      <c r="J2607">
        <v>3.7</v>
      </c>
      <c r="K2607">
        <v>49</v>
      </c>
      <c r="L2607">
        <v>47.6</v>
      </c>
      <c r="M2607">
        <v>12.7</v>
      </c>
      <c r="N2607">
        <v>10.6</v>
      </c>
    </row>
    <row r="2608" spans="1:14" x14ac:dyDescent="0.25">
      <c r="A2608" t="s">
        <v>33</v>
      </c>
      <c r="B2608" t="s">
        <v>61</v>
      </c>
      <c r="C2608" s="1">
        <v>42436</v>
      </c>
      <c r="D2608">
        <v>0</v>
      </c>
      <c r="E2608">
        <v>15</v>
      </c>
      <c r="F2608" s="7">
        <v>0</v>
      </c>
      <c r="G2608" s="7">
        <v>1.0337186354665913</v>
      </c>
      <c r="H2608">
        <v>0.97</v>
      </c>
      <c r="I2608" s="7">
        <v>0.99488581900197348</v>
      </c>
      <c r="J2608">
        <v>76.099999999999994</v>
      </c>
      <c r="K2608">
        <v>0</v>
      </c>
      <c r="L2608">
        <v>105</v>
      </c>
      <c r="M2608">
        <v>395.2</v>
      </c>
      <c r="N2608">
        <v>328.1</v>
      </c>
    </row>
    <row r="2609" spans="1:14" x14ac:dyDescent="0.25">
      <c r="A2609" t="s">
        <v>34</v>
      </c>
      <c r="B2609" t="s">
        <v>61</v>
      </c>
      <c r="C2609" s="1">
        <v>42436</v>
      </c>
      <c r="D2609">
        <f>8.6-0-0</f>
        <v>8.6</v>
      </c>
      <c r="E2609">
        <v>7.2</v>
      </c>
      <c r="F2609" s="7">
        <v>7.8221693301598103</v>
      </c>
      <c r="G2609" s="7">
        <v>0.59678601635184658</v>
      </c>
      <c r="H2609">
        <v>0.56000000000000005</v>
      </c>
      <c r="I2609" s="7">
        <v>0.57436707076402593</v>
      </c>
      <c r="J2609">
        <v>5</v>
      </c>
      <c r="K2609">
        <v>65.524999999999991</v>
      </c>
      <c r="L2609">
        <v>50.4</v>
      </c>
      <c r="M2609">
        <v>4.7</v>
      </c>
      <c r="N2609">
        <v>3.9</v>
      </c>
    </row>
    <row r="2610" spans="1:14" x14ac:dyDescent="0.25">
      <c r="A2610" t="s">
        <v>35</v>
      </c>
      <c r="B2610" t="s">
        <v>61</v>
      </c>
      <c r="C2610" s="1">
        <v>42436</v>
      </c>
      <c r="D2610">
        <f>21.5-0-0</f>
        <v>21.5</v>
      </c>
      <c r="E2610">
        <v>18</v>
      </c>
      <c r="F2610" s="7">
        <v>19.555423325399527</v>
      </c>
      <c r="G2610" s="7">
        <v>0.58612912320270649</v>
      </c>
      <c r="H2610">
        <v>0.55000000000000004</v>
      </c>
      <c r="I2610" s="7">
        <v>0.56411051592895411</v>
      </c>
      <c r="J2610">
        <v>11.4</v>
      </c>
      <c r="K2610">
        <v>151</v>
      </c>
      <c r="L2610">
        <v>126</v>
      </c>
      <c r="M2610">
        <v>47.2</v>
      </c>
      <c r="N2610">
        <v>39.1</v>
      </c>
    </row>
    <row r="2611" spans="1:14" x14ac:dyDescent="0.25">
      <c r="A2611" t="s">
        <v>36</v>
      </c>
      <c r="B2611" t="s">
        <v>61</v>
      </c>
      <c r="C2611" s="1">
        <v>42436</v>
      </c>
      <c r="D2611">
        <v>0</v>
      </c>
      <c r="E2611">
        <v>8</v>
      </c>
      <c r="F2611" s="7">
        <v>0</v>
      </c>
      <c r="G2611" s="7">
        <v>0.26642232872850291</v>
      </c>
      <c r="H2611">
        <v>0.25</v>
      </c>
      <c r="I2611" s="7">
        <v>0.25641387087679729</v>
      </c>
      <c r="J2611">
        <v>40.6</v>
      </c>
      <c r="K2611">
        <v>0</v>
      </c>
      <c r="L2611">
        <v>56</v>
      </c>
      <c r="M2611">
        <v>0</v>
      </c>
      <c r="N2611">
        <v>0</v>
      </c>
    </row>
    <row r="2612" spans="1:14" x14ac:dyDescent="0.25">
      <c r="A2612" t="s">
        <v>37</v>
      </c>
      <c r="B2612" t="s">
        <v>61</v>
      </c>
      <c r="C2612" s="1">
        <v>42436</v>
      </c>
      <c r="D2612">
        <v>0</v>
      </c>
      <c r="E2612">
        <v>0</v>
      </c>
      <c r="F2612" s="7">
        <v>0</v>
      </c>
      <c r="G2612" s="7">
        <v>0</v>
      </c>
      <c r="H2612">
        <v>0</v>
      </c>
      <c r="I2612" s="7">
        <v>0</v>
      </c>
      <c r="J2612">
        <v>0</v>
      </c>
      <c r="K2612">
        <v>0</v>
      </c>
      <c r="L2612">
        <v>0</v>
      </c>
      <c r="M2612">
        <v>0</v>
      </c>
      <c r="N2612">
        <v>0</v>
      </c>
    </row>
    <row r="2613" spans="1:14" x14ac:dyDescent="0.25">
      <c r="A2613" t="s">
        <v>38</v>
      </c>
      <c r="B2613" t="s">
        <v>61</v>
      </c>
      <c r="C2613" s="1">
        <v>42436</v>
      </c>
      <c r="D2613">
        <v>0</v>
      </c>
      <c r="E2613">
        <v>10</v>
      </c>
      <c r="F2613" s="7">
        <v>0</v>
      </c>
      <c r="G2613" s="7">
        <v>0</v>
      </c>
      <c r="H2613">
        <v>0</v>
      </c>
      <c r="I2613" s="7">
        <v>0</v>
      </c>
      <c r="J2613">
        <v>50.7</v>
      </c>
      <c r="K2613">
        <v>0</v>
      </c>
      <c r="L2613">
        <v>70</v>
      </c>
      <c r="M2613">
        <v>264.89999999999998</v>
      </c>
      <c r="N2613">
        <v>219.8</v>
      </c>
    </row>
    <row r="2614" spans="1:14" x14ac:dyDescent="0.25">
      <c r="A2614" t="s">
        <v>59</v>
      </c>
      <c r="B2614" t="s">
        <v>61</v>
      </c>
      <c r="C2614" s="1">
        <v>42436</v>
      </c>
      <c r="D2614">
        <v>0</v>
      </c>
      <c r="E2614">
        <v>5</v>
      </c>
      <c r="F2614" s="7">
        <v>0</v>
      </c>
      <c r="G2614" s="7">
        <v>0</v>
      </c>
      <c r="I2614" s="7">
        <v>0</v>
      </c>
      <c r="K2614">
        <v>0</v>
      </c>
      <c r="L2614">
        <v>35</v>
      </c>
      <c r="M2614">
        <v>0</v>
      </c>
      <c r="N2614">
        <v>0</v>
      </c>
    </row>
    <row r="2615" spans="1:14" x14ac:dyDescent="0.25">
      <c r="A2615" t="s">
        <v>1</v>
      </c>
      <c r="B2615" t="s">
        <v>61</v>
      </c>
      <c r="C2615" s="1">
        <v>42437</v>
      </c>
      <c r="D2615">
        <v>584</v>
      </c>
      <c r="E2615">
        <v>507.19999999999993</v>
      </c>
      <c r="F2615">
        <v>533</v>
      </c>
      <c r="G2615">
        <v>158</v>
      </c>
      <c r="H2615">
        <v>177.35000000000002</v>
      </c>
      <c r="I2615">
        <v>181.22</v>
      </c>
      <c r="J2615">
        <v>531.5</v>
      </c>
      <c r="K2615">
        <v>4639.2</v>
      </c>
      <c r="L2615">
        <v>4293</v>
      </c>
      <c r="M2615">
        <v>1698.2</v>
      </c>
      <c r="N2615">
        <v>1459.6200000000001</v>
      </c>
    </row>
    <row r="2616" spans="1:14" x14ac:dyDescent="0.25">
      <c r="A2616" t="s">
        <v>2</v>
      </c>
      <c r="B2616" t="s">
        <v>61</v>
      </c>
      <c r="C2616" s="1">
        <v>42437</v>
      </c>
      <c r="D2616">
        <f>16.3-0-0</f>
        <v>16.3</v>
      </c>
      <c r="E2616">
        <v>15.4</v>
      </c>
      <c r="F2616" s="7">
        <v>14.87654109589041</v>
      </c>
      <c r="G2616" s="7">
        <v>18.441499859035801</v>
      </c>
      <c r="H2616">
        <v>20.7</v>
      </c>
      <c r="I2616" s="7">
        <v>21.151700028192835</v>
      </c>
      <c r="J2616">
        <v>9.4</v>
      </c>
      <c r="K2616">
        <v>133.685</v>
      </c>
      <c r="L2616">
        <v>123.2</v>
      </c>
      <c r="M2616">
        <v>11.9</v>
      </c>
      <c r="N2616">
        <v>10.199999999999999</v>
      </c>
    </row>
    <row r="2617" spans="1:14" x14ac:dyDescent="0.25">
      <c r="A2617" t="s">
        <v>3</v>
      </c>
      <c r="B2617" t="s">
        <v>61</v>
      </c>
      <c r="C2617" s="1">
        <v>42437</v>
      </c>
      <c r="D2617">
        <f>4.1-0-0</f>
        <v>4.0999999999999996</v>
      </c>
      <c r="E2617">
        <v>3.9</v>
      </c>
      <c r="F2617" s="7">
        <v>3.74195205479452</v>
      </c>
      <c r="G2617" s="7">
        <v>12.57051029038624</v>
      </c>
      <c r="H2617">
        <v>14.11</v>
      </c>
      <c r="I2617" s="7">
        <v>14.41789794192275</v>
      </c>
      <c r="J2617">
        <v>2.5</v>
      </c>
      <c r="K2617">
        <v>35.97</v>
      </c>
      <c r="L2617">
        <v>31.2</v>
      </c>
      <c r="M2617">
        <v>6.6</v>
      </c>
      <c r="N2617">
        <v>5.7</v>
      </c>
    </row>
    <row r="2618" spans="1:14" x14ac:dyDescent="0.25">
      <c r="A2618" t="s">
        <v>4</v>
      </c>
      <c r="B2618" t="s">
        <v>61</v>
      </c>
      <c r="C2618" s="1">
        <v>42437</v>
      </c>
      <c r="D2618">
        <f>8.8-0-0</f>
        <v>8.8000000000000007</v>
      </c>
      <c r="E2618">
        <v>7.8</v>
      </c>
      <c r="F2618" s="7">
        <v>8.0315068493150701</v>
      </c>
      <c r="G2618" s="7">
        <v>9.3365661122074997</v>
      </c>
      <c r="H2618">
        <v>10.48</v>
      </c>
      <c r="I2618" s="7">
        <v>10.7086867775585</v>
      </c>
      <c r="J2618">
        <v>4.7</v>
      </c>
      <c r="K2618">
        <v>67.215000000000003</v>
      </c>
      <c r="L2618">
        <v>62.4</v>
      </c>
      <c r="M2618">
        <v>11</v>
      </c>
      <c r="N2618">
        <v>9.5</v>
      </c>
    </row>
    <row r="2619" spans="1:14" x14ac:dyDescent="0.25">
      <c r="A2619" t="s">
        <v>5</v>
      </c>
      <c r="B2619" t="s">
        <v>61</v>
      </c>
      <c r="C2619" s="1">
        <v>42437</v>
      </c>
      <c r="D2619">
        <f>14.3-0-0</f>
        <v>14.3</v>
      </c>
      <c r="E2619">
        <v>7.7</v>
      </c>
      <c r="F2619" s="7">
        <v>13.051198630136987</v>
      </c>
      <c r="G2619" s="7">
        <v>9.0069354383986457</v>
      </c>
      <c r="H2619">
        <v>10.11</v>
      </c>
      <c r="I2619" s="7">
        <v>10.330612912320269</v>
      </c>
      <c r="J2619">
        <v>8.8000000000000007</v>
      </c>
      <c r="K2619">
        <v>125.10849999999999</v>
      </c>
      <c r="L2619">
        <v>61.6</v>
      </c>
      <c r="M2619">
        <v>7.5</v>
      </c>
      <c r="N2619">
        <v>6.4</v>
      </c>
    </row>
    <row r="2620" spans="1:14" x14ac:dyDescent="0.25">
      <c r="A2620" t="s">
        <v>6</v>
      </c>
      <c r="B2620" t="s">
        <v>61</v>
      </c>
      <c r="C2620" s="1">
        <v>42437</v>
      </c>
      <c r="D2620">
        <f>14.4-0-0</f>
        <v>14.4</v>
      </c>
      <c r="E2620">
        <v>15.4</v>
      </c>
      <c r="F2620" s="7">
        <v>13.142465753424657</v>
      </c>
      <c r="G2620" s="7">
        <v>11.100535663941358</v>
      </c>
      <c r="H2620">
        <v>12.46</v>
      </c>
      <c r="I2620" s="7">
        <v>12.731892867211727</v>
      </c>
      <c r="J2620">
        <v>8.1</v>
      </c>
      <c r="K2620">
        <v>115.63199999999999</v>
      </c>
      <c r="L2620">
        <v>123.2</v>
      </c>
      <c r="M2620">
        <v>9.6999999999999993</v>
      </c>
      <c r="N2620">
        <v>8.4</v>
      </c>
    </row>
    <row r="2621" spans="1:14" x14ac:dyDescent="0.25">
      <c r="A2621" t="s">
        <v>7</v>
      </c>
      <c r="B2621" t="s">
        <v>61</v>
      </c>
      <c r="C2621" s="1">
        <v>42437</v>
      </c>
      <c r="D2621">
        <f>14.1-0-0</f>
        <v>14.1</v>
      </c>
      <c r="E2621">
        <v>11.5</v>
      </c>
      <c r="F2621" s="7">
        <v>12.868664383561644</v>
      </c>
      <c r="G2621" s="7">
        <v>9.3811107978573425</v>
      </c>
      <c r="H2621">
        <v>10.53</v>
      </c>
      <c r="I2621" s="7">
        <v>10.75977784042853</v>
      </c>
      <c r="J2621">
        <v>8.8000000000000007</v>
      </c>
      <c r="K2621">
        <v>126.08500000000001</v>
      </c>
      <c r="L2621">
        <v>92</v>
      </c>
      <c r="M2621">
        <v>8.1</v>
      </c>
      <c r="N2621">
        <v>7</v>
      </c>
    </row>
    <row r="2622" spans="1:14" x14ac:dyDescent="0.25">
      <c r="A2622" t="s">
        <v>8</v>
      </c>
      <c r="B2622" t="s">
        <v>61</v>
      </c>
      <c r="C2622" s="1">
        <v>42437</v>
      </c>
      <c r="D2622">
        <f>12.7-0-0</f>
        <v>12.7</v>
      </c>
      <c r="E2622">
        <v>9.4</v>
      </c>
      <c r="F2622" s="7">
        <v>11.590924657534245</v>
      </c>
      <c r="G2622" s="7">
        <v>7.1271497039751894</v>
      </c>
      <c r="H2622">
        <v>8</v>
      </c>
      <c r="I2622" s="7">
        <v>8.1745700592049602</v>
      </c>
      <c r="J2622">
        <v>7.5</v>
      </c>
      <c r="K2622">
        <v>107.24000000000001</v>
      </c>
      <c r="L2622">
        <v>75.2</v>
      </c>
      <c r="M2622">
        <v>8.5</v>
      </c>
      <c r="N2622">
        <v>7.3</v>
      </c>
    </row>
    <row r="2623" spans="1:14" x14ac:dyDescent="0.25">
      <c r="A2623" t="s">
        <v>9</v>
      </c>
      <c r="B2623" t="s">
        <v>61</v>
      </c>
      <c r="C2623" s="1">
        <v>42437</v>
      </c>
      <c r="D2623">
        <f>16-0-0</f>
        <v>16</v>
      </c>
      <c r="E2623">
        <v>11.3</v>
      </c>
      <c r="F2623" s="7">
        <v>14.602739726027398</v>
      </c>
      <c r="G2623" s="7">
        <v>9.2296588666478687</v>
      </c>
      <c r="H2623">
        <v>10.36</v>
      </c>
      <c r="I2623" s="7">
        <v>10.586068226670424</v>
      </c>
      <c r="J2623">
        <v>8.1999999999999993</v>
      </c>
      <c r="K2623">
        <v>116.845</v>
      </c>
      <c r="L2623">
        <v>90.4</v>
      </c>
      <c r="M2623">
        <v>8.1</v>
      </c>
      <c r="N2623">
        <v>7</v>
      </c>
    </row>
    <row r="2624" spans="1:14" x14ac:dyDescent="0.25">
      <c r="A2624" t="s">
        <v>10</v>
      </c>
      <c r="B2624" t="s">
        <v>61</v>
      </c>
      <c r="C2624" s="1">
        <v>42437</v>
      </c>
      <c r="D2624">
        <f>18.5-0-0</f>
        <v>18.5</v>
      </c>
      <c r="E2624">
        <v>12.5</v>
      </c>
      <c r="F2624" s="7">
        <v>16.88441780821918</v>
      </c>
      <c r="G2624" s="7">
        <v>8.7396673244995764</v>
      </c>
      <c r="H2624">
        <v>9.81</v>
      </c>
      <c r="I2624" s="7">
        <v>10.024066535100083</v>
      </c>
      <c r="J2624">
        <v>8.8000000000000007</v>
      </c>
      <c r="K2624">
        <v>126.33999999999999</v>
      </c>
      <c r="L2624">
        <v>100</v>
      </c>
      <c r="M2624">
        <v>11.3</v>
      </c>
      <c r="N2624">
        <v>9.6999999999999993</v>
      </c>
    </row>
    <row r="2625" spans="1:14" x14ac:dyDescent="0.25">
      <c r="A2625" t="s">
        <v>11</v>
      </c>
      <c r="B2625" t="s">
        <v>61</v>
      </c>
      <c r="C2625" s="1">
        <v>42437</v>
      </c>
      <c r="D2625">
        <f>10.7-0-0</f>
        <v>10.7</v>
      </c>
      <c r="E2625">
        <v>9.6</v>
      </c>
      <c r="F2625" s="7">
        <v>9.7655821917808208</v>
      </c>
      <c r="G2625" s="7">
        <v>8.3654919650408797</v>
      </c>
      <c r="H2625">
        <v>9.39</v>
      </c>
      <c r="I2625" s="7">
        <v>9.5949016069918223</v>
      </c>
      <c r="J2625">
        <v>5.7</v>
      </c>
      <c r="K2625">
        <v>80.97</v>
      </c>
      <c r="L2625">
        <v>76.8</v>
      </c>
      <c r="M2625">
        <v>8</v>
      </c>
      <c r="N2625">
        <v>6.9</v>
      </c>
    </row>
    <row r="2626" spans="1:14" x14ac:dyDescent="0.25">
      <c r="A2626" t="s">
        <v>12</v>
      </c>
      <c r="B2626" t="s">
        <v>61</v>
      </c>
      <c r="C2626" s="1">
        <v>42437</v>
      </c>
      <c r="D2626">
        <f>33.4-0-0</f>
        <v>33.4</v>
      </c>
      <c r="E2626">
        <v>28.9</v>
      </c>
      <c r="F2626" s="7">
        <v>30.483219178082194</v>
      </c>
      <c r="G2626" s="7">
        <v>5.9066253171694383</v>
      </c>
      <c r="H2626">
        <v>6.63</v>
      </c>
      <c r="I2626" s="7">
        <v>6.774674936566111</v>
      </c>
      <c r="J2626">
        <v>18.8</v>
      </c>
      <c r="K2626">
        <v>269.13499999999999</v>
      </c>
      <c r="L2626">
        <v>231.2</v>
      </c>
      <c r="M2626">
        <v>53.4</v>
      </c>
      <c r="N2626">
        <v>45.9</v>
      </c>
    </row>
    <row r="2627" spans="1:14" x14ac:dyDescent="0.25">
      <c r="A2627" t="s">
        <v>13</v>
      </c>
      <c r="B2627" t="s">
        <v>61</v>
      </c>
      <c r="C2627" s="1">
        <v>42437</v>
      </c>
      <c r="D2627">
        <f>11-0-0</f>
        <v>11</v>
      </c>
      <c r="E2627">
        <v>10</v>
      </c>
      <c r="F2627" s="7">
        <v>10.039383561643836</v>
      </c>
      <c r="G2627" s="7">
        <v>6.209529179588384</v>
      </c>
      <c r="H2627">
        <v>6.97</v>
      </c>
      <c r="I2627" s="7">
        <v>7.1220941640823217</v>
      </c>
      <c r="J2627">
        <v>6.4</v>
      </c>
      <c r="K2627">
        <v>91</v>
      </c>
      <c r="L2627">
        <v>80</v>
      </c>
      <c r="M2627">
        <v>6.8</v>
      </c>
      <c r="N2627">
        <v>5.8</v>
      </c>
    </row>
    <row r="2628" spans="1:14" x14ac:dyDescent="0.25">
      <c r="A2628" t="s">
        <v>14</v>
      </c>
      <c r="B2628" t="s">
        <v>61</v>
      </c>
      <c r="C2628" s="1">
        <v>42437</v>
      </c>
      <c r="D2628">
        <f>8-0-0</f>
        <v>8</v>
      </c>
      <c r="E2628">
        <v>6.1</v>
      </c>
      <c r="F2628" s="7">
        <v>7.3013698630136989</v>
      </c>
      <c r="G2628" s="7">
        <v>3.7506625317169431</v>
      </c>
      <c r="H2628">
        <v>4.21</v>
      </c>
      <c r="I2628" s="7">
        <v>4.3018674936566104</v>
      </c>
      <c r="J2628">
        <v>4.5</v>
      </c>
      <c r="K2628">
        <v>64</v>
      </c>
      <c r="L2628">
        <v>48.8</v>
      </c>
      <c r="M2628">
        <v>3.2</v>
      </c>
      <c r="N2628">
        <v>2.8</v>
      </c>
    </row>
    <row r="2629" spans="1:14" x14ac:dyDescent="0.25">
      <c r="A2629" t="s">
        <v>15</v>
      </c>
      <c r="B2629" t="s">
        <v>61</v>
      </c>
      <c r="C2629" s="1">
        <v>42437</v>
      </c>
      <c r="D2629">
        <f>12-0-0</f>
        <v>12</v>
      </c>
      <c r="E2629">
        <v>9.9</v>
      </c>
      <c r="F2629" s="7">
        <v>10.952054794520548</v>
      </c>
      <c r="G2629" s="7">
        <v>3.6348463490273466</v>
      </c>
      <c r="H2629">
        <v>4.08</v>
      </c>
      <c r="I2629" s="7">
        <v>4.16903073019453</v>
      </c>
      <c r="J2629">
        <v>6.9</v>
      </c>
      <c r="K2629">
        <v>98</v>
      </c>
      <c r="L2629">
        <v>79.2</v>
      </c>
      <c r="M2629">
        <v>8.6999999999999993</v>
      </c>
      <c r="N2629">
        <v>7.5</v>
      </c>
    </row>
    <row r="2630" spans="1:14" x14ac:dyDescent="0.25">
      <c r="A2630" t="s">
        <v>16</v>
      </c>
      <c r="B2630" t="s">
        <v>61</v>
      </c>
      <c r="C2630" s="1">
        <v>42437</v>
      </c>
      <c r="D2630">
        <f>13-0-0</f>
        <v>13</v>
      </c>
      <c r="E2630">
        <v>9.9</v>
      </c>
      <c r="F2630" s="7">
        <v>11.864726027397261</v>
      </c>
      <c r="G2630" s="7">
        <v>6.0491683112489421</v>
      </c>
      <c r="H2630">
        <v>6.79</v>
      </c>
      <c r="I2630" s="7">
        <v>6.9381663377502107</v>
      </c>
      <c r="J2630">
        <v>6.3</v>
      </c>
      <c r="K2630">
        <v>89.5</v>
      </c>
      <c r="L2630">
        <v>79.2</v>
      </c>
      <c r="M2630">
        <v>15.1</v>
      </c>
      <c r="N2630">
        <v>13</v>
      </c>
    </row>
    <row r="2631" spans="1:14" x14ac:dyDescent="0.25">
      <c r="A2631" t="s">
        <v>17</v>
      </c>
      <c r="B2631" t="s">
        <v>61</v>
      </c>
      <c r="C2631" s="1">
        <v>42437</v>
      </c>
      <c r="D2631">
        <v>0</v>
      </c>
      <c r="E2631">
        <v>17</v>
      </c>
      <c r="F2631" s="7">
        <v>0</v>
      </c>
      <c r="G2631" s="7">
        <v>2.9310403157597968</v>
      </c>
      <c r="H2631">
        <v>3.29</v>
      </c>
      <c r="I2631" s="7">
        <v>3.3617919368480402</v>
      </c>
      <c r="J2631">
        <v>80.900000000000006</v>
      </c>
      <c r="K2631">
        <v>0</v>
      </c>
      <c r="L2631">
        <v>136</v>
      </c>
      <c r="M2631">
        <v>255.7</v>
      </c>
      <c r="N2631">
        <v>219.8</v>
      </c>
    </row>
    <row r="2632" spans="1:14" x14ac:dyDescent="0.25">
      <c r="A2632" t="s">
        <v>18</v>
      </c>
      <c r="B2632" t="s">
        <v>61</v>
      </c>
      <c r="C2632" s="1">
        <v>42437</v>
      </c>
      <c r="D2632">
        <f>19-0-0</f>
        <v>19</v>
      </c>
      <c r="E2632">
        <v>16.2</v>
      </c>
      <c r="F2632" s="7">
        <v>17.340753424657535</v>
      </c>
      <c r="G2632" s="7">
        <v>2.2094164082323084</v>
      </c>
      <c r="H2632">
        <v>2.48</v>
      </c>
      <c r="I2632" s="7">
        <v>2.5341167183535376</v>
      </c>
      <c r="J2632">
        <v>11.1</v>
      </c>
      <c r="K2632">
        <v>158.5</v>
      </c>
      <c r="L2632">
        <v>129.6</v>
      </c>
      <c r="M2632">
        <v>37.799999999999997</v>
      </c>
      <c r="N2632">
        <v>32.5</v>
      </c>
    </row>
    <row r="2633" spans="1:14" x14ac:dyDescent="0.25">
      <c r="A2633" t="s">
        <v>19</v>
      </c>
      <c r="B2633" t="s">
        <v>61</v>
      </c>
      <c r="C2633" s="1">
        <v>42437</v>
      </c>
      <c r="D2633">
        <f>16-0-0</f>
        <v>16</v>
      </c>
      <c r="E2633">
        <v>14.6</v>
      </c>
      <c r="F2633" s="7">
        <v>14.602739726027398</v>
      </c>
      <c r="G2633" s="7">
        <v>2.2005074711023398</v>
      </c>
      <c r="H2633">
        <v>2.4700000000000002</v>
      </c>
      <c r="I2633" s="7">
        <v>2.5238985057795316</v>
      </c>
      <c r="J2633">
        <v>8.5</v>
      </c>
      <c r="K2633">
        <v>121.5</v>
      </c>
      <c r="L2633">
        <v>116.8</v>
      </c>
      <c r="M2633">
        <v>45.2</v>
      </c>
      <c r="N2633">
        <v>38.799999999999997</v>
      </c>
    </row>
    <row r="2634" spans="1:14" x14ac:dyDescent="0.25">
      <c r="A2634" t="s">
        <v>20</v>
      </c>
      <c r="B2634" t="s">
        <v>61</v>
      </c>
      <c r="C2634" s="1">
        <v>42437</v>
      </c>
      <c r="D2634">
        <f>29-0-0</f>
        <v>29</v>
      </c>
      <c r="E2634">
        <v>23.5</v>
      </c>
      <c r="F2634" s="7">
        <v>26.467465753424658</v>
      </c>
      <c r="G2634" s="7">
        <v>1.7996053002537356</v>
      </c>
      <c r="H2634">
        <v>2.02</v>
      </c>
      <c r="I2634" s="7">
        <v>2.0640789399492525</v>
      </c>
      <c r="J2634">
        <v>15.7</v>
      </c>
      <c r="K2634">
        <v>225</v>
      </c>
      <c r="L2634">
        <v>188</v>
      </c>
      <c r="M2634">
        <v>42.4</v>
      </c>
      <c r="N2634">
        <v>36.5</v>
      </c>
    </row>
    <row r="2635" spans="1:14" x14ac:dyDescent="0.25">
      <c r="A2635" t="s">
        <v>21</v>
      </c>
      <c r="B2635" t="s">
        <v>61</v>
      </c>
      <c r="C2635" s="1">
        <v>42437</v>
      </c>
      <c r="D2635">
        <f>28-0-0</f>
        <v>28</v>
      </c>
      <c r="E2635">
        <v>22.5</v>
      </c>
      <c r="F2635" s="7">
        <v>25.554794520547944</v>
      </c>
      <c r="G2635" s="7">
        <v>2.6904990132506343</v>
      </c>
      <c r="H2635">
        <v>3.02</v>
      </c>
      <c r="I2635" s="7">
        <v>3.085900197349873</v>
      </c>
      <c r="J2635">
        <v>15.1</v>
      </c>
      <c r="K2635">
        <v>216</v>
      </c>
      <c r="L2635">
        <v>180</v>
      </c>
      <c r="M2635">
        <v>75</v>
      </c>
      <c r="N2635">
        <v>64.5</v>
      </c>
    </row>
    <row r="2636" spans="1:14" x14ac:dyDescent="0.25">
      <c r="A2636" t="s">
        <v>22</v>
      </c>
      <c r="B2636" t="s">
        <v>61</v>
      </c>
      <c r="C2636" s="1">
        <v>42437</v>
      </c>
      <c r="D2636">
        <f>19-0-0</f>
        <v>19</v>
      </c>
      <c r="E2636">
        <v>17.100000000000001</v>
      </c>
      <c r="F2636" s="7">
        <v>17.340753424657535</v>
      </c>
      <c r="G2636" s="7">
        <v>1.265069072455596</v>
      </c>
      <c r="H2636">
        <v>1.42</v>
      </c>
      <c r="I2636" s="7">
        <v>1.4509861855088806</v>
      </c>
      <c r="J2636">
        <v>11.3</v>
      </c>
      <c r="K2636">
        <v>161</v>
      </c>
      <c r="L2636">
        <v>136.80000000000001</v>
      </c>
      <c r="M2636">
        <v>52.7</v>
      </c>
      <c r="N2636">
        <v>45.3</v>
      </c>
    </row>
    <row r="2637" spans="1:14" x14ac:dyDescent="0.25">
      <c r="A2637" t="s">
        <v>23</v>
      </c>
      <c r="B2637" t="s">
        <v>61</v>
      </c>
      <c r="C2637" s="1">
        <v>42437</v>
      </c>
      <c r="D2637">
        <f>2.7-0-0</f>
        <v>2.7</v>
      </c>
      <c r="E2637">
        <v>4.7</v>
      </c>
      <c r="F2637" s="7">
        <v>2.4642123287671236</v>
      </c>
      <c r="G2637" s="7">
        <v>2.093600225542712</v>
      </c>
      <c r="H2637">
        <v>2.35</v>
      </c>
      <c r="I2637" s="7">
        <v>2.4012799548914572</v>
      </c>
      <c r="J2637">
        <v>2</v>
      </c>
      <c r="K2637">
        <v>28.97</v>
      </c>
      <c r="L2637">
        <v>37.6</v>
      </c>
      <c r="M2637">
        <v>0.8</v>
      </c>
      <c r="N2637">
        <v>0.7</v>
      </c>
    </row>
    <row r="2638" spans="1:14" x14ac:dyDescent="0.25">
      <c r="A2638" t="s">
        <v>24</v>
      </c>
      <c r="B2638" t="s">
        <v>61</v>
      </c>
      <c r="C2638" s="1">
        <v>42437</v>
      </c>
      <c r="D2638">
        <f>42-0-0</f>
        <v>42</v>
      </c>
      <c r="E2638">
        <v>35</v>
      </c>
      <c r="F2638" s="7">
        <v>38.332191780821915</v>
      </c>
      <c r="G2638" s="7">
        <v>1.5323371863546658</v>
      </c>
      <c r="H2638">
        <v>1.72</v>
      </c>
      <c r="I2638" s="7">
        <v>1.7575325627290665</v>
      </c>
      <c r="J2638">
        <v>22.2</v>
      </c>
      <c r="K2638">
        <v>317</v>
      </c>
      <c r="L2638">
        <v>280</v>
      </c>
      <c r="M2638">
        <v>103.8</v>
      </c>
      <c r="N2638">
        <v>89.2</v>
      </c>
    </row>
    <row r="2639" spans="1:14" x14ac:dyDescent="0.25">
      <c r="A2639" t="s">
        <v>25</v>
      </c>
      <c r="B2639" t="s">
        <v>61</v>
      </c>
      <c r="C2639" s="1">
        <v>42437</v>
      </c>
      <c r="D2639">
        <f>7-0-0</f>
        <v>7</v>
      </c>
      <c r="E2639">
        <v>6.3</v>
      </c>
      <c r="F2639" s="7">
        <v>6.3886986301369859</v>
      </c>
      <c r="G2639" s="7">
        <v>2.057964477022836</v>
      </c>
      <c r="H2639">
        <v>2.31</v>
      </c>
      <c r="I2639" s="7">
        <v>2.3604071045954327</v>
      </c>
      <c r="J2639">
        <v>3.6</v>
      </c>
      <c r="K2639">
        <v>51</v>
      </c>
      <c r="L2639">
        <v>50.4</v>
      </c>
      <c r="M2639">
        <v>2.5</v>
      </c>
      <c r="N2639">
        <v>2.1</v>
      </c>
    </row>
    <row r="2640" spans="1:14" x14ac:dyDescent="0.25">
      <c r="A2640" t="s">
        <v>26</v>
      </c>
      <c r="B2640" t="s">
        <v>61</v>
      </c>
      <c r="C2640" s="1">
        <v>42437</v>
      </c>
      <c r="D2640">
        <f>20.5-0-0</f>
        <v>20.5</v>
      </c>
      <c r="E2640">
        <v>13.8</v>
      </c>
      <c r="F2640" s="7">
        <v>18.709760273972602</v>
      </c>
      <c r="G2640" s="7">
        <v>1.389794192275162</v>
      </c>
      <c r="H2640">
        <v>1.56</v>
      </c>
      <c r="I2640" s="7">
        <v>1.5940411615449672</v>
      </c>
      <c r="J2640">
        <v>10.5</v>
      </c>
      <c r="K2640">
        <v>149.5</v>
      </c>
      <c r="L2640">
        <v>110.4</v>
      </c>
      <c r="M2640">
        <v>14.8</v>
      </c>
      <c r="N2640">
        <v>12.8</v>
      </c>
    </row>
    <row r="2641" spans="1:14" x14ac:dyDescent="0.25">
      <c r="A2641" t="s">
        <v>27</v>
      </c>
      <c r="B2641" t="s">
        <v>61</v>
      </c>
      <c r="C2641" s="1">
        <v>42437</v>
      </c>
      <c r="D2641">
        <f>17-0-0</f>
        <v>17</v>
      </c>
      <c r="E2641">
        <v>18.2</v>
      </c>
      <c r="F2641" s="7">
        <v>15.515410958904109</v>
      </c>
      <c r="G2641" s="7">
        <v>1.2027065125458132</v>
      </c>
      <c r="H2641">
        <v>1.35</v>
      </c>
      <c r="I2641" s="7">
        <v>1.3794586974908372</v>
      </c>
      <c r="J2641">
        <v>10.7</v>
      </c>
      <c r="K2641">
        <v>153</v>
      </c>
      <c r="L2641">
        <v>145.6</v>
      </c>
      <c r="M2641">
        <v>49</v>
      </c>
      <c r="N2641">
        <v>42.1</v>
      </c>
    </row>
    <row r="2642" spans="1:14" x14ac:dyDescent="0.25">
      <c r="A2642" t="s">
        <v>28</v>
      </c>
      <c r="B2642" t="s">
        <v>61</v>
      </c>
      <c r="C2642" s="1">
        <v>42437</v>
      </c>
      <c r="D2642">
        <f>7-0-0</f>
        <v>7</v>
      </c>
      <c r="E2642">
        <v>7</v>
      </c>
      <c r="F2642" s="7">
        <v>6.3886986301369859</v>
      </c>
      <c r="G2642" s="7">
        <v>1.1937975754158443</v>
      </c>
      <c r="H2642">
        <v>1.34</v>
      </c>
      <c r="I2642" s="7">
        <v>1.3692404849168309</v>
      </c>
      <c r="J2642">
        <v>3.9</v>
      </c>
      <c r="K2642">
        <v>56</v>
      </c>
      <c r="L2642">
        <v>56</v>
      </c>
      <c r="M2642">
        <v>18.100000000000001</v>
      </c>
      <c r="N2642">
        <v>15.5</v>
      </c>
    </row>
    <row r="2643" spans="1:14" x14ac:dyDescent="0.25">
      <c r="A2643" t="s">
        <v>29</v>
      </c>
      <c r="B2643" t="s">
        <v>61</v>
      </c>
      <c r="C2643" s="1">
        <v>42437</v>
      </c>
      <c r="D2643">
        <f>18-0-0</f>
        <v>18</v>
      </c>
      <c r="E2643">
        <v>12.4</v>
      </c>
      <c r="F2643" s="7">
        <v>16.42808219178082</v>
      </c>
      <c r="G2643" s="7">
        <v>1.1492528897659993</v>
      </c>
      <c r="H2643">
        <v>1.29</v>
      </c>
      <c r="I2643" s="7">
        <v>1.3181494220468</v>
      </c>
      <c r="J2643">
        <v>9.9</v>
      </c>
      <c r="K2643">
        <v>141</v>
      </c>
      <c r="L2643">
        <v>99.2</v>
      </c>
      <c r="M2643">
        <v>9.8000000000000007</v>
      </c>
      <c r="N2643">
        <v>8.4</v>
      </c>
    </row>
    <row r="2644" spans="1:14" x14ac:dyDescent="0.25">
      <c r="A2644" t="s">
        <v>30</v>
      </c>
      <c r="B2644" t="s">
        <v>61</v>
      </c>
      <c r="C2644" s="1">
        <v>42437</v>
      </c>
      <c r="D2644">
        <f>37-0-0</f>
        <v>37</v>
      </c>
      <c r="E2644">
        <v>31.3</v>
      </c>
      <c r="F2644" s="7">
        <v>33.768835616438359</v>
      </c>
      <c r="G2644" s="7">
        <v>1.4254299407950379</v>
      </c>
      <c r="H2644">
        <v>1.6</v>
      </c>
      <c r="I2644" s="7">
        <v>1.6349140118409922</v>
      </c>
      <c r="J2644">
        <v>20.2</v>
      </c>
      <c r="K2644">
        <v>289</v>
      </c>
      <c r="L2644">
        <v>250.4</v>
      </c>
      <c r="M2644">
        <v>21.5</v>
      </c>
      <c r="N2644">
        <v>18.5</v>
      </c>
    </row>
    <row r="2645" spans="1:14" x14ac:dyDescent="0.25">
      <c r="A2645" t="s">
        <v>31</v>
      </c>
      <c r="B2645" t="s">
        <v>61</v>
      </c>
      <c r="C2645" s="1">
        <v>42437</v>
      </c>
      <c r="D2645">
        <f>23.5-0-0</f>
        <v>23.5</v>
      </c>
      <c r="E2645">
        <v>19.399999999999999</v>
      </c>
      <c r="F2645" s="7">
        <v>21.447773972602739</v>
      </c>
      <c r="G2645" s="7">
        <v>1.1937975754158443</v>
      </c>
      <c r="H2645">
        <v>1.34</v>
      </c>
      <c r="I2645" s="7">
        <v>1.3692404849168309</v>
      </c>
      <c r="J2645">
        <v>12.8</v>
      </c>
      <c r="K2645">
        <v>182.5</v>
      </c>
      <c r="L2645">
        <v>155.19999999999999</v>
      </c>
      <c r="M2645">
        <v>23.5</v>
      </c>
      <c r="N2645">
        <v>20.2</v>
      </c>
    </row>
    <row r="2646" spans="1:14" x14ac:dyDescent="0.25">
      <c r="A2646" t="s">
        <v>32</v>
      </c>
      <c r="B2646" t="s">
        <v>61</v>
      </c>
      <c r="C2646" s="1">
        <v>42437</v>
      </c>
      <c r="D2646">
        <f>7-0-0</f>
        <v>7</v>
      </c>
      <c r="E2646">
        <v>6.8</v>
      </c>
      <c r="F2646" s="7">
        <v>6.3886986301369859</v>
      </c>
      <c r="G2646" s="7">
        <v>0.73944178178742581</v>
      </c>
      <c r="H2646">
        <v>0.83</v>
      </c>
      <c r="I2646" s="7">
        <v>0.84811164364251468</v>
      </c>
      <c r="J2646">
        <v>3.9</v>
      </c>
      <c r="K2646">
        <v>56</v>
      </c>
      <c r="L2646">
        <v>54.4</v>
      </c>
      <c r="M2646">
        <v>15</v>
      </c>
      <c r="N2646">
        <v>12.9</v>
      </c>
    </row>
    <row r="2647" spans="1:14" x14ac:dyDescent="0.25">
      <c r="A2647" t="s">
        <v>33</v>
      </c>
      <c r="B2647" t="s">
        <v>61</v>
      </c>
      <c r="C2647" s="1">
        <v>42437</v>
      </c>
      <c r="D2647">
        <v>0</v>
      </c>
      <c r="E2647">
        <v>15</v>
      </c>
      <c r="F2647" s="7">
        <v>0</v>
      </c>
      <c r="G2647" s="7">
        <v>0.86416690160699161</v>
      </c>
      <c r="H2647">
        <v>0.97</v>
      </c>
      <c r="I2647" s="7">
        <v>0.99116661967860153</v>
      </c>
      <c r="J2647">
        <v>71.400000000000006</v>
      </c>
      <c r="K2647">
        <v>0</v>
      </c>
      <c r="L2647">
        <v>120</v>
      </c>
      <c r="M2647">
        <v>414</v>
      </c>
      <c r="N2647">
        <v>355.8</v>
      </c>
    </row>
    <row r="2648" spans="1:14" x14ac:dyDescent="0.25">
      <c r="A2648" t="s">
        <v>34</v>
      </c>
      <c r="B2648" t="s">
        <v>61</v>
      </c>
      <c r="C2648" s="1">
        <v>42437</v>
      </c>
      <c r="D2648">
        <f>8-0-0</f>
        <v>8</v>
      </c>
      <c r="E2648">
        <v>7.2</v>
      </c>
      <c r="F2648" s="7">
        <v>7.3013698630136989</v>
      </c>
      <c r="G2648" s="7">
        <v>0.49890047927826325</v>
      </c>
      <c r="H2648">
        <v>0.56000000000000005</v>
      </c>
      <c r="I2648" s="7">
        <v>0.57221990414434731</v>
      </c>
      <c r="J2648">
        <v>5.0999999999999996</v>
      </c>
      <c r="K2648">
        <v>73.534999999999997</v>
      </c>
      <c r="L2648">
        <v>57.6</v>
      </c>
      <c r="M2648">
        <v>5.5</v>
      </c>
      <c r="N2648">
        <v>4.7</v>
      </c>
    </row>
    <row r="2649" spans="1:14" x14ac:dyDescent="0.25">
      <c r="A2649" t="s">
        <v>35</v>
      </c>
      <c r="B2649" t="s">
        <v>61</v>
      </c>
      <c r="C2649" s="1">
        <v>42437</v>
      </c>
      <c r="D2649">
        <f>21-0-0</f>
        <v>21</v>
      </c>
      <c r="E2649">
        <v>18</v>
      </c>
      <c r="F2649" s="7">
        <v>19.166095890410958</v>
      </c>
      <c r="G2649" s="7">
        <v>0.48999154214829432</v>
      </c>
      <c r="H2649">
        <v>0.55000000000000004</v>
      </c>
      <c r="I2649" s="7">
        <v>0.56200169157034108</v>
      </c>
      <c r="J2649">
        <v>12</v>
      </c>
      <c r="K2649">
        <v>172</v>
      </c>
      <c r="L2649">
        <v>144</v>
      </c>
      <c r="M2649">
        <v>55.4</v>
      </c>
      <c r="N2649">
        <v>47.6</v>
      </c>
    </row>
    <row r="2650" spans="1:14" x14ac:dyDescent="0.25">
      <c r="A2650" t="s">
        <v>36</v>
      </c>
      <c r="B2650" t="s">
        <v>61</v>
      </c>
      <c r="C2650" s="1">
        <v>42437</v>
      </c>
      <c r="D2650">
        <v>0</v>
      </c>
      <c r="E2650">
        <v>8</v>
      </c>
      <c r="F2650" s="7">
        <v>0</v>
      </c>
      <c r="G2650" s="7">
        <v>0.22272342824922467</v>
      </c>
      <c r="H2650">
        <v>0.25</v>
      </c>
      <c r="I2650" s="7">
        <v>0.255455314350155</v>
      </c>
      <c r="J2650">
        <v>38.1</v>
      </c>
      <c r="K2650">
        <v>0</v>
      </c>
      <c r="L2650">
        <v>64</v>
      </c>
      <c r="M2650">
        <v>0</v>
      </c>
      <c r="N2650">
        <v>0</v>
      </c>
    </row>
    <row r="2651" spans="1:14" x14ac:dyDescent="0.25">
      <c r="A2651" t="s">
        <v>37</v>
      </c>
      <c r="B2651" t="s">
        <v>61</v>
      </c>
      <c r="C2651" s="1">
        <v>42437</v>
      </c>
      <c r="D2651">
        <v>0</v>
      </c>
      <c r="E2651">
        <v>0</v>
      </c>
      <c r="F2651" s="7">
        <v>0</v>
      </c>
      <c r="G2651" s="7">
        <v>0</v>
      </c>
      <c r="H2651">
        <v>0</v>
      </c>
      <c r="I2651" s="7">
        <v>0</v>
      </c>
      <c r="J2651">
        <v>0</v>
      </c>
      <c r="K2651">
        <v>0</v>
      </c>
      <c r="L2651">
        <v>0</v>
      </c>
      <c r="M2651">
        <v>0</v>
      </c>
      <c r="N2651">
        <v>0</v>
      </c>
    </row>
    <row r="2652" spans="1:14" x14ac:dyDescent="0.25">
      <c r="A2652" t="s">
        <v>38</v>
      </c>
      <c r="B2652" t="s">
        <v>61</v>
      </c>
      <c r="C2652" s="1">
        <v>42437</v>
      </c>
      <c r="D2652">
        <v>0</v>
      </c>
      <c r="E2652">
        <v>10</v>
      </c>
      <c r="F2652" s="7">
        <v>0</v>
      </c>
      <c r="G2652" s="7">
        <v>0</v>
      </c>
      <c r="H2652">
        <v>0</v>
      </c>
      <c r="I2652" s="7">
        <v>0</v>
      </c>
      <c r="J2652">
        <v>47.6</v>
      </c>
      <c r="K2652">
        <v>0</v>
      </c>
      <c r="L2652">
        <v>80</v>
      </c>
      <c r="M2652">
        <v>277.39999999999998</v>
      </c>
      <c r="N2652">
        <v>238.4</v>
      </c>
    </row>
    <row r="2653" spans="1:14" x14ac:dyDescent="0.25">
      <c r="A2653" t="s">
        <v>59</v>
      </c>
      <c r="B2653" t="s">
        <v>61</v>
      </c>
      <c r="C2653" s="1">
        <v>42437</v>
      </c>
      <c r="D2653">
        <v>0</v>
      </c>
      <c r="E2653">
        <v>5</v>
      </c>
      <c r="F2653" s="7">
        <v>0</v>
      </c>
      <c r="G2653" s="7">
        <v>0</v>
      </c>
      <c r="I2653" s="7">
        <v>0</v>
      </c>
      <c r="K2653">
        <v>0</v>
      </c>
      <c r="L2653">
        <v>40</v>
      </c>
      <c r="M2653">
        <v>0</v>
      </c>
      <c r="N2653">
        <v>0</v>
      </c>
    </row>
    <row r="2654" spans="1:14" x14ac:dyDescent="0.25">
      <c r="A2654" t="s">
        <v>1</v>
      </c>
      <c r="B2654" t="s">
        <v>61</v>
      </c>
      <c r="C2654" s="1">
        <v>42438</v>
      </c>
      <c r="D2654">
        <v>583.20000000000005</v>
      </c>
      <c r="E2654">
        <v>507.19999999999993</v>
      </c>
      <c r="F2654">
        <v>557</v>
      </c>
      <c r="G2654">
        <v>427</v>
      </c>
      <c r="H2654">
        <v>177.35000000000002</v>
      </c>
      <c r="I2654">
        <v>189.38000000000002</v>
      </c>
      <c r="J2654">
        <v>531.86956521739125</v>
      </c>
      <c r="K2654">
        <v>5222.3999999999996</v>
      </c>
      <c r="L2654">
        <v>4850</v>
      </c>
      <c r="M2654">
        <v>2125.2000000000003</v>
      </c>
      <c r="N2654">
        <v>1649</v>
      </c>
    </row>
    <row r="2655" spans="1:14" x14ac:dyDescent="0.25">
      <c r="A2655" t="s">
        <v>2</v>
      </c>
      <c r="B2655" t="s">
        <v>61</v>
      </c>
      <c r="C2655" s="1">
        <v>42438</v>
      </c>
      <c r="D2655">
        <f>16.4-0-0</f>
        <v>16.399999999999999</v>
      </c>
      <c r="E2655">
        <v>15.4</v>
      </c>
      <c r="F2655" s="7">
        <v>15.663237311385457</v>
      </c>
      <c r="G2655" s="7">
        <v>49.838736960811943</v>
      </c>
      <c r="H2655">
        <v>20.7</v>
      </c>
      <c r="I2655" s="7">
        <v>22.104121793064561</v>
      </c>
      <c r="J2655">
        <v>9.8000000000000007</v>
      </c>
      <c r="K2655">
        <v>150.09999999999997</v>
      </c>
      <c r="L2655">
        <v>138.6</v>
      </c>
      <c r="M2655">
        <v>15.8</v>
      </c>
      <c r="N2655">
        <v>12.2</v>
      </c>
    </row>
    <row r="2656" spans="1:14" x14ac:dyDescent="0.25">
      <c r="A2656" t="s">
        <v>3</v>
      </c>
      <c r="B2656" t="s">
        <v>61</v>
      </c>
      <c r="C2656" s="1">
        <v>42438</v>
      </c>
      <c r="D2656">
        <f>4.3-0-0</f>
        <v>4.3</v>
      </c>
      <c r="E2656">
        <v>3.9</v>
      </c>
      <c r="F2656" s="7">
        <v>4.1068244170096015</v>
      </c>
      <c r="G2656" s="7">
        <v>33.972201860727367</v>
      </c>
      <c r="H2656">
        <v>14.11</v>
      </c>
      <c r="I2656" s="7">
        <v>15.067109106287001</v>
      </c>
      <c r="J2656">
        <v>2.6</v>
      </c>
      <c r="K2656">
        <v>40.274999999999999</v>
      </c>
      <c r="L2656">
        <v>35.1</v>
      </c>
      <c r="M2656">
        <v>8.6999999999999993</v>
      </c>
      <c r="N2656">
        <v>6.7</v>
      </c>
    </row>
    <row r="2657" spans="1:14" x14ac:dyDescent="0.25">
      <c r="A2657" t="s">
        <v>4</v>
      </c>
      <c r="B2657" t="s">
        <v>61</v>
      </c>
      <c r="C2657" s="1">
        <v>42438</v>
      </c>
      <c r="D2657">
        <f>8.9-0-0</f>
        <v>8.9</v>
      </c>
      <c r="E2657">
        <v>7.8</v>
      </c>
      <c r="F2657" s="7">
        <v>8.5001714677640603</v>
      </c>
      <c r="G2657" s="7">
        <v>25.232365379193681</v>
      </c>
      <c r="H2657">
        <v>10.48</v>
      </c>
      <c r="I2657" s="7">
        <v>11.190879052720609</v>
      </c>
      <c r="J2657">
        <v>5</v>
      </c>
      <c r="K2657">
        <v>76.11</v>
      </c>
      <c r="L2657">
        <v>70.2</v>
      </c>
      <c r="M2657">
        <v>14.6</v>
      </c>
      <c r="N2657">
        <v>11.4</v>
      </c>
    </row>
    <row r="2658" spans="1:14" x14ac:dyDescent="0.25">
      <c r="A2658" t="s">
        <v>5</v>
      </c>
      <c r="B2658" t="s">
        <v>61</v>
      </c>
      <c r="C2658" s="1">
        <v>42438</v>
      </c>
      <c r="D2658">
        <f>12.9-0-1.3</f>
        <v>11.6</v>
      </c>
      <c r="E2658">
        <v>7.7</v>
      </c>
      <c r="F2658" s="7">
        <v>11.078875171467763</v>
      </c>
      <c r="G2658" s="7">
        <v>24.341528051874818</v>
      </c>
      <c r="H2658">
        <v>10.11</v>
      </c>
      <c r="I2658" s="7">
        <v>10.795781223569213</v>
      </c>
      <c r="J2658">
        <v>9</v>
      </c>
      <c r="K2658">
        <v>137.96950000000001</v>
      </c>
      <c r="L2658">
        <v>69.3</v>
      </c>
      <c r="M2658">
        <v>9.6999999999999993</v>
      </c>
      <c r="N2658">
        <v>7.5</v>
      </c>
    </row>
    <row r="2659" spans="1:14" x14ac:dyDescent="0.25">
      <c r="A2659" t="s">
        <v>6</v>
      </c>
      <c r="B2659" t="s">
        <v>61</v>
      </c>
      <c r="C2659" s="1">
        <v>42438</v>
      </c>
      <c r="D2659">
        <f>14.3-0-1.4</f>
        <v>12.9</v>
      </c>
      <c r="E2659">
        <v>15.4</v>
      </c>
      <c r="F2659" s="7">
        <v>12.320473251028806</v>
      </c>
      <c r="G2659" s="7">
        <v>29.999548914575694</v>
      </c>
      <c r="H2659">
        <v>12.46</v>
      </c>
      <c r="I2659" s="7">
        <v>13.305186354665915</v>
      </c>
      <c r="J2659">
        <v>8.4</v>
      </c>
      <c r="K2659">
        <v>129.91499999999999</v>
      </c>
      <c r="L2659">
        <v>138.6</v>
      </c>
      <c r="M2659">
        <v>12.9</v>
      </c>
      <c r="N2659">
        <v>10</v>
      </c>
    </row>
    <row r="2660" spans="1:14" x14ac:dyDescent="0.25">
      <c r="A2660" t="s">
        <v>7</v>
      </c>
      <c r="B2660" t="s">
        <v>61</v>
      </c>
      <c r="C2660" s="1">
        <v>42438</v>
      </c>
      <c r="D2660">
        <f>11.2-0-0</f>
        <v>11.2</v>
      </c>
      <c r="E2660">
        <v>11.5</v>
      </c>
      <c r="F2660" s="7">
        <v>10.696844993141289</v>
      </c>
      <c r="G2660" s="7">
        <v>25.352748801804335</v>
      </c>
      <c r="H2660">
        <v>10.53</v>
      </c>
      <c r="I2660" s="7">
        <v>11.244270651254581</v>
      </c>
      <c r="J2660">
        <v>8.9</v>
      </c>
      <c r="K2660">
        <v>137.26499999999999</v>
      </c>
      <c r="L2660">
        <v>103.5</v>
      </c>
      <c r="M2660">
        <v>10.4</v>
      </c>
      <c r="N2660">
        <v>8.1</v>
      </c>
    </row>
    <row r="2661" spans="1:14" x14ac:dyDescent="0.25">
      <c r="A2661" t="s">
        <v>8</v>
      </c>
      <c r="B2661" t="s">
        <v>61</v>
      </c>
      <c r="C2661" s="1">
        <v>42438</v>
      </c>
      <c r="D2661">
        <f>14.2-0-0</f>
        <v>14.2</v>
      </c>
      <c r="E2661">
        <v>9.4</v>
      </c>
      <c r="F2661" s="7">
        <v>13.562071330589847</v>
      </c>
      <c r="G2661" s="7">
        <v>19.261347617705102</v>
      </c>
      <c r="H2661">
        <v>8</v>
      </c>
      <c r="I2661" s="7">
        <v>8.5426557654355797</v>
      </c>
      <c r="J2661">
        <v>7.9</v>
      </c>
      <c r="K2661">
        <v>121.39500000000001</v>
      </c>
      <c r="L2661">
        <v>84.600000000000009</v>
      </c>
      <c r="M2661">
        <v>11.3</v>
      </c>
      <c r="N2661">
        <v>8.8000000000000007</v>
      </c>
    </row>
    <row r="2662" spans="1:14" x14ac:dyDescent="0.25">
      <c r="A2662" t="s">
        <v>9</v>
      </c>
      <c r="B2662" t="s">
        <v>61</v>
      </c>
      <c r="C2662" s="1">
        <v>42438</v>
      </c>
      <c r="D2662">
        <f>14.5-0-0</f>
        <v>14.5</v>
      </c>
      <c r="E2662">
        <v>11.3</v>
      </c>
      <c r="F2662" s="7">
        <v>13.848593964334704</v>
      </c>
      <c r="G2662" s="7">
        <v>24.9434451649281</v>
      </c>
      <c r="H2662">
        <v>10.36</v>
      </c>
      <c r="I2662" s="7">
        <v>11.062739216239075</v>
      </c>
      <c r="J2662">
        <v>8.5</v>
      </c>
      <c r="K2662">
        <v>131.38499999999999</v>
      </c>
      <c r="L2662">
        <v>101.7</v>
      </c>
      <c r="M2662">
        <v>10.7</v>
      </c>
      <c r="N2662">
        <v>8.3000000000000007</v>
      </c>
    </row>
    <row r="2663" spans="1:14" x14ac:dyDescent="0.25">
      <c r="A2663" t="s">
        <v>10</v>
      </c>
      <c r="B2663" t="s">
        <v>61</v>
      </c>
      <c r="C2663" s="1">
        <v>42438</v>
      </c>
      <c r="D2663">
        <f>18.5-0-0</f>
        <v>18.5</v>
      </c>
      <c r="E2663">
        <v>12.5</v>
      </c>
      <c r="F2663" s="7">
        <v>17.66889574759945</v>
      </c>
      <c r="G2663" s="7">
        <v>23.619227516210877</v>
      </c>
      <c r="H2663">
        <v>9.81</v>
      </c>
      <c r="I2663" s="7">
        <v>10.47543163236538</v>
      </c>
      <c r="J2663">
        <v>9.4</v>
      </c>
      <c r="K2663">
        <v>144.87</v>
      </c>
      <c r="L2663">
        <v>112.5</v>
      </c>
      <c r="M2663">
        <v>15.2</v>
      </c>
      <c r="N2663">
        <v>11.8</v>
      </c>
    </row>
    <row r="2664" spans="1:14" x14ac:dyDescent="0.25">
      <c r="A2664" t="s">
        <v>11</v>
      </c>
      <c r="B2664" t="s">
        <v>61</v>
      </c>
      <c r="C2664" s="1">
        <v>42438</v>
      </c>
      <c r="D2664">
        <f>11-0-0</f>
        <v>11</v>
      </c>
      <c r="E2664">
        <v>9.6</v>
      </c>
      <c r="F2664" s="7">
        <v>10.505829903978052</v>
      </c>
      <c r="G2664" s="7">
        <v>22.608006766281363</v>
      </c>
      <c r="H2664">
        <v>9.39</v>
      </c>
      <c r="I2664" s="7">
        <v>10.026942204680012</v>
      </c>
      <c r="J2664">
        <v>6</v>
      </c>
      <c r="K2664">
        <v>92.009999999999991</v>
      </c>
      <c r="L2664">
        <v>86.399999999999991</v>
      </c>
      <c r="M2664">
        <v>10.7</v>
      </c>
      <c r="N2664">
        <v>8.3000000000000007</v>
      </c>
    </row>
    <row r="2665" spans="1:14" x14ac:dyDescent="0.25">
      <c r="A2665" t="s">
        <v>12</v>
      </c>
      <c r="B2665" t="s">
        <v>61</v>
      </c>
      <c r="C2665" s="1">
        <v>42438</v>
      </c>
      <c r="D2665">
        <f>33.5-0-0</f>
        <v>33.5</v>
      </c>
      <c r="E2665">
        <v>28.9</v>
      </c>
      <c r="F2665" s="7">
        <v>31.995027434842246</v>
      </c>
      <c r="G2665" s="7">
        <v>15.9628418381731</v>
      </c>
      <c r="H2665">
        <v>6.63</v>
      </c>
      <c r="I2665" s="7">
        <v>7.0797259656047355</v>
      </c>
      <c r="J2665">
        <v>19.7</v>
      </c>
      <c r="K2665">
        <v>302.61499999999995</v>
      </c>
      <c r="L2665">
        <v>260.09999999999997</v>
      </c>
      <c r="M2665">
        <v>70.599999999999994</v>
      </c>
      <c r="N2665">
        <v>54.8</v>
      </c>
    </row>
    <row r="2666" spans="1:14" x14ac:dyDescent="0.25">
      <c r="A2666" t="s">
        <v>13</v>
      </c>
      <c r="B2666" t="s">
        <v>61</v>
      </c>
      <c r="C2666" s="1">
        <v>42438</v>
      </c>
      <c r="D2666">
        <f>12-0-0</f>
        <v>12</v>
      </c>
      <c r="E2666">
        <v>10</v>
      </c>
      <c r="F2666" s="7">
        <v>11.460905349794238</v>
      </c>
      <c r="G2666" s="7">
        <v>16.781449111925568</v>
      </c>
      <c r="H2666">
        <v>6.97</v>
      </c>
      <c r="I2666" s="7">
        <v>7.4427888356357483</v>
      </c>
      <c r="J2666">
        <v>6.7</v>
      </c>
      <c r="K2666">
        <v>103</v>
      </c>
      <c r="L2666">
        <v>90</v>
      </c>
      <c r="M2666">
        <v>9</v>
      </c>
      <c r="N2666">
        <v>7</v>
      </c>
    </row>
    <row r="2667" spans="1:14" x14ac:dyDescent="0.25">
      <c r="A2667" t="s">
        <v>14</v>
      </c>
      <c r="B2667" t="s">
        <v>61</v>
      </c>
      <c r="C2667" s="1">
        <v>42438</v>
      </c>
      <c r="D2667">
        <f>8-0-0</f>
        <v>8</v>
      </c>
      <c r="E2667">
        <v>6.1</v>
      </c>
      <c r="F2667" s="7">
        <v>7.6406035665294922</v>
      </c>
      <c r="G2667" s="7">
        <v>10.13628418381731</v>
      </c>
      <c r="H2667">
        <v>4.21</v>
      </c>
      <c r="I2667" s="7">
        <v>4.495572596560474</v>
      </c>
      <c r="J2667">
        <v>4.7</v>
      </c>
      <c r="K2667">
        <v>72</v>
      </c>
      <c r="L2667">
        <v>54.9</v>
      </c>
      <c r="M2667">
        <v>4.2</v>
      </c>
      <c r="N2667">
        <v>3.3</v>
      </c>
    </row>
    <row r="2668" spans="1:14" x14ac:dyDescent="0.25">
      <c r="A2668" t="s">
        <v>15</v>
      </c>
      <c r="B2668" t="s">
        <v>61</v>
      </c>
      <c r="C2668" s="1">
        <v>42438</v>
      </c>
      <c r="D2668">
        <f>12-0-0</f>
        <v>12</v>
      </c>
      <c r="E2668">
        <v>9.9</v>
      </c>
      <c r="F2668" s="7">
        <v>11.460905349794238</v>
      </c>
      <c r="G2668" s="7">
        <v>9.8232872850296022</v>
      </c>
      <c r="H2668">
        <v>4.08</v>
      </c>
      <c r="I2668" s="7">
        <v>4.3567544403721454</v>
      </c>
      <c r="J2668">
        <v>7.2</v>
      </c>
      <c r="K2668">
        <v>110</v>
      </c>
      <c r="L2668">
        <v>89.100000000000009</v>
      </c>
      <c r="M2668">
        <v>11.6</v>
      </c>
      <c r="N2668">
        <v>9</v>
      </c>
    </row>
    <row r="2669" spans="1:14" x14ac:dyDescent="0.25">
      <c r="A2669" t="s">
        <v>16</v>
      </c>
      <c r="B2669" t="s">
        <v>61</v>
      </c>
      <c r="C2669" s="1">
        <v>42438</v>
      </c>
      <c r="D2669">
        <f>12-0-0</f>
        <v>12</v>
      </c>
      <c r="E2669">
        <v>9.9</v>
      </c>
      <c r="F2669" s="7">
        <v>11.460905349794238</v>
      </c>
      <c r="G2669" s="7">
        <v>16.348068790527204</v>
      </c>
      <c r="H2669">
        <v>6.79</v>
      </c>
      <c r="I2669" s="7">
        <v>7.2505790809134485</v>
      </c>
      <c r="J2669">
        <v>6.6</v>
      </c>
      <c r="K2669">
        <v>101.5</v>
      </c>
      <c r="L2669">
        <v>89.100000000000009</v>
      </c>
      <c r="M2669">
        <v>20.2</v>
      </c>
      <c r="N2669">
        <v>15.7</v>
      </c>
    </row>
    <row r="2670" spans="1:14" x14ac:dyDescent="0.25">
      <c r="A2670" t="s">
        <v>17</v>
      </c>
      <c r="B2670" t="s">
        <v>61</v>
      </c>
      <c r="C2670" s="1">
        <v>42438</v>
      </c>
      <c r="D2670">
        <v>0</v>
      </c>
      <c r="E2670">
        <v>17</v>
      </c>
      <c r="F2670" s="7">
        <v>0</v>
      </c>
      <c r="G2670" s="7">
        <v>7.9212292077812219</v>
      </c>
      <c r="H2670">
        <v>3.29</v>
      </c>
      <c r="I2670" s="7">
        <v>3.5131671835353822</v>
      </c>
      <c r="J2670">
        <v>76.3</v>
      </c>
      <c r="K2670">
        <v>0</v>
      </c>
      <c r="L2670">
        <v>153</v>
      </c>
      <c r="M2670">
        <v>305</v>
      </c>
      <c r="N2670">
        <v>236.6</v>
      </c>
    </row>
    <row r="2671" spans="1:14" x14ac:dyDescent="0.25">
      <c r="A2671" t="s">
        <v>18</v>
      </c>
      <c r="B2671" t="s">
        <v>61</v>
      </c>
      <c r="C2671" s="1">
        <v>42438</v>
      </c>
      <c r="D2671">
        <f>19.5-0-0</f>
        <v>19.5</v>
      </c>
      <c r="E2671">
        <v>16.2</v>
      </c>
      <c r="F2671" s="7">
        <v>18.623971193415635</v>
      </c>
      <c r="G2671" s="7">
        <v>5.9710177614885813</v>
      </c>
      <c r="H2671">
        <v>2.48</v>
      </c>
      <c r="I2671" s="7">
        <v>2.6482232872850293</v>
      </c>
      <c r="J2671">
        <v>11.6</v>
      </c>
      <c r="K2671">
        <v>178</v>
      </c>
      <c r="L2671">
        <v>145.79999999999998</v>
      </c>
      <c r="M2671">
        <v>49.9</v>
      </c>
      <c r="N2671">
        <v>38.700000000000003</v>
      </c>
    </row>
    <row r="2672" spans="1:14" x14ac:dyDescent="0.25">
      <c r="A2672" t="s">
        <v>19</v>
      </c>
      <c r="B2672" t="s">
        <v>61</v>
      </c>
      <c r="C2672" s="1">
        <v>42438</v>
      </c>
      <c r="D2672">
        <f>16-0-0</f>
        <v>16</v>
      </c>
      <c r="E2672">
        <v>14.6</v>
      </c>
      <c r="F2672" s="7">
        <v>15.281207133058984</v>
      </c>
      <c r="G2672" s="7">
        <v>5.9469410769664499</v>
      </c>
      <c r="H2672">
        <v>2.4700000000000002</v>
      </c>
      <c r="I2672" s="7">
        <v>2.6375449675782354</v>
      </c>
      <c r="J2672">
        <v>8.9</v>
      </c>
      <c r="K2672">
        <v>137.5</v>
      </c>
      <c r="L2672">
        <v>131.4</v>
      </c>
      <c r="M2672">
        <v>60.1</v>
      </c>
      <c r="N2672">
        <v>46.7</v>
      </c>
    </row>
    <row r="2673" spans="1:14" x14ac:dyDescent="0.25">
      <c r="A2673" t="s">
        <v>20</v>
      </c>
      <c r="B2673" t="s">
        <v>61</v>
      </c>
      <c r="C2673" s="1">
        <v>42438</v>
      </c>
      <c r="D2673">
        <f>31-0-0</f>
        <v>31</v>
      </c>
      <c r="E2673">
        <v>23.5</v>
      </c>
      <c r="F2673" s="7">
        <v>29.607338820301781</v>
      </c>
      <c r="G2673" s="7">
        <v>4.8634902734705374</v>
      </c>
      <c r="H2673">
        <v>2.02</v>
      </c>
      <c r="I2673" s="7">
        <v>2.1570205807724836</v>
      </c>
      <c r="J2673">
        <v>16.7</v>
      </c>
      <c r="K2673">
        <v>256</v>
      </c>
      <c r="L2673">
        <v>211.5</v>
      </c>
      <c r="M2673">
        <v>56.7</v>
      </c>
      <c r="N2673">
        <v>44</v>
      </c>
    </row>
    <row r="2674" spans="1:14" x14ac:dyDescent="0.25">
      <c r="A2674" t="s">
        <v>21</v>
      </c>
      <c r="B2674" t="s">
        <v>61</v>
      </c>
      <c r="C2674" s="1">
        <v>42438</v>
      </c>
      <c r="D2674">
        <f>27-0-0</f>
        <v>27</v>
      </c>
      <c r="E2674">
        <v>22.5</v>
      </c>
      <c r="F2674" s="7">
        <v>25.787037037037035</v>
      </c>
      <c r="G2674" s="7">
        <v>7.2711587256836756</v>
      </c>
      <c r="H2674">
        <v>3.02</v>
      </c>
      <c r="I2674" s="7">
        <v>3.2248525514519315</v>
      </c>
      <c r="J2674">
        <v>15.8</v>
      </c>
      <c r="K2674">
        <v>243</v>
      </c>
      <c r="L2674">
        <v>202.5</v>
      </c>
      <c r="M2674">
        <v>99.2</v>
      </c>
      <c r="N2674">
        <v>77</v>
      </c>
    </row>
    <row r="2675" spans="1:14" x14ac:dyDescent="0.25">
      <c r="A2675" t="s">
        <v>22</v>
      </c>
      <c r="B2675" t="s">
        <v>61</v>
      </c>
      <c r="C2675" s="1">
        <v>42438</v>
      </c>
      <c r="D2675">
        <f>20-0-0</f>
        <v>20</v>
      </c>
      <c r="E2675">
        <v>17.100000000000001</v>
      </c>
      <c r="F2675" s="7">
        <v>19.101508916323731</v>
      </c>
      <c r="G2675" s="7">
        <v>3.4188892021426547</v>
      </c>
      <c r="H2675">
        <v>1.42</v>
      </c>
      <c r="I2675" s="7">
        <v>1.5163213983648152</v>
      </c>
      <c r="J2675">
        <v>11.8</v>
      </c>
      <c r="K2675">
        <v>181</v>
      </c>
      <c r="L2675">
        <v>153.9</v>
      </c>
      <c r="M2675">
        <v>69.7</v>
      </c>
      <c r="N2675">
        <v>54</v>
      </c>
    </row>
    <row r="2676" spans="1:14" x14ac:dyDescent="0.25">
      <c r="A2676" t="s">
        <v>23</v>
      </c>
      <c r="B2676" t="s">
        <v>61</v>
      </c>
      <c r="C2676" s="1">
        <v>42438</v>
      </c>
      <c r="D2676">
        <f>3.5-0-0</f>
        <v>3.5</v>
      </c>
      <c r="E2676">
        <v>4.7</v>
      </c>
      <c r="F2676" s="7">
        <v>3.3427640603566529</v>
      </c>
      <c r="G2676" s="7">
        <v>5.6580208627008739</v>
      </c>
      <c r="H2676">
        <v>2.35</v>
      </c>
      <c r="I2676" s="7">
        <v>2.5094051310967016</v>
      </c>
      <c r="J2676">
        <v>2.1</v>
      </c>
      <c r="K2676">
        <v>32.46</v>
      </c>
      <c r="L2676">
        <v>42.300000000000004</v>
      </c>
      <c r="M2676">
        <v>1.1000000000000001</v>
      </c>
      <c r="N2676">
        <v>0.9</v>
      </c>
    </row>
    <row r="2677" spans="1:14" x14ac:dyDescent="0.25">
      <c r="A2677" t="s">
        <v>24</v>
      </c>
      <c r="B2677" t="s">
        <v>61</v>
      </c>
      <c r="C2677" s="1">
        <v>42438</v>
      </c>
      <c r="D2677">
        <f>42-0-0</f>
        <v>42</v>
      </c>
      <c r="E2677">
        <v>35</v>
      </c>
      <c r="F2677" s="7">
        <v>40.113168724279831</v>
      </c>
      <c r="G2677" s="7">
        <v>4.141189737806596</v>
      </c>
      <c r="H2677">
        <v>1.72</v>
      </c>
      <c r="I2677" s="7">
        <v>1.8366709895686495</v>
      </c>
      <c r="J2677">
        <v>23.4</v>
      </c>
      <c r="K2677">
        <v>359</v>
      </c>
      <c r="L2677">
        <v>315</v>
      </c>
      <c r="M2677">
        <v>138.19999999999999</v>
      </c>
      <c r="N2677">
        <v>107.2</v>
      </c>
    </row>
    <row r="2678" spans="1:14" x14ac:dyDescent="0.25">
      <c r="A2678" t="s">
        <v>25</v>
      </c>
      <c r="B2678" t="s">
        <v>61</v>
      </c>
      <c r="C2678" s="1">
        <v>42438</v>
      </c>
      <c r="D2678">
        <f>7-0-0</f>
        <v>7</v>
      </c>
      <c r="E2678">
        <v>6.3</v>
      </c>
      <c r="F2678" s="7">
        <v>6.6855281207133057</v>
      </c>
      <c r="G2678" s="7">
        <v>5.5617141246123474</v>
      </c>
      <c r="H2678">
        <v>2.31</v>
      </c>
      <c r="I2678" s="7">
        <v>2.4666918522695238</v>
      </c>
      <c r="J2678">
        <v>3.8</v>
      </c>
      <c r="K2678">
        <v>58</v>
      </c>
      <c r="L2678">
        <v>56.699999999999996</v>
      </c>
      <c r="M2678">
        <v>3.4</v>
      </c>
      <c r="N2678">
        <v>2.6</v>
      </c>
    </row>
    <row r="2679" spans="1:14" x14ac:dyDescent="0.25">
      <c r="A2679" t="s">
        <v>26</v>
      </c>
      <c r="B2679" t="s">
        <v>61</v>
      </c>
      <c r="C2679" s="1">
        <v>42438</v>
      </c>
      <c r="D2679">
        <f>19-0-0</f>
        <v>19</v>
      </c>
      <c r="E2679">
        <v>13.8</v>
      </c>
      <c r="F2679" s="7">
        <v>18.146433470507542</v>
      </c>
      <c r="G2679" s="7">
        <v>3.7559627854524944</v>
      </c>
      <c r="H2679">
        <v>1.56</v>
      </c>
      <c r="I2679" s="7">
        <v>1.6658178742599381</v>
      </c>
      <c r="J2679">
        <v>11</v>
      </c>
      <c r="K2679">
        <v>168.5</v>
      </c>
      <c r="L2679">
        <v>124.2</v>
      </c>
      <c r="M2679">
        <v>19.7</v>
      </c>
      <c r="N2679">
        <v>15.3</v>
      </c>
    </row>
    <row r="2680" spans="1:14" x14ac:dyDescent="0.25">
      <c r="A2680" t="s">
        <v>27</v>
      </c>
      <c r="B2680" t="s">
        <v>61</v>
      </c>
      <c r="C2680" s="1">
        <v>42438</v>
      </c>
      <c r="D2680">
        <f>20-0-0</f>
        <v>20</v>
      </c>
      <c r="E2680">
        <v>18.2</v>
      </c>
      <c r="F2680" s="7">
        <v>19.101508916323731</v>
      </c>
      <c r="G2680" s="7">
        <v>3.2503524104877362</v>
      </c>
      <c r="H2680">
        <v>1.35</v>
      </c>
      <c r="I2680" s="7">
        <v>1.4415731604172541</v>
      </c>
      <c r="J2680">
        <v>11.3</v>
      </c>
      <c r="K2680">
        <v>173</v>
      </c>
      <c r="L2680">
        <v>163.79999999999998</v>
      </c>
      <c r="M2680">
        <v>65.2</v>
      </c>
      <c r="N2680">
        <v>50.6</v>
      </c>
    </row>
    <row r="2681" spans="1:14" x14ac:dyDescent="0.25">
      <c r="A2681" t="s">
        <v>28</v>
      </c>
      <c r="B2681" t="s">
        <v>61</v>
      </c>
      <c r="C2681" s="1">
        <v>42438</v>
      </c>
      <c r="D2681">
        <f>7-0-0</f>
        <v>7</v>
      </c>
      <c r="E2681">
        <v>7</v>
      </c>
      <c r="F2681" s="7">
        <v>6.6855281207133057</v>
      </c>
      <c r="G2681" s="7">
        <v>3.2262757259656047</v>
      </c>
      <c r="H2681">
        <v>1.34</v>
      </c>
      <c r="I2681" s="7">
        <v>1.4308948407104596</v>
      </c>
      <c r="J2681">
        <v>4.0999999999999996</v>
      </c>
      <c r="K2681">
        <v>63</v>
      </c>
      <c r="L2681">
        <v>63</v>
      </c>
      <c r="M2681">
        <v>23.9</v>
      </c>
      <c r="N2681">
        <v>18.5</v>
      </c>
    </row>
    <row r="2682" spans="1:14" x14ac:dyDescent="0.25">
      <c r="A2682" t="s">
        <v>29</v>
      </c>
      <c r="B2682" t="s">
        <v>61</v>
      </c>
      <c r="C2682" s="1">
        <v>42438</v>
      </c>
      <c r="D2682">
        <f>18-0-0</f>
        <v>18</v>
      </c>
      <c r="E2682">
        <v>12.4</v>
      </c>
      <c r="F2682" s="7">
        <v>17.191358024691358</v>
      </c>
      <c r="G2682" s="7">
        <v>3.1058923033549477</v>
      </c>
      <c r="H2682">
        <v>1.29</v>
      </c>
      <c r="I2682" s="7">
        <v>1.3775032421764872</v>
      </c>
      <c r="J2682">
        <v>10.3</v>
      </c>
      <c r="K2682">
        <v>159</v>
      </c>
      <c r="L2682">
        <v>111.60000000000001</v>
      </c>
      <c r="M2682">
        <v>13</v>
      </c>
      <c r="N2682">
        <v>10.1</v>
      </c>
    </row>
    <row r="2683" spans="1:14" x14ac:dyDescent="0.25">
      <c r="A2683" t="s">
        <v>30</v>
      </c>
      <c r="B2683" t="s">
        <v>61</v>
      </c>
      <c r="C2683" s="1">
        <v>42438</v>
      </c>
      <c r="D2683">
        <f>35-0-0</f>
        <v>35</v>
      </c>
      <c r="E2683">
        <v>31.3</v>
      </c>
      <c r="F2683" s="7">
        <v>33.42764060356653</v>
      </c>
      <c r="G2683" s="7">
        <v>3.8522695235410205</v>
      </c>
      <c r="H2683">
        <v>1.6</v>
      </c>
      <c r="I2683" s="7">
        <v>1.7085311530871159</v>
      </c>
      <c r="J2683">
        <v>21.1</v>
      </c>
      <c r="K2683">
        <v>324</v>
      </c>
      <c r="L2683">
        <v>281.7</v>
      </c>
      <c r="M2683">
        <v>28.4</v>
      </c>
      <c r="N2683">
        <v>22</v>
      </c>
    </row>
    <row r="2684" spans="1:14" x14ac:dyDescent="0.25">
      <c r="A2684" t="s">
        <v>31</v>
      </c>
      <c r="B2684" t="s">
        <v>61</v>
      </c>
      <c r="C2684" s="1">
        <v>42438</v>
      </c>
      <c r="D2684">
        <f>24-0-0</f>
        <v>24</v>
      </c>
      <c r="E2684">
        <v>19.399999999999999</v>
      </c>
      <c r="F2684" s="7">
        <v>22.921810699588477</v>
      </c>
      <c r="G2684" s="7">
        <v>3.2262757259656047</v>
      </c>
      <c r="H2684">
        <v>1.34</v>
      </c>
      <c r="I2684" s="7">
        <v>1.4308948407104596</v>
      </c>
      <c r="J2684">
        <v>13.4</v>
      </c>
      <c r="K2684">
        <v>206.5</v>
      </c>
      <c r="L2684">
        <v>174.6</v>
      </c>
      <c r="M2684">
        <v>31.3</v>
      </c>
      <c r="N2684">
        <v>24.3</v>
      </c>
    </row>
    <row r="2685" spans="1:14" x14ac:dyDescent="0.25">
      <c r="A2685" t="s">
        <v>32</v>
      </c>
      <c r="B2685" t="s">
        <v>61</v>
      </c>
      <c r="C2685" s="1">
        <v>42438</v>
      </c>
      <c r="D2685">
        <f>7-0-0</f>
        <v>7</v>
      </c>
      <c r="E2685">
        <v>6.8</v>
      </c>
      <c r="F2685" s="7">
        <v>6.6855281207133057</v>
      </c>
      <c r="G2685" s="7">
        <v>1.998364815336904</v>
      </c>
      <c r="H2685">
        <v>0.83</v>
      </c>
      <c r="I2685" s="7">
        <v>0.88630053566394129</v>
      </c>
      <c r="J2685">
        <v>4.0999999999999996</v>
      </c>
      <c r="K2685">
        <v>63</v>
      </c>
      <c r="L2685">
        <v>61.199999999999996</v>
      </c>
      <c r="M2685">
        <v>19.899999999999999</v>
      </c>
      <c r="N2685">
        <v>15.4</v>
      </c>
    </row>
    <row r="2686" spans="1:14" x14ac:dyDescent="0.25">
      <c r="A2686" t="s">
        <v>33</v>
      </c>
      <c r="B2686" t="s">
        <v>61</v>
      </c>
      <c r="C2686" s="1">
        <v>42438</v>
      </c>
      <c r="D2686">
        <v>0</v>
      </c>
      <c r="E2686">
        <v>15</v>
      </c>
      <c r="F2686" s="7">
        <v>0</v>
      </c>
      <c r="G2686" s="7">
        <v>2.3354383986467435</v>
      </c>
      <c r="H2686">
        <v>0.97</v>
      </c>
      <c r="I2686" s="7">
        <v>1.035797011559064</v>
      </c>
      <c r="J2686">
        <v>67.3</v>
      </c>
      <c r="K2686">
        <v>0</v>
      </c>
      <c r="L2686">
        <v>135</v>
      </c>
      <c r="M2686">
        <v>493.8</v>
      </c>
      <c r="N2686">
        <v>383.2</v>
      </c>
    </row>
    <row r="2687" spans="1:14" x14ac:dyDescent="0.25">
      <c r="A2687" t="s">
        <v>34</v>
      </c>
      <c r="B2687" t="s">
        <v>61</v>
      </c>
      <c r="C2687" s="1">
        <v>42438</v>
      </c>
      <c r="D2687">
        <f>7.5-0-0</f>
        <v>7.5</v>
      </c>
      <c r="E2687">
        <v>7.2</v>
      </c>
      <c r="F2687" s="7">
        <v>7.163065843621399</v>
      </c>
      <c r="G2687" s="7">
        <v>1.3482943332393573</v>
      </c>
      <c r="H2687">
        <v>0.56000000000000005</v>
      </c>
      <c r="I2687" s="7">
        <v>0.59798590358049064</v>
      </c>
      <c r="J2687">
        <v>5.3</v>
      </c>
      <c r="K2687">
        <v>80.99499999999999</v>
      </c>
      <c r="L2687">
        <v>64.8</v>
      </c>
      <c r="M2687">
        <v>7.1</v>
      </c>
      <c r="N2687">
        <v>5.5</v>
      </c>
    </row>
    <row r="2688" spans="1:14" x14ac:dyDescent="0.25">
      <c r="A2688" t="s">
        <v>35</v>
      </c>
      <c r="B2688" t="s">
        <v>61</v>
      </c>
      <c r="C2688" s="1">
        <v>42438</v>
      </c>
      <c r="D2688">
        <f>21-0-0</f>
        <v>21</v>
      </c>
      <c r="E2688">
        <v>18</v>
      </c>
      <c r="F2688" s="7">
        <v>20.056584362139915</v>
      </c>
      <c r="G2688" s="7">
        <v>1.3242176487172257</v>
      </c>
      <c r="H2688">
        <v>0.55000000000000004</v>
      </c>
      <c r="I2688" s="7">
        <v>0.58730758387369608</v>
      </c>
      <c r="J2688">
        <v>12.6</v>
      </c>
      <c r="K2688">
        <v>193</v>
      </c>
      <c r="L2688">
        <v>162</v>
      </c>
      <c r="M2688">
        <v>73.2</v>
      </c>
      <c r="N2688">
        <v>56.8</v>
      </c>
    </row>
    <row r="2689" spans="1:14" x14ac:dyDescent="0.25">
      <c r="A2689" t="s">
        <v>36</v>
      </c>
      <c r="B2689" t="s">
        <v>61</v>
      </c>
      <c r="C2689" s="1">
        <v>42438</v>
      </c>
      <c r="D2689">
        <v>0</v>
      </c>
      <c r="E2689">
        <v>8</v>
      </c>
      <c r="F2689" s="7">
        <v>0</v>
      </c>
      <c r="G2689" s="7">
        <v>0.60191711305328444</v>
      </c>
      <c r="H2689">
        <v>0.25</v>
      </c>
      <c r="I2689" s="7">
        <v>0.26695799266986187</v>
      </c>
      <c r="J2689">
        <v>35.9</v>
      </c>
      <c r="K2689">
        <v>0</v>
      </c>
      <c r="L2689">
        <v>72</v>
      </c>
      <c r="M2689">
        <v>0</v>
      </c>
      <c r="N2689">
        <v>0</v>
      </c>
    </row>
    <row r="2690" spans="1:14" x14ac:dyDescent="0.25">
      <c r="A2690" t="s">
        <v>37</v>
      </c>
      <c r="B2690" t="s">
        <v>61</v>
      </c>
      <c r="C2690" s="1">
        <v>42438</v>
      </c>
      <c r="D2690">
        <v>0</v>
      </c>
      <c r="E2690">
        <v>0</v>
      </c>
      <c r="F2690" s="7">
        <v>0</v>
      </c>
      <c r="G2690" s="7">
        <v>0</v>
      </c>
      <c r="H2690">
        <v>0</v>
      </c>
      <c r="I2690" s="7">
        <v>0</v>
      </c>
      <c r="J2690">
        <v>0</v>
      </c>
      <c r="K2690">
        <v>0</v>
      </c>
      <c r="L2690">
        <v>0</v>
      </c>
      <c r="M2690">
        <v>0</v>
      </c>
      <c r="N2690">
        <v>0</v>
      </c>
    </row>
    <row r="2691" spans="1:14" x14ac:dyDescent="0.25">
      <c r="A2691" t="s">
        <v>38</v>
      </c>
      <c r="B2691" t="s">
        <v>61</v>
      </c>
      <c r="C2691" s="1">
        <v>42438</v>
      </c>
      <c r="D2691">
        <v>0</v>
      </c>
      <c r="E2691">
        <v>10</v>
      </c>
      <c r="F2691" s="7">
        <v>0</v>
      </c>
      <c r="G2691" s="7">
        <v>0</v>
      </c>
      <c r="H2691">
        <v>0</v>
      </c>
      <c r="I2691" s="7">
        <v>0</v>
      </c>
      <c r="J2691">
        <v>44.9</v>
      </c>
      <c r="K2691">
        <v>0</v>
      </c>
      <c r="L2691">
        <v>90</v>
      </c>
      <c r="M2691">
        <v>330.9</v>
      </c>
      <c r="N2691">
        <v>256.7</v>
      </c>
    </row>
    <row r="2692" spans="1:14" x14ac:dyDescent="0.25">
      <c r="A2692" t="s">
        <v>59</v>
      </c>
      <c r="B2692" t="s">
        <v>61</v>
      </c>
      <c r="C2692" s="1">
        <v>42438</v>
      </c>
      <c r="D2692">
        <v>0</v>
      </c>
      <c r="E2692">
        <v>5</v>
      </c>
      <c r="F2692" s="7">
        <v>0</v>
      </c>
      <c r="G2692" s="7">
        <v>0</v>
      </c>
      <c r="I2692" s="7">
        <v>0</v>
      </c>
      <c r="K2692">
        <v>0</v>
      </c>
      <c r="L2692">
        <v>45</v>
      </c>
      <c r="M2692">
        <v>0</v>
      </c>
      <c r="N2692">
        <v>0</v>
      </c>
    </row>
    <row r="2693" spans="1:14" x14ac:dyDescent="0.25">
      <c r="A2693" t="s">
        <v>1</v>
      </c>
      <c r="B2693" t="s">
        <v>61</v>
      </c>
      <c r="C2693" s="1">
        <v>42439</v>
      </c>
      <c r="D2693">
        <v>600.30000000000007</v>
      </c>
      <c r="E2693">
        <v>507.19999999999993</v>
      </c>
      <c r="F2693">
        <v>543</v>
      </c>
      <c r="G2693">
        <v>25</v>
      </c>
      <c r="H2693">
        <v>177.35000000000002</v>
      </c>
      <c r="I2693">
        <v>184.62</v>
      </c>
      <c r="J2693">
        <v>532.02857142857147</v>
      </c>
      <c r="K2693">
        <v>5822.6999999999989</v>
      </c>
      <c r="L2693">
        <v>5393</v>
      </c>
      <c r="M2693">
        <v>2150.2000000000003</v>
      </c>
      <c r="N2693">
        <v>1833.62</v>
      </c>
    </row>
    <row r="2694" spans="1:14" x14ac:dyDescent="0.25">
      <c r="A2694" t="s">
        <v>2</v>
      </c>
      <c r="B2694" t="s">
        <v>61</v>
      </c>
      <c r="C2694" s="1">
        <v>42439</v>
      </c>
      <c r="D2694">
        <f>16.5-0-0</f>
        <v>16.5</v>
      </c>
      <c r="E2694">
        <v>15.4</v>
      </c>
      <c r="F2694" s="7">
        <v>14.925037481259368</v>
      </c>
      <c r="G2694" s="7">
        <v>2.9179588384550321</v>
      </c>
      <c r="H2694">
        <v>20.7</v>
      </c>
      <c r="I2694" s="7">
        <v>21.548542430222721</v>
      </c>
      <c r="J2694">
        <v>10.1</v>
      </c>
      <c r="K2694">
        <v>166.60000000000002</v>
      </c>
      <c r="L2694">
        <v>154</v>
      </c>
      <c r="M2694">
        <v>16.600000000000001</v>
      </c>
      <c r="N2694">
        <v>14.2</v>
      </c>
    </row>
    <row r="2695" spans="1:14" x14ac:dyDescent="0.25">
      <c r="A2695" t="s">
        <v>3</v>
      </c>
      <c r="B2695" t="s">
        <v>61</v>
      </c>
      <c r="C2695" s="1">
        <v>42439</v>
      </c>
      <c r="D2695">
        <f>4.5-0-0</f>
        <v>4.5</v>
      </c>
      <c r="E2695">
        <v>3.9</v>
      </c>
      <c r="F2695" s="7">
        <v>4.0704647676161914</v>
      </c>
      <c r="G2695" s="7">
        <v>1.9890047927826329</v>
      </c>
      <c r="H2695">
        <v>14.11</v>
      </c>
      <c r="I2695" s="7">
        <v>14.688402593741186</v>
      </c>
      <c r="J2695">
        <v>2.7</v>
      </c>
      <c r="K2695">
        <v>44.805000000000007</v>
      </c>
      <c r="L2695">
        <v>39</v>
      </c>
      <c r="M2695">
        <v>9.1999999999999993</v>
      </c>
      <c r="N2695">
        <v>7.8</v>
      </c>
    </row>
    <row r="2696" spans="1:14" x14ac:dyDescent="0.25">
      <c r="A2696" t="s">
        <v>4</v>
      </c>
      <c r="B2696" t="s">
        <v>61</v>
      </c>
      <c r="C2696" s="1">
        <v>42439</v>
      </c>
      <c r="D2696">
        <f>9-0-0</f>
        <v>9</v>
      </c>
      <c r="E2696">
        <v>7.8</v>
      </c>
      <c r="F2696" s="7">
        <v>8.1409295352323827</v>
      </c>
      <c r="G2696" s="7">
        <v>1.4773047645897941</v>
      </c>
      <c r="H2696">
        <v>10.48</v>
      </c>
      <c r="I2696" s="7">
        <v>10.909600225542711</v>
      </c>
      <c r="J2696">
        <v>5.2</v>
      </c>
      <c r="K2696">
        <v>85.15</v>
      </c>
      <c r="L2696">
        <v>78</v>
      </c>
      <c r="M2696">
        <v>15.6</v>
      </c>
      <c r="N2696">
        <v>13.3</v>
      </c>
    </row>
    <row r="2697" spans="1:14" x14ac:dyDescent="0.25">
      <c r="A2697" t="s">
        <v>5</v>
      </c>
      <c r="B2697" t="s">
        <v>61</v>
      </c>
      <c r="C2697" s="1">
        <v>42439</v>
      </c>
      <c r="D2697">
        <f>13.5-0-0</f>
        <v>13.5</v>
      </c>
      <c r="E2697">
        <v>7.7</v>
      </c>
      <c r="F2697" s="7">
        <v>12.211394302848575</v>
      </c>
      <c r="G2697" s="7">
        <v>1.425148012404849</v>
      </c>
      <c r="H2697">
        <v>10.11</v>
      </c>
      <c r="I2697" s="7">
        <v>10.524433042007329</v>
      </c>
      <c r="J2697">
        <v>9.1999999999999993</v>
      </c>
      <c r="K2697">
        <v>151.45949999999999</v>
      </c>
      <c r="L2697">
        <v>77</v>
      </c>
      <c r="M2697">
        <v>10.1</v>
      </c>
      <c r="N2697">
        <v>8.6</v>
      </c>
    </row>
    <row r="2698" spans="1:14" x14ac:dyDescent="0.25">
      <c r="A2698" t="s">
        <v>6</v>
      </c>
      <c r="B2698" t="s">
        <v>61</v>
      </c>
      <c r="C2698" s="1">
        <v>42439</v>
      </c>
      <c r="D2698">
        <f>15.9-0-0</f>
        <v>15.9</v>
      </c>
      <c r="E2698">
        <v>15.4</v>
      </c>
      <c r="F2698" s="7">
        <v>14.38230884557721</v>
      </c>
      <c r="G2698" s="7">
        <v>1.7564138708767971</v>
      </c>
      <c r="H2698">
        <v>12.46</v>
      </c>
      <c r="I2698" s="7">
        <v>12.970765153650971</v>
      </c>
      <c r="J2698">
        <v>8.8000000000000007</v>
      </c>
      <c r="K2698">
        <v>145.785</v>
      </c>
      <c r="L2698">
        <v>154</v>
      </c>
      <c r="M2698">
        <v>13.8</v>
      </c>
      <c r="N2698">
        <v>11.7</v>
      </c>
    </row>
    <row r="2699" spans="1:14" x14ac:dyDescent="0.25">
      <c r="A2699" t="s">
        <v>7</v>
      </c>
      <c r="B2699" t="s">
        <v>61</v>
      </c>
      <c r="C2699" s="1">
        <v>42439</v>
      </c>
      <c r="D2699">
        <f>17-0-0</f>
        <v>17</v>
      </c>
      <c r="E2699">
        <v>11.5</v>
      </c>
      <c r="F2699" s="7">
        <v>15.377311344327834</v>
      </c>
      <c r="G2699" s="7">
        <v>1.4843529743445163</v>
      </c>
      <c r="H2699">
        <v>10.53</v>
      </c>
      <c r="I2699" s="7">
        <v>10.961649844939384</v>
      </c>
      <c r="J2699">
        <v>9.4</v>
      </c>
      <c r="K2699">
        <v>154.245</v>
      </c>
      <c r="L2699">
        <v>115</v>
      </c>
      <c r="M2699">
        <v>11.2</v>
      </c>
      <c r="N2699">
        <v>9.5</v>
      </c>
    </row>
    <row r="2700" spans="1:14" x14ac:dyDescent="0.25">
      <c r="A2700" t="s">
        <v>8</v>
      </c>
      <c r="B2700" t="s">
        <v>61</v>
      </c>
      <c r="C2700" s="1">
        <v>42439</v>
      </c>
      <c r="D2700">
        <f>14.2-0-0</f>
        <v>14.2</v>
      </c>
      <c r="E2700">
        <v>9.4</v>
      </c>
      <c r="F2700" s="7">
        <v>12.844577711144426</v>
      </c>
      <c r="G2700" s="7">
        <v>1.1277135607555679</v>
      </c>
      <c r="H2700">
        <v>8</v>
      </c>
      <c r="I2700" s="7">
        <v>8.3279391034677186</v>
      </c>
      <c r="J2700">
        <v>8.1999999999999993</v>
      </c>
      <c r="K2700">
        <v>135.54999999999998</v>
      </c>
      <c r="L2700">
        <v>94</v>
      </c>
      <c r="M2700">
        <v>12.1</v>
      </c>
      <c r="N2700">
        <v>10.3</v>
      </c>
    </row>
    <row r="2701" spans="1:14" x14ac:dyDescent="0.25">
      <c r="A2701" t="s">
        <v>9</v>
      </c>
      <c r="B2701" t="s">
        <v>61</v>
      </c>
      <c r="C2701" s="1">
        <v>42439</v>
      </c>
      <c r="D2701">
        <f>14.5-0-0</f>
        <v>14.5</v>
      </c>
      <c r="E2701">
        <v>11.3</v>
      </c>
      <c r="F2701" s="7">
        <v>13.115942028985506</v>
      </c>
      <c r="G2701" s="7">
        <v>1.4603890611784605</v>
      </c>
      <c r="H2701">
        <v>10.36</v>
      </c>
      <c r="I2701" s="7">
        <v>10.784681138990695</v>
      </c>
      <c r="J2701">
        <v>8.8000000000000007</v>
      </c>
      <c r="K2701">
        <v>145.92500000000001</v>
      </c>
      <c r="L2701">
        <v>113</v>
      </c>
      <c r="M2701">
        <v>11.4</v>
      </c>
      <c r="N2701">
        <v>9.6999999999999993</v>
      </c>
    </row>
    <row r="2702" spans="1:14" x14ac:dyDescent="0.25">
      <c r="A2702" t="s">
        <v>10</v>
      </c>
      <c r="B2702" t="s">
        <v>61</v>
      </c>
      <c r="C2702" s="1">
        <v>42439</v>
      </c>
      <c r="D2702">
        <f>16.9-0-0</f>
        <v>16.899999999999999</v>
      </c>
      <c r="E2702">
        <v>12.5</v>
      </c>
      <c r="F2702" s="7">
        <v>15.286856571714139</v>
      </c>
      <c r="G2702" s="7">
        <v>1.3828587538765151</v>
      </c>
      <c r="H2702">
        <v>9.81</v>
      </c>
      <c r="I2702" s="7">
        <v>10.21213532562729</v>
      </c>
      <c r="J2702">
        <v>9.8000000000000007</v>
      </c>
      <c r="K2702">
        <v>161.73000000000002</v>
      </c>
      <c r="L2702">
        <v>125</v>
      </c>
      <c r="M2702">
        <v>16.2</v>
      </c>
      <c r="N2702">
        <v>13.8</v>
      </c>
    </row>
    <row r="2703" spans="1:14" x14ac:dyDescent="0.25">
      <c r="A2703" t="s">
        <v>11</v>
      </c>
      <c r="B2703" t="s">
        <v>61</v>
      </c>
      <c r="C2703" s="1">
        <v>42439</v>
      </c>
      <c r="D2703">
        <f>10.8-0-0</f>
        <v>10.8</v>
      </c>
      <c r="E2703">
        <v>9.6</v>
      </c>
      <c r="F2703" s="7">
        <v>9.76911544227886</v>
      </c>
      <c r="G2703" s="7">
        <v>1.3236537919368478</v>
      </c>
      <c r="H2703">
        <v>9.39</v>
      </c>
      <c r="I2703" s="7">
        <v>9.7749185226952342</v>
      </c>
      <c r="J2703">
        <v>6.2</v>
      </c>
      <c r="K2703">
        <v>102.81</v>
      </c>
      <c r="L2703">
        <v>96</v>
      </c>
      <c r="M2703">
        <v>11.4</v>
      </c>
      <c r="N2703">
        <v>9.6999999999999993</v>
      </c>
    </row>
    <row r="2704" spans="1:14" x14ac:dyDescent="0.25">
      <c r="A2704" t="s">
        <v>12</v>
      </c>
      <c r="B2704" t="s">
        <v>61</v>
      </c>
      <c r="C2704" s="1">
        <v>42439</v>
      </c>
      <c r="D2704">
        <f>33.3-0-0</f>
        <v>33.299999999999997</v>
      </c>
      <c r="E2704">
        <v>28.9</v>
      </c>
      <c r="F2704" s="7">
        <v>30.121439280359812</v>
      </c>
      <c r="G2704" s="7">
        <v>0.93459261347617695</v>
      </c>
      <c r="H2704">
        <v>6.63</v>
      </c>
      <c r="I2704" s="7">
        <v>6.901779531998872</v>
      </c>
      <c r="J2704">
        <v>20.399999999999999</v>
      </c>
      <c r="K2704">
        <v>335.95499999999993</v>
      </c>
      <c r="L2704">
        <v>289</v>
      </c>
      <c r="M2704">
        <v>74.7</v>
      </c>
      <c r="N2704">
        <v>63.7</v>
      </c>
    </row>
    <row r="2705" spans="1:14" x14ac:dyDescent="0.25">
      <c r="A2705" t="s">
        <v>13</v>
      </c>
      <c r="B2705" t="s">
        <v>61</v>
      </c>
      <c r="C2705" s="1">
        <v>42439</v>
      </c>
      <c r="D2705">
        <f>11-0-0</f>
        <v>11</v>
      </c>
      <c r="E2705">
        <v>10</v>
      </c>
      <c r="F2705" s="7">
        <v>9.9500249875062465</v>
      </c>
      <c r="G2705" s="7">
        <v>0.98252043980828851</v>
      </c>
      <c r="H2705">
        <v>6.97</v>
      </c>
      <c r="I2705" s="7">
        <v>7.2557169438962497</v>
      </c>
      <c r="J2705">
        <v>6.9</v>
      </c>
      <c r="K2705">
        <v>114</v>
      </c>
      <c r="L2705">
        <v>100</v>
      </c>
      <c r="M2705">
        <v>9.5</v>
      </c>
      <c r="N2705">
        <v>8.1</v>
      </c>
    </row>
    <row r="2706" spans="1:14" x14ac:dyDescent="0.25">
      <c r="A2706" t="s">
        <v>14</v>
      </c>
      <c r="B2706" t="s">
        <v>61</v>
      </c>
      <c r="C2706" s="1">
        <v>42439</v>
      </c>
      <c r="D2706">
        <f>8-0-0</f>
        <v>8</v>
      </c>
      <c r="E2706">
        <v>6.1</v>
      </c>
      <c r="F2706" s="7">
        <v>7.2363818090954517</v>
      </c>
      <c r="G2706" s="7">
        <v>0.59345926134761762</v>
      </c>
      <c r="H2706">
        <v>4.21</v>
      </c>
      <c r="I2706" s="7">
        <v>4.3825779531998874</v>
      </c>
      <c r="J2706">
        <v>4.9000000000000004</v>
      </c>
      <c r="K2706">
        <v>80</v>
      </c>
      <c r="L2706">
        <v>61</v>
      </c>
      <c r="M2706">
        <v>4.5</v>
      </c>
      <c r="N2706">
        <v>3.8</v>
      </c>
    </row>
    <row r="2707" spans="1:14" x14ac:dyDescent="0.25">
      <c r="A2707" t="s">
        <v>15</v>
      </c>
      <c r="B2707" t="s">
        <v>61</v>
      </c>
      <c r="C2707" s="1">
        <v>42439</v>
      </c>
      <c r="D2707">
        <f>12.5-0-0</f>
        <v>12.5</v>
      </c>
      <c r="E2707">
        <v>9.9</v>
      </c>
      <c r="F2707" s="7">
        <v>11.306846576711642</v>
      </c>
      <c r="G2707" s="7">
        <v>0.57513391598533969</v>
      </c>
      <c r="H2707">
        <v>4.08</v>
      </c>
      <c r="I2707" s="7">
        <v>4.247248942768536</v>
      </c>
      <c r="J2707">
        <v>7.4</v>
      </c>
      <c r="K2707">
        <v>122.5</v>
      </c>
      <c r="L2707">
        <v>99</v>
      </c>
      <c r="M2707">
        <v>12.3</v>
      </c>
      <c r="N2707">
        <v>10.5</v>
      </c>
    </row>
    <row r="2708" spans="1:14" x14ac:dyDescent="0.25">
      <c r="A2708" t="s">
        <v>16</v>
      </c>
      <c r="B2708" t="s">
        <v>61</v>
      </c>
      <c r="C2708" s="1">
        <v>42439</v>
      </c>
      <c r="D2708">
        <f>11-0-0</f>
        <v>11</v>
      </c>
      <c r="E2708">
        <v>9.9</v>
      </c>
      <c r="F2708" s="7">
        <v>9.9500249875062465</v>
      </c>
      <c r="G2708" s="7">
        <v>0.95714688469128828</v>
      </c>
      <c r="H2708">
        <v>6.79</v>
      </c>
      <c r="I2708" s="7">
        <v>7.0683383140682254</v>
      </c>
      <c r="J2708">
        <v>6.8</v>
      </c>
      <c r="K2708">
        <v>112.5</v>
      </c>
      <c r="L2708">
        <v>99</v>
      </c>
      <c r="M2708">
        <v>21.3</v>
      </c>
      <c r="N2708">
        <v>18.100000000000001</v>
      </c>
    </row>
    <row r="2709" spans="1:14" x14ac:dyDescent="0.25">
      <c r="A2709" t="s">
        <v>17</v>
      </c>
      <c r="B2709" t="s">
        <v>61</v>
      </c>
      <c r="C2709" s="1">
        <v>42439</v>
      </c>
      <c r="D2709">
        <v>0</v>
      </c>
      <c r="E2709">
        <v>17</v>
      </c>
      <c r="F2709" s="7">
        <v>0</v>
      </c>
      <c r="G2709" s="7">
        <v>0.46377220186072732</v>
      </c>
      <c r="H2709">
        <v>3.29</v>
      </c>
      <c r="I2709" s="7">
        <v>3.4248649563010991</v>
      </c>
      <c r="J2709">
        <v>72.2</v>
      </c>
      <c r="K2709">
        <v>0</v>
      </c>
      <c r="L2709">
        <v>170</v>
      </c>
      <c r="M2709">
        <v>294.8</v>
      </c>
      <c r="N2709">
        <v>251.4</v>
      </c>
    </row>
    <row r="2710" spans="1:14" x14ac:dyDescent="0.25">
      <c r="A2710" t="s">
        <v>18</v>
      </c>
      <c r="B2710" t="s">
        <v>61</v>
      </c>
      <c r="C2710" s="1">
        <v>42439</v>
      </c>
      <c r="D2710">
        <f>20-0-0</f>
        <v>20</v>
      </c>
      <c r="E2710">
        <v>16.2</v>
      </c>
      <c r="F2710" s="7">
        <v>18.090954522738627</v>
      </c>
      <c r="G2710" s="7">
        <v>0.34959120383422604</v>
      </c>
      <c r="H2710">
        <v>2.48</v>
      </c>
      <c r="I2710" s="7">
        <v>2.5816611220749928</v>
      </c>
      <c r="J2710">
        <v>12</v>
      </c>
      <c r="K2710">
        <v>198</v>
      </c>
      <c r="L2710">
        <v>162</v>
      </c>
      <c r="M2710">
        <v>52.9</v>
      </c>
      <c r="N2710">
        <v>45.1</v>
      </c>
    </row>
    <row r="2711" spans="1:14" x14ac:dyDescent="0.25">
      <c r="A2711" t="s">
        <v>19</v>
      </c>
      <c r="B2711" t="s">
        <v>61</v>
      </c>
      <c r="C2711" s="1">
        <v>42439</v>
      </c>
      <c r="D2711">
        <f>16-0-0</f>
        <v>16</v>
      </c>
      <c r="E2711">
        <v>14.6</v>
      </c>
      <c r="F2711" s="7">
        <v>14.472763618190903</v>
      </c>
      <c r="G2711" s="7">
        <v>0.34818156188328164</v>
      </c>
      <c r="H2711">
        <v>2.4700000000000002</v>
      </c>
      <c r="I2711" s="7">
        <v>2.5712511981956583</v>
      </c>
      <c r="J2711">
        <v>9.3000000000000007</v>
      </c>
      <c r="K2711">
        <v>153.5</v>
      </c>
      <c r="L2711">
        <v>146</v>
      </c>
      <c r="M2711">
        <v>64</v>
      </c>
      <c r="N2711">
        <v>54.5</v>
      </c>
    </row>
    <row r="2712" spans="1:14" x14ac:dyDescent="0.25">
      <c r="A2712" t="s">
        <v>20</v>
      </c>
      <c r="B2712" t="s">
        <v>61</v>
      </c>
      <c r="C2712" s="1">
        <v>42439</v>
      </c>
      <c r="D2712">
        <f>31-0-0</f>
        <v>31</v>
      </c>
      <c r="E2712">
        <v>23.5</v>
      </c>
      <c r="F2712" s="7">
        <v>28.040979510244874</v>
      </c>
      <c r="G2712" s="7">
        <v>0.28474767409078089</v>
      </c>
      <c r="H2712">
        <v>2.02</v>
      </c>
      <c r="I2712" s="7">
        <v>2.1028046236255991</v>
      </c>
      <c r="J2712">
        <v>17.399999999999999</v>
      </c>
      <c r="K2712">
        <v>287</v>
      </c>
      <c r="L2712">
        <v>235</v>
      </c>
      <c r="M2712">
        <v>60.6</v>
      </c>
      <c r="N2712">
        <v>51.7</v>
      </c>
    </row>
    <row r="2713" spans="1:14" x14ac:dyDescent="0.25">
      <c r="A2713" t="s">
        <v>21</v>
      </c>
      <c r="B2713" t="s">
        <v>61</v>
      </c>
      <c r="C2713" s="1">
        <v>42439</v>
      </c>
      <c r="D2713">
        <f>27-0-0</f>
        <v>27</v>
      </c>
      <c r="E2713">
        <v>22.5</v>
      </c>
      <c r="F2713" s="7">
        <v>24.42278860569715</v>
      </c>
      <c r="G2713" s="7">
        <v>0.42571186918522691</v>
      </c>
      <c r="H2713">
        <v>3.02</v>
      </c>
      <c r="I2713" s="7">
        <v>3.1437970115590637</v>
      </c>
      <c r="J2713">
        <v>16.399999999999999</v>
      </c>
      <c r="K2713">
        <v>270</v>
      </c>
      <c r="L2713">
        <v>225</v>
      </c>
      <c r="M2713">
        <v>105</v>
      </c>
      <c r="N2713">
        <v>89.6</v>
      </c>
    </row>
    <row r="2714" spans="1:14" x14ac:dyDescent="0.25">
      <c r="A2714" t="s">
        <v>22</v>
      </c>
      <c r="B2714" t="s">
        <v>61</v>
      </c>
      <c r="C2714" s="1">
        <v>42439</v>
      </c>
      <c r="D2714">
        <f>21-0-0</f>
        <v>21</v>
      </c>
      <c r="E2714">
        <v>17.100000000000001</v>
      </c>
      <c r="F2714" s="7">
        <v>18.99550224887556</v>
      </c>
      <c r="G2714" s="7">
        <v>0.20016915703411331</v>
      </c>
      <c r="H2714">
        <v>1.42</v>
      </c>
      <c r="I2714" s="7">
        <v>1.4782091908655199</v>
      </c>
      <c r="J2714">
        <v>12.3</v>
      </c>
      <c r="K2714">
        <v>202</v>
      </c>
      <c r="L2714">
        <v>171</v>
      </c>
      <c r="M2714">
        <v>74.099999999999994</v>
      </c>
      <c r="N2714">
        <v>63.2</v>
      </c>
    </row>
    <row r="2715" spans="1:14" x14ac:dyDescent="0.25">
      <c r="A2715" t="s">
        <v>23</v>
      </c>
      <c r="B2715" t="s">
        <v>61</v>
      </c>
      <c r="C2715" s="1">
        <v>42439</v>
      </c>
      <c r="D2715">
        <f>3.5-0-0</f>
        <v>3.5</v>
      </c>
      <c r="E2715">
        <v>4.7</v>
      </c>
      <c r="F2715" s="7">
        <v>3.1659170414792599</v>
      </c>
      <c r="G2715" s="7">
        <v>0.33126585847194806</v>
      </c>
      <c r="H2715">
        <v>2.35</v>
      </c>
      <c r="I2715" s="7">
        <v>2.4463321116436423</v>
      </c>
      <c r="J2715">
        <v>2.2000000000000002</v>
      </c>
      <c r="K2715">
        <v>35.99</v>
      </c>
      <c r="L2715">
        <v>47</v>
      </c>
      <c r="M2715">
        <v>1.2</v>
      </c>
      <c r="N2715">
        <v>1</v>
      </c>
    </row>
    <row r="2716" spans="1:14" x14ac:dyDescent="0.25">
      <c r="A2716" t="s">
        <v>24</v>
      </c>
      <c r="B2716" t="s">
        <v>61</v>
      </c>
      <c r="C2716" s="1">
        <v>42439</v>
      </c>
      <c r="D2716">
        <f>42-0-0</f>
        <v>42</v>
      </c>
      <c r="E2716">
        <v>35</v>
      </c>
      <c r="F2716" s="7">
        <v>37.991004497751121</v>
      </c>
      <c r="G2716" s="7">
        <v>0.2424584155624471</v>
      </c>
      <c r="H2716">
        <v>1.72</v>
      </c>
      <c r="I2716" s="7">
        <v>1.7905069072455595</v>
      </c>
      <c r="J2716">
        <v>24.3</v>
      </c>
      <c r="K2716">
        <v>401</v>
      </c>
      <c r="L2716">
        <v>350</v>
      </c>
      <c r="M2716">
        <v>147.1</v>
      </c>
      <c r="N2716">
        <v>125.5</v>
      </c>
    </row>
    <row r="2717" spans="1:14" x14ac:dyDescent="0.25">
      <c r="A2717" t="s">
        <v>25</v>
      </c>
      <c r="B2717" t="s">
        <v>61</v>
      </c>
      <c r="C2717" s="1">
        <v>42439</v>
      </c>
      <c r="D2717">
        <f>7-0-0</f>
        <v>7</v>
      </c>
      <c r="E2717">
        <v>6.3</v>
      </c>
      <c r="F2717" s="7">
        <v>6.3318340829585198</v>
      </c>
      <c r="G2717" s="7">
        <v>0.32562729066817026</v>
      </c>
      <c r="H2717">
        <v>2.31</v>
      </c>
      <c r="I2717" s="7">
        <v>2.4046924161263039</v>
      </c>
      <c r="J2717">
        <v>3.9</v>
      </c>
      <c r="K2717">
        <v>65</v>
      </c>
      <c r="L2717">
        <v>63</v>
      </c>
      <c r="M2717">
        <v>3.6</v>
      </c>
      <c r="N2717">
        <v>3.1</v>
      </c>
    </row>
    <row r="2718" spans="1:14" x14ac:dyDescent="0.25">
      <c r="A2718" t="s">
        <v>26</v>
      </c>
      <c r="B2718" t="s">
        <v>61</v>
      </c>
      <c r="C2718" s="1">
        <v>42439</v>
      </c>
      <c r="D2718">
        <f>19.5-0-0</f>
        <v>19.5</v>
      </c>
      <c r="E2718">
        <v>13.8</v>
      </c>
      <c r="F2718" s="7">
        <v>17.638680659670165</v>
      </c>
      <c r="G2718" s="7">
        <v>0.21990414434733574</v>
      </c>
      <c r="H2718">
        <v>1.56</v>
      </c>
      <c r="I2718" s="7">
        <v>1.6239481251762051</v>
      </c>
      <c r="J2718">
        <v>11.4</v>
      </c>
      <c r="K2718">
        <v>188</v>
      </c>
      <c r="L2718">
        <v>138</v>
      </c>
      <c r="M2718">
        <v>20.8</v>
      </c>
      <c r="N2718">
        <v>17.8</v>
      </c>
    </row>
    <row r="2719" spans="1:14" x14ac:dyDescent="0.25">
      <c r="A2719" t="s">
        <v>27</v>
      </c>
      <c r="B2719" t="s">
        <v>61</v>
      </c>
      <c r="C2719" s="1">
        <v>42439</v>
      </c>
      <c r="D2719">
        <f>20-0-0</f>
        <v>20</v>
      </c>
      <c r="E2719">
        <v>18.2</v>
      </c>
      <c r="F2719" s="7">
        <v>18.090954522738627</v>
      </c>
      <c r="G2719" s="7">
        <v>0.19030166337750209</v>
      </c>
      <c r="H2719">
        <v>1.35</v>
      </c>
      <c r="I2719" s="7">
        <v>1.4053397237101775</v>
      </c>
      <c r="J2719">
        <v>11.7</v>
      </c>
      <c r="K2719">
        <v>193</v>
      </c>
      <c r="L2719">
        <v>182</v>
      </c>
      <c r="M2719">
        <v>69.3</v>
      </c>
      <c r="N2719">
        <v>59.1</v>
      </c>
    </row>
    <row r="2720" spans="1:14" x14ac:dyDescent="0.25">
      <c r="A2720" t="s">
        <v>28</v>
      </c>
      <c r="B2720" t="s">
        <v>61</v>
      </c>
      <c r="C2720" s="1">
        <v>42439</v>
      </c>
      <c r="D2720">
        <f>7-0-0</f>
        <v>7</v>
      </c>
      <c r="E2720">
        <v>7</v>
      </c>
      <c r="F2720" s="7">
        <v>6.3318340829585198</v>
      </c>
      <c r="G2720" s="7">
        <v>0.18889202142655764</v>
      </c>
      <c r="H2720">
        <v>1.34</v>
      </c>
      <c r="I2720" s="7">
        <v>1.3949297998308428</v>
      </c>
      <c r="J2720">
        <v>4.2</v>
      </c>
      <c r="K2720">
        <v>70</v>
      </c>
      <c r="L2720">
        <v>70</v>
      </c>
      <c r="M2720">
        <v>25.3</v>
      </c>
      <c r="N2720">
        <v>21.6</v>
      </c>
    </row>
    <row r="2721" spans="1:14" x14ac:dyDescent="0.25">
      <c r="A2721" t="s">
        <v>29</v>
      </c>
      <c r="B2721" t="s">
        <v>61</v>
      </c>
      <c r="C2721" s="1">
        <v>42439</v>
      </c>
      <c r="D2721">
        <f>15-0-0</f>
        <v>15</v>
      </c>
      <c r="E2721">
        <v>12.4</v>
      </c>
      <c r="F2721" s="7">
        <v>13.568215892053971</v>
      </c>
      <c r="G2721" s="7">
        <v>0.18184381167183533</v>
      </c>
      <c r="H2721">
        <v>1.29</v>
      </c>
      <c r="I2721" s="7">
        <v>1.3428801804341697</v>
      </c>
      <c r="J2721">
        <v>10.6</v>
      </c>
      <c r="K2721">
        <v>174</v>
      </c>
      <c r="L2721">
        <v>124</v>
      </c>
      <c r="M2721">
        <v>13.6</v>
      </c>
      <c r="N2721">
        <v>11.6</v>
      </c>
    </row>
    <row r="2722" spans="1:14" x14ac:dyDescent="0.25">
      <c r="A2722" t="s">
        <v>30</v>
      </c>
      <c r="B2722" t="s">
        <v>61</v>
      </c>
      <c r="C2722" s="1">
        <v>42439</v>
      </c>
      <c r="D2722">
        <f>35-0-0</f>
        <v>35</v>
      </c>
      <c r="E2722">
        <v>31.3</v>
      </c>
      <c r="F2722" s="7">
        <v>31.659170414792602</v>
      </c>
      <c r="G2722" s="7">
        <v>0.2255427121511136</v>
      </c>
      <c r="H2722">
        <v>1.6</v>
      </c>
      <c r="I2722" s="7">
        <v>1.6655878206935435</v>
      </c>
      <c r="J2722">
        <v>21.8</v>
      </c>
      <c r="K2722">
        <v>359</v>
      </c>
      <c r="L2722">
        <v>313</v>
      </c>
      <c r="M2722">
        <v>30</v>
      </c>
      <c r="N2722">
        <v>25.6</v>
      </c>
    </row>
    <row r="2723" spans="1:14" x14ac:dyDescent="0.25">
      <c r="A2723" t="s">
        <v>31</v>
      </c>
      <c r="B2723" t="s">
        <v>61</v>
      </c>
      <c r="C2723" s="1">
        <v>42439</v>
      </c>
      <c r="D2723">
        <f>36.5-0-0</f>
        <v>36.5</v>
      </c>
      <c r="E2723">
        <v>19.399999999999999</v>
      </c>
      <c r="F2723" s="7">
        <v>33.015992003997994</v>
      </c>
      <c r="G2723" s="7">
        <v>0.18889202142655764</v>
      </c>
      <c r="H2723">
        <v>1.34</v>
      </c>
      <c r="I2723" s="7">
        <v>1.3949297998308428</v>
      </c>
      <c r="J2723">
        <v>14.7</v>
      </c>
      <c r="K2723">
        <v>243</v>
      </c>
      <c r="L2723">
        <v>194</v>
      </c>
      <c r="M2723">
        <v>35.1</v>
      </c>
      <c r="N2723">
        <v>29.9</v>
      </c>
    </row>
    <row r="2724" spans="1:14" x14ac:dyDescent="0.25">
      <c r="A2724" t="s">
        <v>32</v>
      </c>
      <c r="B2724" t="s">
        <v>61</v>
      </c>
      <c r="C2724" s="1">
        <v>42439</v>
      </c>
      <c r="D2724">
        <f>7-0-0</f>
        <v>7</v>
      </c>
      <c r="E2724">
        <v>6.8</v>
      </c>
      <c r="F2724" s="7">
        <v>6.3318340829585198</v>
      </c>
      <c r="G2724" s="7">
        <v>0.11700028192839017</v>
      </c>
      <c r="H2724">
        <v>0.83</v>
      </c>
      <c r="I2724" s="7">
        <v>0.86402368198477575</v>
      </c>
      <c r="J2724">
        <v>4.2</v>
      </c>
      <c r="K2724">
        <v>70</v>
      </c>
      <c r="L2724">
        <v>68</v>
      </c>
      <c r="M2724">
        <v>21</v>
      </c>
      <c r="N2724">
        <v>17.899999999999999</v>
      </c>
    </row>
    <row r="2725" spans="1:14" x14ac:dyDescent="0.25">
      <c r="A2725" t="s">
        <v>33</v>
      </c>
      <c r="B2725" t="s">
        <v>61</v>
      </c>
      <c r="C2725" s="1">
        <v>42439</v>
      </c>
      <c r="D2725">
        <v>0</v>
      </c>
      <c r="E2725">
        <v>15</v>
      </c>
      <c r="F2725" s="7">
        <v>0</v>
      </c>
      <c r="G2725" s="7">
        <v>0.13673526924161261</v>
      </c>
      <c r="H2725">
        <v>0.97</v>
      </c>
      <c r="I2725" s="7">
        <v>1.0097626162954609</v>
      </c>
      <c r="J2725">
        <v>63.7</v>
      </c>
      <c r="K2725">
        <v>0</v>
      </c>
      <c r="L2725">
        <v>150</v>
      </c>
      <c r="M2725">
        <v>477.4</v>
      </c>
      <c r="N2725">
        <v>407.1</v>
      </c>
    </row>
    <row r="2726" spans="1:14" x14ac:dyDescent="0.25">
      <c r="A2726" t="s">
        <v>34</v>
      </c>
      <c r="B2726" t="s">
        <v>61</v>
      </c>
      <c r="C2726" s="1">
        <v>42439</v>
      </c>
      <c r="D2726">
        <f>8.2-0-0</f>
        <v>8.1999999999999993</v>
      </c>
      <c r="E2726">
        <v>7.2</v>
      </c>
      <c r="F2726" s="7">
        <v>7.4172913543228365</v>
      </c>
      <c r="G2726" s="7">
        <v>7.893994925288976E-2</v>
      </c>
      <c r="H2726">
        <v>0.56000000000000005</v>
      </c>
      <c r="I2726" s="7">
        <v>0.5829557372427403</v>
      </c>
      <c r="J2726">
        <v>5.4</v>
      </c>
      <c r="K2726">
        <v>89.14500000000001</v>
      </c>
      <c r="L2726">
        <v>72</v>
      </c>
      <c r="M2726">
        <v>7.4</v>
      </c>
      <c r="N2726">
        <v>6.3</v>
      </c>
    </row>
    <row r="2727" spans="1:14" x14ac:dyDescent="0.25">
      <c r="A2727" t="s">
        <v>35</v>
      </c>
      <c r="B2727" t="s">
        <v>61</v>
      </c>
      <c r="C2727" s="1">
        <v>42439</v>
      </c>
      <c r="D2727">
        <f>21-0-0</f>
        <v>21</v>
      </c>
      <c r="E2727">
        <v>18</v>
      </c>
      <c r="F2727" s="7">
        <v>18.99550224887556</v>
      </c>
      <c r="G2727" s="7">
        <v>7.7530307301945309E-2</v>
      </c>
      <c r="H2727">
        <v>0.55000000000000004</v>
      </c>
      <c r="I2727" s="7">
        <v>0.57254581336340571</v>
      </c>
      <c r="J2727">
        <v>13</v>
      </c>
      <c r="K2727">
        <v>214</v>
      </c>
      <c r="L2727">
        <v>180</v>
      </c>
      <c r="M2727">
        <v>77.3</v>
      </c>
      <c r="N2727">
        <v>65.900000000000006</v>
      </c>
    </row>
    <row r="2728" spans="1:14" x14ac:dyDescent="0.25">
      <c r="A2728" t="s">
        <v>36</v>
      </c>
      <c r="B2728" t="s">
        <v>61</v>
      </c>
      <c r="C2728" s="1">
        <v>42439</v>
      </c>
      <c r="D2728">
        <v>0</v>
      </c>
      <c r="E2728">
        <v>8</v>
      </c>
      <c r="F2728" s="7">
        <v>0</v>
      </c>
      <c r="G2728" s="7">
        <v>3.5241048773611498E-2</v>
      </c>
      <c r="H2728">
        <v>0.25</v>
      </c>
      <c r="I2728" s="7">
        <v>0.26024809698336621</v>
      </c>
      <c r="J2728">
        <v>34</v>
      </c>
      <c r="K2728">
        <v>0</v>
      </c>
      <c r="L2728">
        <v>80</v>
      </c>
      <c r="M2728">
        <v>0</v>
      </c>
      <c r="N2728">
        <v>0</v>
      </c>
    </row>
    <row r="2729" spans="1:14" x14ac:dyDescent="0.25">
      <c r="A2729" t="s">
        <v>37</v>
      </c>
      <c r="B2729" t="s">
        <v>61</v>
      </c>
      <c r="C2729" s="1">
        <v>42439</v>
      </c>
      <c r="D2729">
        <v>0</v>
      </c>
      <c r="E2729">
        <v>0</v>
      </c>
      <c r="F2729" s="7">
        <v>0</v>
      </c>
      <c r="G2729" s="7">
        <v>0</v>
      </c>
      <c r="H2729">
        <v>0</v>
      </c>
      <c r="I2729" s="7">
        <v>0</v>
      </c>
      <c r="J2729">
        <v>0</v>
      </c>
      <c r="K2729">
        <v>0</v>
      </c>
      <c r="L2729">
        <v>0</v>
      </c>
      <c r="M2729">
        <v>0</v>
      </c>
      <c r="N2729">
        <v>0</v>
      </c>
    </row>
    <row r="2730" spans="1:14" x14ac:dyDescent="0.25">
      <c r="A2730" t="s">
        <v>38</v>
      </c>
      <c r="B2730" t="s">
        <v>61</v>
      </c>
      <c r="C2730" s="1">
        <v>42439</v>
      </c>
      <c r="D2730">
        <v>0</v>
      </c>
      <c r="E2730">
        <v>10</v>
      </c>
      <c r="F2730" s="7">
        <v>0</v>
      </c>
      <c r="G2730" s="7">
        <v>0</v>
      </c>
      <c r="H2730">
        <v>0</v>
      </c>
      <c r="I2730" s="7">
        <v>0</v>
      </c>
      <c r="J2730">
        <v>42.5</v>
      </c>
      <c r="K2730">
        <v>0</v>
      </c>
      <c r="L2730">
        <v>100</v>
      </c>
      <c r="M2730">
        <v>319.89999999999998</v>
      </c>
      <c r="N2730">
        <v>272.8</v>
      </c>
    </row>
    <row r="2731" spans="1:14" x14ac:dyDescent="0.25">
      <c r="A2731" t="s">
        <v>59</v>
      </c>
      <c r="B2731" t="s">
        <v>61</v>
      </c>
      <c r="C2731" s="1">
        <v>42439</v>
      </c>
      <c r="D2731">
        <v>0</v>
      </c>
      <c r="E2731">
        <v>5</v>
      </c>
      <c r="F2731" s="7">
        <v>0</v>
      </c>
      <c r="G2731" s="7">
        <v>0</v>
      </c>
      <c r="I2731" s="7">
        <v>0</v>
      </c>
      <c r="K2731">
        <v>0</v>
      </c>
      <c r="L2731">
        <v>50</v>
      </c>
      <c r="M2731">
        <v>0</v>
      </c>
      <c r="N2731">
        <v>0</v>
      </c>
    </row>
    <row r="2732" spans="1:14" x14ac:dyDescent="0.25">
      <c r="A2732" t="s">
        <v>1</v>
      </c>
      <c r="B2732" t="s">
        <v>61</v>
      </c>
      <c r="C2732" s="1">
        <v>42440</v>
      </c>
      <c r="D2732">
        <v>620.40000000000009</v>
      </c>
      <c r="E2732">
        <v>507.19999999999993</v>
      </c>
      <c r="F2732">
        <v>553</v>
      </c>
      <c r="G2732">
        <v>258</v>
      </c>
      <c r="H2732">
        <v>177.35000000000002</v>
      </c>
      <c r="I2732">
        <v>188.02</v>
      </c>
      <c r="J2732">
        <v>532.32394366197184</v>
      </c>
      <c r="K2732">
        <v>6443.1</v>
      </c>
      <c r="L2732">
        <v>5946</v>
      </c>
      <c r="M2732">
        <v>2408.1999999999998</v>
      </c>
      <c r="N2732">
        <v>2021.64</v>
      </c>
    </row>
    <row r="2733" spans="1:14" x14ac:dyDescent="0.25">
      <c r="A2733" t="s">
        <v>2</v>
      </c>
      <c r="B2733" t="s">
        <v>61</v>
      </c>
      <c r="C2733" s="1">
        <v>42440</v>
      </c>
      <c r="D2733">
        <f>16.4-0-0</f>
        <v>16.399999999999999</v>
      </c>
      <c r="E2733">
        <v>15.4</v>
      </c>
      <c r="F2733" s="7">
        <v>14.618310767246934</v>
      </c>
      <c r="G2733" s="7">
        <v>30.113335212855926</v>
      </c>
      <c r="H2733">
        <v>20.7</v>
      </c>
      <c r="I2733" s="7">
        <v>21.945384832252607</v>
      </c>
      <c r="J2733">
        <v>10.4</v>
      </c>
      <c r="K2733">
        <v>183.01</v>
      </c>
      <c r="L2733">
        <v>169.4</v>
      </c>
      <c r="M2733">
        <v>19.399999999999999</v>
      </c>
      <c r="N2733">
        <v>16.2</v>
      </c>
    </row>
    <row r="2734" spans="1:14" x14ac:dyDescent="0.25">
      <c r="A2734" t="s">
        <v>3</v>
      </c>
      <c r="B2734" t="s">
        <v>61</v>
      </c>
      <c r="C2734" s="1">
        <v>42440</v>
      </c>
      <c r="D2734">
        <f>4.4-0-0</f>
        <v>4.4000000000000004</v>
      </c>
      <c r="E2734">
        <v>3.9</v>
      </c>
      <c r="F2734" s="7">
        <v>3.9219858156028367</v>
      </c>
      <c r="G2734" s="7">
        <v>20.52652946151677</v>
      </c>
      <c r="H2734">
        <v>14.11</v>
      </c>
      <c r="I2734" s="7">
        <v>14.958907245559626</v>
      </c>
      <c r="J2734">
        <v>2.8</v>
      </c>
      <c r="K2734">
        <v>49.204999999999998</v>
      </c>
      <c r="L2734">
        <v>42.9</v>
      </c>
      <c r="M2734">
        <v>10.7</v>
      </c>
      <c r="N2734">
        <v>9</v>
      </c>
    </row>
    <row r="2735" spans="1:14" x14ac:dyDescent="0.25">
      <c r="A2735" t="s">
        <v>4</v>
      </c>
      <c r="B2735" t="s">
        <v>61</v>
      </c>
      <c r="C2735" s="1">
        <v>42440</v>
      </c>
      <c r="D2735">
        <f>8.3-0-0</f>
        <v>8.3000000000000007</v>
      </c>
      <c r="E2735">
        <v>7.8</v>
      </c>
      <c r="F2735" s="7">
        <v>7.3982914248871694</v>
      </c>
      <c r="G2735" s="7">
        <v>15.245785170566675</v>
      </c>
      <c r="H2735">
        <v>10.48</v>
      </c>
      <c r="I2735" s="7">
        <v>11.110513673526924</v>
      </c>
      <c r="J2735">
        <v>5.3</v>
      </c>
      <c r="K2735">
        <v>93.490000000000009</v>
      </c>
      <c r="L2735">
        <v>85.8</v>
      </c>
      <c r="M2735">
        <v>18.2</v>
      </c>
      <c r="N2735">
        <v>15.3</v>
      </c>
    </row>
    <row r="2736" spans="1:14" x14ac:dyDescent="0.25">
      <c r="A2736" t="s">
        <v>5</v>
      </c>
      <c r="B2736" t="s">
        <v>61</v>
      </c>
      <c r="C2736" s="1">
        <v>42440</v>
      </c>
      <c r="D2736">
        <f>20.6-0-0</f>
        <v>20.6</v>
      </c>
      <c r="E2736">
        <v>7.7</v>
      </c>
      <c r="F2736" s="7">
        <v>18.36202450032237</v>
      </c>
      <c r="G2736" s="7">
        <v>14.707527488018039</v>
      </c>
      <c r="H2736">
        <v>10.11</v>
      </c>
      <c r="I2736" s="7">
        <v>10.718253171694389</v>
      </c>
      <c r="J2736">
        <v>9.8000000000000007</v>
      </c>
      <c r="K2736">
        <v>172.09949999999998</v>
      </c>
      <c r="L2736">
        <v>84.7</v>
      </c>
      <c r="M2736">
        <v>12.2</v>
      </c>
      <c r="N2736">
        <v>10.199999999999999</v>
      </c>
    </row>
    <row r="2737" spans="1:14" x14ac:dyDescent="0.25">
      <c r="A2737" t="s">
        <v>6</v>
      </c>
      <c r="B2737" t="s">
        <v>61</v>
      </c>
      <c r="C2737" s="1">
        <v>42440</v>
      </c>
      <c r="D2737">
        <f>15.6-0-1.6</f>
        <v>14</v>
      </c>
      <c r="E2737">
        <v>15.4</v>
      </c>
      <c r="F2737" s="7">
        <v>12.479045776918115</v>
      </c>
      <c r="G2737" s="7">
        <v>18.126191147448548</v>
      </c>
      <c r="H2737">
        <v>12.46</v>
      </c>
      <c r="I2737" s="7">
        <v>13.209637440090217</v>
      </c>
      <c r="J2737">
        <v>9.1999999999999993</v>
      </c>
      <c r="K2737">
        <v>161.36399999999998</v>
      </c>
      <c r="L2737">
        <v>169.4</v>
      </c>
      <c r="M2737">
        <v>16.100000000000001</v>
      </c>
      <c r="N2737">
        <v>13.5</v>
      </c>
    </row>
    <row r="2738" spans="1:14" x14ac:dyDescent="0.25">
      <c r="A2738" t="s">
        <v>7</v>
      </c>
      <c r="B2738" t="s">
        <v>61</v>
      </c>
      <c r="C2738" s="1">
        <v>42440</v>
      </c>
      <c r="D2738">
        <f>17-0-0</f>
        <v>17</v>
      </c>
      <c r="E2738">
        <v>11.5</v>
      </c>
      <c r="F2738" s="7">
        <v>15.15312701482914</v>
      </c>
      <c r="G2738" s="7">
        <v>15.318522695235407</v>
      </c>
      <c r="H2738">
        <v>10.53</v>
      </c>
      <c r="I2738" s="7">
        <v>11.163521849450238</v>
      </c>
      <c r="J2738">
        <v>9.6999999999999993</v>
      </c>
      <c r="K2738">
        <v>171.22499999999999</v>
      </c>
      <c r="L2738">
        <v>126.5</v>
      </c>
      <c r="M2738">
        <v>13.1</v>
      </c>
      <c r="N2738">
        <v>11</v>
      </c>
    </row>
    <row r="2739" spans="1:14" x14ac:dyDescent="0.25">
      <c r="A2739" t="s">
        <v>8</v>
      </c>
      <c r="B2739" t="s">
        <v>61</v>
      </c>
      <c r="C2739" s="1">
        <v>42440</v>
      </c>
      <c r="D2739">
        <f>15.7-0-0</f>
        <v>15.7</v>
      </c>
      <c r="E2739">
        <v>9.4</v>
      </c>
      <c r="F2739" s="7">
        <v>13.994358478401031</v>
      </c>
      <c r="G2739" s="7">
        <v>11.638003946997461</v>
      </c>
      <c r="H2739">
        <v>8</v>
      </c>
      <c r="I2739" s="7">
        <v>8.4813081477304753</v>
      </c>
      <c r="J2739">
        <v>8.6</v>
      </c>
      <c r="K2739">
        <v>151.19999999999999</v>
      </c>
      <c r="L2739">
        <v>103.4</v>
      </c>
      <c r="M2739">
        <v>14.2</v>
      </c>
      <c r="N2739">
        <v>12</v>
      </c>
    </row>
    <row r="2740" spans="1:14" x14ac:dyDescent="0.25">
      <c r="A2740" t="s">
        <v>9</v>
      </c>
      <c r="B2740" t="s">
        <v>61</v>
      </c>
      <c r="C2740" s="1">
        <v>42440</v>
      </c>
      <c r="D2740">
        <f>13.1-0-0</f>
        <v>13.1</v>
      </c>
      <c r="E2740">
        <v>11.3</v>
      </c>
      <c r="F2740" s="7">
        <v>11.676821405544809</v>
      </c>
      <c r="G2740" s="7">
        <v>15.07121511136171</v>
      </c>
      <c r="H2740">
        <v>10.36</v>
      </c>
      <c r="I2740" s="7">
        <v>10.983294051310965</v>
      </c>
      <c r="J2740">
        <v>9</v>
      </c>
      <c r="K2740">
        <v>159.01500000000001</v>
      </c>
      <c r="L2740">
        <v>124.30000000000001</v>
      </c>
      <c r="M2740">
        <v>13.1</v>
      </c>
      <c r="N2740">
        <v>11</v>
      </c>
    </row>
    <row r="2741" spans="1:14" x14ac:dyDescent="0.25">
      <c r="A2741" t="s">
        <v>10</v>
      </c>
      <c r="B2741" t="s">
        <v>61</v>
      </c>
      <c r="C2741" s="1">
        <v>42440</v>
      </c>
      <c r="D2741">
        <f>16.8-0-0</f>
        <v>16.8</v>
      </c>
      <c r="E2741">
        <v>12.5</v>
      </c>
      <c r="F2741" s="7">
        <v>14.974854932301739</v>
      </c>
      <c r="G2741" s="7">
        <v>14.271102340005637</v>
      </c>
      <c r="H2741">
        <v>9.81</v>
      </c>
      <c r="I2741" s="7">
        <v>10.400204116154496</v>
      </c>
      <c r="J2741">
        <v>10.1</v>
      </c>
      <c r="K2741">
        <v>178.51000000000005</v>
      </c>
      <c r="L2741">
        <v>137.5</v>
      </c>
      <c r="M2741">
        <v>18.899999999999999</v>
      </c>
      <c r="N2741">
        <v>15.9</v>
      </c>
    </row>
    <row r="2742" spans="1:14" x14ac:dyDescent="0.25">
      <c r="A2742" t="s">
        <v>11</v>
      </c>
      <c r="B2742" t="s">
        <v>61</v>
      </c>
      <c r="C2742" s="1">
        <v>42440</v>
      </c>
      <c r="D2742">
        <f>11.3-0-0</f>
        <v>11.3</v>
      </c>
      <c r="E2742">
        <v>9.6</v>
      </c>
      <c r="F2742" s="7">
        <v>10.072372662798195</v>
      </c>
      <c r="G2742" s="7">
        <v>13.660107132788273</v>
      </c>
      <c r="H2742">
        <v>9.39</v>
      </c>
      <c r="I2742" s="7">
        <v>9.9549354383986479</v>
      </c>
      <c r="J2742">
        <v>6.5</v>
      </c>
      <c r="K2742">
        <v>114.09</v>
      </c>
      <c r="L2742">
        <v>105.6</v>
      </c>
      <c r="M2742">
        <v>13.4</v>
      </c>
      <c r="N2742">
        <v>11.2</v>
      </c>
    </row>
    <row r="2743" spans="1:14" x14ac:dyDescent="0.25">
      <c r="A2743" t="s">
        <v>12</v>
      </c>
      <c r="B2743" t="s">
        <v>61</v>
      </c>
      <c r="C2743" s="1">
        <v>42440</v>
      </c>
      <c r="D2743">
        <f>33.9-0-0</f>
        <v>33.9</v>
      </c>
      <c r="E2743">
        <v>28.9</v>
      </c>
      <c r="F2743" s="7">
        <v>30.21711798839458</v>
      </c>
      <c r="G2743" s="7">
        <v>9.6449957710741465</v>
      </c>
      <c r="H2743">
        <v>6.63</v>
      </c>
      <c r="I2743" s="7">
        <v>7.0288841274316312</v>
      </c>
      <c r="J2743">
        <v>21</v>
      </c>
      <c r="K2743">
        <v>369.88499999999993</v>
      </c>
      <c r="L2743">
        <v>317.89999999999998</v>
      </c>
      <c r="M2743">
        <v>87</v>
      </c>
      <c r="N2743">
        <v>73</v>
      </c>
    </row>
    <row r="2744" spans="1:14" x14ac:dyDescent="0.25">
      <c r="A2744" t="s">
        <v>13</v>
      </c>
      <c r="B2744" t="s">
        <v>61</v>
      </c>
      <c r="C2744" s="1">
        <v>42440</v>
      </c>
      <c r="D2744">
        <f>11-0-0</f>
        <v>11</v>
      </c>
      <c r="E2744">
        <v>10</v>
      </c>
      <c r="F2744" s="7">
        <v>9.8049645390070914</v>
      </c>
      <c r="G2744" s="7">
        <v>10.139610938821537</v>
      </c>
      <c r="H2744">
        <v>6.97</v>
      </c>
      <c r="I2744" s="7">
        <v>7.3893397237101759</v>
      </c>
      <c r="J2744">
        <v>7.1</v>
      </c>
      <c r="K2744">
        <v>125</v>
      </c>
      <c r="L2744">
        <v>110</v>
      </c>
      <c r="M2744">
        <v>11</v>
      </c>
      <c r="N2744">
        <v>9.3000000000000007</v>
      </c>
    </row>
    <row r="2745" spans="1:14" x14ac:dyDescent="0.25">
      <c r="A2745" t="s">
        <v>14</v>
      </c>
      <c r="B2745" t="s">
        <v>61</v>
      </c>
      <c r="C2745" s="1">
        <v>42440</v>
      </c>
      <c r="D2745">
        <f>8-0-0</f>
        <v>8</v>
      </c>
      <c r="E2745">
        <v>6.1</v>
      </c>
      <c r="F2745" s="7">
        <v>7.1308833010960662</v>
      </c>
      <c r="G2745" s="7">
        <v>6.1244995771074144</v>
      </c>
      <c r="H2745">
        <v>4.21</v>
      </c>
      <c r="I2745" s="7">
        <v>4.4632884127431627</v>
      </c>
      <c r="J2745">
        <v>5</v>
      </c>
      <c r="K2745">
        <v>88</v>
      </c>
      <c r="L2745">
        <v>67.099999999999994</v>
      </c>
      <c r="M2745">
        <v>5.2</v>
      </c>
      <c r="N2745">
        <v>4.4000000000000004</v>
      </c>
    </row>
    <row r="2746" spans="1:14" x14ac:dyDescent="0.25">
      <c r="A2746" t="s">
        <v>15</v>
      </c>
      <c r="B2746" t="s">
        <v>61</v>
      </c>
      <c r="C2746" s="1">
        <v>42440</v>
      </c>
      <c r="D2746">
        <f>13-0-0</f>
        <v>13</v>
      </c>
      <c r="E2746">
        <v>9.9</v>
      </c>
      <c r="F2746" s="7">
        <v>11.587685364281107</v>
      </c>
      <c r="G2746" s="7">
        <v>5.9353820129687058</v>
      </c>
      <c r="H2746">
        <v>4.08</v>
      </c>
      <c r="I2746" s="7">
        <v>4.325467155342543</v>
      </c>
      <c r="J2746">
        <v>7.7</v>
      </c>
      <c r="K2746">
        <v>135.5</v>
      </c>
      <c r="L2746">
        <v>108.9</v>
      </c>
      <c r="M2746">
        <v>14.4</v>
      </c>
      <c r="N2746">
        <v>12.1</v>
      </c>
    </row>
    <row r="2747" spans="1:14" x14ac:dyDescent="0.25">
      <c r="A2747" t="s">
        <v>16</v>
      </c>
      <c r="B2747" t="s">
        <v>61</v>
      </c>
      <c r="C2747" s="1">
        <v>42440</v>
      </c>
      <c r="D2747">
        <f>13-0-0</f>
        <v>13</v>
      </c>
      <c r="E2747">
        <v>9.9</v>
      </c>
      <c r="F2747" s="7">
        <v>11.587685364281107</v>
      </c>
      <c r="G2747" s="7">
        <v>9.8777558500140952</v>
      </c>
      <c r="H2747">
        <v>6.79</v>
      </c>
      <c r="I2747" s="7">
        <v>7.198510290386241</v>
      </c>
      <c r="J2747">
        <v>7.1</v>
      </c>
      <c r="K2747">
        <v>125.5</v>
      </c>
      <c r="L2747">
        <v>108.9</v>
      </c>
      <c r="M2747">
        <v>25.1</v>
      </c>
      <c r="N2747">
        <v>21.1</v>
      </c>
    </row>
    <row r="2748" spans="1:14" x14ac:dyDescent="0.25">
      <c r="A2748" t="s">
        <v>17</v>
      </c>
      <c r="B2748" t="s">
        <v>61</v>
      </c>
      <c r="C2748" s="1">
        <v>42440</v>
      </c>
      <c r="D2748">
        <v>0</v>
      </c>
      <c r="E2748">
        <v>17</v>
      </c>
      <c r="F2748" s="7">
        <v>0</v>
      </c>
      <c r="G2748" s="7">
        <v>4.7861291232027066</v>
      </c>
      <c r="H2748">
        <v>3.29</v>
      </c>
      <c r="I2748" s="7">
        <v>3.4879379757541584</v>
      </c>
      <c r="J2748">
        <v>68.400000000000006</v>
      </c>
      <c r="K2748">
        <v>0</v>
      </c>
      <c r="L2748">
        <v>187</v>
      </c>
      <c r="M2748">
        <v>316.3</v>
      </c>
      <c r="N2748">
        <v>265.5</v>
      </c>
    </row>
    <row r="2749" spans="1:14" x14ac:dyDescent="0.25">
      <c r="A2749" t="s">
        <v>18</v>
      </c>
      <c r="B2749" t="s">
        <v>61</v>
      </c>
      <c r="C2749" s="1">
        <v>42440</v>
      </c>
      <c r="D2749">
        <f>20-0-0</f>
        <v>20</v>
      </c>
      <c r="E2749">
        <v>16.2</v>
      </c>
      <c r="F2749" s="7">
        <v>17.827208252740164</v>
      </c>
      <c r="G2749" s="7">
        <v>3.607781223569213</v>
      </c>
      <c r="H2749">
        <v>2.48</v>
      </c>
      <c r="I2749" s="7">
        <v>2.6292055257964475</v>
      </c>
      <c r="J2749">
        <v>12.4</v>
      </c>
      <c r="K2749">
        <v>218</v>
      </c>
      <c r="L2749">
        <v>178.2</v>
      </c>
      <c r="M2749">
        <v>61.5</v>
      </c>
      <c r="N2749">
        <v>51.7</v>
      </c>
    </row>
    <row r="2750" spans="1:14" x14ac:dyDescent="0.25">
      <c r="A2750" t="s">
        <v>19</v>
      </c>
      <c r="B2750" t="s">
        <v>61</v>
      </c>
      <c r="C2750" s="1">
        <v>42440</v>
      </c>
      <c r="D2750">
        <f>15.5-0-0</f>
        <v>15.5</v>
      </c>
      <c r="E2750">
        <v>14.6</v>
      </c>
      <c r="F2750" s="7">
        <v>13.816086395873628</v>
      </c>
      <c r="G2750" s="7">
        <v>3.5932337186354668</v>
      </c>
      <c r="H2750">
        <v>2.4700000000000002</v>
      </c>
      <c r="I2750" s="7">
        <v>2.6186038906117846</v>
      </c>
      <c r="J2750">
        <v>9.6</v>
      </c>
      <c r="K2750">
        <v>169</v>
      </c>
      <c r="L2750">
        <v>160.6</v>
      </c>
      <c r="M2750">
        <v>74.5</v>
      </c>
      <c r="N2750">
        <v>62.6</v>
      </c>
    </row>
    <row r="2751" spans="1:14" x14ac:dyDescent="0.25">
      <c r="A2751" t="s">
        <v>20</v>
      </c>
      <c r="B2751" t="s">
        <v>61</v>
      </c>
      <c r="C2751" s="1">
        <v>42440</v>
      </c>
      <c r="D2751">
        <f>31-0-0</f>
        <v>31</v>
      </c>
      <c r="E2751">
        <v>23.5</v>
      </c>
      <c r="F2751" s="7">
        <v>27.632172791747255</v>
      </c>
      <c r="G2751" s="7">
        <v>2.9385959966168587</v>
      </c>
      <c r="H2751">
        <v>2.02</v>
      </c>
      <c r="I2751" s="7">
        <v>2.1415303073019452</v>
      </c>
      <c r="J2751">
        <v>18</v>
      </c>
      <c r="K2751">
        <v>318</v>
      </c>
      <c r="L2751">
        <v>258.5</v>
      </c>
      <c r="M2751">
        <v>71</v>
      </c>
      <c r="N2751">
        <v>59.6</v>
      </c>
    </row>
    <row r="2752" spans="1:14" x14ac:dyDescent="0.25">
      <c r="A2752" t="s">
        <v>21</v>
      </c>
      <c r="B2752" t="s">
        <v>61</v>
      </c>
      <c r="C2752" s="1">
        <v>42440</v>
      </c>
      <c r="D2752">
        <f>26-0-0</f>
        <v>26</v>
      </c>
      <c r="E2752">
        <v>22.5</v>
      </c>
      <c r="F2752" s="7">
        <v>23.175370728562214</v>
      </c>
      <c r="G2752" s="7">
        <v>4.3933464899915418</v>
      </c>
      <c r="H2752">
        <v>3.02</v>
      </c>
      <c r="I2752" s="7">
        <v>3.2016938257682548</v>
      </c>
      <c r="J2752">
        <v>16.8</v>
      </c>
      <c r="K2752">
        <v>296</v>
      </c>
      <c r="L2752">
        <v>247.5</v>
      </c>
      <c r="M2752">
        <v>121.8</v>
      </c>
      <c r="N2752">
        <v>102.2</v>
      </c>
    </row>
    <row r="2753" spans="1:14" x14ac:dyDescent="0.25">
      <c r="A2753" t="s">
        <v>22</v>
      </c>
      <c r="B2753" t="s">
        <v>61</v>
      </c>
      <c r="C2753" s="1">
        <v>42440</v>
      </c>
      <c r="D2753">
        <f>21-0-0</f>
        <v>21</v>
      </c>
      <c r="E2753">
        <v>17.100000000000001</v>
      </c>
      <c r="F2753" s="7">
        <v>18.718568665377173</v>
      </c>
      <c r="G2753" s="7">
        <v>2.065745700592049</v>
      </c>
      <c r="H2753">
        <v>1.42</v>
      </c>
      <c r="I2753" s="7">
        <v>1.5054321962221595</v>
      </c>
      <c r="J2753">
        <v>12.6</v>
      </c>
      <c r="K2753">
        <v>223</v>
      </c>
      <c r="L2753">
        <v>188.10000000000002</v>
      </c>
      <c r="M2753">
        <v>86.5</v>
      </c>
      <c r="N2753">
        <v>72.599999999999994</v>
      </c>
    </row>
    <row r="2754" spans="1:14" x14ac:dyDescent="0.25">
      <c r="A2754" t="s">
        <v>23</v>
      </c>
      <c r="B2754" t="s">
        <v>61</v>
      </c>
      <c r="C2754" s="1">
        <v>42440</v>
      </c>
      <c r="D2754">
        <f>3.6-0-0</f>
        <v>3.6</v>
      </c>
      <c r="E2754">
        <v>4.7</v>
      </c>
      <c r="F2754" s="7">
        <v>3.2088974854932295</v>
      </c>
      <c r="G2754" s="7">
        <v>3.4186636594305044</v>
      </c>
      <c r="H2754">
        <v>2.35</v>
      </c>
      <c r="I2754" s="7">
        <v>2.4913842683958274</v>
      </c>
      <c r="J2754">
        <v>2.2000000000000002</v>
      </c>
      <c r="K2754">
        <v>39.559999999999995</v>
      </c>
      <c r="L2754">
        <v>51.7</v>
      </c>
      <c r="M2754">
        <v>1.4</v>
      </c>
      <c r="N2754">
        <v>1.2</v>
      </c>
    </row>
    <row r="2755" spans="1:14" x14ac:dyDescent="0.25">
      <c r="A2755" t="s">
        <v>24</v>
      </c>
      <c r="B2755" t="s">
        <v>61</v>
      </c>
      <c r="C2755" s="1">
        <v>42440</v>
      </c>
      <c r="D2755">
        <f>41.5-0-0</f>
        <v>41.5</v>
      </c>
      <c r="E2755">
        <v>35</v>
      </c>
      <c r="F2755" s="7">
        <v>36.99145712443584</v>
      </c>
      <c r="G2755" s="7">
        <v>2.5021708486044543</v>
      </c>
      <c r="H2755">
        <v>1.72</v>
      </c>
      <c r="I2755" s="7">
        <v>1.8234812517620522</v>
      </c>
      <c r="J2755">
        <v>25.1</v>
      </c>
      <c r="K2755">
        <v>442.5</v>
      </c>
      <c r="L2755">
        <v>385</v>
      </c>
      <c r="M2755">
        <v>171.7</v>
      </c>
      <c r="N2755">
        <v>144.1</v>
      </c>
    </row>
    <row r="2756" spans="1:14" x14ac:dyDescent="0.25">
      <c r="A2756" t="s">
        <v>25</v>
      </c>
      <c r="B2756" t="s">
        <v>61</v>
      </c>
      <c r="C2756" s="1">
        <v>42440</v>
      </c>
      <c r="D2756">
        <f>7-0-0</f>
        <v>7</v>
      </c>
      <c r="E2756">
        <v>6.3</v>
      </c>
      <c r="F2756" s="7">
        <v>6.2395228884590574</v>
      </c>
      <c r="G2756" s="7">
        <v>3.3604736396955168</v>
      </c>
      <c r="H2756">
        <v>2.31</v>
      </c>
      <c r="I2756" s="7">
        <v>2.4489777276571751</v>
      </c>
      <c r="J2756">
        <v>4.0999999999999996</v>
      </c>
      <c r="K2756">
        <v>72</v>
      </c>
      <c r="L2756">
        <v>69.3</v>
      </c>
      <c r="M2756">
        <v>4.2</v>
      </c>
      <c r="N2756">
        <v>3.5</v>
      </c>
    </row>
    <row r="2757" spans="1:14" x14ac:dyDescent="0.25">
      <c r="A2757" t="s">
        <v>26</v>
      </c>
      <c r="B2757" t="s">
        <v>61</v>
      </c>
      <c r="C2757" s="1">
        <v>42440</v>
      </c>
      <c r="D2757">
        <f>20-0-0</f>
        <v>20</v>
      </c>
      <c r="E2757">
        <v>13.8</v>
      </c>
      <c r="F2757" s="7">
        <v>17.827208252740164</v>
      </c>
      <c r="G2757" s="7">
        <v>2.2694107696645052</v>
      </c>
      <c r="H2757">
        <v>1.56</v>
      </c>
      <c r="I2757" s="7">
        <v>1.653855088807443</v>
      </c>
      <c r="J2757">
        <v>11.8</v>
      </c>
      <c r="K2757">
        <v>208</v>
      </c>
      <c r="L2757">
        <v>151.80000000000001</v>
      </c>
      <c r="M2757">
        <v>24.4</v>
      </c>
      <c r="N2757">
        <v>20.5</v>
      </c>
    </row>
    <row r="2758" spans="1:14" x14ac:dyDescent="0.25">
      <c r="A2758" t="s">
        <v>27</v>
      </c>
      <c r="B2758" t="s">
        <v>61</v>
      </c>
      <c r="C2758" s="1">
        <v>42440</v>
      </c>
      <c r="D2758">
        <f>18-0-0</f>
        <v>18</v>
      </c>
      <c r="E2758">
        <v>18.2</v>
      </c>
      <c r="F2758" s="7">
        <v>16.044487427466148</v>
      </c>
      <c r="G2758" s="7">
        <v>1.9639131660558216</v>
      </c>
      <c r="H2758">
        <v>1.35</v>
      </c>
      <c r="I2758" s="7">
        <v>1.431220749929518</v>
      </c>
      <c r="J2758">
        <v>12</v>
      </c>
      <c r="K2758">
        <v>211</v>
      </c>
      <c r="L2758">
        <v>200.2</v>
      </c>
      <c r="M2758">
        <v>80.099999999999994</v>
      </c>
      <c r="N2758">
        <v>67.2</v>
      </c>
    </row>
    <row r="2759" spans="1:14" x14ac:dyDescent="0.25">
      <c r="A2759" t="s">
        <v>28</v>
      </c>
      <c r="B2759" t="s">
        <v>61</v>
      </c>
      <c r="C2759" s="1">
        <v>42440</v>
      </c>
      <c r="D2759">
        <f>7-0-0</f>
        <v>7</v>
      </c>
      <c r="E2759">
        <v>7</v>
      </c>
      <c r="F2759" s="7">
        <v>6.2395228884590574</v>
      </c>
      <c r="G2759" s="7">
        <v>1.9493656611220749</v>
      </c>
      <c r="H2759">
        <v>1.34</v>
      </c>
      <c r="I2759" s="7">
        <v>1.4206191147448548</v>
      </c>
      <c r="J2759">
        <v>4.4000000000000004</v>
      </c>
      <c r="K2759">
        <v>77</v>
      </c>
      <c r="L2759">
        <v>77</v>
      </c>
      <c r="M2759">
        <v>29.5</v>
      </c>
      <c r="N2759">
        <v>24.7</v>
      </c>
    </row>
    <row r="2760" spans="1:14" x14ac:dyDescent="0.25">
      <c r="A2760" t="s">
        <v>29</v>
      </c>
      <c r="B2760" t="s">
        <v>61</v>
      </c>
      <c r="C2760" s="1">
        <v>42440</v>
      </c>
      <c r="D2760">
        <f>15-0-0</f>
        <v>15</v>
      </c>
      <c r="E2760">
        <v>12.4</v>
      </c>
      <c r="F2760" s="7">
        <v>13.370406189555124</v>
      </c>
      <c r="G2760" s="7">
        <v>1.8766281364533406</v>
      </c>
      <c r="H2760">
        <v>1.29</v>
      </c>
      <c r="I2760" s="7">
        <v>1.3676109388215392</v>
      </c>
      <c r="J2760">
        <v>10.7</v>
      </c>
      <c r="K2760">
        <v>189</v>
      </c>
      <c r="L2760">
        <v>136.4</v>
      </c>
      <c r="M2760">
        <v>15.6</v>
      </c>
      <c r="N2760">
        <v>13.1</v>
      </c>
    </row>
    <row r="2761" spans="1:14" x14ac:dyDescent="0.25">
      <c r="A2761" t="s">
        <v>30</v>
      </c>
      <c r="B2761" t="s">
        <v>61</v>
      </c>
      <c r="C2761" s="1">
        <v>42440</v>
      </c>
      <c r="D2761">
        <f>35-0-0</f>
        <v>35</v>
      </c>
      <c r="E2761">
        <v>31.3</v>
      </c>
      <c r="F2761" s="7">
        <v>31.19761444229529</v>
      </c>
      <c r="G2761" s="7">
        <v>2.3276007893994923</v>
      </c>
      <c r="H2761">
        <v>1.6</v>
      </c>
      <c r="I2761" s="7">
        <v>1.6962616295460953</v>
      </c>
      <c r="J2761">
        <v>22.3</v>
      </c>
      <c r="K2761">
        <v>394</v>
      </c>
      <c r="L2761">
        <v>344.3</v>
      </c>
      <c r="M2761">
        <v>34.799999999999997</v>
      </c>
      <c r="N2761">
        <v>29.2</v>
      </c>
    </row>
    <row r="2762" spans="1:14" x14ac:dyDescent="0.25">
      <c r="A2762" t="s">
        <v>31</v>
      </c>
      <c r="B2762" t="s">
        <v>61</v>
      </c>
      <c r="C2762" s="1">
        <v>42440</v>
      </c>
      <c r="D2762">
        <f>49-0-0</f>
        <v>49</v>
      </c>
      <c r="E2762">
        <v>19.399999999999999</v>
      </c>
      <c r="F2762" s="7">
        <v>43.676660219213403</v>
      </c>
      <c r="G2762" s="7">
        <v>1.9493656611220749</v>
      </c>
      <c r="H2762">
        <v>1.34</v>
      </c>
      <c r="I2762" s="7">
        <v>1.4206191147448548</v>
      </c>
      <c r="J2762">
        <v>16.600000000000001</v>
      </c>
      <c r="K2762">
        <v>292</v>
      </c>
      <c r="L2762">
        <v>213.39999999999998</v>
      </c>
      <c r="M2762">
        <v>44.6</v>
      </c>
      <c r="N2762">
        <v>37.5</v>
      </c>
    </row>
    <row r="2763" spans="1:14" x14ac:dyDescent="0.25">
      <c r="A2763" t="s">
        <v>32</v>
      </c>
      <c r="B2763" t="s">
        <v>61</v>
      </c>
      <c r="C2763" s="1">
        <v>42440</v>
      </c>
      <c r="D2763">
        <f>8-0-0</f>
        <v>8</v>
      </c>
      <c r="E2763">
        <v>6.8</v>
      </c>
      <c r="F2763" s="7">
        <v>7.1308833010960662</v>
      </c>
      <c r="G2763" s="7">
        <v>1.2074429095009864</v>
      </c>
      <c r="H2763">
        <v>0.83</v>
      </c>
      <c r="I2763" s="7">
        <v>0.87993572032703682</v>
      </c>
      <c r="J2763">
        <v>4.4000000000000004</v>
      </c>
      <c r="K2763">
        <v>78</v>
      </c>
      <c r="L2763">
        <v>74.8</v>
      </c>
      <c r="M2763">
        <v>24.7</v>
      </c>
      <c r="N2763">
        <v>20.8</v>
      </c>
    </row>
    <row r="2764" spans="1:14" x14ac:dyDescent="0.25">
      <c r="A2764" t="s">
        <v>33</v>
      </c>
      <c r="B2764" t="s">
        <v>61</v>
      </c>
      <c r="C2764" s="1">
        <v>42440</v>
      </c>
      <c r="D2764">
        <v>0</v>
      </c>
      <c r="E2764">
        <v>15</v>
      </c>
      <c r="F2764" s="7">
        <v>0</v>
      </c>
      <c r="G2764" s="7">
        <v>1.4111079785734422</v>
      </c>
      <c r="H2764">
        <v>0.97</v>
      </c>
      <c r="I2764" s="7">
        <v>1.0283586129123201</v>
      </c>
      <c r="J2764">
        <v>60.4</v>
      </c>
      <c r="K2764">
        <v>0</v>
      </c>
      <c r="L2764">
        <v>165</v>
      </c>
      <c r="M2764">
        <v>512.1</v>
      </c>
      <c r="N2764">
        <v>429.9</v>
      </c>
    </row>
    <row r="2765" spans="1:14" x14ac:dyDescent="0.25">
      <c r="A2765" t="s">
        <v>34</v>
      </c>
      <c r="B2765" t="s">
        <v>61</v>
      </c>
      <c r="C2765" s="1">
        <v>42440</v>
      </c>
      <c r="D2765">
        <f>8.7-0-0</f>
        <v>8.6999999999999993</v>
      </c>
      <c r="E2765">
        <v>7.2</v>
      </c>
      <c r="F2765" s="7">
        <v>7.7548355899419708</v>
      </c>
      <c r="G2765" s="7">
        <v>0.8146602762898224</v>
      </c>
      <c r="H2765">
        <v>0.56000000000000005</v>
      </c>
      <c r="I2765" s="7">
        <v>0.5936915703411334</v>
      </c>
      <c r="J2765">
        <v>5.6</v>
      </c>
      <c r="K2765">
        <v>97.86</v>
      </c>
      <c r="L2765">
        <v>79.2</v>
      </c>
      <c r="M2765">
        <v>8.6999999999999993</v>
      </c>
      <c r="N2765">
        <v>7.3</v>
      </c>
    </row>
    <row r="2766" spans="1:14" x14ac:dyDescent="0.25">
      <c r="A2766" t="s">
        <v>35</v>
      </c>
      <c r="B2766" t="s">
        <v>61</v>
      </c>
      <c r="C2766" s="1">
        <v>42440</v>
      </c>
      <c r="D2766">
        <f>21-0-0</f>
        <v>21</v>
      </c>
      <c r="E2766">
        <v>18</v>
      </c>
      <c r="F2766" s="7">
        <v>18.718568665377173</v>
      </c>
      <c r="G2766" s="7">
        <v>0.8001127713560755</v>
      </c>
      <c r="H2766">
        <v>0.55000000000000004</v>
      </c>
      <c r="I2766" s="7">
        <v>0.58308993515647023</v>
      </c>
      <c r="J2766">
        <v>13.3</v>
      </c>
      <c r="K2766">
        <v>235</v>
      </c>
      <c r="L2766">
        <v>198</v>
      </c>
      <c r="M2766">
        <v>89.7</v>
      </c>
      <c r="N2766">
        <v>75.3</v>
      </c>
    </row>
    <row r="2767" spans="1:14" x14ac:dyDescent="0.25">
      <c r="A2767" t="s">
        <v>36</v>
      </c>
      <c r="B2767" t="s">
        <v>61</v>
      </c>
      <c r="C2767" s="1">
        <v>42440</v>
      </c>
      <c r="D2767">
        <v>0</v>
      </c>
      <c r="E2767">
        <v>8</v>
      </c>
      <c r="F2767" s="7">
        <v>0</v>
      </c>
      <c r="G2767" s="7">
        <v>0.36368762334367066</v>
      </c>
      <c r="H2767">
        <v>0.25</v>
      </c>
      <c r="I2767" s="7">
        <v>0.26504087961657735</v>
      </c>
      <c r="J2767">
        <v>32.200000000000003</v>
      </c>
      <c r="K2767">
        <v>0</v>
      </c>
      <c r="L2767">
        <v>88</v>
      </c>
      <c r="M2767">
        <v>0</v>
      </c>
      <c r="N2767">
        <v>0</v>
      </c>
    </row>
    <row r="2768" spans="1:14" x14ac:dyDescent="0.25">
      <c r="A2768" t="s">
        <v>37</v>
      </c>
      <c r="B2768" t="s">
        <v>61</v>
      </c>
      <c r="C2768" s="1">
        <v>42440</v>
      </c>
      <c r="D2768">
        <v>0</v>
      </c>
      <c r="E2768">
        <v>0</v>
      </c>
      <c r="F2768" s="7">
        <v>0</v>
      </c>
      <c r="G2768" s="7">
        <v>0</v>
      </c>
      <c r="H2768">
        <v>0</v>
      </c>
      <c r="I2768" s="7">
        <v>0</v>
      </c>
      <c r="J2768">
        <v>0</v>
      </c>
      <c r="K2768">
        <v>0</v>
      </c>
      <c r="L2768">
        <v>0</v>
      </c>
      <c r="M2768">
        <v>0</v>
      </c>
      <c r="N2768">
        <v>0</v>
      </c>
    </row>
    <row r="2769" spans="1:14" x14ac:dyDescent="0.25">
      <c r="A2769" t="s">
        <v>38</v>
      </c>
      <c r="B2769" t="s">
        <v>61</v>
      </c>
      <c r="C2769" s="1">
        <v>42440</v>
      </c>
      <c r="D2769">
        <v>0</v>
      </c>
      <c r="E2769">
        <v>10</v>
      </c>
      <c r="F2769" s="7">
        <v>0</v>
      </c>
      <c r="G2769" s="7">
        <v>0</v>
      </c>
      <c r="H2769">
        <v>0</v>
      </c>
      <c r="I2769" s="7">
        <v>0</v>
      </c>
      <c r="J2769">
        <v>40.299999999999997</v>
      </c>
      <c r="K2769">
        <v>0</v>
      </c>
      <c r="L2769">
        <v>110</v>
      </c>
      <c r="M2769">
        <v>343.1</v>
      </c>
      <c r="N2769">
        <v>288</v>
      </c>
    </row>
    <row r="2770" spans="1:14" x14ac:dyDescent="0.25">
      <c r="A2770" t="s">
        <v>59</v>
      </c>
      <c r="B2770" t="s">
        <v>61</v>
      </c>
      <c r="C2770" s="1">
        <v>42440</v>
      </c>
      <c r="D2770">
        <v>0</v>
      </c>
      <c r="E2770">
        <v>5</v>
      </c>
      <c r="F2770" s="7">
        <v>0</v>
      </c>
      <c r="G2770" s="7">
        <v>0</v>
      </c>
      <c r="I2770" s="7">
        <v>0</v>
      </c>
      <c r="K2770">
        <v>0</v>
      </c>
      <c r="L2770">
        <v>55</v>
      </c>
      <c r="M2770">
        <v>0</v>
      </c>
      <c r="N2770">
        <v>0</v>
      </c>
    </row>
    <row r="2771" spans="1:14" x14ac:dyDescent="0.25">
      <c r="A2771" t="s">
        <v>1</v>
      </c>
      <c r="B2771" t="s">
        <v>61</v>
      </c>
      <c r="C2771" s="1">
        <v>42441</v>
      </c>
      <c r="D2771">
        <v>606</v>
      </c>
      <c r="E2771">
        <v>507.19999999999993</v>
      </c>
      <c r="F2771">
        <v>525</v>
      </c>
      <c r="G2771">
        <v>220</v>
      </c>
      <c r="H2771">
        <v>177.35000000000002</v>
      </c>
      <c r="I2771">
        <v>178.5</v>
      </c>
      <c r="J2771">
        <v>532.22222222222217</v>
      </c>
      <c r="K2771">
        <v>7049.1</v>
      </c>
      <c r="L2771">
        <v>6471</v>
      </c>
      <c r="M2771">
        <v>2628.2</v>
      </c>
      <c r="N2771">
        <v>2200.14</v>
      </c>
    </row>
    <row r="2772" spans="1:14" x14ac:dyDescent="0.25">
      <c r="A2772" t="s">
        <v>2</v>
      </c>
      <c r="B2772" t="s">
        <v>61</v>
      </c>
      <c r="C2772" s="1">
        <v>42441</v>
      </c>
      <c r="D2772">
        <f>16.8-0-0</f>
        <v>16.8</v>
      </c>
      <c r="E2772">
        <v>15.4</v>
      </c>
      <c r="F2772" s="7">
        <v>14.554455445544555</v>
      </c>
      <c r="G2772" s="7">
        <v>25.678037778404281</v>
      </c>
      <c r="H2772">
        <v>20.7</v>
      </c>
      <c r="I2772" s="7">
        <v>20.834226106568927</v>
      </c>
      <c r="J2772">
        <v>10.6</v>
      </c>
      <c r="K2772">
        <v>199.82</v>
      </c>
      <c r="L2772">
        <v>184.8</v>
      </c>
      <c r="M2772">
        <v>21.9</v>
      </c>
      <c r="N2772">
        <v>18.3</v>
      </c>
    </row>
    <row r="2773" spans="1:14" x14ac:dyDescent="0.25">
      <c r="A2773" t="s">
        <v>3</v>
      </c>
      <c r="B2773" t="s">
        <v>61</v>
      </c>
      <c r="C2773" s="1">
        <v>42441</v>
      </c>
      <c r="D2773">
        <f>4.4-0-0</f>
        <v>4.4000000000000004</v>
      </c>
      <c r="E2773">
        <v>3.9</v>
      </c>
      <c r="F2773" s="7">
        <v>3.8118811881188117</v>
      </c>
      <c r="G2773" s="7">
        <v>17.50324217648717</v>
      </c>
      <c r="H2773">
        <v>14.11</v>
      </c>
      <c r="I2773" s="7">
        <v>14.201494220467998</v>
      </c>
      <c r="J2773">
        <v>2.9</v>
      </c>
      <c r="K2773">
        <v>53.585000000000001</v>
      </c>
      <c r="L2773">
        <v>46.8</v>
      </c>
      <c r="M2773">
        <v>12</v>
      </c>
      <c r="N2773">
        <v>10.1</v>
      </c>
    </row>
    <row r="2774" spans="1:14" x14ac:dyDescent="0.25">
      <c r="A2774" t="s">
        <v>4</v>
      </c>
      <c r="B2774" t="s">
        <v>61</v>
      </c>
      <c r="C2774" s="1">
        <v>42441</v>
      </c>
      <c r="D2774">
        <f>9.5-0-0</f>
        <v>9.5</v>
      </c>
      <c r="E2774">
        <v>7.8</v>
      </c>
      <c r="F2774" s="7">
        <v>8.2301980198019802</v>
      </c>
      <c r="G2774" s="7">
        <v>13.000281928390187</v>
      </c>
      <c r="H2774">
        <v>10.48</v>
      </c>
      <c r="I2774" s="7">
        <v>10.54795601917113</v>
      </c>
      <c r="J2774">
        <v>5.5</v>
      </c>
      <c r="K2774">
        <v>102.96000000000001</v>
      </c>
      <c r="L2774">
        <v>93.6</v>
      </c>
      <c r="M2774">
        <v>20.7</v>
      </c>
      <c r="N2774">
        <v>17.3</v>
      </c>
    </row>
    <row r="2775" spans="1:14" x14ac:dyDescent="0.25">
      <c r="A2775" t="s">
        <v>5</v>
      </c>
      <c r="B2775" t="s">
        <v>61</v>
      </c>
      <c r="C2775" s="1">
        <v>42441</v>
      </c>
      <c r="D2775">
        <f>14.8-0-1.5</f>
        <v>13.3</v>
      </c>
      <c r="E2775">
        <v>7.7</v>
      </c>
      <c r="F2775" s="7">
        <v>11.522277227722773</v>
      </c>
      <c r="G2775" s="7">
        <v>12.541302509162669</v>
      </c>
      <c r="H2775">
        <v>10.11</v>
      </c>
      <c r="I2775" s="7">
        <v>10.175556808570622</v>
      </c>
      <c r="J2775">
        <v>10</v>
      </c>
      <c r="K2775">
        <v>186.90449999999998</v>
      </c>
      <c r="L2775">
        <v>92.4</v>
      </c>
      <c r="M2775">
        <v>13.6</v>
      </c>
      <c r="N2775">
        <v>11.4</v>
      </c>
    </row>
    <row r="2776" spans="1:14" x14ac:dyDescent="0.25">
      <c r="A2776" t="s">
        <v>6</v>
      </c>
      <c r="B2776" t="s">
        <v>61</v>
      </c>
      <c r="C2776" s="1">
        <v>42441</v>
      </c>
      <c r="D2776">
        <f>15-0-0</f>
        <v>15</v>
      </c>
      <c r="E2776">
        <v>15.4</v>
      </c>
      <c r="F2776" s="7">
        <v>12.995049504950495</v>
      </c>
      <c r="G2776" s="7">
        <v>15.456442063715816</v>
      </c>
      <c r="H2776">
        <v>12.46</v>
      </c>
      <c r="I2776" s="7">
        <v>12.540795038060331</v>
      </c>
      <c r="J2776">
        <v>9.4</v>
      </c>
      <c r="K2776">
        <v>176.37399999999997</v>
      </c>
      <c r="L2776">
        <v>184.8</v>
      </c>
      <c r="M2776">
        <v>18.3</v>
      </c>
      <c r="N2776">
        <v>15.3</v>
      </c>
    </row>
    <row r="2777" spans="1:14" x14ac:dyDescent="0.25">
      <c r="A2777" t="s">
        <v>7</v>
      </c>
      <c r="B2777" t="s">
        <v>61</v>
      </c>
      <c r="C2777" s="1">
        <v>42441</v>
      </c>
      <c r="D2777">
        <f>15.9-0-0</f>
        <v>15.9</v>
      </c>
      <c r="E2777">
        <v>11.5</v>
      </c>
      <c r="F2777" s="7">
        <v>13.774752475247524</v>
      </c>
      <c r="G2777" s="7">
        <v>13.062306174231743</v>
      </c>
      <c r="H2777">
        <v>10.53</v>
      </c>
      <c r="I2777" s="7">
        <v>10.598280236819845</v>
      </c>
      <c r="J2777">
        <v>10</v>
      </c>
      <c r="K2777">
        <v>187.16499999999999</v>
      </c>
      <c r="L2777">
        <v>138</v>
      </c>
      <c r="M2777">
        <v>14.8</v>
      </c>
      <c r="N2777">
        <v>12.4</v>
      </c>
    </row>
    <row r="2778" spans="1:14" x14ac:dyDescent="0.25">
      <c r="A2778" t="s">
        <v>8</v>
      </c>
      <c r="B2778" t="s">
        <v>61</v>
      </c>
      <c r="C2778" s="1">
        <v>42441</v>
      </c>
      <c r="D2778">
        <f>14-0-0</f>
        <v>14</v>
      </c>
      <c r="E2778">
        <v>9.4</v>
      </c>
      <c r="F2778" s="7">
        <v>12.128712871287128</v>
      </c>
      <c r="G2778" s="7">
        <v>9.9238793346489977</v>
      </c>
      <c r="H2778">
        <v>8</v>
      </c>
      <c r="I2778" s="7">
        <v>8.0518748237947548</v>
      </c>
      <c r="J2778">
        <v>8.8000000000000007</v>
      </c>
      <c r="K2778">
        <v>165.21999999999997</v>
      </c>
      <c r="L2778">
        <v>112.80000000000001</v>
      </c>
      <c r="M2778">
        <v>16.100000000000001</v>
      </c>
      <c r="N2778">
        <v>13.5</v>
      </c>
    </row>
    <row r="2779" spans="1:14" x14ac:dyDescent="0.25">
      <c r="A2779" t="s">
        <v>9</v>
      </c>
      <c r="B2779" t="s">
        <v>61</v>
      </c>
      <c r="C2779" s="1">
        <v>42441</v>
      </c>
      <c r="D2779">
        <f>10.4-0-0</f>
        <v>10.4</v>
      </c>
      <c r="E2779">
        <v>11.3</v>
      </c>
      <c r="F2779" s="7">
        <v>9.009900990099009</v>
      </c>
      <c r="G2779" s="7">
        <v>12.851423738370451</v>
      </c>
      <c r="H2779">
        <v>10.36</v>
      </c>
      <c r="I2779" s="7">
        <v>10.427177896814207</v>
      </c>
      <c r="J2779">
        <v>9</v>
      </c>
      <c r="K2779">
        <v>169.45500000000001</v>
      </c>
      <c r="L2779">
        <v>135.60000000000002</v>
      </c>
      <c r="M2779">
        <v>14.5</v>
      </c>
      <c r="N2779">
        <v>12.1</v>
      </c>
    </row>
    <row r="2780" spans="1:14" x14ac:dyDescent="0.25">
      <c r="A2780" t="s">
        <v>10</v>
      </c>
      <c r="B2780" t="s">
        <v>61</v>
      </c>
      <c r="C2780" s="1">
        <v>42441</v>
      </c>
      <c r="D2780">
        <f>16.4-0-0</f>
        <v>16.399999999999999</v>
      </c>
      <c r="E2780">
        <v>12.5</v>
      </c>
      <c r="F2780" s="7">
        <v>14.207920792079207</v>
      </c>
      <c r="G2780" s="7">
        <v>12.169157034113335</v>
      </c>
      <c r="H2780">
        <v>9.81</v>
      </c>
      <c r="I2780" s="7">
        <v>9.8736115026783189</v>
      </c>
      <c r="J2780">
        <v>10.4</v>
      </c>
      <c r="K2780">
        <v>194.95500000000004</v>
      </c>
      <c r="L2780">
        <v>150</v>
      </c>
      <c r="M2780">
        <v>21.4</v>
      </c>
      <c r="N2780">
        <v>17.899999999999999</v>
      </c>
    </row>
    <row r="2781" spans="1:14" x14ac:dyDescent="0.25">
      <c r="A2781" t="s">
        <v>11</v>
      </c>
      <c r="B2781" t="s">
        <v>61</v>
      </c>
      <c r="C2781" s="1">
        <v>42441</v>
      </c>
      <c r="D2781">
        <f>10.6-0-1.1</f>
        <v>9.5</v>
      </c>
      <c r="E2781">
        <v>9.6</v>
      </c>
      <c r="F2781" s="7">
        <v>8.2301980198019802</v>
      </c>
      <c r="G2781" s="7">
        <v>11.648153369044262</v>
      </c>
      <c r="H2781">
        <v>9.39</v>
      </c>
      <c r="I2781" s="7">
        <v>9.4508880744290931</v>
      </c>
      <c r="J2781">
        <v>6.6</v>
      </c>
      <c r="K2781">
        <v>124.67400000000001</v>
      </c>
      <c r="L2781">
        <v>115.19999999999999</v>
      </c>
      <c r="M2781">
        <v>15.1</v>
      </c>
      <c r="N2781">
        <v>12.7</v>
      </c>
    </row>
    <row r="2782" spans="1:14" x14ac:dyDescent="0.25">
      <c r="A2782" t="s">
        <v>12</v>
      </c>
      <c r="B2782" t="s">
        <v>61</v>
      </c>
      <c r="C2782" s="1">
        <v>42441</v>
      </c>
      <c r="D2782">
        <f>33.9-0-0</f>
        <v>33.9</v>
      </c>
      <c r="E2782">
        <v>28.9</v>
      </c>
      <c r="F2782" s="7">
        <v>29.368811881188119</v>
      </c>
      <c r="G2782" s="7">
        <v>8.2244149985903565</v>
      </c>
      <c r="H2782">
        <v>6.63</v>
      </c>
      <c r="I2782" s="7">
        <v>6.6729912602199031</v>
      </c>
      <c r="J2782">
        <v>21.5</v>
      </c>
      <c r="K2782">
        <v>403.81499999999994</v>
      </c>
      <c r="L2782">
        <v>346.79999999999995</v>
      </c>
      <c r="M2782">
        <v>98.3</v>
      </c>
      <c r="N2782">
        <v>82.3</v>
      </c>
    </row>
    <row r="2783" spans="1:14" x14ac:dyDescent="0.25">
      <c r="A2783" t="s">
        <v>13</v>
      </c>
      <c r="B2783" t="s">
        <v>61</v>
      </c>
      <c r="C2783" s="1">
        <v>42441</v>
      </c>
      <c r="D2783">
        <f>11-0-0</f>
        <v>11</v>
      </c>
      <c r="E2783">
        <v>10</v>
      </c>
      <c r="F2783" s="7">
        <v>9.5297029702970288</v>
      </c>
      <c r="G2783" s="7">
        <v>8.6461798703129382</v>
      </c>
      <c r="H2783">
        <v>6.97</v>
      </c>
      <c r="I2783" s="7">
        <v>7.0151959402311803</v>
      </c>
      <c r="J2783">
        <v>7.2</v>
      </c>
      <c r="K2783">
        <v>136</v>
      </c>
      <c r="L2783">
        <v>120</v>
      </c>
      <c r="M2783">
        <v>12.4</v>
      </c>
      <c r="N2783">
        <v>10.3</v>
      </c>
    </row>
    <row r="2784" spans="1:14" x14ac:dyDescent="0.25">
      <c r="A2784" t="s">
        <v>14</v>
      </c>
      <c r="B2784" t="s">
        <v>61</v>
      </c>
      <c r="C2784" s="1">
        <v>42441</v>
      </c>
      <c r="D2784">
        <f>8-0-0</f>
        <v>8</v>
      </c>
      <c r="E2784">
        <v>6.1</v>
      </c>
      <c r="F2784" s="7">
        <v>6.9306930693069306</v>
      </c>
      <c r="G2784" s="7">
        <v>5.2224414998590358</v>
      </c>
      <c r="H2784">
        <v>4.21</v>
      </c>
      <c r="I2784" s="7">
        <v>4.2372991260219903</v>
      </c>
      <c r="J2784">
        <v>5.0999999999999996</v>
      </c>
      <c r="K2784">
        <v>96</v>
      </c>
      <c r="L2784">
        <v>73.199999999999989</v>
      </c>
      <c r="M2784">
        <v>5.9</v>
      </c>
      <c r="N2784">
        <v>4.9000000000000004</v>
      </c>
    </row>
    <row r="2785" spans="1:14" x14ac:dyDescent="0.25">
      <c r="A2785" t="s">
        <v>15</v>
      </c>
      <c r="B2785" t="s">
        <v>61</v>
      </c>
      <c r="C2785" s="1">
        <v>42441</v>
      </c>
      <c r="D2785">
        <f>12.5-0-0</f>
        <v>12.5</v>
      </c>
      <c r="E2785">
        <v>9.9</v>
      </c>
      <c r="F2785" s="7">
        <v>10.829207920792079</v>
      </c>
      <c r="G2785" s="7">
        <v>5.0611784606709893</v>
      </c>
      <c r="H2785">
        <v>4.08</v>
      </c>
      <c r="I2785" s="7">
        <v>4.1064561601353251</v>
      </c>
      <c r="J2785">
        <v>7.9</v>
      </c>
      <c r="K2785">
        <v>148</v>
      </c>
      <c r="L2785">
        <v>118.80000000000001</v>
      </c>
      <c r="M2785">
        <v>16.2</v>
      </c>
      <c r="N2785">
        <v>13.6</v>
      </c>
    </row>
    <row r="2786" spans="1:14" x14ac:dyDescent="0.25">
      <c r="A2786" t="s">
        <v>16</v>
      </c>
      <c r="B2786" t="s">
        <v>61</v>
      </c>
      <c r="C2786" s="1">
        <v>42441</v>
      </c>
      <c r="D2786">
        <f>13-0-0</f>
        <v>13</v>
      </c>
      <c r="E2786">
        <v>9.9</v>
      </c>
      <c r="F2786" s="7">
        <v>11.262376237623762</v>
      </c>
      <c r="G2786" s="7">
        <v>8.4228925852833374</v>
      </c>
      <c r="H2786">
        <v>6.79</v>
      </c>
      <c r="I2786" s="7">
        <v>6.8340287566957993</v>
      </c>
      <c r="J2786">
        <v>7.4</v>
      </c>
      <c r="K2786">
        <v>138.5</v>
      </c>
      <c r="L2786">
        <v>118.80000000000001</v>
      </c>
      <c r="M2786">
        <v>28.6</v>
      </c>
      <c r="N2786">
        <v>24</v>
      </c>
    </row>
    <row r="2787" spans="1:14" x14ac:dyDescent="0.25">
      <c r="A2787" t="s">
        <v>17</v>
      </c>
      <c r="B2787" t="s">
        <v>61</v>
      </c>
      <c r="C2787" s="1">
        <v>42441</v>
      </c>
      <c r="D2787">
        <v>0</v>
      </c>
      <c r="E2787">
        <v>17</v>
      </c>
      <c r="F2787" s="7">
        <v>0</v>
      </c>
      <c r="G2787" s="7">
        <v>4.0811953763744002</v>
      </c>
      <c r="H2787">
        <v>3.29</v>
      </c>
      <c r="I2787" s="7">
        <v>3.3113335212855928</v>
      </c>
      <c r="J2787">
        <v>65.2</v>
      </c>
      <c r="K2787">
        <v>0</v>
      </c>
      <c r="L2787">
        <v>204</v>
      </c>
      <c r="M2787">
        <v>331.8</v>
      </c>
      <c r="N2787">
        <v>277.7</v>
      </c>
    </row>
    <row r="2788" spans="1:14" x14ac:dyDescent="0.25">
      <c r="A2788" t="s">
        <v>18</v>
      </c>
      <c r="B2788" t="s">
        <v>61</v>
      </c>
      <c r="C2788" s="1">
        <v>42441</v>
      </c>
      <c r="D2788">
        <f>20-0-0</f>
        <v>20</v>
      </c>
      <c r="E2788">
        <v>16.2</v>
      </c>
      <c r="F2788" s="7">
        <v>17.326732673267326</v>
      </c>
      <c r="G2788" s="7">
        <v>3.0764025937411894</v>
      </c>
      <c r="H2788">
        <v>2.48</v>
      </c>
      <c r="I2788" s="7">
        <v>2.496081195376374</v>
      </c>
      <c r="J2788">
        <v>12.7</v>
      </c>
      <c r="K2788">
        <v>238</v>
      </c>
      <c r="L2788">
        <v>194.39999999999998</v>
      </c>
      <c r="M2788">
        <v>69.5</v>
      </c>
      <c r="N2788">
        <v>58.2</v>
      </c>
    </row>
    <row r="2789" spans="1:14" x14ac:dyDescent="0.25">
      <c r="A2789" t="s">
        <v>19</v>
      </c>
      <c r="B2789" t="s">
        <v>61</v>
      </c>
      <c r="C2789" s="1">
        <v>42441</v>
      </c>
      <c r="D2789">
        <f>15.5-0-0</f>
        <v>15.5</v>
      </c>
      <c r="E2789">
        <v>14.6</v>
      </c>
      <c r="F2789" s="7">
        <v>13.428217821782178</v>
      </c>
      <c r="G2789" s="7">
        <v>3.0639977445728785</v>
      </c>
      <c r="H2789">
        <v>2.4700000000000002</v>
      </c>
      <c r="I2789" s="7">
        <v>2.4860163518466307</v>
      </c>
      <c r="J2789">
        <v>9.8000000000000007</v>
      </c>
      <c r="K2789">
        <v>184.5</v>
      </c>
      <c r="L2789">
        <v>175.2</v>
      </c>
      <c r="M2789">
        <v>84.1</v>
      </c>
      <c r="N2789">
        <v>70.400000000000006</v>
      </c>
    </row>
    <row r="2790" spans="1:14" x14ac:dyDescent="0.25">
      <c r="A2790" t="s">
        <v>20</v>
      </c>
      <c r="B2790" t="s">
        <v>61</v>
      </c>
      <c r="C2790" s="1">
        <v>42441</v>
      </c>
      <c r="D2790">
        <f>29-0-0</f>
        <v>29</v>
      </c>
      <c r="E2790">
        <v>23.5</v>
      </c>
      <c r="F2790" s="7">
        <v>25.123762376237625</v>
      </c>
      <c r="G2790" s="7">
        <v>2.505779531998872</v>
      </c>
      <c r="H2790">
        <v>2.02</v>
      </c>
      <c r="I2790" s="7">
        <v>2.0330983930081756</v>
      </c>
      <c r="J2790">
        <v>18.5</v>
      </c>
      <c r="K2790">
        <v>347</v>
      </c>
      <c r="L2790">
        <v>282</v>
      </c>
      <c r="M2790">
        <v>80.099999999999994</v>
      </c>
      <c r="N2790">
        <v>67.099999999999994</v>
      </c>
    </row>
    <row r="2791" spans="1:14" x14ac:dyDescent="0.25">
      <c r="A2791" t="s">
        <v>21</v>
      </c>
      <c r="B2791" t="s">
        <v>61</v>
      </c>
      <c r="C2791" s="1">
        <v>42441</v>
      </c>
      <c r="D2791">
        <f>25.5-0-0</f>
        <v>25.5</v>
      </c>
      <c r="E2791">
        <v>22.5</v>
      </c>
      <c r="F2791" s="7">
        <v>22.091584158415841</v>
      </c>
      <c r="G2791" s="7">
        <v>3.7462644488299968</v>
      </c>
      <c r="H2791">
        <v>3.02</v>
      </c>
      <c r="I2791" s="7">
        <v>3.0395827459825204</v>
      </c>
      <c r="J2791">
        <v>17.100000000000001</v>
      </c>
      <c r="K2791">
        <v>321.5</v>
      </c>
      <c r="L2791">
        <v>270</v>
      </c>
      <c r="M2791">
        <v>136.80000000000001</v>
      </c>
      <c r="N2791">
        <v>114.5</v>
      </c>
    </row>
    <row r="2792" spans="1:14" x14ac:dyDescent="0.25">
      <c r="A2792" t="s">
        <v>22</v>
      </c>
      <c r="B2792" t="s">
        <v>61</v>
      </c>
      <c r="C2792" s="1">
        <v>42441</v>
      </c>
      <c r="D2792">
        <f>22-0-0</f>
        <v>22</v>
      </c>
      <c r="E2792">
        <v>17.100000000000001</v>
      </c>
      <c r="F2792" s="7">
        <v>19.059405940594058</v>
      </c>
      <c r="G2792" s="7">
        <v>1.7614885819001971</v>
      </c>
      <c r="H2792">
        <v>1.42</v>
      </c>
      <c r="I2792" s="7">
        <v>1.4292077812235691</v>
      </c>
      <c r="J2792">
        <v>13.1</v>
      </c>
      <c r="K2792">
        <v>245</v>
      </c>
      <c r="L2792">
        <v>205.20000000000002</v>
      </c>
      <c r="M2792">
        <v>98.3</v>
      </c>
      <c r="N2792">
        <v>82.3</v>
      </c>
    </row>
    <row r="2793" spans="1:14" x14ac:dyDescent="0.25">
      <c r="A2793" t="s">
        <v>23</v>
      </c>
      <c r="B2793" t="s">
        <v>61</v>
      </c>
      <c r="C2793" s="1">
        <v>42441</v>
      </c>
      <c r="D2793">
        <f>4.4-0-0</f>
        <v>4.4000000000000004</v>
      </c>
      <c r="E2793">
        <v>4.7</v>
      </c>
      <c r="F2793" s="7">
        <v>3.8118811881188117</v>
      </c>
      <c r="G2793" s="7">
        <v>2.9151395545531433</v>
      </c>
      <c r="H2793">
        <v>2.35</v>
      </c>
      <c r="I2793" s="7">
        <v>2.3652382294897096</v>
      </c>
      <c r="J2793">
        <v>2.2999999999999998</v>
      </c>
      <c r="K2793">
        <v>43.98</v>
      </c>
      <c r="L2793">
        <v>56.400000000000006</v>
      </c>
      <c r="M2793">
        <v>1.6</v>
      </c>
      <c r="N2793">
        <v>1.3</v>
      </c>
    </row>
    <row r="2794" spans="1:14" x14ac:dyDescent="0.25">
      <c r="A2794" t="s">
        <v>24</v>
      </c>
      <c r="B2794" t="s">
        <v>61</v>
      </c>
      <c r="C2794" s="1">
        <v>42441</v>
      </c>
      <c r="D2794">
        <f>41-0-0</f>
        <v>41</v>
      </c>
      <c r="E2794">
        <v>35</v>
      </c>
      <c r="F2794" s="7">
        <v>35.519801980198018</v>
      </c>
      <c r="G2794" s="7">
        <v>2.1336340569495342</v>
      </c>
      <c r="H2794">
        <v>1.72</v>
      </c>
      <c r="I2794" s="7">
        <v>1.7311530871158722</v>
      </c>
      <c r="J2794">
        <v>25.8</v>
      </c>
      <c r="K2794">
        <v>483.5</v>
      </c>
      <c r="L2794">
        <v>420</v>
      </c>
      <c r="M2794">
        <v>194.1</v>
      </c>
      <c r="N2794">
        <v>162.5</v>
      </c>
    </row>
    <row r="2795" spans="1:14" x14ac:dyDescent="0.25">
      <c r="A2795" t="s">
        <v>25</v>
      </c>
      <c r="B2795" t="s">
        <v>61</v>
      </c>
      <c r="C2795" s="1">
        <v>42441</v>
      </c>
      <c r="D2795">
        <f>6-0-0</f>
        <v>6</v>
      </c>
      <c r="E2795">
        <v>6.3</v>
      </c>
      <c r="F2795" s="7">
        <v>5.1980198019801982</v>
      </c>
      <c r="G2795" s="7">
        <v>2.8655201578798981</v>
      </c>
      <c r="H2795">
        <v>2.31</v>
      </c>
      <c r="I2795" s="7">
        <v>2.3249788553707358</v>
      </c>
      <c r="J2795">
        <v>4.2</v>
      </c>
      <c r="K2795">
        <v>78</v>
      </c>
      <c r="L2795">
        <v>75.599999999999994</v>
      </c>
      <c r="M2795">
        <v>4.7</v>
      </c>
      <c r="N2795">
        <v>3.9</v>
      </c>
    </row>
    <row r="2796" spans="1:14" x14ac:dyDescent="0.25">
      <c r="A2796" t="s">
        <v>26</v>
      </c>
      <c r="B2796" t="s">
        <v>61</v>
      </c>
      <c r="C2796" s="1">
        <v>42441</v>
      </c>
      <c r="D2796">
        <f>19-0-0</f>
        <v>19</v>
      </c>
      <c r="E2796">
        <v>13.8</v>
      </c>
      <c r="F2796" s="7">
        <v>16.46039603960396</v>
      </c>
      <c r="G2796" s="7">
        <v>1.9351564702565545</v>
      </c>
      <c r="H2796">
        <v>1.56</v>
      </c>
      <c r="I2796" s="7">
        <v>1.5701155906399775</v>
      </c>
      <c r="J2796">
        <v>12.1</v>
      </c>
      <c r="K2796">
        <v>227</v>
      </c>
      <c r="L2796">
        <v>165.60000000000002</v>
      </c>
      <c r="M2796">
        <v>27.6</v>
      </c>
      <c r="N2796">
        <v>23.1</v>
      </c>
    </row>
    <row r="2797" spans="1:14" x14ac:dyDescent="0.25">
      <c r="A2797" t="s">
        <v>27</v>
      </c>
      <c r="B2797" t="s">
        <v>61</v>
      </c>
      <c r="C2797" s="1">
        <v>42441</v>
      </c>
      <c r="D2797">
        <f>19-0-0</f>
        <v>19</v>
      </c>
      <c r="E2797">
        <v>18.2</v>
      </c>
      <c r="F2797" s="7">
        <v>16.46039603960396</v>
      </c>
      <c r="G2797" s="7">
        <v>1.6746546377220184</v>
      </c>
      <c r="H2797">
        <v>1.35</v>
      </c>
      <c r="I2797" s="7">
        <v>1.3587538765153651</v>
      </c>
      <c r="J2797">
        <v>12.3</v>
      </c>
      <c r="K2797">
        <v>230</v>
      </c>
      <c r="L2797">
        <v>218.39999999999998</v>
      </c>
      <c r="M2797">
        <v>90.3</v>
      </c>
      <c r="N2797">
        <v>75.599999999999994</v>
      </c>
    </row>
    <row r="2798" spans="1:14" x14ac:dyDescent="0.25">
      <c r="A2798" t="s">
        <v>28</v>
      </c>
      <c r="B2798" t="s">
        <v>61</v>
      </c>
      <c r="C2798" s="1">
        <v>42441</v>
      </c>
      <c r="D2798">
        <f>7-0-0</f>
        <v>7</v>
      </c>
      <c r="E2798">
        <v>7</v>
      </c>
      <c r="F2798" s="7">
        <v>6.064356435643564</v>
      </c>
      <c r="G2798" s="7">
        <v>1.6622497885537073</v>
      </c>
      <c r="H2798">
        <v>1.34</v>
      </c>
      <c r="I2798" s="7">
        <v>1.3486890329856216</v>
      </c>
      <c r="J2798">
        <v>4.5</v>
      </c>
      <c r="K2798">
        <v>84</v>
      </c>
      <c r="L2798">
        <v>84</v>
      </c>
      <c r="M2798">
        <v>33.299999999999997</v>
      </c>
      <c r="N2798">
        <v>27.8</v>
      </c>
    </row>
    <row r="2799" spans="1:14" x14ac:dyDescent="0.25">
      <c r="A2799" t="s">
        <v>29</v>
      </c>
      <c r="B2799" t="s">
        <v>61</v>
      </c>
      <c r="C2799" s="1">
        <v>42441</v>
      </c>
      <c r="D2799">
        <f>15-0-0</f>
        <v>15</v>
      </c>
      <c r="E2799">
        <v>12.4</v>
      </c>
      <c r="F2799" s="7">
        <v>12.995049504950495</v>
      </c>
      <c r="G2799" s="7">
        <v>1.600225542712151</v>
      </c>
      <c r="H2799">
        <v>1.29</v>
      </c>
      <c r="I2799" s="7">
        <v>1.2983648153369043</v>
      </c>
      <c r="J2799">
        <v>10.9</v>
      </c>
      <c r="K2799">
        <v>204</v>
      </c>
      <c r="L2799">
        <v>148.80000000000001</v>
      </c>
      <c r="M2799">
        <v>17.399999999999999</v>
      </c>
      <c r="N2799">
        <v>14.6</v>
      </c>
    </row>
    <row r="2800" spans="1:14" x14ac:dyDescent="0.25">
      <c r="A2800" t="s">
        <v>30</v>
      </c>
      <c r="B2800" t="s">
        <v>61</v>
      </c>
      <c r="C2800" s="1">
        <v>42441</v>
      </c>
      <c r="D2800">
        <f>35-0-0</f>
        <v>35</v>
      </c>
      <c r="E2800">
        <v>31.3</v>
      </c>
      <c r="F2800" s="7">
        <v>30.321782178217823</v>
      </c>
      <c r="G2800" s="7">
        <v>1.9847758669297997</v>
      </c>
      <c r="H2800">
        <v>1.6</v>
      </c>
      <c r="I2800" s="7">
        <v>1.6103749647589511</v>
      </c>
      <c r="J2800">
        <v>22.9</v>
      </c>
      <c r="K2800">
        <v>429</v>
      </c>
      <c r="L2800">
        <v>375.6</v>
      </c>
      <c r="M2800">
        <v>39.200000000000003</v>
      </c>
      <c r="N2800">
        <v>32.799999999999997</v>
      </c>
    </row>
    <row r="2801" spans="1:14" x14ac:dyDescent="0.25">
      <c r="A2801" t="s">
        <v>31</v>
      </c>
      <c r="B2801" t="s">
        <v>61</v>
      </c>
      <c r="C2801" s="1">
        <v>42441</v>
      </c>
      <c r="D2801">
        <f>49-0-0</f>
        <v>49</v>
      </c>
      <c r="E2801">
        <v>19.399999999999999</v>
      </c>
      <c r="F2801" s="7">
        <v>42.450495049504951</v>
      </c>
      <c r="G2801" s="7">
        <v>1.6622497885537073</v>
      </c>
      <c r="H2801">
        <v>1.34</v>
      </c>
      <c r="I2801" s="7">
        <v>1.3486890329856216</v>
      </c>
      <c r="J2801">
        <v>18.2</v>
      </c>
      <c r="K2801">
        <v>341</v>
      </c>
      <c r="L2801">
        <v>232.79999999999998</v>
      </c>
      <c r="M2801">
        <v>53.9</v>
      </c>
      <c r="N2801">
        <v>45.2</v>
      </c>
    </row>
    <row r="2802" spans="1:14" x14ac:dyDescent="0.25">
      <c r="A2802" t="s">
        <v>32</v>
      </c>
      <c r="B2802" t="s">
        <v>61</v>
      </c>
      <c r="C2802" s="1">
        <v>42441</v>
      </c>
      <c r="D2802">
        <f>7-0-0</f>
        <v>7</v>
      </c>
      <c r="E2802">
        <v>6.8</v>
      </c>
      <c r="F2802" s="7">
        <v>6.064356435643564</v>
      </c>
      <c r="G2802" s="7">
        <v>1.0296024809698334</v>
      </c>
      <c r="H2802">
        <v>0.83</v>
      </c>
      <c r="I2802" s="7">
        <v>0.83538201296870584</v>
      </c>
      <c r="J2802">
        <v>4.5</v>
      </c>
      <c r="K2802">
        <v>85</v>
      </c>
      <c r="L2802">
        <v>81.599999999999994</v>
      </c>
      <c r="M2802">
        <v>27.9</v>
      </c>
      <c r="N2802">
        <v>23.3</v>
      </c>
    </row>
    <row r="2803" spans="1:14" x14ac:dyDescent="0.25">
      <c r="A2803" t="s">
        <v>33</v>
      </c>
      <c r="B2803" t="s">
        <v>61</v>
      </c>
      <c r="C2803" s="1">
        <v>42441</v>
      </c>
      <c r="D2803">
        <v>0</v>
      </c>
      <c r="E2803">
        <v>15</v>
      </c>
      <c r="F2803" s="7">
        <v>0</v>
      </c>
      <c r="G2803" s="7">
        <v>1.203270369326191</v>
      </c>
      <c r="H2803">
        <v>0.97</v>
      </c>
      <c r="I2803" s="7">
        <v>0.97628982238511397</v>
      </c>
      <c r="J2803">
        <v>57.5</v>
      </c>
      <c r="K2803">
        <v>0</v>
      </c>
      <c r="L2803">
        <v>180</v>
      </c>
      <c r="M2803">
        <v>537.20000000000005</v>
      </c>
      <c r="N2803">
        <v>449.7</v>
      </c>
    </row>
    <row r="2804" spans="1:14" x14ac:dyDescent="0.25">
      <c r="A2804" t="s">
        <v>34</v>
      </c>
      <c r="B2804" t="s">
        <v>61</v>
      </c>
      <c r="C2804" s="1">
        <v>42441</v>
      </c>
      <c r="D2804">
        <f>9.3-0-0</f>
        <v>9.3000000000000007</v>
      </c>
      <c r="E2804">
        <v>7.2</v>
      </c>
      <c r="F2804" s="7">
        <v>8.0569306930693063</v>
      </c>
      <c r="G2804" s="7">
        <v>0.69467155342542997</v>
      </c>
      <c r="H2804">
        <v>0.56000000000000005</v>
      </c>
      <c r="I2804" s="7">
        <v>0.56363123766563294</v>
      </c>
      <c r="J2804">
        <v>5.7</v>
      </c>
      <c r="K2804">
        <v>107.13999999999999</v>
      </c>
      <c r="L2804">
        <v>86.4</v>
      </c>
      <c r="M2804">
        <v>9.8000000000000007</v>
      </c>
      <c r="N2804">
        <v>8.1999999999999993</v>
      </c>
    </row>
    <row r="2805" spans="1:14" x14ac:dyDescent="0.25">
      <c r="A2805" t="s">
        <v>35</v>
      </c>
      <c r="B2805" t="s">
        <v>61</v>
      </c>
      <c r="C2805" s="1">
        <v>42441</v>
      </c>
      <c r="D2805">
        <f>21-0-0</f>
        <v>21</v>
      </c>
      <c r="E2805">
        <v>18</v>
      </c>
      <c r="F2805" s="7">
        <v>18.193069306930692</v>
      </c>
      <c r="G2805" s="7">
        <v>0.68226670425711866</v>
      </c>
      <c r="H2805">
        <v>0.55000000000000004</v>
      </c>
      <c r="I2805" s="7">
        <v>0.55356639413588948</v>
      </c>
      <c r="J2805">
        <v>13.6</v>
      </c>
      <c r="K2805">
        <v>256</v>
      </c>
      <c r="L2805">
        <v>216</v>
      </c>
      <c r="M2805">
        <v>101.1</v>
      </c>
      <c r="N2805">
        <v>84.6</v>
      </c>
    </row>
    <row r="2806" spans="1:14" x14ac:dyDescent="0.25">
      <c r="A2806" t="s">
        <v>36</v>
      </c>
      <c r="B2806" t="s">
        <v>61</v>
      </c>
      <c r="C2806" s="1">
        <v>42441</v>
      </c>
      <c r="D2806">
        <v>0</v>
      </c>
      <c r="E2806">
        <v>8</v>
      </c>
      <c r="F2806" s="7">
        <v>0</v>
      </c>
      <c r="G2806" s="7">
        <v>0.31012122920778118</v>
      </c>
      <c r="H2806">
        <v>0.25</v>
      </c>
      <c r="I2806" s="7">
        <v>0.25162108824358609</v>
      </c>
      <c r="J2806">
        <v>30.7</v>
      </c>
      <c r="K2806">
        <v>0</v>
      </c>
      <c r="L2806">
        <v>96</v>
      </c>
      <c r="M2806">
        <v>0</v>
      </c>
      <c r="N2806">
        <v>0</v>
      </c>
    </row>
    <row r="2807" spans="1:14" x14ac:dyDescent="0.25">
      <c r="A2807" t="s">
        <v>37</v>
      </c>
      <c r="B2807" t="s">
        <v>61</v>
      </c>
      <c r="C2807" s="1">
        <v>42441</v>
      </c>
      <c r="D2807">
        <v>0</v>
      </c>
      <c r="E2807">
        <v>0</v>
      </c>
      <c r="F2807" s="7">
        <v>0</v>
      </c>
      <c r="G2807" s="7">
        <v>0</v>
      </c>
      <c r="H2807">
        <v>0</v>
      </c>
      <c r="I2807" s="7">
        <v>0</v>
      </c>
      <c r="J2807">
        <v>0</v>
      </c>
      <c r="K2807">
        <v>0</v>
      </c>
      <c r="L2807">
        <v>0</v>
      </c>
      <c r="M2807">
        <v>0</v>
      </c>
      <c r="N2807">
        <v>0</v>
      </c>
    </row>
    <row r="2808" spans="1:14" x14ac:dyDescent="0.25">
      <c r="A2808" t="s">
        <v>38</v>
      </c>
      <c r="B2808" t="s">
        <v>61</v>
      </c>
      <c r="C2808" s="1">
        <v>42441</v>
      </c>
      <c r="D2808">
        <v>0</v>
      </c>
      <c r="E2808">
        <v>10</v>
      </c>
      <c r="F2808" s="7">
        <v>0</v>
      </c>
      <c r="G2808" s="7">
        <v>0</v>
      </c>
      <c r="H2808">
        <v>0</v>
      </c>
      <c r="I2808" s="7">
        <v>0</v>
      </c>
      <c r="J2808">
        <v>38.4</v>
      </c>
      <c r="K2808">
        <v>0</v>
      </c>
      <c r="L2808">
        <v>120</v>
      </c>
      <c r="M2808">
        <v>359.9</v>
      </c>
      <c r="N2808">
        <v>301.3</v>
      </c>
    </row>
    <row r="2809" spans="1:14" x14ac:dyDescent="0.25">
      <c r="A2809" t="s">
        <v>59</v>
      </c>
      <c r="B2809" t="s">
        <v>61</v>
      </c>
      <c r="C2809" s="1">
        <v>42441</v>
      </c>
      <c r="D2809">
        <v>0</v>
      </c>
      <c r="E2809">
        <v>5</v>
      </c>
      <c r="F2809" s="7">
        <v>0</v>
      </c>
      <c r="G2809" s="7">
        <v>0</v>
      </c>
      <c r="I2809" s="7">
        <v>0</v>
      </c>
      <c r="K2809">
        <v>0</v>
      </c>
      <c r="L2809">
        <v>60</v>
      </c>
      <c r="M2809">
        <v>0</v>
      </c>
      <c r="N2809">
        <v>0</v>
      </c>
    </row>
    <row r="2810" spans="1:14" x14ac:dyDescent="0.25">
      <c r="A2810" t="s">
        <v>1</v>
      </c>
      <c r="B2810" t="s">
        <v>61</v>
      </c>
      <c r="C2810" s="1">
        <v>42442</v>
      </c>
      <c r="D2810">
        <v>597.20000000000005</v>
      </c>
      <c r="E2810">
        <v>507.19999999999993</v>
      </c>
      <c r="F2810">
        <v>525</v>
      </c>
      <c r="G2810">
        <v>118</v>
      </c>
      <c r="H2810">
        <v>177.35000000000002</v>
      </c>
      <c r="I2810">
        <v>178.5</v>
      </c>
      <c r="J2810">
        <v>532.1232876712329</v>
      </c>
      <c r="K2810">
        <v>7646.3</v>
      </c>
      <c r="L2810">
        <v>6996</v>
      </c>
      <c r="M2810">
        <v>2746.2</v>
      </c>
      <c r="N2810">
        <v>2378.6400000000003</v>
      </c>
    </row>
    <row r="2811" spans="1:14" x14ac:dyDescent="0.25">
      <c r="A2811" t="s">
        <v>2</v>
      </c>
      <c r="B2811" t="s">
        <v>61</v>
      </c>
      <c r="C2811" s="1">
        <v>42442</v>
      </c>
      <c r="D2811">
        <f>16.3-0-0</f>
        <v>16.3</v>
      </c>
      <c r="E2811">
        <v>15.4</v>
      </c>
      <c r="F2811" s="7">
        <v>14.329370395177493</v>
      </c>
      <c r="G2811" s="7">
        <v>13.772765717507751</v>
      </c>
      <c r="H2811">
        <v>20.7</v>
      </c>
      <c r="I2811" s="7">
        <v>20.834226106568927</v>
      </c>
      <c r="J2811">
        <v>10.9</v>
      </c>
      <c r="K2811">
        <v>216.16499999999996</v>
      </c>
      <c r="L2811">
        <v>200.20000000000002</v>
      </c>
      <c r="M2811">
        <v>23.5</v>
      </c>
      <c r="N2811">
        <v>20.3</v>
      </c>
    </row>
    <row r="2812" spans="1:14" x14ac:dyDescent="0.25">
      <c r="A2812" t="s">
        <v>3</v>
      </c>
      <c r="B2812" t="s">
        <v>61</v>
      </c>
      <c r="C2812" s="1">
        <v>42442</v>
      </c>
      <c r="D2812">
        <f>4.4-0-0</f>
        <v>4.4000000000000004</v>
      </c>
      <c r="E2812">
        <v>3.9</v>
      </c>
      <c r="F2812" s="7">
        <v>3.8680509042196918</v>
      </c>
      <c r="G2812" s="7">
        <v>9.3881026219340278</v>
      </c>
      <c r="H2812">
        <v>14.11</v>
      </c>
      <c r="I2812" s="7">
        <v>14.201494220467998</v>
      </c>
      <c r="J2812">
        <v>2.9</v>
      </c>
      <c r="K2812">
        <v>57.964999999999996</v>
      </c>
      <c r="L2812">
        <v>50.699999999999996</v>
      </c>
      <c r="M2812">
        <v>12.9</v>
      </c>
      <c r="N2812">
        <v>11.2</v>
      </c>
    </row>
    <row r="2813" spans="1:14" x14ac:dyDescent="0.25">
      <c r="A2813" t="s">
        <v>4</v>
      </c>
      <c r="B2813" t="s">
        <v>61</v>
      </c>
      <c r="C2813" s="1">
        <v>42442</v>
      </c>
      <c r="D2813">
        <f>9.2-0-0</f>
        <v>9.1999999999999993</v>
      </c>
      <c r="E2813">
        <v>7.8</v>
      </c>
      <c r="F2813" s="7">
        <v>8.0877427997320819</v>
      </c>
      <c r="G2813" s="7">
        <v>6.9728784888638282</v>
      </c>
      <c r="H2813">
        <v>10.48</v>
      </c>
      <c r="I2813" s="7">
        <v>10.54795601917113</v>
      </c>
      <c r="J2813">
        <v>5.6</v>
      </c>
      <c r="K2813">
        <v>112.16</v>
      </c>
      <c r="L2813">
        <v>101.39999999999999</v>
      </c>
      <c r="M2813">
        <v>22.4</v>
      </c>
      <c r="N2813">
        <v>19.399999999999999</v>
      </c>
    </row>
    <row r="2814" spans="1:14" x14ac:dyDescent="0.25">
      <c r="A2814" t="s">
        <v>5</v>
      </c>
      <c r="B2814" t="s">
        <v>61</v>
      </c>
      <c r="C2814" s="1">
        <v>42442</v>
      </c>
      <c r="D2814">
        <f>12.3-0-0</f>
        <v>12.3</v>
      </c>
      <c r="E2814">
        <v>7.7</v>
      </c>
      <c r="F2814" s="7">
        <v>10.812960482250501</v>
      </c>
      <c r="G2814" s="7">
        <v>6.7266986185508877</v>
      </c>
      <c r="H2814">
        <v>10.11</v>
      </c>
      <c r="I2814" s="7">
        <v>10.175556808570622</v>
      </c>
      <c r="J2814">
        <v>10</v>
      </c>
      <c r="K2814">
        <v>199.16449999999998</v>
      </c>
      <c r="L2814">
        <v>100.10000000000001</v>
      </c>
      <c r="M2814">
        <v>14.5</v>
      </c>
      <c r="N2814">
        <v>12.6</v>
      </c>
    </row>
    <row r="2815" spans="1:14" x14ac:dyDescent="0.25">
      <c r="A2815" t="s">
        <v>6</v>
      </c>
      <c r="B2815" t="s">
        <v>61</v>
      </c>
      <c r="C2815" s="1">
        <v>42442</v>
      </c>
      <c r="D2815">
        <f>12.3-0-1.2</f>
        <v>11.100000000000001</v>
      </c>
      <c r="E2815">
        <v>15.4</v>
      </c>
      <c r="F2815" s="7">
        <v>9.7580375083724054</v>
      </c>
      <c r="G2815" s="7">
        <v>8.2902734705384837</v>
      </c>
      <c r="H2815">
        <v>12.46</v>
      </c>
      <c r="I2815" s="7">
        <v>12.540795038060331</v>
      </c>
      <c r="J2815">
        <v>9.5</v>
      </c>
      <c r="K2815">
        <v>188.67699999999996</v>
      </c>
      <c r="L2815">
        <v>200.20000000000002</v>
      </c>
      <c r="M2815">
        <v>19.399999999999999</v>
      </c>
      <c r="N2815">
        <v>16.8</v>
      </c>
    </row>
    <row r="2816" spans="1:14" x14ac:dyDescent="0.25">
      <c r="A2816" t="s">
        <v>7</v>
      </c>
      <c r="B2816" t="s">
        <v>61</v>
      </c>
      <c r="C2816" s="1">
        <v>42442</v>
      </c>
      <c r="D2816">
        <f>12.9-0-1.3</f>
        <v>11.6</v>
      </c>
      <c r="E2816">
        <v>11.5</v>
      </c>
      <c r="F2816" s="7">
        <v>10.197588747488277</v>
      </c>
      <c r="G2816" s="7">
        <v>7.0061460389061168</v>
      </c>
      <c r="H2816">
        <v>10.53</v>
      </c>
      <c r="I2816" s="7">
        <v>10.598280236819845</v>
      </c>
      <c r="J2816">
        <v>10.1</v>
      </c>
      <c r="K2816">
        <v>200.071</v>
      </c>
      <c r="L2816">
        <v>149.5</v>
      </c>
      <c r="M2816">
        <v>15.7</v>
      </c>
      <c r="N2816">
        <v>13.6</v>
      </c>
    </row>
    <row r="2817" spans="1:14" x14ac:dyDescent="0.25">
      <c r="A2817" t="s">
        <v>8</v>
      </c>
      <c r="B2817" t="s">
        <v>61</v>
      </c>
      <c r="C2817" s="1">
        <v>42442</v>
      </c>
      <c r="D2817">
        <f>16.2-0-0</f>
        <v>16.2</v>
      </c>
      <c r="E2817">
        <v>9.4</v>
      </c>
      <c r="F2817" s="7">
        <v>14.241460147354319</v>
      </c>
      <c r="G2817" s="7">
        <v>5.3228080067662811</v>
      </c>
      <c r="H2817">
        <v>8</v>
      </c>
      <c r="I2817" s="7">
        <v>8.0518748237947548</v>
      </c>
      <c r="J2817">
        <v>9.1</v>
      </c>
      <c r="K2817">
        <v>181.42999999999998</v>
      </c>
      <c r="L2817">
        <v>122.2</v>
      </c>
      <c r="M2817">
        <v>17.600000000000001</v>
      </c>
      <c r="N2817">
        <v>15.2</v>
      </c>
    </row>
    <row r="2818" spans="1:14" x14ac:dyDescent="0.25">
      <c r="A2818" t="s">
        <v>9</v>
      </c>
      <c r="B2818" t="s">
        <v>61</v>
      </c>
      <c r="C2818" s="1">
        <v>42442</v>
      </c>
      <c r="D2818">
        <f>11.6-0-0</f>
        <v>11.6</v>
      </c>
      <c r="E2818">
        <v>11.3</v>
      </c>
      <c r="F2818" s="7">
        <v>10.197588747488277</v>
      </c>
      <c r="G2818" s="7">
        <v>6.8930363687623339</v>
      </c>
      <c r="H2818">
        <v>10.36</v>
      </c>
      <c r="I2818" s="7">
        <v>10.427177896814207</v>
      </c>
      <c r="J2818">
        <v>9.1</v>
      </c>
      <c r="K2818">
        <v>181.09500000000003</v>
      </c>
      <c r="L2818">
        <v>146.9</v>
      </c>
      <c r="M2818">
        <v>15.4</v>
      </c>
      <c r="N2818">
        <v>13.3</v>
      </c>
    </row>
    <row r="2819" spans="1:14" x14ac:dyDescent="0.25">
      <c r="A2819" t="s">
        <v>10</v>
      </c>
      <c r="B2819" t="s">
        <v>61</v>
      </c>
      <c r="C2819" s="1">
        <v>42442</v>
      </c>
      <c r="D2819">
        <f>16.1-0-0</f>
        <v>16.100000000000001</v>
      </c>
      <c r="E2819">
        <v>12.5</v>
      </c>
      <c r="F2819" s="7">
        <v>14.153549899531145</v>
      </c>
      <c r="G2819" s="7">
        <v>6.5270933182971529</v>
      </c>
      <c r="H2819">
        <v>9.81</v>
      </c>
      <c r="I2819" s="7">
        <v>9.8736115026783189</v>
      </c>
      <c r="J2819">
        <v>10.6</v>
      </c>
      <c r="K2819">
        <v>211.06500000000003</v>
      </c>
      <c r="L2819">
        <v>162.5</v>
      </c>
      <c r="M2819">
        <v>23</v>
      </c>
      <c r="N2819">
        <v>19.899999999999999</v>
      </c>
    </row>
    <row r="2820" spans="1:14" x14ac:dyDescent="0.25">
      <c r="A2820" t="s">
        <v>11</v>
      </c>
      <c r="B2820" t="s">
        <v>61</v>
      </c>
      <c r="C2820" s="1">
        <v>42442</v>
      </c>
      <c r="D2820">
        <f>10.2-0-1</f>
        <v>9.1999999999999993</v>
      </c>
      <c r="E2820">
        <v>9.6</v>
      </c>
      <c r="F2820" s="7">
        <v>8.0877427997320819</v>
      </c>
      <c r="G2820" s="7">
        <v>6.247645897941922</v>
      </c>
      <c r="H2820">
        <v>9.39</v>
      </c>
      <c r="I2820" s="7">
        <v>9.4508880744290931</v>
      </c>
      <c r="J2820">
        <v>6.8</v>
      </c>
      <c r="K2820">
        <v>134.88900000000001</v>
      </c>
      <c r="L2820">
        <v>124.8</v>
      </c>
      <c r="M2820">
        <v>16.3</v>
      </c>
      <c r="N2820">
        <v>14.1</v>
      </c>
    </row>
    <row r="2821" spans="1:14" x14ac:dyDescent="0.25">
      <c r="A2821" t="s">
        <v>12</v>
      </c>
      <c r="B2821" t="s">
        <v>61</v>
      </c>
      <c r="C2821" s="1">
        <v>42442</v>
      </c>
      <c r="D2821">
        <f>33.7-0-0</f>
        <v>33.700000000000003</v>
      </c>
      <c r="E2821">
        <v>28.9</v>
      </c>
      <c r="F2821" s="7">
        <v>29.625753516409912</v>
      </c>
      <c r="G2821" s="7">
        <v>4.4112771356075555</v>
      </c>
      <c r="H2821">
        <v>6.63</v>
      </c>
      <c r="I2821" s="7">
        <v>6.6729912602199031</v>
      </c>
      <c r="J2821">
        <v>22</v>
      </c>
      <c r="K2821">
        <v>437.48499999999996</v>
      </c>
      <c r="L2821">
        <v>375.7</v>
      </c>
      <c r="M2821">
        <v>105.7</v>
      </c>
      <c r="N2821">
        <v>91.6</v>
      </c>
    </row>
    <row r="2822" spans="1:14" x14ac:dyDescent="0.25">
      <c r="A2822" t="s">
        <v>13</v>
      </c>
      <c r="B2822" t="s">
        <v>61</v>
      </c>
      <c r="C2822" s="1">
        <v>42442</v>
      </c>
      <c r="D2822">
        <f>11-0-0</f>
        <v>11</v>
      </c>
      <c r="E2822">
        <v>10</v>
      </c>
      <c r="F2822" s="7">
        <v>9.6701272605492292</v>
      </c>
      <c r="G2822" s="7">
        <v>4.637496475895122</v>
      </c>
      <c r="H2822">
        <v>6.97</v>
      </c>
      <c r="I2822" s="7">
        <v>7.0151959402311803</v>
      </c>
      <c r="J2822">
        <v>7.4</v>
      </c>
      <c r="K2822">
        <v>147</v>
      </c>
      <c r="L2822">
        <v>130</v>
      </c>
      <c r="M2822">
        <v>13.3</v>
      </c>
      <c r="N2822">
        <v>11.5</v>
      </c>
    </row>
    <row r="2823" spans="1:14" x14ac:dyDescent="0.25">
      <c r="A2823" t="s">
        <v>14</v>
      </c>
      <c r="B2823" t="s">
        <v>61</v>
      </c>
      <c r="C2823" s="1">
        <v>42442</v>
      </c>
      <c r="D2823">
        <f>8-0-0</f>
        <v>8</v>
      </c>
      <c r="E2823">
        <v>6.1</v>
      </c>
      <c r="F2823" s="7">
        <v>7.0328198258539851</v>
      </c>
      <c r="G2823" s="7">
        <v>2.8011277135607551</v>
      </c>
      <c r="H2823">
        <v>4.21</v>
      </c>
      <c r="I2823" s="7">
        <v>4.2372991260219903</v>
      </c>
      <c r="J2823">
        <v>5.2</v>
      </c>
      <c r="K2823">
        <v>104</v>
      </c>
      <c r="L2823">
        <v>79.3</v>
      </c>
      <c r="M2823">
        <v>6.3</v>
      </c>
      <c r="N2823">
        <v>5.5</v>
      </c>
    </row>
    <row r="2824" spans="1:14" x14ac:dyDescent="0.25">
      <c r="A2824" t="s">
        <v>15</v>
      </c>
      <c r="B2824" t="s">
        <v>61</v>
      </c>
      <c r="C2824" s="1">
        <v>42442</v>
      </c>
      <c r="D2824">
        <f>12-0-0</f>
        <v>12</v>
      </c>
      <c r="E2824">
        <v>9.9</v>
      </c>
      <c r="F2824" s="7">
        <v>10.549229738780976</v>
      </c>
      <c r="G2824" s="7">
        <v>2.7146320834508031</v>
      </c>
      <c r="H2824">
        <v>4.08</v>
      </c>
      <c r="I2824" s="7">
        <v>4.1064561601353251</v>
      </c>
      <c r="J2824">
        <v>8</v>
      </c>
      <c r="K2824">
        <v>160</v>
      </c>
      <c r="L2824">
        <v>128.70000000000002</v>
      </c>
      <c r="M2824">
        <v>17.5</v>
      </c>
      <c r="N2824">
        <v>15.1</v>
      </c>
    </row>
    <row r="2825" spans="1:14" x14ac:dyDescent="0.25">
      <c r="A2825" t="s">
        <v>16</v>
      </c>
      <c r="B2825" t="s">
        <v>61</v>
      </c>
      <c r="C2825" s="1">
        <v>42442</v>
      </c>
      <c r="D2825">
        <f>12-0-0</f>
        <v>12</v>
      </c>
      <c r="E2825">
        <v>9.9</v>
      </c>
      <c r="F2825" s="7">
        <v>10.549229738780976</v>
      </c>
      <c r="G2825" s="7">
        <v>4.5177332957428806</v>
      </c>
      <c r="H2825">
        <v>6.79</v>
      </c>
      <c r="I2825" s="7">
        <v>6.8340287566957993</v>
      </c>
      <c r="J2825">
        <v>7.6</v>
      </c>
      <c r="K2825">
        <v>150.5</v>
      </c>
      <c r="L2825">
        <v>128.70000000000002</v>
      </c>
      <c r="M2825">
        <v>31</v>
      </c>
      <c r="N2825">
        <v>26.8</v>
      </c>
    </row>
    <row r="2826" spans="1:14" x14ac:dyDescent="0.25">
      <c r="A2826" t="s">
        <v>17</v>
      </c>
      <c r="B2826" t="s">
        <v>61</v>
      </c>
      <c r="C2826" s="1">
        <v>42442</v>
      </c>
      <c r="D2826">
        <v>0</v>
      </c>
      <c r="E2826">
        <v>17</v>
      </c>
      <c r="F2826" s="7">
        <v>0</v>
      </c>
      <c r="G2826" s="7">
        <v>2.189004792782633</v>
      </c>
      <c r="H2826">
        <v>3.29</v>
      </c>
      <c r="I2826" s="7">
        <v>3.3113335212855928</v>
      </c>
      <c r="J2826">
        <v>62.4</v>
      </c>
      <c r="K2826">
        <v>0</v>
      </c>
      <c r="L2826">
        <v>221</v>
      </c>
      <c r="M2826">
        <v>334.3</v>
      </c>
      <c r="N2826">
        <v>289.5</v>
      </c>
    </row>
    <row r="2827" spans="1:14" x14ac:dyDescent="0.25">
      <c r="A2827" t="s">
        <v>18</v>
      </c>
      <c r="B2827" t="s">
        <v>61</v>
      </c>
      <c r="C2827" s="1">
        <v>42442</v>
      </c>
      <c r="D2827">
        <f>20-0-0</f>
        <v>20</v>
      </c>
      <c r="E2827">
        <v>16.2</v>
      </c>
      <c r="F2827" s="7">
        <v>17.582049564634961</v>
      </c>
      <c r="G2827" s="7">
        <v>1.6500704820975469</v>
      </c>
      <c r="H2827">
        <v>2.48</v>
      </c>
      <c r="I2827" s="7">
        <v>2.496081195376374</v>
      </c>
      <c r="J2827">
        <v>13</v>
      </c>
      <c r="K2827">
        <v>258</v>
      </c>
      <c r="L2827">
        <v>210.6</v>
      </c>
      <c r="M2827">
        <v>74.900000000000006</v>
      </c>
      <c r="N2827">
        <v>64.8</v>
      </c>
    </row>
    <row r="2828" spans="1:14" x14ac:dyDescent="0.25">
      <c r="A2828" t="s">
        <v>19</v>
      </c>
      <c r="B2828" t="s">
        <v>61</v>
      </c>
      <c r="C2828" s="1">
        <v>42442</v>
      </c>
      <c r="D2828">
        <f>15-0-0</f>
        <v>15</v>
      </c>
      <c r="E2828">
        <v>14.6</v>
      </c>
      <c r="F2828" s="7">
        <v>13.186537173476221</v>
      </c>
      <c r="G2828" s="7">
        <v>1.6434169720890894</v>
      </c>
      <c r="H2828">
        <v>2.4700000000000002</v>
      </c>
      <c r="I2828" s="7">
        <v>2.4860163518466307</v>
      </c>
      <c r="J2828">
        <v>10</v>
      </c>
      <c r="K2828">
        <v>199.5</v>
      </c>
      <c r="L2828">
        <v>189.79999999999998</v>
      </c>
      <c r="M2828">
        <v>90.4</v>
      </c>
      <c r="N2828">
        <v>78.3</v>
      </c>
    </row>
    <row r="2829" spans="1:14" x14ac:dyDescent="0.25">
      <c r="A2829" t="s">
        <v>20</v>
      </c>
      <c r="B2829" t="s">
        <v>61</v>
      </c>
      <c r="C2829" s="1">
        <v>42442</v>
      </c>
      <c r="D2829">
        <f>29-0-0</f>
        <v>29</v>
      </c>
      <c r="E2829">
        <v>23.5</v>
      </c>
      <c r="F2829" s="7">
        <v>25.493971868720696</v>
      </c>
      <c r="G2829" s="7">
        <v>1.3440090217084859</v>
      </c>
      <c r="H2829">
        <v>2.02</v>
      </c>
      <c r="I2829" s="7">
        <v>2.0330983930081756</v>
      </c>
      <c r="J2829">
        <v>18.899999999999999</v>
      </c>
      <c r="K2829">
        <v>376</v>
      </c>
      <c r="L2829">
        <v>305.5</v>
      </c>
      <c r="M2829">
        <v>86.3</v>
      </c>
      <c r="N2829">
        <v>74.8</v>
      </c>
    </row>
    <row r="2830" spans="1:14" x14ac:dyDescent="0.25">
      <c r="A2830" t="s">
        <v>21</v>
      </c>
      <c r="B2830" t="s">
        <v>61</v>
      </c>
      <c r="C2830" s="1">
        <v>42442</v>
      </c>
      <c r="D2830">
        <f>25-0-0</f>
        <v>25</v>
      </c>
      <c r="E2830">
        <v>22.5</v>
      </c>
      <c r="F2830" s="7">
        <v>21.977561955793703</v>
      </c>
      <c r="G2830" s="7">
        <v>2.0093600225542709</v>
      </c>
      <c r="H2830">
        <v>3.02</v>
      </c>
      <c r="I2830" s="7">
        <v>3.0395827459825204</v>
      </c>
      <c r="J2830">
        <v>17.399999999999999</v>
      </c>
      <c r="K2830">
        <v>346.5</v>
      </c>
      <c r="L2830">
        <v>292.5</v>
      </c>
      <c r="M2830">
        <v>146.5</v>
      </c>
      <c r="N2830">
        <v>126.9</v>
      </c>
    </row>
    <row r="2831" spans="1:14" x14ac:dyDescent="0.25">
      <c r="A2831" t="s">
        <v>22</v>
      </c>
      <c r="B2831" t="s">
        <v>61</v>
      </c>
      <c r="C2831" s="1">
        <v>42442</v>
      </c>
      <c r="D2831">
        <f>23-0-0</f>
        <v>23</v>
      </c>
      <c r="E2831">
        <v>17.100000000000001</v>
      </c>
      <c r="F2831" s="7">
        <v>20.219356999330206</v>
      </c>
      <c r="G2831" s="7">
        <v>0.94479842120101487</v>
      </c>
      <c r="H2831">
        <v>1.42</v>
      </c>
      <c r="I2831" s="7">
        <v>1.4292077812235691</v>
      </c>
      <c r="J2831">
        <v>13.5</v>
      </c>
      <c r="K2831">
        <v>268</v>
      </c>
      <c r="L2831">
        <v>222.3</v>
      </c>
      <c r="M2831">
        <v>106.8</v>
      </c>
      <c r="N2831">
        <v>92.5</v>
      </c>
    </row>
    <row r="2832" spans="1:14" x14ac:dyDescent="0.25">
      <c r="A2832" t="s">
        <v>23</v>
      </c>
      <c r="B2832" t="s">
        <v>61</v>
      </c>
      <c r="C2832" s="1">
        <v>42442</v>
      </c>
      <c r="D2832">
        <f>4.5-0-0</f>
        <v>4.5</v>
      </c>
      <c r="E2832">
        <v>4.7</v>
      </c>
      <c r="F2832" s="7">
        <v>3.9559611520428666</v>
      </c>
      <c r="G2832" s="7">
        <v>1.5635748519875949</v>
      </c>
      <c r="H2832">
        <v>2.35</v>
      </c>
      <c r="I2832" s="7">
        <v>2.3652382294897096</v>
      </c>
      <c r="J2832">
        <v>2.4</v>
      </c>
      <c r="K2832">
        <v>48.51</v>
      </c>
      <c r="L2832">
        <v>61.1</v>
      </c>
      <c r="M2832">
        <v>1.8</v>
      </c>
      <c r="N2832">
        <v>1.5</v>
      </c>
    </row>
    <row r="2833" spans="1:14" x14ac:dyDescent="0.25">
      <c r="A2833" t="s">
        <v>24</v>
      </c>
      <c r="B2833" t="s">
        <v>61</v>
      </c>
      <c r="C2833" s="1">
        <v>42442</v>
      </c>
      <c r="D2833">
        <f>36.9-3.7-0</f>
        <v>33.199999999999996</v>
      </c>
      <c r="E2833">
        <v>35</v>
      </c>
      <c r="F2833" s="7">
        <v>29.186202277294029</v>
      </c>
      <c r="G2833" s="7">
        <v>1.1444037214547504</v>
      </c>
      <c r="H2833">
        <v>1.72</v>
      </c>
      <c r="I2833" s="7">
        <v>1.7311530871158722</v>
      </c>
      <c r="J2833">
        <v>26.2</v>
      </c>
      <c r="K2833">
        <v>520.4</v>
      </c>
      <c r="L2833">
        <v>455</v>
      </c>
      <c r="M2833">
        <v>207.6</v>
      </c>
      <c r="N2833">
        <v>179.8</v>
      </c>
    </row>
    <row r="2834" spans="1:14" x14ac:dyDescent="0.25">
      <c r="A2834" t="s">
        <v>25</v>
      </c>
      <c r="B2834" t="s">
        <v>61</v>
      </c>
      <c r="C2834" s="1">
        <v>42442</v>
      </c>
      <c r="D2834">
        <f>6-0-0</f>
        <v>6</v>
      </c>
      <c r="E2834">
        <v>6.3</v>
      </c>
      <c r="F2834" s="7">
        <v>5.2746148693904882</v>
      </c>
      <c r="G2834" s="7">
        <v>1.5369608119537634</v>
      </c>
      <c r="H2834">
        <v>2.31</v>
      </c>
      <c r="I2834" s="7">
        <v>2.3249788553707358</v>
      </c>
      <c r="J2834">
        <v>4.2</v>
      </c>
      <c r="K2834">
        <v>84</v>
      </c>
      <c r="L2834">
        <v>81.899999999999991</v>
      </c>
      <c r="M2834">
        <v>5.0999999999999996</v>
      </c>
      <c r="N2834">
        <v>4.4000000000000004</v>
      </c>
    </row>
    <row r="2835" spans="1:14" x14ac:dyDescent="0.25">
      <c r="A2835" t="s">
        <v>26</v>
      </c>
      <c r="B2835" t="s">
        <v>61</v>
      </c>
      <c r="C2835" s="1">
        <v>42442</v>
      </c>
      <c r="D2835">
        <f>19-0-0</f>
        <v>19</v>
      </c>
      <c r="E2835">
        <v>13.8</v>
      </c>
      <c r="F2835" s="7">
        <v>16.702947086403213</v>
      </c>
      <c r="G2835" s="7">
        <v>1.0379475613194249</v>
      </c>
      <c r="H2835">
        <v>1.56</v>
      </c>
      <c r="I2835" s="7">
        <v>1.5701155906399775</v>
      </c>
      <c r="J2835">
        <v>12.4</v>
      </c>
      <c r="K2835">
        <v>246</v>
      </c>
      <c r="L2835">
        <v>179.4</v>
      </c>
      <c r="M2835">
        <v>29.7</v>
      </c>
      <c r="N2835">
        <v>25.7</v>
      </c>
    </row>
    <row r="2836" spans="1:14" x14ac:dyDescent="0.25">
      <c r="A2836" t="s">
        <v>27</v>
      </c>
      <c r="B2836" t="s">
        <v>61</v>
      </c>
      <c r="C2836" s="1">
        <v>42442</v>
      </c>
      <c r="D2836">
        <f>19-0-0</f>
        <v>19</v>
      </c>
      <c r="E2836">
        <v>18.2</v>
      </c>
      <c r="F2836" s="7">
        <v>16.702947086403213</v>
      </c>
      <c r="G2836" s="7">
        <v>0.89822385114180991</v>
      </c>
      <c r="H2836">
        <v>1.35</v>
      </c>
      <c r="I2836" s="7">
        <v>1.3587538765153651</v>
      </c>
      <c r="J2836">
        <v>12.5</v>
      </c>
      <c r="K2836">
        <v>249</v>
      </c>
      <c r="L2836">
        <v>236.6</v>
      </c>
      <c r="M2836">
        <v>97.2</v>
      </c>
      <c r="N2836">
        <v>84.2</v>
      </c>
    </row>
    <row r="2837" spans="1:14" x14ac:dyDescent="0.25">
      <c r="A2837" t="s">
        <v>28</v>
      </c>
      <c r="B2837" t="s">
        <v>61</v>
      </c>
      <c r="C2837" s="1">
        <v>42442</v>
      </c>
      <c r="D2837">
        <f>7-0-0</f>
        <v>7</v>
      </c>
      <c r="E2837">
        <v>7</v>
      </c>
      <c r="F2837" s="7">
        <v>6.1537173476222362</v>
      </c>
      <c r="G2837" s="7">
        <v>0.89157034113335198</v>
      </c>
      <c r="H2837">
        <v>1.34</v>
      </c>
      <c r="I2837" s="7">
        <v>1.3486890329856216</v>
      </c>
      <c r="J2837">
        <v>4.5999999999999996</v>
      </c>
      <c r="K2837">
        <v>91</v>
      </c>
      <c r="L2837">
        <v>91</v>
      </c>
      <c r="M2837">
        <v>35.700000000000003</v>
      </c>
      <c r="N2837">
        <v>31</v>
      </c>
    </row>
    <row r="2838" spans="1:14" x14ac:dyDescent="0.25">
      <c r="A2838" t="s">
        <v>29</v>
      </c>
      <c r="B2838" t="s">
        <v>61</v>
      </c>
      <c r="C2838" s="1">
        <v>42442</v>
      </c>
      <c r="D2838">
        <f>15-0-0</f>
        <v>15</v>
      </c>
      <c r="E2838">
        <v>12.4</v>
      </c>
      <c r="F2838" s="7">
        <v>13.186537173476221</v>
      </c>
      <c r="G2838" s="7">
        <v>0.85830279109106278</v>
      </c>
      <c r="H2838">
        <v>1.29</v>
      </c>
      <c r="I2838" s="7">
        <v>1.2983648153369043</v>
      </c>
      <c r="J2838">
        <v>11</v>
      </c>
      <c r="K2838">
        <v>219</v>
      </c>
      <c r="L2838">
        <v>161.20000000000002</v>
      </c>
      <c r="M2838">
        <v>18.600000000000001</v>
      </c>
      <c r="N2838">
        <v>16.100000000000001</v>
      </c>
    </row>
    <row r="2839" spans="1:14" x14ac:dyDescent="0.25">
      <c r="A2839" t="s">
        <v>30</v>
      </c>
      <c r="B2839" t="s">
        <v>61</v>
      </c>
      <c r="C2839" s="1">
        <v>42442</v>
      </c>
      <c r="D2839">
        <f>36-0-0</f>
        <v>36</v>
      </c>
      <c r="E2839">
        <v>31.3</v>
      </c>
      <c r="F2839" s="7">
        <v>31.647689216342933</v>
      </c>
      <c r="G2839" s="7">
        <v>1.0645616013532562</v>
      </c>
      <c r="H2839">
        <v>1.6</v>
      </c>
      <c r="I2839" s="7">
        <v>1.6103749647589511</v>
      </c>
      <c r="J2839">
        <v>23.4</v>
      </c>
      <c r="K2839">
        <v>465</v>
      </c>
      <c r="L2839">
        <v>406.90000000000003</v>
      </c>
      <c r="M2839">
        <v>42.1</v>
      </c>
      <c r="N2839">
        <v>36.5</v>
      </c>
    </row>
    <row r="2840" spans="1:14" x14ac:dyDescent="0.25">
      <c r="A2840" t="s">
        <v>31</v>
      </c>
      <c r="B2840" t="s">
        <v>61</v>
      </c>
      <c r="C2840" s="1">
        <v>42442</v>
      </c>
      <c r="D2840">
        <f>50.5-0-0</f>
        <v>50.5</v>
      </c>
      <c r="E2840">
        <v>19.399999999999999</v>
      </c>
      <c r="F2840" s="7">
        <v>44.394675150703279</v>
      </c>
      <c r="G2840" s="7">
        <v>0.89157034113335198</v>
      </c>
      <c r="H2840">
        <v>1.34</v>
      </c>
      <c r="I2840" s="7">
        <v>1.3486890329856216</v>
      </c>
      <c r="J2840">
        <v>19.7</v>
      </c>
      <c r="K2840">
        <v>391.5</v>
      </c>
      <c r="L2840">
        <v>252.2</v>
      </c>
      <c r="M2840">
        <v>61.5</v>
      </c>
      <c r="N2840">
        <v>53.3</v>
      </c>
    </row>
    <row r="2841" spans="1:14" x14ac:dyDescent="0.25">
      <c r="A2841" t="s">
        <v>32</v>
      </c>
      <c r="B2841" t="s">
        <v>61</v>
      </c>
      <c r="C2841" s="1">
        <v>42442</v>
      </c>
      <c r="D2841">
        <f>7-0-0</f>
        <v>7</v>
      </c>
      <c r="E2841">
        <v>6.8</v>
      </c>
      <c r="F2841" s="7">
        <v>6.1537173476222362</v>
      </c>
      <c r="G2841" s="7">
        <v>0.55224133070200165</v>
      </c>
      <c r="H2841">
        <v>0.83</v>
      </c>
      <c r="I2841" s="7">
        <v>0.83538201296870584</v>
      </c>
      <c r="J2841">
        <v>4.5999999999999996</v>
      </c>
      <c r="K2841">
        <v>92</v>
      </c>
      <c r="L2841">
        <v>88.399999999999991</v>
      </c>
      <c r="M2841">
        <v>30</v>
      </c>
      <c r="N2841">
        <v>26</v>
      </c>
    </row>
    <row r="2842" spans="1:14" x14ac:dyDescent="0.25">
      <c r="A2842" t="s">
        <v>33</v>
      </c>
      <c r="B2842" t="s">
        <v>61</v>
      </c>
      <c r="C2842" s="1">
        <v>42442</v>
      </c>
      <c r="D2842">
        <v>0</v>
      </c>
      <c r="E2842">
        <v>15</v>
      </c>
      <c r="F2842" s="7">
        <v>0</v>
      </c>
      <c r="G2842" s="7">
        <v>0.64539047082041145</v>
      </c>
      <c r="H2842">
        <v>0.97</v>
      </c>
      <c r="I2842" s="7">
        <v>0.97628982238511397</v>
      </c>
      <c r="J2842">
        <v>55.1</v>
      </c>
      <c r="K2842">
        <v>0</v>
      </c>
      <c r="L2842">
        <v>195</v>
      </c>
      <c r="M2842">
        <v>541.20000000000005</v>
      </c>
      <c r="N2842">
        <v>468.8</v>
      </c>
    </row>
    <row r="2843" spans="1:14" x14ac:dyDescent="0.25">
      <c r="A2843" t="s">
        <v>34</v>
      </c>
      <c r="B2843" t="s">
        <v>61</v>
      </c>
      <c r="C2843" s="1">
        <v>42442</v>
      </c>
      <c r="D2843">
        <f>10-0-0</f>
        <v>10</v>
      </c>
      <c r="E2843">
        <v>7.2</v>
      </c>
      <c r="F2843" s="7">
        <v>8.7910247823174803</v>
      </c>
      <c r="G2843" s="7">
        <v>0.3725965604736397</v>
      </c>
      <c r="H2843">
        <v>0.56000000000000005</v>
      </c>
      <c r="I2843" s="7">
        <v>0.56363123766563294</v>
      </c>
      <c r="J2843">
        <v>5.9</v>
      </c>
      <c r="K2843">
        <v>117.10000000000001</v>
      </c>
      <c r="L2843">
        <v>93.600000000000009</v>
      </c>
      <c r="M2843">
        <v>10.7</v>
      </c>
      <c r="N2843">
        <v>9.1999999999999993</v>
      </c>
    </row>
    <row r="2844" spans="1:14" x14ac:dyDescent="0.25">
      <c r="A2844" t="s">
        <v>35</v>
      </c>
      <c r="B2844" t="s">
        <v>61</v>
      </c>
      <c r="C2844" s="1">
        <v>42442</v>
      </c>
      <c r="D2844">
        <f>21-0-0</f>
        <v>21</v>
      </c>
      <c r="E2844">
        <v>18</v>
      </c>
      <c r="F2844" s="7">
        <v>18.461152042866711</v>
      </c>
      <c r="G2844" s="7">
        <v>0.36594305046518183</v>
      </c>
      <c r="H2844">
        <v>0.55000000000000004</v>
      </c>
      <c r="I2844" s="7">
        <v>0.55356639413588948</v>
      </c>
      <c r="J2844">
        <v>13.9</v>
      </c>
      <c r="K2844">
        <v>277</v>
      </c>
      <c r="L2844">
        <v>234</v>
      </c>
      <c r="M2844">
        <v>108.8</v>
      </c>
      <c r="N2844">
        <v>94.2</v>
      </c>
    </row>
    <row r="2845" spans="1:14" x14ac:dyDescent="0.25">
      <c r="A2845" t="s">
        <v>36</v>
      </c>
      <c r="B2845" t="s">
        <v>61</v>
      </c>
      <c r="C2845" s="1">
        <v>42442</v>
      </c>
      <c r="D2845">
        <v>0</v>
      </c>
      <c r="E2845">
        <v>8</v>
      </c>
      <c r="F2845" s="7">
        <v>0</v>
      </c>
      <c r="G2845" s="7">
        <v>0.16633775021144628</v>
      </c>
      <c r="H2845">
        <v>0.25</v>
      </c>
      <c r="I2845" s="7">
        <v>0.25162108824358609</v>
      </c>
      <c r="J2845">
        <v>29.4</v>
      </c>
      <c r="K2845">
        <v>0</v>
      </c>
      <c r="L2845">
        <v>104</v>
      </c>
      <c r="M2845">
        <v>0</v>
      </c>
      <c r="N2845">
        <v>0</v>
      </c>
    </row>
    <row r="2846" spans="1:14" x14ac:dyDescent="0.25">
      <c r="A2846" t="s">
        <v>37</v>
      </c>
      <c r="B2846" t="s">
        <v>61</v>
      </c>
      <c r="C2846" s="1">
        <v>42442</v>
      </c>
      <c r="D2846">
        <v>0</v>
      </c>
      <c r="E2846">
        <v>0</v>
      </c>
      <c r="F2846" s="7">
        <v>0</v>
      </c>
      <c r="G2846" s="7">
        <v>0</v>
      </c>
      <c r="H2846">
        <v>0</v>
      </c>
      <c r="I2846" s="7">
        <v>0</v>
      </c>
      <c r="J2846">
        <v>0</v>
      </c>
      <c r="K2846">
        <v>0</v>
      </c>
      <c r="L2846">
        <v>0</v>
      </c>
      <c r="M2846">
        <v>0</v>
      </c>
      <c r="N2846">
        <v>0</v>
      </c>
    </row>
    <row r="2847" spans="1:14" x14ac:dyDescent="0.25">
      <c r="A2847" t="s">
        <v>38</v>
      </c>
      <c r="B2847" t="s">
        <v>61</v>
      </c>
      <c r="C2847" s="1">
        <v>42442</v>
      </c>
      <c r="D2847">
        <v>0</v>
      </c>
      <c r="E2847">
        <v>10</v>
      </c>
      <c r="F2847" s="7">
        <v>0</v>
      </c>
      <c r="G2847" s="7">
        <v>0</v>
      </c>
      <c r="H2847">
        <v>0</v>
      </c>
      <c r="I2847" s="7">
        <v>0</v>
      </c>
      <c r="J2847">
        <v>36.700000000000003</v>
      </c>
      <c r="K2847">
        <v>0</v>
      </c>
      <c r="L2847">
        <v>130</v>
      </c>
      <c r="M2847">
        <v>362.7</v>
      </c>
      <c r="N2847">
        <v>314.10000000000002</v>
      </c>
    </row>
    <row r="2848" spans="1:14" x14ac:dyDescent="0.25">
      <c r="A2848" t="s">
        <v>59</v>
      </c>
      <c r="B2848" t="s">
        <v>61</v>
      </c>
      <c r="C2848" s="1">
        <v>42442</v>
      </c>
      <c r="D2848">
        <v>0</v>
      </c>
      <c r="E2848">
        <v>5</v>
      </c>
      <c r="F2848" s="7">
        <v>0</v>
      </c>
      <c r="G2848" s="7">
        <v>0</v>
      </c>
      <c r="I2848" s="7">
        <v>0</v>
      </c>
      <c r="K2848">
        <v>0</v>
      </c>
      <c r="L2848">
        <v>65</v>
      </c>
      <c r="M2848">
        <v>0</v>
      </c>
      <c r="N2848">
        <v>0</v>
      </c>
    </row>
    <row r="2849" spans="1:14" x14ac:dyDescent="0.25">
      <c r="A2849" t="s">
        <v>1</v>
      </c>
      <c r="B2849" t="s">
        <v>61</v>
      </c>
      <c r="C2849" s="1">
        <v>42443</v>
      </c>
      <c r="D2849">
        <v>604.1</v>
      </c>
      <c r="E2849">
        <v>507.19999999999993</v>
      </c>
      <c r="F2849">
        <v>525</v>
      </c>
      <c r="G2849">
        <v>231</v>
      </c>
      <c r="H2849">
        <v>177.35000000000002</v>
      </c>
      <c r="I2849">
        <v>178.5</v>
      </c>
      <c r="J2849">
        <v>532.02702702702697</v>
      </c>
      <c r="K2849">
        <v>8250.4</v>
      </c>
      <c r="L2849">
        <v>7521</v>
      </c>
      <c r="M2849">
        <v>2977.2</v>
      </c>
      <c r="N2849">
        <v>2557.1400000000003</v>
      </c>
    </row>
    <row r="2850" spans="1:14" x14ac:dyDescent="0.25">
      <c r="A2850" t="s">
        <v>2</v>
      </c>
      <c r="B2850" t="s">
        <v>61</v>
      </c>
      <c r="C2850" s="1">
        <v>42443</v>
      </c>
      <c r="D2850">
        <f>15.9-0-0</f>
        <v>15.9</v>
      </c>
      <c r="E2850">
        <v>15.4</v>
      </c>
      <c r="F2850" s="7">
        <v>13.818076477404404</v>
      </c>
      <c r="G2850" s="7">
        <v>26.961939667324494</v>
      </c>
      <c r="H2850">
        <v>20.7</v>
      </c>
      <c r="I2850" s="7">
        <v>20.834226106568927</v>
      </c>
      <c r="J2850">
        <v>11</v>
      </c>
      <c r="K2850">
        <v>232.04499999999996</v>
      </c>
      <c r="L2850">
        <v>215.6</v>
      </c>
      <c r="M2850">
        <v>26.1</v>
      </c>
      <c r="N2850">
        <v>22.4</v>
      </c>
    </row>
    <row r="2851" spans="1:14" x14ac:dyDescent="0.25">
      <c r="A2851" t="s">
        <v>3</v>
      </c>
      <c r="B2851" t="s">
        <v>61</v>
      </c>
      <c r="C2851" s="1">
        <v>42443</v>
      </c>
      <c r="D2851">
        <f>4.9-0-0</f>
        <v>4.9000000000000004</v>
      </c>
      <c r="E2851">
        <v>3.9</v>
      </c>
      <c r="F2851" s="7">
        <v>4.2584009269988412</v>
      </c>
      <c r="G2851" s="7">
        <v>18.378404285311529</v>
      </c>
      <c r="H2851">
        <v>14.11</v>
      </c>
      <c r="I2851" s="7">
        <v>14.201494220467998</v>
      </c>
      <c r="J2851">
        <v>3</v>
      </c>
      <c r="K2851">
        <v>62.895000000000003</v>
      </c>
      <c r="L2851">
        <v>54.6</v>
      </c>
      <c r="M2851">
        <v>14.5</v>
      </c>
      <c r="N2851">
        <v>12.4</v>
      </c>
    </row>
    <row r="2852" spans="1:14" x14ac:dyDescent="0.25">
      <c r="A2852" t="s">
        <v>4</v>
      </c>
      <c r="B2852" t="s">
        <v>61</v>
      </c>
      <c r="C2852" s="1">
        <v>42443</v>
      </c>
      <c r="D2852">
        <f>8.9-0-0</f>
        <v>8.9</v>
      </c>
      <c r="E2852">
        <v>7.8</v>
      </c>
      <c r="F2852" s="7">
        <v>7.7346465816917727</v>
      </c>
      <c r="G2852" s="7">
        <v>13.650296024809697</v>
      </c>
      <c r="H2852">
        <v>10.48</v>
      </c>
      <c r="I2852" s="7">
        <v>10.54795601917113</v>
      </c>
      <c r="J2852">
        <v>5.8</v>
      </c>
      <c r="K2852">
        <v>121.09</v>
      </c>
      <c r="L2852">
        <v>109.2</v>
      </c>
      <c r="M2852">
        <v>25</v>
      </c>
      <c r="N2852">
        <v>21.5</v>
      </c>
    </row>
    <row r="2853" spans="1:14" x14ac:dyDescent="0.25">
      <c r="A2853" t="s">
        <v>5</v>
      </c>
      <c r="B2853" t="s">
        <v>61</v>
      </c>
      <c r="C2853" s="1">
        <v>42443</v>
      </c>
      <c r="D2853">
        <f>11.8-0-0</f>
        <v>11.8</v>
      </c>
      <c r="E2853">
        <v>7.7</v>
      </c>
      <c r="F2853" s="7">
        <v>10.254924681344148</v>
      </c>
      <c r="G2853" s="7">
        <v>13.168367634620804</v>
      </c>
      <c r="H2853">
        <v>10.11</v>
      </c>
      <c r="I2853" s="7">
        <v>10.175556808570622</v>
      </c>
      <c r="J2853">
        <v>10</v>
      </c>
      <c r="K2853">
        <v>210.97450000000003</v>
      </c>
      <c r="L2853">
        <v>107.8</v>
      </c>
      <c r="M2853">
        <v>15.8</v>
      </c>
      <c r="N2853">
        <v>13.6</v>
      </c>
    </row>
    <row r="2854" spans="1:14" x14ac:dyDescent="0.25">
      <c r="A2854" t="s">
        <v>6</v>
      </c>
      <c r="B2854" t="s">
        <v>61</v>
      </c>
      <c r="C2854" s="1">
        <v>42443</v>
      </c>
      <c r="D2854">
        <f>12.2-0-0</f>
        <v>12.2</v>
      </c>
      <c r="E2854">
        <v>15.4</v>
      </c>
      <c r="F2854" s="7">
        <v>10.602549246813441</v>
      </c>
      <c r="G2854" s="7">
        <v>16.229264166901608</v>
      </c>
      <c r="H2854">
        <v>12.46</v>
      </c>
      <c r="I2854" s="7">
        <v>12.540795038060331</v>
      </c>
      <c r="J2854">
        <v>9.6</v>
      </c>
      <c r="K2854">
        <v>200.84699999999998</v>
      </c>
      <c r="L2854">
        <v>215.6</v>
      </c>
      <c r="M2854">
        <v>21.3</v>
      </c>
      <c r="N2854">
        <v>18.3</v>
      </c>
    </row>
    <row r="2855" spans="1:14" x14ac:dyDescent="0.25">
      <c r="A2855" t="s">
        <v>7</v>
      </c>
      <c r="B2855" t="s">
        <v>61</v>
      </c>
      <c r="C2855" s="1">
        <v>42443</v>
      </c>
      <c r="D2855">
        <f>20.1-0-0</f>
        <v>20.100000000000001</v>
      </c>
      <c r="E2855">
        <v>11.5</v>
      </c>
      <c r="F2855" s="7">
        <v>17.468134414831979</v>
      </c>
      <c r="G2855" s="7">
        <v>13.715421482943329</v>
      </c>
      <c r="H2855">
        <v>10.53</v>
      </c>
      <c r="I2855" s="7">
        <v>10.598280236819845</v>
      </c>
      <c r="J2855">
        <v>10.5</v>
      </c>
      <c r="K2855">
        <v>220.16099999999997</v>
      </c>
      <c r="L2855">
        <v>161</v>
      </c>
      <c r="M2855">
        <v>17.899999999999999</v>
      </c>
      <c r="N2855">
        <v>15.4</v>
      </c>
    </row>
    <row r="2856" spans="1:14" x14ac:dyDescent="0.25">
      <c r="A2856" t="s">
        <v>8</v>
      </c>
      <c r="B2856" t="s">
        <v>61</v>
      </c>
      <c r="C2856" s="1">
        <v>42443</v>
      </c>
      <c r="D2856">
        <f>16.2-0-0</f>
        <v>16.2</v>
      </c>
      <c r="E2856">
        <v>9.4</v>
      </c>
      <c r="F2856" s="7">
        <v>14.078794901506372</v>
      </c>
      <c r="G2856" s="7">
        <v>10.420073301381448</v>
      </c>
      <c r="H2856">
        <v>8</v>
      </c>
      <c r="I2856" s="7">
        <v>8.0518748237947548</v>
      </c>
      <c r="J2856">
        <v>9.4</v>
      </c>
      <c r="K2856">
        <v>197.64</v>
      </c>
      <c r="L2856">
        <v>131.6</v>
      </c>
      <c r="M2856">
        <v>19.8</v>
      </c>
      <c r="N2856">
        <v>17</v>
      </c>
    </row>
    <row r="2857" spans="1:14" x14ac:dyDescent="0.25">
      <c r="A2857" t="s">
        <v>9</v>
      </c>
      <c r="B2857" t="s">
        <v>61</v>
      </c>
      <c r="C2857" s="1">
        <v>42443</v>
      </c>
      <c r="D2857">
        <f>11.5-0-0</f>
        <v>11.5</v>
      </c>
      <c r="E2857">
        <v>11.3</v>
      </c>
      <c r="F2857" s="7">
        <v>9.9942062572421779</v>
      </c>
      <c r="G2857" s="7">
        <v>13.493994925288973</v>
      </c>
      <c r="H2857">
        <v>10.36</v>
      </c>
      <c r="I2857" s="7">
        <v>10.427177896814207</v>
      </c>
      <c r="J2857">
        <v>9.1999999999999993</v>
      </c>
      <c r="K2857">
        <v>192.59500000000003</v>
      </c>
      <c r="L2857">
        <v>158.20000000000002</v>
      </c>
      <c r="M2857">
        <v>16.899999999999999</v>
      </c>
      <c r="N2857">
        <v>14.5</v>
      </c>
    </row>
    <row r="2858" spans="1:14" x14ac:dyDescent="0.25">
      <c r="A2858" t="s">
        <v>10</v>
      </c>
      <c r="B2858" t="s">
        <v>61</v>
      </c>
      <c r="C2858" s="1">
        <v>42443</v>
      </c>
      <c r="D2858">
        <f>16.1-0-0</f>
        <v>16.100000000000001</v>
      </c>
      <c r="E2858">
        <v>12.5</v>
      </c>
      <c r="F2858" s="7">
        <v>13.99188876013905</v>
      </c>
      <c r="G2858" s="7">
        <v>12.777614885819</v>
      </c>
      <c r="H2858">
        <v>9.81</v>
      </c>
      <c r="I2858" s="7">
        <v>9.8736115026783189</v>
      </c>
      <c r="J2858">
        <v>10.8</v>
      </c>
      <c r="K2858">
        <v>227.18500000000006</v>
      </c>
      <c r="L2858">
        <v>175</v>
      </c>
      <c r="M2858">
        <v>25.6</v>
      </c>
      <c r="N2858">
        <v>22</v>
      </c>
    </row>
    <row r="2859" spans="1:14" x14ac:dyDescent="0.25">
      <c r="A2859" t="s">
        <v>11</v>
      </c>
      <c r="B2859" t="s">
        <v>61</v>
      </c>
      <c r="C2859" s="1">
        <v>42443</v>
      </c>
      <c r="D2859">
        <f>9.3-0-0.9</f>
        <v>8.4</v>
      </c>
      <c r="E2859">
        <v>9.6</v>
      </c>
      <c r="F2859" s="7">
        <v>7.3001158748551562</v>
      </c>
      <c r="G2859" s="7">
        <v>12.230561037496475</v>
      </c>
      <c r="H2859">
        <v>9.39</v>
      </c>
      <c r="I2859" s="7">
        <v>9.4508880744290931</v>
      </c>
      <c r="J2859">
        <v>6.9</v>
      </c>
      <c r="K2859">
        <v>144.15</v>
      </c>
      <c r="L2859">
        <v>134.4</v>
      </c>
      <c r="M2859">
        <v>18</v>
      </c>
      <c r="N2859">
        <v>15.4</v>
      </c>
    </row>
    <row r="2860" spans="1:14" x14ac:dyDescent="0.25">
      <c r="A2860" t="s">
        <v>12</v>
      </c>
      <c r="B2860" t="s">
        <v>61</v>
      </c>
      <c r="C2860" s="1">
        <v>42443</v>
      </c>
      <c r="D2860">
        <f>33.2-0-0</f>
        <v>33.200000000000003</v>
      </c>
      <c r="E2860">
        <v>28.9</v>
      </c>
      <c r="F2860" s="7">
        <v>28.852838933951332</v>
      </c>
      <c r="G2860" s="7">
        <v>8.6356357485198743</v>
      </c>
      <c r="H2860">
        <v>6.63</v>
      </c>
      <c r="I2860" s="7">
        <v>6.6729912602199031</v>
      </c>
      <c r="J2860">
        <v>22.4</v>
      </c>
      <c r="K2860">
        <v>470.72499999999997</v>
      </c>
      <c r="L2860">
        <v>404.59999999999997</v>
      </c>
      <c r="M2860">
        <v>117.5</v>
      </c>
      <c r="N2860">
        <v>101</v>
      </c>
    </row>
    <row r="2861" spans="1:14" x14ac:dyDescent="0.25">
      <c r="A2861" t="s">
        <v>13</v>
      </c>
      <c r="B2861" t="s">
        <v>61</v>
      </c>
      <c r="C2861" s="1">
        <v>42443</v>
      </c>
      <c r="D2861">
        <f>11-0-0</f>
        <v>11</v>
      </c>
      <c r="E2861">
        <v>10</v>
      </c>
      <c r="F2861" s="7">
        <v>9.5596755504055615</v>
      </c>
      <c r="G2861" s="7">
        <v>9.0784888638285857</v>
      </c>
      <c r="H2861">
        <v>6.97</v>
      </c>
      <c r="I2861" s="7">
        <v>7.0151959402311803</v>
      </c>
      <c r="J2861">
        <v>7.5</v>
      </c>
      <c r="K2861">
        <v>158</v>
      </c>
      <c r="L2861">
        <v>140</v>
      </c>
      <c r="M2861">
        <v>14.8</v>
      </c>
      <c r="N2861">
        <v>12.7</v>
      </c>
    </row>
    <row r="2862" spans="1:14" x14ac:dyDescent="0.25">
      <c r="A2862" t="s">
        <v>14</v>
      </c>
      <c r="B2862" t="s">
        <v>61</v>
      </c>
      <c r="C2862" s="1">
        <v>42443</v>
      </c>
      <c r="D2862">
        <f>8-0-0</f>
        <v>8</v>
      </c>
      <c r="E2862">
        <v>6.1</v>
      </c>
      <c r="F2862" s="7">
        <v>6.9524913093858629</v>
      </c>
      <c r="G2862" s="7">
        <v>5.4835635748519866</v>
      </c>
      <c r="H2862">
        <v>4.21</v>
      </c>
      <c r="I2862" s="7">
        <v>4.2372991260219903</v>
      </c>
      <c r="J2862">
        <v>5.3</v>
      </c>
      <c r="K2862">
        <v>112</v>
      </c>
      <c r="L2862">
        <v>85.399999999999991</v>
      </c>
      <c r="M2862">
        <v>7</v>
      </c>
      <c r="N2862">
        <v>6</v>
      </c>
    </row>
    <row r="2863" spans="1:14" x14ac:dyDescent="0.25">
      <c r="A2863" t="s">
        <v>15</v>
      </c>
      <c r="B2863" t="s">
        <v>61</v>
      </c>
      <c r="C2863" s="1">
        <v>42443</v>
      </c>
      <c r="D2863">
        <f>12-0-0</f>
        <v>12</v>
      </c>
      <c r="E2863">
        <v>9.9</v>
      </c>
      <c r="F2863" s="7">
        <v>10.428736964078794</v>
      </c>
      <c r="G2863" s="7">
        <v>5.3142373837045387</v>
      </c>
      <c r="H2863">
        <v>4.08</v>
      </c>
      <c r="I2863" s="7">
        <v>4.1064561601353251</v>
      </c>
      <c r="J2863">
        <v>8.1999999999999993</v>
      </c>
      <c r="K2863">
        <v>172</v>
      </c>
      <c r="L2863">
        <v>138.6</v>
      </c>
      <c r="M2863">
        <v>19.399999999999999</v>
      </c>
      <c r="N2863">
        <v>16.600000000000001</v>
      </c>
    </row>
    <row r="2864" spans="1:14" x14ac:dyDescent="0.25">
      <c r="A2864" t="s">
        <v>16</v>
      </c>
      <c r="B2864" t="s">
        <v>61</v>
      </c>
      <c r="C2864" s="1">
        <v>42443</v>
      </c>
      <c r="D2864">
        <f>14-0-0</f>
        <v>14</v>
      </c>
      <c r="E2864">
        <v>9.9</v>
      </c>
      <c r="F2864" s="7">
        <v>12.16685979142526</v>
      </c>
      <c r="G2864" s="7">
        <v>8.8440372145475035</v>
      </c>
      <c r="H2864">
        <v>6.79</v>
      </c>
      <c r="I2864" s="7">
        <v>6.8340287566957993</v>
      </c>
      <c r="J2864">
        <v>7.8</v>
      </c>
      <c r="K2864">
        <v>164.5</v>
      </c>
      <c r="L2864">
        <v>138.6</v>
      </c>
      <c r="M2864">
        <v>35</v>
      </c>
      <c r="N2864">
        <v>30</v>
      </c>
    </row>
    <row r="2865" spans="1:14" x14ac:dyDescent="0.25">
      <c r="A2865" t="s">
        <v>17</v>
      </c>
      <c r="B2865" t="s">
        <v>61</v>
      </c>
      <c r="C2865" s="1">
        <v>42443</v>
      </c>
      <c r="D2865">
        <v>0</v>
      </c>
      <c r="E2865">
        <v>17</v>
      </c>
      <c r="F2865" s="7">
        <v>0</v>
      </c>
      <c r="G2865" s="7">
        <v>4.28525514519312</v>
      </c>
      <c r="H2865">
        <v>3.29</v>
      </c>
      <c r="I2865" s="7">
        <v>3.3113335212855928</v>
      </c>
      <c r="J2865">
        <v>59.9</v>
      </c>
      <c r="K2865">
        <v>0</v>
      </c>
      <c r="L2865">
        <v>238</v>
      </c>
      <c r="M2865">
        <v>350.1</v>
      </c>
      <c r="N2865">
        <v>300.7</v>
      </c>
    </row>
    <row r="2866" spans="1:14" x14ac:dyDescent="0.25">
      <c r="A2866" t="s">
        <v>18</v>
      </c>
      <c r="B2866" t="s">
        <v>61</v>
      </c>
      <c r="C2866" s="1">
        <v>42443</v>
      </c>
      <c r="D2866">
        <f>20-0-0</f>
        <v>20</v>
      </c>
      <c r="E2866">
        <v>16.2</v>
      </c>
      <c r="F2866" s="7">
        <v>17.381228273464657</v>
      </c>
      <c r="G2866" s="7">
        <v>3.2302227234282488</v>
      </c>
      <c r="H2866">
        <v>2.48</v>
      </c>
      <c r="I2866" s="7">
        <v>2.496081195376374</v>
      </c>
      <c r="J2866">
        <v>13.2</v>
      </c>
      <c r="K2866">
        <v>278</v>
      </c>
      <c r="L2866">
        <v>226.79999999999998</v>
      </c>
      <c r="M2866">
        <v>83.3</v>
      </c>
      <c r="N2866">
        <v>71.599999999999994</v>
      </c>
    </row>
    <row r="2867" spans="1:14" x14ac:dyDescent="0.25">
      <c r="A2867" t="s">
        <v>19</v>
      </c>
      <c r="B2867" t="s">
        <v>61</v>
      </c>
      <c r="C2867" s="1">
        <v>42443</v>
      </c>
      <c r="D2867">
        <f>14.5-0-0</f>
        <v>14.5</v>
      </c>
      <c r="E2867">
        <v>14.6</v>
      </c>
      <c r="F2867" s="7">
        <v>12.601390498261877</v>
      </c>
      <c r="G2867" s="7">
        <v>3.2171976318015223</v>
      </c>
      <c r="H2867">
        <v>2.4700000000000002</v>
      </c>
      <c r="I2867" s="7">
        <v>2.4860163518466307</v>
      </c>
      <c r="J2867">
        <v>10.199999999999999</v>
      </c>
      <c r="K2867">
        <v>214</v>
      </c>
      <c r="L2867">
        <v>204.4</v>
      </c>
      <c r="M2867">
        <v>100.2</v>
      </c>
      <c r="N2867">
        <v>86.1</v>
      </c>
    </row>
    <row r="2868" spans="1:14" x14ac:dyDescent="0.25">
      <c r="A2868" t="s">
        <v>20</v>
      </c>
      <c r="B2868" t="s">
        <v>61</v>
      </c>
      <c r="C2868" s="1">
        <v>42443</v>
      </c>
      <c r="D2868">
        <f>27-0-0</f>
        <v>27</v>
      </c>
      <c r="E2868">
        <v>23.5</v>
      </c>
      <c r="F2868" s="7">
        <v>23.464658169177287</v>
      </c>
      <c r="G2868" s="7">
        <v>2.6310685085988155</v>
      </c>
      <c r="H2868">
        <v>2.02</v>
      </c>
      <c r="I2868" s="7">
        <v>2.0330983930081756</v>
      </c>
      <c r="J2868">
        <v>19.2</v>
      </c>
      <c r="K2868">
        <v>403</v>
      </c>
      <c r="L2868">
        <v>329</v>
      </c>
      <c r="M2868">
        <v>95.6</v>
      </c>
      <c r="N2868">
        <v>82.1</v>
      </c>
    </row>
    <row r="2869" spans="1:14" x14ac:dyDescent="0.25">
      <c r="A2869" t="s">
        <v>21</v>
      </c>
      <c r="B2869" t="s">
        <v>61</v>
      </c>
      <c r="C2869" s="1">
        <v>42443</v>
      </c>
      <c r="D2869">
        <f>25.5-0-0</f>
        <v>25.5</v>
      </c>
      <c r="E2869">
        <v>22.5</v>
      </c>
      <c r="F2869" s="7">
        <v>22.16106604866744</v>
      </c>
      <c r="G2869" s="7">
        <v>3.9335776712714967</v>
      </c>
      <c r="H2869">
        <v>3.02</v>
      </c>
      <c r="I2869" s="7">
        <v>3.0395827459825204</v>
      </c>
      <c r="J2869">
        <v>17.7</v>
      </c>
      <c r="K2869">
        <v>372</v>
      </c>
      <c r="L2869">
        <v>315</v>
      </c>
      <c r="M2869">
        <v>162.5</v>
      </c>
      <c r="N2869">
        <v>139.6</v>
      </c>
    </row>
    <row r="2870" spans="1:14" x14ac:dyDescent="0.25">
      <c r="A2870" t="s">
        <v>22</v>
      </c>
      <c r="B2870" t="s">
        <v>61</v>
      </c>
      <c r="C2870" s="1">
        <v>42443</v>
      </c>
      <c r="D2870">
        <f>21-0-0</f>
        <v>21</v>
      </c>
      <c r="E2870">
        <v>17.100000000000001</v>
      </c>
      <c r="F2870" s="7">
        <v>18.25028968713789</v>
      </c>
      <c r="G2870" s="7">
        <v>1.8495630109952068</v>
      </c>
      <c r="H2870">
        <v>1.42</v>
      </c>
      <c r="I2870" s="7">
        <v>1.4292077812235691</v>
      </c>
      <c r="J2870">
        <v>13.8</v>
      </c>
      <c r="K2870">
        <v>289</v>
      </c>
      <c r="L2870">
        <v>239.40000000000003</v>
      </c>
      <c r="M2870">
        <v>119.1</v>
      </c>
      <c r="N2870">
        <v>102.3</v>
      </c>
    </row>
    <row r="2871" spans="1:14" x14ac:dyDescent="0.25">
      <c r="A2871" t="s">
        <v>23</v>
      </c>
      <c r="B2871" t="s">
        <v>61</v>
      </c>
      <c r="C2871" s="1">
        <v>42443</v>
      </c>
      <c r="D2871">
        <f>4.5-0-0</f>
        <v>4.5</v>
      </c>
      <c r="E2871">
        <v>4.7</v>
      </c>
      <c r="F2871" s="7">
        <v>3.9107763615295479</v>
      </c>
      <c r="G2871" s="7">
        <v>3.0608965322808004</v>
      </c>
      <c r="H2871">
        <v>2.35</v>
      </c>
      <c r="I2871" s="7">
        <v>2.3652382294897096</v>
      </c>
      <c r="J2871">
        <v>2.5</v>
      </c>
      <c r="K2871">
        <v>53.02</v>
      </c>
      <c r="L2871">
        <v>65.8</v>
      </c>
      <c r="M2871">
        <v>2</v>
      </c>
      <c r="N2871">
        <v>1.7</v>
      </c>
    </row>
    <row r="2872" spans="1:14" x14ac:dyDescent="0.25">
      <c r="A2872" t="s">
        <v>24</v>
      </c>
      <c r="B2872" t="s">
        <v>61</v>
      </c>
      <c r="C2872" s="1">
        <v>42443</v>
      </c>
      <c r="D2872">
        <f>40.5-0-0</f>
        <v>40.5</v>
      </c>
      <c r="E2872">
        <v>35</v>
      </c>
      <c r="F2872" s="7">
        <v>35.196987253765933</v>
      </c>
      <c r="G2872" s="7">
        <v>2.2403157597970114</v>
      </c>
      <c r="H2872">
        <v>1.72</v>
      </c>
      <c r="I2872" s="7">
        <v>1.7311530871158722</v>
      </c>
      <c r="J2872">
        <v>26.7</v>
      </c>
      <c r="K2872">
        <v>560.9</v>
      </c>
      <c r="L2872">
        <v>490</v>
      </c>
      <c r="M2872">
        <v>231.1</v>
      </c>
      <c r="N2872">
        <v>198.5</v>
      </c>
    </row>
    <row r="2873" spans="1:14" x14ac:dyDescent="0.25">
      <c r="A2873" t="s">
        <v>25</v>
      </c>
      <c r="B2873" t="s">
        <v>61</v>
      </c>
      <c r="C2873" s="1">
        <v>42443</v>
      </c>
      <c r="D2873">
        <f>6-0-0</f>
        <v>6</v>
      </c>
      <c r="E2873">
        <v>6.3</v>
      </c>
      <c r="F2873" s="7">
        <v>5.2143684820393972</v>
      </c>
      <c r="G2873" s="7">
        <v>3.0087961657738931</v>
      </c>
      <c r="H2873">
        <v>2.31</v>
      </c>
      <c r="I2873" s="7">
        <v>2.3249788553707358</v>
      </c>
      <c r="J2873">
        <v>4.3</v>
      </c>
      <c r="K2873">
        <v>90</v>
      </c>
      <c r="L2873">
        <v>88.2</v>
      </c>
      <c r="M2873">
        <v>5.6</v>
      </c>
      <c r="N2873">
        <v>4.8</v>
      </c>
    </row>
    <row r="2874" spans="1:14" x14ac:dyDescent="0.25">
      <c r="A2874" t="s">
        <v>26</v>
      </c>
      <c r="B2874" t="s">
        <v>61</v>
      </c>
      <c r="C2874" s="1">
        <v>42443</v>
      </c>
      <c r="D2874">
        <f>18-0-0</f>
        <v>18</v>
      </c>
      <c r="E2874">
        <v>13.8</v>
      </c>
      <c r="F2874" s="7">
        <v>15.643105446118192</v>
      </c>
      <c r="G2874" s="7">
        <v>2.0319142937693826</v>
      </c>
      <c r="H2874">
        <v>1.56</v>
      </c>
      <c r="I2874" s="7">
        <v>1.5701155906399775</v>
      </c>
      <c r="J2874">
        <v>12.6</v>
      </c>
      <c r="K2874">
        <v>264</v>
      </c>
      <c r="L2874">
        <v>193.20000000000002</v>
      </c>
      <c r="M2874">
        <v>33</v>
      </c>
      <c r="N2874">
        <v>28.3</v>
      </c>
    </row>
    <row r="2875" spans="1:14" x14ac:dyDescent="0.25">
      <c r="A2875" t="s">
        <v>27</v>
      </c>
      <c r="B2875" t="s">
        <v>61</v>
      </c>
      <c r="C2875" s="1">
        <v>42443</v>
      </c>
      <c r="D2875">
        <f>20-0-0</f>
        <v>20</v>
      </c>
      <c r="E2875">
        <v>18.2</v>
      </c>
      <c r="F2875" s="7">
        <v>17.381228273464657</v>
      </c>
      <c r="G2875" s="7">
        <v>1.7583873696081194</v>
      </c>
      <c r="H2875">
        <v>1.35</v>
      </c>
      <c r="I2875" s="7">
        <v>1.3587538765153651</v>
      </c>
      <c r="J2875">
        <v>12.8</v>
      </c>
      <c r="K2875">
        <v>269</v>
      </c>
      <c r="L2875">
        <v>254.79999999999998</v>
      </c>
      <c r="M2875">
        <v>108.4</v>
      </c>
      <c r="N2875">
        <v>93.1</v>
      </c>
    </row>
    <row r="2876" spans="1:14" x14ac:dyDescent="0.25">
      <c r="A2876" t="s">
        <v>28</v>
      </c>
      <c r="B2876" t="s">
        <v>61</v>
      </c>
      <c r="C2876" s="1">
        <v>42443</v>
      </c>
      <c r="D2876">
        <f>7-0-0</f>
        <v>7</v>
      </c>
      <c r="E2876">
        <v>7</v>
      </c>
      <c r="F2876" s="7">
        <v>6.08342989571263</v>
      </c>
      <c r="G2876" s="7">
        <v>1.7453622779813927</v>
      </c>
      <c r="H2876">
        <v>1.34</v>
      </c>
      <c r="I2876" s="7">
        <v>1.3486890329856216</v>
      </c>
      <c r="J2876">
        <v>4.7</v>
      </c>
      <c r="K2876">
        <v>98</v>
      </c>
      <c r="L2876">
        <v>98</v>
      </c>
      <c r="M2876">
        <v>39.799999999999997</v>
      </c>
      <c r="N2876">
        <v>34.200000000000003</v>
      </c>
    </row>
    <row r="2877" spans="1:14" x14ac:dyDescent="0.25">
      <c r="A2877" t="s">
        <v>29</v>
      </c>
      <c r="B2877" t="s">
        <v>61</v>
      </c>
      <c r="C2877" s="1">
        <v>42443</v>
      </c>
      <c r="D2877">
        <f>15-0-0</f>
        <v>15</v>
      </c>
      <c r="E2877">
        <v>12.4</v>
      </c>
      <c r="F2877" s="7">
        <v>13.035921205098493</v>
      </c>
      <c r="G2877" s="7">
        <v>1.6802368198477584</v>
      </c>
      <c r="H2877">
        <v>1.29</v>
      </c>
      <c r="I2877" s="7">
        <v>1.2983648153369043</v>
      </c>
      <c r="J2877">
        <v>11.1</v>
      </c>
      <c r="K2877">
        <v>234</v>
      </c>
      <c r="L2877">
        <v>173.6</v>
      </c>
      <c r="M2877">
        <v>20.5</v>
      </c>
      <c r="N2877">
        <v>17.600000000000001</v>
      </c>
    </row>
    <row r="2878" spans="1:14" x14ac:dyDescent="0.25">
      <c r="A2878" t="s">
        <v>30</v>
      </c>
      <c r="B2878" t="s">
        <v>61</v>
      </c>
      <c r="C2878" s="1">
        <v>42443</v>
      </c>
      <c r="D2878">
        <f>36-0-0</f>
        <v>36</v>
      </c>
      <c r="E2878">
        <v>31.3</v>
      </c>
      <c r="F2878" s="7">
        <v>31.286210892236383</v>
      </c>
      <c r="G2878" s="7">
        <v>2.0840146602762899</v>
      </c>
      <c r="H2878">
        <v>1.6</v>
      </c>
      <c r="I2878" s="7">
        <v>1.6103749647589511</v>
      </c>
      <c r="J2878">
        <v>23.8</v>
      </c>
      <c r="K2878">
        <v>501</v>
      </c>
      <c r="L2878">
        <v>438.2</v>
      </c>
      <c r="M2878">
        <v>47</v>
      </c>
      <c r="N2878">
        <v>40.299999999999997</v>
      </c>
    </row>
    <row r="2879" spans="1:14" x14ac:dyDescent="0.25">
      <c r="A2879" t="s">
        <v>31</v>
      </c>
      <c r="B2879" t="s">
        <v>61</v>
      </c>
      <c r="C2879" s="1">
        <v>42443</v>
      </c>
      <c r="D2879">
        <f>52-0-0</f>
        <v>52</v>
      </c>
      <c r="E2879">
        <v>19.399999999999999</v>
      </c>
      <c r="F2879" s="7">
        <v>45.191193511008109</v>
      </c>
      <c r="G2879" s="7">
        <v>1.7453622779813927</v>
      </c>
      <c r="H2879">
        <v>1.34</v>
      </c>
      <c r="I2879" s="7">
        <v>1.3486890329856216</v>
      </c>
      <c r="J2879">
        <v>21.1</v>
      </c>
      <c r="K2879">
        <v>443.5</v>
      </c>
      <c r="L2879">
        <v>271.59999999999997</v>
      </c>
      <c r="M2879">
        <v>72</v>
      </c>
      <c r="N2879">
        <v>61.8</v>
      </c>
    </row>
    <row r="2880" spans="1:14" x14ac:dyDescent="0.25">
      <c r="A2880" t="s">
        <v>32</v>
      </c>
      <c r="B2880" t="s">
        <v>61</v>
      </c>
      <c r="C2880" s="1">
        <v>42443</v>
      </c>
      <c r="D2880">
        <f>7-0-0</f>
        <v>7</v>
      </c>
      <c r="E2880">
        <v>6.8</v>
      </c>
      <c r="F2880" s="7">
        <v>6.08342989571263</v>
      </c>
      <c r="G2880" s="7">
        <v>1.0810826050183251</v>
      </c>
      <c r="H2880">
        <v>0.83</v>
      </c>
      <c r="I2880" s="7">
        <v>0.83538201296870584</v>
      </c>
      <c r="J2880">
        <v>4.7</v>
      </c>
      <c r="K2880">
        <v>99</v>
      </c>
      <c r="L2880">
        <v>95.2</v>
      </c>
      <c r="M2880">
        <v>33.4</v>
      </c>
      <c r="N2880">
        <v>28.7</v>
      </c>
    </row>
    <row r="2881" spans="1:14" x14ac:dyDescent="0.25">
      <c r="A2881" t="s">
        <v>33</v>
      </c>
      <c r="B2881" t="s">
        <v>61</v>
      </c>
      <c r="C2881" s="1">
        <v>42443</v>
      </c>
      <c r="D2881">
        <v>0</v>
      </c>
      <c r="E2881">
        <v>15</v>
      </c>
      <c r="F2881" s="7">
        <v>0</v>
      </c>
      <c r="G2881" s="7">
        <v>1.2634338877925004</v>
      </c>
      <c r="H2881">
        <v>0.97</v>
      </c>
      <c r="I2881" s="7">
        <v>0.97628982238511397</v>
      </c>
      <c r="J2881">
        <v>52.8</v>
      </c>
      <c r="K2881">
        <v>0</v>
      </c>
      <c r="L2881">
        <v>210</v>
      </c>
      <c r="M2881">
        <v>566.79999999999995</v>
      </c>
      <c r="N2881">
        <v>486.9</v>
      </c>
    </row>
    <row r="2882" spans="1:14" x14ac:dyDescent="0.25">
      <c r="A2882" t="s">
        <v>34</v>
      </c>
      <c r="B2882" t="s">
        <v>61</v>
      </c>
      <c r="C2882" s="1">
        <v>42443</v>
      </c>
      <c r="D2882">
        <f>9-0-0</f>
        <v>9</v>
      </c>
      <c r="E2882">
        <v>7.2</v>
      </c>
      <c r="F2882" s="7">
        <v>7.8215527230590958</v>
      </c>
      <c r="G2882" s="7">
        <v>0.72940513109670146</v>
      </c>
      <c r="H2882">
        <v>0.56000000000000005</v>
      </c>
      <c r="I2882" s="7">
        <v>0.56363123766563294</v>
      </c>
      <c r="J2882">
        <v>6</v>
      </c>
      <c r="K2882">
        <v>126.11999999999999</v>
      </c>
      <c r="L2882">
        <v>100.8</v>
      </c>
      <c r="M2882">
        <v>11.8</v>
      </c>
      <c r="N2882">
        <v>10.199999999999999</v>
      </c>
    </row>
    <row r="2883" spans="1:14" x14ac:dyDescent="0.25">
      <c r="A2883" t="s">
        <v>35</v>
      </c>
      <c r="B2883" t="s">
        <v>61</v>
      </c>
      <c r="C2883" s="1">
        <v>42443</v>
      </c>
      <c r="D2883">
        <f>21-0-0</f>
        <v>21</v>
      </c>
      <c r="E2883">
        <v>18</v>
      </c>
      <c r="F2883" s="7">
        <v>18.25028968713789</v>
      </c>
      <c r="G2883" s="7">
        <v>0.71638003946997464</v>
      </c>
      <c r="H2883">
        <v>0.55000000000000004</v>
      </c>
      <c r="I2883" s="7">
        <v>0.55356639413588948</v>
      </c>
      <c r="J2883">
        <v>14.2</v>
      </c>
      <c r="K2883">
        <v>298</v>
      </c>
      <c r="L2883">
        <v>252</v>
      </c>
      <c r="M2883">
        <v>120.9</v>
      </c>
      <c r="N2883">
        <v>103.8</v>
      </c>
    </row>
    <row r="2884" spans="1:14" x14ac:dyDescent="0.25">
      <c r="A2884" t="s">
        <v>36</v>
      </c>
      <c r="B2884" t="s">
        <v>61</v>
      </c>
      <c r="C2884" s="1">
        <v>42443</v>
      </c>
      <c r="D2884">
        <v>0</v>
      </c>
      <c r="E2884">
        <v>8</v>
      </c>
      <c r="F2884" s="7">
        <v>0</v>
      </c>
      <c r="G2884" s="7">
        <v>0.32562729066817026</v>
      </c>
      <c r="H2884">
        <v>0.25</v>
      </c>
      <c r="I2884" s="7">
        <v>0.25162108824358609</v>
      </c>
      <c r="J2884">
        <v>28.2</v>
      </c>
      <c r="K2884">
        <v>0</v>
      </c>
      <c r="L2884">
        <v>112</v>
      </c>
      <c r="M2884">
        <v>0</v>
      </c>
      <c r="N2884">
        <v>0</v>
      </c>
    </row>
    <row r="2885" spans="1:14" x14ac:dyDescent="0.25">
      <c r="A2885" t="s">
        <v>37</v>
      </c>
      <c r="B2885" t="s">
        <v>61</v>
      </c>
      <c r="C2885" s="1">
        <v>42443</v>
      </c>
      <c r="D2885">
        <v>0</v>
      </c>
      <c r="E2885">
        <v>0</v>
      </c>
      <c r="F2885" s="7">
        <v>0</v>
      </c>
      <c r="G2885" s="7">
        <v>0</v>
      </c>
      <c r="H2885">
        <v>0</v>
      </c>
      <c r="I2885" s="7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 x14ac:dyDescent="0.25">
      <c r="A2886" t="s">
        <v>38</v>
      </c>
      <c r="B2886" t="s">
        <v>61</v>
      </c>
      <c r="C2886" s="1">
        <v>42443</v>
      </c>
      <c r="D2886">
        <v>0</v>
      </c>
      <c r="E2886">
        <v>10</v>
      </c>
      <c r="F2886" s="7">
        <v>0</v>
      </c>
      <c r="G2886" s="7">
        <v>0</v>
      </c>
      <c r="H2886">
        <v>0</v>
      </c>
      <c r="I2886" s="7">
        <v>0</v>
      </c>
      <c r="J2886">
        <v>35.200000000000003</v>
      </c>
      <c r="K2886">
        <v>0</v>
      </c>
      <c r="L2886">
        <v>140</v>
      </c>
      <c r="M2886">
        <v>379.8</v>
      </c>
      <c r="N2886">
        <v>326.2</v>
      </c>
    </row>
    <row r="2887" spans="1:14" x14ac:dyDescent="0.25">
      <c r="A2887" t="s">
        <v>59</v>
      </c>
      <c r="B2887" t="s">
        <v>61</v>
      </c>
      <c r="C2887" s="1">
        <v>42443</v>
      </c>
      <c r="D2887">
        <v>0</v>
      </c>
      <c r="E2887">
        <v>5</v>
      </c>
      <c r="F2887" s="7">
        <v>0</v>
      </c>
      <c r="G2887" s="7">
        <v>0</v>
      </c>
      <c r="I2887" s="7">
        <v>0</v>
      </c>
      <c r="K2887">
        <v>0</v>
      </c>
      <c r="L2887">
        <v>70</v>
      </c>
      <c r="M2887">
        <v>0</v>
      </c>
      <c r="N2887">
        <v>0</v>
      </c>
    </row>
    <row r="2888" spans="1:14" x14ac:dyDescent="0.25">
      <c r="A2888" t="s">
        <v>1</v>
      </c>
      <c r="B2888" t="s">
        <v>61</v>
      </c>
      <c r="C2888" s="1">
        <v>42444</v>
      </c>
      <c r="D2888">
        <v>605.20000000000005</v>
      </c>
      <c r="E2888">
        <v>507.19999999999993</v>
      </c>
      <c r="F2888">
        <v>532</v>
      </c>
      <c r="G2888">
        <v>157</v>
      </c>
      <c r="H2888">
        <v>177.35000000000002</v>
      </c>
      <c r="I2888">
        <v>180.88000000000002</v>
      </c>
      <c r="J2888">
        <v>532.02666666666664</v>
      </c>
      <c r="K2888">
        <v>8855.6</v>
      </c>
      <c r="L2888">
        <v>8053</v>
      </c>
      <c r="M2888">
        <v>3134.2</v>
      </c>
      <c r="N2888">
        <v>2738.0200000000004</v>
      </c>
    </row>
    <row r="2889" spans="1:14" x14ac:dyDescent="0.25">
      <c r="A2889" t="s">
        <v>2</v>
      </c>
      <c r="B2889" t="s">
        <v>61</v>
      </c>
      <c r="C2889" s="1">
        <v>42444</v>
      </c>
      <c r="D2889">
        <f>16.5-0-0</f>
        <v>16.5</v>
      </c>
      <c r="E2889">
        <v>15.4</v>
      </c>
      <c r="F2889" s="7">
        <v>14.504296100462655</v>
      </c>
      <c r="G2889" s="7">
        <v>18.324781505497601</v>
      </c>
      <c r="H2889">
        <v>20.7</v>
      </c>
      <c r="I2889" s="7">
        <v>21.112015787989851</v>
      </c>
      <c r="J2889">
        <v>11.2</v>
      </c>
      <c r="K2889">
        <v>248.565</v>
      </c>
      <c r="L2889">
        <v>231</v>
      </c>
      <c r="M2889">
        <v>28</v>
      </c>
      <c r="N2889">
        <v>24.5</v>
      </c>
    </row>
    <row r="2890" spans="1:14" x14ac:dyDescent="0.25">
      <c r="A2890" t="s">
        <v>3</v>
      </c>
      <c r="B2890" t="s">
        <v>61</v>
      </c>
      <c r="C2890" s="1">
        <v>42444</v>
      </c>
      <c r="D2890">
        <f>4.8-0-0</f>
        <v>4.8</v>
      </c>
      <c r="E2890">
        <v>3.9</v>
      </c>
      <c r="F2890" s="7">
        <v>4.2194315928618638</v>
      </c>
      <c r="G2890" s="7">
        <v>12.490950098674935</v>
      </c>
      <c r="H2890">
        <v>14.11</v>
      </c>
      <c r="I2890" s="7">
        <v>14.390847476740907</v>
      </c>
      <c r="J2890">
        <v>3.1</v>
      </c>
      <c r="K2890">
        <v>67.644999999999996</v>
      </c>
      <c r="L2890">
        <v>58.5</v>
      </c>
      <c r="M2890">
        <v>15.7</v>
      </c>
      <c r="N2890">
        <v>13.7</v>
      </c>
    </row>
    <row r="2891" spans="1:14" x14ac:dyDescent="0.25">
      <c r="A2891" t="s">
        <v>4</v>
      </c>
      <c r="B2891" t="s">
        <v>61</v>
      </c>
      <c r="C2891" s="1">
        <v>42444</v>
      </c>
      <c r="D2891">
        <f>9.8-0-0</f>
        <v>9.8000000000000007</v>
      </c>
      <c r="E2891">
        <v>7.8</v>
      </c>
      <c r="F2891" s="7">
        <v>8.6146728354263047</v>
      </c>
      <c r="G2891" s="7">
        <v>9.2774739216239066</v>
      </c>
      <c r="H2891">
        <v>10.48</v>
      </c>
      <c r="I2891" s="7">
        <v>10.68859543276008</v>
      </c>
      <c r="J2891">
        <v>5.9</v>
      </c>
      <c r="K2891">
        <v>130.85999999999999</v>
      </c>
      <c r="L2891">
        <v>117</v>
      </c>
      <c r="M2891">
        <v>27.2</v>
      </c>
      <c r="N2891">
        <v>23.7</v>
      </c>
    </row>
    <row r="2892" spans="1:14" x14ac:dyDescent="0.25">
      <c r="A2892" t="s">
        <v>5</v>
      </c>
      <c r="B2892" t="s">
        <v>61</v>
      </c>
      <c r="C2892" s="1">
        <v>42444</v>
      </c>
      <c r="D2892">
        <f>8.7-0-0</f>
        <v>8.6999999999999993</v>
      </c>
      <c r="E2892">
        <v>7.7</v>
      </c>
      <c r="F2892" s="7">
        <v>7.6477197620621267</v>
      </c>
      <c r="G2892" s="7">
        <v>8.9499295179024507</v>
      </c>
      <c r="H2892">
        <v>10.11</v>
      </c>
      <c r="I2892" s="7">
        <v>10.311230899351564</v>
      </c>
      <c r="J2892">
        <v>9.9</v>
      </c>
      <c r="K2892">
        <v>219.66450000000003</v>
      </c>
      <c r="L2892">
        <v>115.5</v>
      </c>
      <c r="M2892">
        <v>16.600000000000001</v>
      </c>
      <c r="N2892">
        <v>14.5</v>
      </c>
    </row>
    <row r="2893" spans="1:14" x14ac:dyDescent="0.25">
      <c r="A2893" t="s">
        <v>6</v>
      </c>
      <c r="B2893" t="s">
        <v>61</v>
      </c>
      <c r="C2893" s="1">
        <v>42444</v>
      </c>
      <c r="D2893">
        <f>10.7-0-0</f>
        <v>10.7</v>
      </c>
      <c r="E2893">
        <v>15.4</v>
      </c>
      <c r="F2893" s="7">
        <v>9.4058162590879029</v>
      </c>
      <c r="G2893" s="7">
        <v>11.030279109106285</v>
      </c>
      <c r="H2893">
        <v>12.46</v>
      </c>
      <c r="I2893" s="7">
        <v>12.708005638567805</v>
      </c>
      <c r="J2893">
        <v>9.6</v>
      </c>
      <c r="K2893">
        <v>211.517</v>
      </c>
      <c r="L2893">
        <v>231</v>
      </c>
      <c r="M2893">
        <v>22.6</v>
      </c>
      <c r="N2893">
        <v>19.8</v>
      </c>
    </row>
    <row r="2894" spans="1:14" x14ac:dyDescent="0.25">
      <c r="A2894" t="s">
        <v>7</v>
      </c>
      <c r="B2894" t="s">
        <v>61</v>
      </c>
      <c r="C2894" s="1">
        <v>42444</v>
      </c>
      <c r="D2894">
        <f>20.1-0-0</f>
        <v>20.100000000000001</v>
      </c>
      <c r="E2894">
        <v>11.5</v>
      </c>
      <c r="F2894" s="7">
        <v>17.668869795109053</v>
      </c>
      <c r="G2894" s="7">
        <v>9.3217366788835605</v>
      </c>
      <c r="H2894">
        <v>10.53</v>
      </c>
      <c r="I2894" s="7">
        <v>10.739590639977445</v>
      </c>
      <c r="J2894">
        <v>10.9</v>
      </c>
      <c r="K2894">
        <v>240.25099999999995</v>
      </c>
      <c r="L2894">
        <v>172.5</v>
      </c>
      <c r="M2894">
        <v>19.600000000000001</v>
      </c>
      <c r="N2894">
        <v>17.100000000000001</v>
      </c>
    </row>
    <row r="2895" spans="1:14" x14ac:dyDescent="0.25">
      <c r="A2895" t="s">
        <v>8</v>
      </c>
      <c r="B2895" t="s">
        <v>61</v>
      </c>
      <c r="C2895" s="1">
        <v>42444</v>
      </c>
      <c r="D2895">
        <f>21.1-0-0</f>
        <v>21.1</v>
      </c>
      <c r="E2895">
        <v>9.4</v>
      </c>
      <c r="F2895" s="7">
        <v>18.547918043621944</v>
      </c>
      <c r="G2895" s="7">
        <v>7.082041161544967</v>
      </c>
      <c r="H2895">
        <v>8</v>
      </c>
      <c r="I2895" s="7">
        <v>8.1592331547786863</v>
      </c>
      <c r="J2895">
        <v>9.9</v>
      </c>
      <c r="K2895">
        <v>218.78</v>
      </c>
      <c r="L2895">
        <v>141</v>
      </c>
      <c r="M2895">
        <v>22</v>
      </c>
      <c r="N2895">
        <v>19.2</v>
      </c>
    </row>
    <row r="2896" spans="1:14" x14ac:dyDescent="0.25">
      <c r="A2896" t="s">
        <v>9</v>
      </c>
      <c r="B2896" t="s">
        <v>61</v>
      </c>
      <c r="C2896" s="1">
        <v>42444</v>
      </c>
      <c r="D2896">
        <f>11.4-0-0</f>
        <v>11.4</v>
      </c>
      <c r="E2896">
        <v>11.3</v>
      </c>
      <c r="F2896" s="7">
        <v>10.021150033046926</v>
      </c>
      <c r="G2896" s="7">
        <v>9.1712433042007309</v>
      </c>
      <c r="H2896">
        <v>10.36</v>
      </c>
      <c r="I2896" s="7">
        <v>10.566206935438398</v>
      </c>
      <c r="J2896">
        <v>9.1999999999999993</v>
      </c>
      <c r="K2896">
        <v>203.95500000000001</v>
      </c>
      <c r="L2896">
        <v>169.5</v>
      </c>
      <c r="M2896">
        <v>17.899999999999999</v>
      </c>
      <c r="N2896">
        <v>15.7</v>
      </c>
    </row>
    <row r="2897" spans="1:14" x14ac:dyDescent="0.25">
      <c r="A2897" t="s">
        <v>10</v>
      </c>
      <c r="B2897" t="s">
        <v>61</v>
      </c>
      <c r="C2897" s="1">
        <v>42444</v>
      </c>
      <c r="D2897">
        <f>15.6-0-0</f>
        <v>15.6</v>
      </c>
      <c r="E2897">
        <v>12.5</v>
      </c>
      <c r="F2897" s="7">
        <v>13.713152676801055</v>
      </c>
      <c r="G2897" s="7">
        <v>8.6843529743445149</v>
      </c>
      <c r="H2897">
        <v>9.81</v>
      </c>
      <c r="I2897" s="7">
        <v>10.005259656047365</v>
      </c>
      <c r="J2897">
        <v>11</v>
      </c>
      <c r="K2897">
        <v>242.74500000000003</v>
      </c>
      <c r="L2897">
        <v>187.5</v>
      </c>
      <c r="M2897">
        <v>27.5</v>
      </c>
      <c r="N2897">
        <v>24</v>
      </c>
    </row>
    <row r="2898" spans="1:14" x14ac:dyDescent="0.25">
      <c r="A2898" t="s">
        <v>11</v>
      </c>
      <c r="B2898" t="s">
        <v>61</v>
      </c>
      <c r="C2898" s="1">
        <v>42444</v>
      </c>
      <c r="D2898">
        <f>10.7-0-0</f>
        <v>10.7</v>
      </c>
      <c r="E2898">
        <v>9.6</v>
      </c>
      <c r="F2898" s="7">
        <v>9.4058162590879029</v>
      </c>
      <c r="G2898" s="7">
        <v>8.3125458133634051</v>
      </c>
      <c r="H2898">
        <v>9.39</v>
      </c>
      <c r="I2898" s="7">
        <v>9.5768999154214836</v>
      </c>
      <c r="J2898">
        <v>7</v>
      </c>
      <c r="K2898">
        <v>154.81500000000003</v>
      </c>
      <c r="L2898">
        <v>144</v>
      </c>
      <c r="M2898">
        <v>19.399999999999999</v>
      </c>
      <c r="N2898">
        <v>17</v>
      </c>
    </row>
    <row r="2899" spans="1:14" x14ac:dyDescent="0.25">
      <c r="A2899" t="s">
        <v>12</v>
      </c>
      <c r="B2899" t="s">
        <v>61</v>
      </c>
      <c r="C2899" s="1">
        <v>42444</v>
      </c>
      <c r="D2899">
        <f>33.8-0-0</f>
        <v>33.799999999999997</v>
      </c>
      <c r="E2899">
        <v>28.9</v>
      </c>
      <c r="F2899" s="7">
        <v>29.711830799735619</v>
      </c>
      <c r="G2899" s="7">
        <v>5.8692416126303915</v>
      </c>
      <c r="H2899">
        <v>6.63</v>
      </c>
      <c r="I2899" s="7">
        <v>6.7619644770228353</v>
      </c>
      <c r="J2899">
        <v>22.8</v>
      </c>
      <c r="K2899">
        <v>504.48500000000001</v>
      </c>
      <c r="L2899">
        <v>433.5</v>
      </c>
      <c r="M2899">
        <v>126.7</v>
      </c>
      <c r="N2899">
        <v>110.7</v>
      </c>
    </row>
    <row r="2900" spans="1:14" x14ac:dyDescent="0.25">
      <c r="A2900" t="s">
        <v>13</v>
      </c>
      <c r="B2900" t="s">
        <v>61</v>
      </c>
      <c r="C2900" s="1">
        <v>42444</v>
      </c>
      <c r="D2900">
        <f>12-0-0</f>
        <v>12</v>
      </c>
      <c r="E2900">
        <v>10</v>
      </c>
      <c r="F2900" s="7">
        <v>10.548578982154659</v>
      </c>
      <c r="G2900" s="7">
        <v>6.1702283619960516</v>
      </c>
      <c r="H2900">
        <v>6.97</v>
      </c>
      <c r="I2900" s="7">
        <v>7.1087318861009292</v>
      </c>
      <c r="J2900">
        <v>7.7</v>
      </c>
      <c r="K2900">
        <v>170</v>
      </c>
      <c r="L2900">
        <v>150</v>
      </c>
      <c r="M2900">
        <v>16</v>
      </c>
      <c r="N2900">
        <v>14</v>
      </c>
    </row>
    <row r="2901" spans="1:14" x14ac:dyDescent="0.25">
      <c r="A2901" t="s">
        <v>14</v>
      </c>
      <c r="B2901" t="s">
        <v>61</v>
      </c>
      <c r="C2901" s="1">
        <v>42444</v>
      </c>
      <c r="D2901">
        <f>8-0-0</f>
        <v>8</v>
      </c>
      <c r="E2901">
        <v>6.1</v>
      </c>
      <c r="F2901" s="7">
        <v>7.0323859881031057</v>
      </c>
      <c r="G2901" s="7">
        <v>3.7269241612630388</v>
      </c>
      <c r="H2901">
        <v>4.21</v>
      </c>
      <c r="I2901" s="7">
        <v>4.2937964477022836</v>
      </c>
      <c r="J2901">
        <v>5.4</v>
      </c>
      <c r="K2901">
        <v>120</v>
      </c>
      <c r="L2901">
        <v>91.5</v>
      </c>
      <c r="M2901">
        <v>7.6</v>
      </c>
      <c r="N2901">
        <v>6.6</v>
      </c>
    </row>
    <row r="2902" spans="1:14" x14ac:dyDescent="0.25">
      <c r="A2902" t="s">
        <v>15</v>
      </c>
      <c r="B2902" t="s">
        <v>61</v>
      </c>
      <c r="C2902" s="1">
        <v>42444</v>
      </c>
      <c r="D2902">
        <f>12.5-0-0</f>
        <v>12.5</v>
      </c>
      <c r="E2902">
        <v>9.9</v>
      </c>
      <c r="F2902" s="7">
        <v>10.988103106411103</v>
      </c>
      <c r="G2902" s="7">
        <v>3.6118409923879335</v>
      </c>
      <c r="H2902">
        <v>4.08</v>
      </c>
      <c r="I2902" s="7">
        <v>4.1612089089371302</v>
      </c>
      <c r="J2902">
        <v>8.3000000000000007</v>
      </c>
      <c r="K2902">
        <v>184.5</v>
      </c>
      <c r="L2902">
        <v>148.5</v>
      </c>
      <c r="M2902">
        <v>20.9</v>
      </c>
      <c r="N2902">
        <v>18.2</v>
      </c>
    </row>
    <row r="2903" spans="1:14" x14ac:dyDescent="0.25">
      <c r="A2903" t="s">
        <v>16</v>
      </c>
      <c r="B2903" t="s">
        <v>61</v>
      </c>
      <c r="C2903" s="1">
        <v>42444</v>
      </c>
      <c r="D2903">
        <f>13-0-0</f>
        <v>13</v>
      </c>
      <c r="E2903">
        <v>9.9</v>
      </c>
      <c r="F2903" s="7">
        <v>11.427627230667547</v>
      </c>
      <c r="G2903" s="7">
        <v>6.0108824358612907</v>
      </c>
      <c r="H2903">
        <v>6.79</v>
      </c>
      <c r="I2903" s="7">
        <v>6.9251491401184095</v>
      </c>
      <c r="J2903">
        <v>8</v>
      </c>
      <c r="K2903">
        <v>177.5</v>
      </c>
      <c r="L2903">
        <v>148.5</v>
      </c>
      <c r="M2903">
        <v>37.9</v>
      </c>
      <c r="N2903">
        <v>33.1</v>
      </c>
    </row>
    <row r="2904" spans="1:14" x14ac:dyDescent="0.25">
      <c r="A2904" t="s">
        <v>17</v>
      </c>
      <c r="B2904" t="s">
        <v>61</v>
      </c>
      <c r="C2904" s="1">
        <v>42444</v>
      </c>
      <c r="D2904">
        <v>0</v>
      </c>
      <c r="E2904">
        <v>17</v>
      </c>
      <c r="F2904" s="7">
        <v>0</v>
      </c>
      <c r="G2904" s="7">
        <v>2.9124894276853674</v>
      </c>
      <c r="H2904">
        <v>3.29</v>
      </c>
      <c r="I2904" s="7">
        <v>3.355484634902735</v>
      </c>
      <c r="J2904">
        <v>57.6</v>
      </c>
      <c r="K2904">
        <v>0</v>
      </c>
      <c r="L2904">
        <v>255</v>
      </c>
      <c r="M2904">
        <v>356.8</v>
      </c>
      <c r="N2904">
        <v>311.7</v>
      </c>
    </row>
    <row r="2905" spans="1:14" x14ac:dyDescent="0.25">
      <c r="A2905" t="s">
        <v>18</v>
      </c>
      <c r="B2905" t="s">
        <v>61</v>
      </c>
      <c r="C2905" s="1">
        <v>42444</v>
      </c>
      <c r="D2905">
        <f>20-0-0</f>
        <v>20</v>
      </c>
      <c r="E2905">
        <v>16.2</v>
      </c>
      <c r="F2905" s="7">
        <v>17.580964970257764</v>
      </c>
      <c r="G2905" s="7">
        <v>2.1954327600789396</v>
      </c>
      <c r="H2905">
        <v>2.48</v>
      </c>
      <c r="I2905" s="7">
        <v>2.5293622779813929</v>
      </c>
      <c r="J2905">
        <v>13.5</v>
      </c>
      <c r="K2905">
        <v>298</v>
      </c>
      <c r="L2905">
        <v>243</v>
      </c>
      <c r="M2905">
        <v>89.8</v>
      </c>
      <c r="N2905">
        <v>78.5</v>
      </c>
    </row>
    <row r="2906" spans="1:14" x14ac:dyDescent="0.25">
      <c r="A2906" t="s">
        <v>19</v>
      </c>
      <c r="B2906" t="s">
        <v>61</v>
      </c>
      <c r="C2906" s="1">
        <v>42444</v>
      </c>
      <c r="D2906">
        <f>14-0-0</f>
        <v>14</v>
      </c>
      <c r="E2906">
        <v>14.6</v>
      </c>
      <c r="F2906" s="7">
        <v>12.306675479180436</v>
      </c>
      <c r="G2906" s="7">
        <v>2.1865802086270087</v>
      </c>
      <c r="H2906">
        <v>2.4700000000000002</v>
      </c>
      <c r="I2906" s="7">
        <v>2.5191632365379197</v>
      </c>
      <c r="J2906">
        <v>10.3</v>
      </c>
      <c r="K2906">
        <v>228</v>
      </c>
      <c r="L2906">
        <v>219</v>
      </c>
      <c r="M2906">
        <v>107.3</v>
      </c>
      <c r="N2906">
        <v>93.8</v>
      </c>
    </row>
    <row r="2907" spans="1:14" x14ac:dyDescent="0.25">
      <c r="A2907" t="s">
        <v>20</v>
      </c>
      <c r="B2907" t="s">
        <v>61</v>
      </c>
      <c r="C2907" s="1">
        <v>42444</v>
      </c>
      <c r="D2907">
        <f>26-0-0</f>
        <v>26</v>
      </c>
      <c r="E2907">
        <v>23.5</v>
      </c>
      <c r="F2907" s="7">
        <v>22.855254461335093</v>
      </c>
      <c r="G2907" s="7">
        <v>1.7882153932901039</v>
      </c>
      <c r="H2907">
        <v>2.02</v>
      </c>
      <c r="I2907" s="7">
        <v>2.0602063715816183</v>
      </c>
      <c r="J2907">
        <v>19.399999999999999</v>
      </c>
      <c r="K2907">
        <v>429</v>
      </c>
      <c r="L2907">
        <v>352.5</v>
      </c>
      <c r="M2907">
        <v>102.3</v>
      </c>
      <c r="N2907">
        <v>89.4</v>
      </c>
    </row>
    <row r="2908" spans="1:14" x14ac:dyDescent="0.25">
      <c r="A2908" t="s">
        <v>21</v>
      </c>
      <c r="B2908" t="s">
        <v>61</v>
      </c>
      <c r="C2908" s="1">
        <v>42444</v>
      </c>
      <c r="D2908">
        <f>25.5-0-0</f>
        <v>25.5</v>
      </c>
      <c r="E2908">
        <v>22.5</v>
      </c>
      <c r="F2908" s="7">
        <v>22.415730337078649</v>
      </c>
      <c r="G2908" s="7">
        <v>2.6734705384832247</v>
      </c>
      <c r="H2908">
        <v>3.02</v>
      </c>
      <c r="I2908" s="7">
        <v>3.0801105159289537</v>
      </c>
      <c r="J2908">
        <v>18</v>
      </c>
      <c r="K2908">
        <v>397.5</v>
      </c>
      <c r="L2908">
        <v>337.5</v>
      </c>
      <c r="M2908">
        <v>174.7</v>
      </c>
      <c r="N2908">
        <v>152.6</v>
      </c>
    </row>
    <row r="2909" spans="1:14" x14ac:dyDescent="0.25">
      <c r="A2909" t="s">
        <v>22</v>
      </c>
      <c r="B2909" t="s">
        <v>61</v>
      </c>
      <c r="C2909" s="1">
        <v>42444</v>
      </c>
      <c r="D2909">
        <f>19-0-0</f>
        <v>19</v>
      </c>
      <c r="E2909">
        <v>17.100000000000001</v>
      </c>
      <c r="F2909" s="7">
        <v>16.701916721744876</v>
      </c>
      <c r="G2909" s="7">
        <v>1.2570623061742316</v>
      </c>
      <c r="H2909">
        <v>1.42</v>
      </c>
      <c r="I2909" s="7">
        <v>1.4482638849732166</v>
      </c>
      <c r="J2909">
        <v>13.9</v>
      </c>
      <c r="K2909">
        <v>308</v>
      </c>
      <c r="L2909">
        <v>256.5</v>
      </c>
      <c r="M2909">
        <v>127.6</v>
      </c>
      <c r="N2909">
        <v>111.5</v>
      </c>
    </row>
    <row r="2910" spans="1:14" x14ac:dyDescent="0.25">
      <c r="A2910" t="s">
        <v>23</v>
      </c>
      <c r="B2910" t="s">
        <v>61</v>
      </c>
      <c r="C2910" s="1">
        <v>42444</v>
      </c>
      <c r="D2910">
        <f>4.5-0-0</f>
        <v>4.5</v>
      </c>
      <c r="E2910">
        <v>4.7</v>
      </c>
      <c r="F2910" s="7">
        <v>3.9557171183079971</v>
      </c>
      <c r="G2910" s="7">
        <v>2.0803495912038339</v>
      </c>
      <c r="H2910">
        <v>2.35</v>
      </c>
      <c r="I2910" s="7">
        <v>2.3967747392162395</v>
      </c>
      <c r="J2910">
        <v>2.6</v>
      </c>
      <c r="K2910">
        <v>57.510000000000012</v>
      </c>
      <c r="L2910">
        <v>70.5</v>
      </c>
      <c r="M2910">
        <v>2.2000000000000002</v>
      </c>
      <c r="N2910">
        <v>1.9</v>
      </c>
    </row>
    <row r="2911" spans="1:14" x14ac:dyDescent="0.25">
      <c r="A2911" t="s">
        <v>24</v>
      </c>
      <c r="B2911" t="s">
        <v>61</v>
      </c>
      <c r="C2911" s="1">
        <v>42444</v>
      </c>
      <c r="D2911">
        <f>40-0-0</f>
        <v>40</v>
      </c>
      <c r="E2911">
        <v>35</v>
      </c>
      <c r="F2911" s="7">
        <v>35.161929940515527</v>
      </c>
      <c r="G2911" s="7">
        <v>1.5226388497321679</v>
      </c>
      <c r="H2911">
        <v>1.72</v>
      </c>
      <c r="I2911" s="7">
        <v>1.7542351282774173</v>
      </c>
      <c r="J2911">
        <v>27.1</v>
      </c>
      <c r="K2911">
        <v>600.9</v>
      </c>
      <c r="L2911">
        <v>525</v>
      </c>
      <c r="M2911">
        <v>249</v>
      </c>
      <c r="N2911">
        <v>217.5</v>
      </c>
    </row>
    <row r="2912" spans="1:14" x14ac:dyDescent="0.25">
      <c r="A2912" t="s">
        <v>25</v>
      </c>
      <c r="B2912" t="s">
        <v>61</v>
      </c>
      <c r="C2912" s="1">
        <v>42444</v>
      </c>
      <c r="D2912">
        <f>6-0-0</f>
        <v>6</v>
      </c>
      <c r="E2912">
        <v>6.3</v>
      </c>
      <c r="F2912" s="7">
        <v>5.2742894910773295</v>
      </c>
      <c r="G2912" s="7">
        <v>2.0449393853961091</v>
      </c>
      <c r="H2912">
        <v>2.31</v>
      </c>
      <c r="I2912" s="7">
        <v>2.355978573442346</v>
      </c>
      <c r="J2912">
        <v>4.3</v>
      </c>
      <c r="K2912">
        <v>96</v>
      </c>
      <c r="L2912">
        <v>94.5</v>
      </c>
      <c r="M2912">
        <v>6</v>
      </c>
      <c r="N2912">
        <v>5.2</v>
      </c>
    </row>
    <row r="2913" spans="1:14" x14ac:dyDescent="0.25">
      <c r="A2913" t="s">
        <v>26</v>
      </c>
      <c r="B2913" t="s">
        <v>61</v>
      </c>
      <c r="C2913" s="1">
        <v>42444</v>
      </c>
      <c r="D2913">
        <f>19.5-0-0</f>
        <v>19.5</v>
      </c>
      <c r="E2913">
        <v>13.8</v>
      </c>
      <c r="F2913" s="7">
        <v>17.14144084600132</v>
      </c>
      <c r="G2913" s="7">
        <v>1.3809980265012687</v>
      </c>
      <c r="H2913">
        <v>1.56</v>
      </c>
      <c r="I2913" s="7">
        <v>1.591050465181844</v>
      </c>
      <c r="J2913">
        <v>12.8</v>
      </c>
      <c r="K2913">
        <v>283.5</v>
      </c>
      <c r="L2913">
        <v>207</v>
      </c>
      <c r="M2913">
        <v>35.5</v>
      </c>
      <c r="N2913">
        <v>31</v>
      </c>
    </row>
    <row r="2914" spans="1:14" x14ac:dyDescent="0.25">
      <c r="A2914" t="s">
        <v>27</v>
      </c>
      <c r="B2914" t="s">
        <v>61</v>
      </c>
      <c r="C2914" s="1">
        <v>42444</v>
      </c>
      <c r="D2914">
        <f>21-0-0</f>
        <v>21</v>
      </c>
      <c r="E2914">
        <v>18.2</v>
      </c>
      <c r="F2914" s="7">
        <v>18.460013218770651</v>
      </c>
      <c r="G2914" s="7">
        <v>1.1950944460107131</v>
      </c>
      <c r="H2914">
        <v>1.35</v>
      </c>
      <c r="I2914" s="7">
        <v>1.3768705948689033</v>
      </c>
      <c r="J2914">
        <v>13.1</v>
      </c>
      <c r="K2914">
        <v>290</v>
      </c>
      <c r="L2914">
        <v>273</v>
      </c>
      <c r="M2914">
        <v>117.6</v>
      </c>
      <c r="N2914">
        <v>102.7</v>
      </c>
    </row>
    <row r="2915" spans="1:14" x14ac:dyDescent="0.25">
      <c r="A2915" t="s">
        <v>28</v>
      </c>
      <c r="B2915" t="s">
        <v>61</v>
      </c>
      <c r="C2915" s="1">
        <v>42444</v>
      </c>
      <c r="D2915">
        <f>7-0-0</f>
        <v>7</v>
      </c>
      <c r="E2915">
        <v>7</v>
      </c>
      <c r="F2915" s="7">
        <v>6.153337739590218</v>
      </c>
      <c r="G2915" s="7">
        <v>1.186241894558782</v>
      </c>
      <c r="H2915">
        <v>1.34</v>
      </c>
      <c r="I2915" s="7">
        <v>1.3666715534254301</v>
      </c>
      <c r="J2915">
        <v>4.7</v>
      </c>
      <c r="K2915">
        <v>105</v>
      </c>
      <c r="L2915">
        <v>105</v>
      </c>
      <c r="M2915">
        <v>42.9</v>
      </c>
      <c r="N2915">
        <v>37.5</v>
      </c>
    </row>
    <row r="2916" spans="1:14" x14ac:dyDescent="0.25">
      <c r="A2916" t="s">
        <v>29</v>
      </c>
      <c r="B2916" t="s">
        <v>61</v>
      </c>
      <c r="C2916" s="1">
        <v>42444</v>
      </c>
      <c r="D2916">
        <f>15-0-0</f>
        <v>15</v>
      </c>
      <c r="E2916">
        <v>12.4</v>
      </c>
      <c r="F2916" s="7">
        <v>13.185723727693324</v>
      </c>
      <c r="G2916" s="7">
        <v>1.1419791372991259</v>
      </c>
      <c r="H2916">
        <v>1.29</v>
      </c>
      <c r="I2916" s="7">
        <v>1.3156763462080632</v>
      </c>
      <c r="J2916">
        <v>11.2</v>
      </c>
      <c r="K2916">
        <v>249</v>
      </c>
      <c r="L2916">
        <v>186</v>
      </c>
      <c r="M2916">
        <v>21.9</v>
      </c>
      <c r="N2916">
        <v>19.2</v>
      </c>
    </row>
    <row r="2917" spans="1:14" x14ac:dyDescent="0.25">
      <c r="A2917" t="s">
        <v>30</v>
      </c>
      <c r="B2917" t="s">
        <v>61</v>
      </c>
      <c r="C2917" s="1">
        <v>42444</v>
      </c>
      <c r="D2917">
        <f>34-0-0</f>
        <v>34</v>
      </c>
      <c r="E2917">
        <v>31.3</v>
      </c>
      <c r="F2917" s="7">
        <v>29.887640449438202</v>
      </c>
      <c r="G2917" s="7">
        <v>1.4164082323089935</v>
      </c>
      <c r="H2917">
        <v>1.6</v>
      </c>
      <c r="I2917" s="7">
        <v>1.6318466309557373</v>
      </c>
      <c r="J2917">
        <v>24.2</v>
      </c>
      <c r="K2917">
        <v>535</v>
      </c>
      <c r="L2917">
        <v>469.5</v>
      </c>
      <c r="M2917">
        <v>50.4</v>
      </c>
      <c r="N2917">
        <v>44.1</v>
      </c>
    </row>
    <row r="2918" spans="1:14" x14ac:dyDescent="0.25">
      <c r="A2918" t="s">
        <v>31</v>
      </c>
      <c r="B2918" t="s">
        <v>61</v>
      </c>
      <c r="C2918" s="1">
        <v>42444</v>
      </c>
      <c r="D2918">
        <f>52-0-0</f>
        <v>52</v>
      </c>
      <c r="E2918">
        <v>19.399999999999999</v>
      </c>
      <c r="F2918" s="7">
        <v>45.710508922670186</v>
      </c>
      <c r="G2918" s="7">
        <v>1.186241894558782</v>
      </c>
      <c r="H2918">
        <v>1.34</v>
      </c>
      <c r="I2918" s="7">
        <v>1.3666715534254301</v>
      </c>
      <c r="J2918">
        <v>22.4</v>
      </c>
      <c r="K2918">
        <v>495.5</v>
      </c>
      <c r="L2918">
        <v>291</v>
      </c>
      <c r="M2918">
        <v>80.900000000000006</v>
      </c>
      <c r="N2918">
        <v>70.7</v>
      </c>
    </row>
    <row r="2919" spans="1:14" x14ac:dyDescent="0.25">
      <c r="A2919" t="s">
        <v>32</v>
      </c>
      <c r="B2919" t="s">
        <v>61</v>
      </c>
      <c r="C2919" s="1">
        <v>42444</v>
      </c>
      <c r="D2919">
        <f>7-0-0</f>
        <v>7</v>
      </c>
      <c r="E2919">
        <v>6.8</v>
      </c>
      <c r="F2919" s="7">
        <v>6.153337739590218</v>
      </c>
      <c r="G2919" s="7">
        <v>0.73476177051029035</v>
      </c>
      <c r="H2919">
        <v>0.83</v>
      </c>
      <c r="I2919" s="7">
        <v>0.84652043980828862</v>
      </c>
      <c r="J2919">
        <v>4.8</v>
      </c>
      <c r="K2919">
        <v>106</v>
      </c>
      <c r="L2919">
        <v>102</v>
      </c>
      <c r="M2919">
        <v>35.9</v>
      </c>
      <c r="N2919">
        <v>31.4</v>
      </c>
    </row>
    <row r="2920" spans="1:14" x14ac:dyDescent="0.25">
      <c r="A2920" t="s">
        <v>33</v>
      </c>
      <c r="B2920" t="s">
        <v>61</v>
      </c>
      <c r="C2920" s="1">
        <v>42444</v>
      </c>
      <c r="D2920">
        <v>0</v>
      </c>
      <c r="E2920">
        <v>15</v>
      </c>
      <c r="F2920" s="7">
        <v>0</v>
      </c>
      <c r="G2920" s="7">
        <v>0.85869749083732716</v>
      </c>
      <c r="H2920">
        <v>0.97</v>
      </c>
      <c r="I2920" s="7">
        <v>0.98930702001691573</v>
      </c>
      <c r="J2920">
        <v>50.8</v>
      </c>
      <c r="K2920">
        <v>0</v>
      </c>
      <c r="L2920">
        <v>225</v>
      </c>
      <c r="M2920">
        <v>577.70000000000005</v>
      </c>
      <c r="N2920">
        <v>504.7</v>
      </c>
    </row>
    <row r="2921" spans="1:14" x14ac:dyDescent="0.25">
      <c r="A2921" t="s">
        <v>34</v>
      </c>
      <c r="B2921" t="s">
        <v>61</v>
      </c>
      <c r="C2921" s="1">
        <v>42444</v>
      </c>
      <c r="D2921">
        <f>10-0-0</f>
        <v>10</v>
      </c>
      <c r="E2921">
        <v>7.2</v>
      </c>
      <c r="F2921" s="7">
        <v>8.7904824851288819</v>
      </c>
      <c r="G2921" s="7">
        <v>0.4957428813081477</v>
      </c>
      <c r="H2921">
        <v>0.56000000000000005</v>
      </c>
      <c r="I2921" s="7">
        <v>0.57114632083450811</v>
      </c>
      <c r="J2921">
        <v>6.2</v>
      </c>
      <c r="K2921">
        <v>136.15500000000003</v>
      </c>
      <c r="L2921">
        <v>108</v>
      </c>
      <c r="M2921">
        <v>12.8</v>
      </c>
      <c r="N2921">
        <v>11.2</v>
      </c>
    </row>
    <row r="2922" spans="1:14" x14ac:dyDescent="0.25">
      <c r="A2922" t="s">
        <v>35</v>
      </c>
      <c r="B2922" t="s">
        <v>61</v>
      </c>
      <c r="C2922" s="1">
        <v>42444</v>
      </c>
      <c r="D2922">
        <f>21-0-0</f>
        <v>21</v>
      </c>
      <c r="E2922">
        <v>18</v>
      </c>
      <c r="F2922" s="7">
        <v>18.460013218770651</v>
      </c>
      <c r="G2922" s="7">
        <v>0.4868903298562165</v>
      </c>
      <c r="H2922">
        <v>0.55000000000000004</v>
      </c>
      <c r="I2922" s="7">
        <v>0.56094727939103473</v>
      </c>
      <c r="J2922">
        <v>14.4</v>
      </c>
      <c r="K2922">
        <v>319</v>
      </c>
      <c r="L2922">
        <v>270</v>
      </c>
      <c r="M2922">
        <v>130.1</v>
      </c>
      <c r="N2922">
        <v>113.7</v>
      </c>
    </row>
    <row r="2923" spans="1:14" x14ac:dyDescent="0.25">
      <c r="A2923" t="s">
        <v>36</v>
      </c>
      <c r="B2923" t="s">
        <v>61</v>
      </c>
      <c r="C2923" s="1">
        <v>42444</v>
      </c>
      <c r="D2923">
        <v>0</v>
      </c>
      <c r="E2923">
        <v>8</v>
      </c>
      <c r="F2923" s="7">
        <v>0</v>
      </c>
      <c r="G2923" s="7">
        <v>0.22131378629828022</v>
      </c>
      <c r="H2923">
        <v>0.25</v>
      </c>
      <c r="I2923" s="7">
        <v>0.25497603608683395</v>
      </c>
      <c r="J2923">
        <v>27.1</v>
      </c>
      <c r="K2923">
        <v>0</v>
      </c>
      <c r="L2923">
        <v>120</v>
      </c>
      <c r="M2923">
        <v>0</v>
      </c>
      <c r="N2923">
        <v>0</v>
      </c>
    </row>
    <row r="2924" spans="1:14" x14ac:dyDescent="0.25">
      <c r="A2924" t="s">
        <v>37</v>
      </c>
      <c r="B2924" t="s">
        <v>61</v>
      </c>
      <c r="C2924" s="1">
        <v>42444</v>
      </c>
      <c r="D2924">
        <v>0</v>
      </c>
      <c r="E2924">
        <v>0</v>
      </c>
      <c r="F2924" s="7">
        <v>0</v>
      </c>
      <c r="G2924" s="7">
        <v>0</v>
      </c>
      <c r="H2924">
        <v>0</v>
      </c>
      <c r="I2924" s="7">
        <v>0</v>
      </c>
      <c r="J2924">
        <v>0</v>
      </c>
      <c r="K2924">
        <v>0</v>
      </c>
      <c r="L2924">
        <v>0</v>
      </c>
      <c r="M2924">
        <v>0</v>
      </c>
      <c r="N2924">
        <v>0</v>
      </c>
    </row>
    <row r="2925" spans="1:14" x14ac:dyDescent="0.25">
      <c r="A2925" t="s">
        <v>38</v>
      </c>
      <c r="B2925" t="s">
        <v>61</v>
      </c>
      <c r="C2925" s="1">
        <v>42444</v>
      </c>
      <c r="D2925">
        <v>0</v>
      </c>
      <c r="E2925">
        <v>10</v>
      </c>
      <c r="F2925" s="7">
        <v>0</v>
      </c>
      <c r="G2925" s="7">
        <v>0</v>
      </c>
      <c r="H2925">
        <v>0</v>
      </c>
      <c r="I2925" s="7">
        <v>0</v>
      </c>
      <c r="J2925">
        <v>33.9</v>
      </c>
      <c r="K2925">
        <v>0</v>
      </c>
      <c r="L2925">
        <v>150</v>
      </c>
      <c r="M2925">
        <v>387.1</v>
      </c>
      <c r="N2925">
        <v>338.2</v>
      </c>
    </row>
    <row r="2926" spans="1:14" x14ac:dyDescent="0.25">
      <c r="A2926" t="s">
        <v>59</v>
      </c>
      <c r="B2926" t="s">
        <v>61</v>
      </c>
      <c r="C2926" s="1">
        <v>42444</v>
      </c>
      <c r="D2926">
        <v>0</v>
      </c>
      <c r="E2926">
        <v>5</v>
      </c>
      <c r="F2926" s="7">
        <v>0</v>
      </c>
      <c r="G2926" s="7">
        <v>0</v>
      </c>
      <c r="I2926" s="7">
        <v>0</v>
      </c>
      <c r="K2926">
        <v>0</v>
      </c>
      <c r="L2926">
        <v>75</v>
      </c>
      <c r="M2926">
        <v>0</v>
      </c>
      <c r="N2926">
        <v>0</v>
      </c>
    </row>
    <row r="2927" spans="1:14" x14ac:dyDescent="0.25">
      <c r="A2927" t="s">
        <v>1</v>
      </c>
      <c r="B2927" t="s">
        <v>61</v>
      </c>
      <c r="C2927" s="1">
        <v>42445</v>
      </c>
      <c r="D2927">
        <v>615.80000000000007</v>
      </c>
      <c r="E2927">
        <v>507.19999999999993</v>
      </c>
      <c r="F2927">
        <v>544</v>
      </c>
      <c r="G2927">
        <v>238</v>
      </c>
      <c r="H2927">
        <v>177.35000000000002</v>
      </c>
      <c r="I2927">
        <v>184.96</v>
      </c>
      <c r="J2927">
        <v>532.18421052631584</v>
      </c>
      <c r="K2927">
        <v>9471.4</v>
      </c>
      <c r="L2927">
        <v>8597</v>
      </c>
      <c r="M2927">
        <v>3372.2</v>
      </c>
      <c r="N2927">
        <v>2922.9800000000005</v>
      </c>
    </row>
    <row r="2928" spans="1:14" x14ac:dyDescent="0.25">
      <c r="A2928" t="s">
        <v>2</v>
      </c>
      <c r="B2928" t="s">
        <v>61</v>
      </c>
      <c r="C2928" s="1">
        <v>42445</v>
      </c>
      <c r="D2928">
        <f>16.4-0-0</f>
        <v>16.399999999999999</v>
      </c>
      <c r="E2928">
        <v>15.4</v>
      </c>
      <c r="F2928" s="7">
        <v>14.487820721013312</v>
      </c>
      <c r="G2928" s="7">
        <v>27.778968142091902</v>
      </c>
      <c r="H2928">
        <v>20.7</v>
      </c>
      <c r="I2928" s="7">
        <v>21.588226670425708</v>
      </c>
      <c r="J2928">
        <v>11.4</v>
      </c>
      <c r="K2928">
        <v>264.92500000000001</v>
      </c>
      <c r="L2928">
        <v>246.4</v>
      </c>
      <c r="M2928">
        <v>30.8</v>
      </c>
      <c r="N2928">
        <v>26.7</v>
      </c>
    </row>
    <row r="2929" spans="1:14" x14ac:dyDescent="0.25">
      <c r="A2929" t="s">
        <v>3</v>
      </c>
      <c r="B2929" t="s">
        <v>61</v>
      </c>
      <c r="C2929" s="1">
        <v>42445</v>
      </c>
      <c r="D2929">
        <f>4.8-0-0</f>
        <v>4.8</v>
      </c>
      <c r="E2929">
        <v>3.9</v>
      </c>
      <c r="F2929" s="7">
        <v>4.2403377720038966</v>
      </c>
      <c r="G2929" s="7">
        <v>18.935325627290666</v>
      </c>
      <c r="H2929">
        <v>14.11</v>
      </c>
      <c r="I2929" s="7">
        <v>14.715453058923032</v>
      </c>
      <c r="J2929">
        <v>3.1</v>
      </c>
      <c r="K2929">
        <v>72.444999999999993</v>
      </c>
      <c r="L2929">
        <v>62.4</v>
      </c>
      <c r="M2929">
        <v>17.3</v>
      </c>
      <c r="N2929">
        <v>15</v>
      </c>
    </row>
    <row r="2930" spans="1:14" x14ac:dyDescent="0.25">
      <c r="A2930" t="s">
        <v>4</v>
      </c>
      <c r="B2930" t="s">
        <v>61</v>
      </c>
      <c r="C2930" s="1">
        <v>42445</v>
      </c>
      <c r="D2930">
        <f>9.1-0-0</f>
        <v>9.1</v>
      </c>
      <c r="E2930">
        <v>7.8</v>
      </c>
      <c r="F2930" s="7">
        <v>8.0389736927573878</v>
      </c>
      <c r="G2930" s="7">
        <v>14.063941358894841</v>
      </c>
      <c r="H2930">
        <v>10.48</v>
      </c>
      <c r="I2930" s="7">
        <v>10.929691570341133</v>
      </c>
      <c r="J2930">
        <v>6</v>
      </c>
      <c r="K2930">
        <v>139.95999999999998</v>
      </c>
      <c r="L2930">
        <v>124.8</v>
      </c>
      <c r="M2930">
        <v>29.9</v>
      </c>
      <c r="N2930">
        <v>25.9</v>
      </c>
    </row>
    <row r="2931" spans="1:14" x14ac:dyDescent="0.25">
      <c r="A2931" t="s">
        <v>5</v>
      </c>
      <c r="B2931" t="s">
        <v>61</v>
      </c>
      <c r="C2931" s="1">
        <v>42445</v>
      </c>
      <c r="D2931">
        <f>11.1-0-0</f>
        <v>11.1</v>
      </c>
      <c r="E2931">
        <v>7.7</v>
      </c>
      <c r="F2931" s="7">
        <v>9.8057810977590112</v>
      </c>
      <c r="G2931" s="7">
        <v>13.567409078094162</v>
      </c>
      <c r="H2931">
        <v>10.11</v>
      </c>
      <c r="I2931" s="7">
        <v>10.543815054976035</v>
      </c>
      <c r="J2931">
        <v>9.9</v>
      </c>
      <c r="K2931">
        <v>230.75450000000001</v>
      </c>
      <c r="L2931">
        <v>123.2</v>
      </c>
      <c r="M2931">
        <v>18</v>
      </c>
      <c r="N2931">
        <v>15.6</v>
      </c>
    </row>
    <row r="2932" spans="1:14" x14ac:dyDescent="0.25">
      <c r="A2932" t="s">
        <v>6</v>
      </c>
      <c r="B2932" t="s">
        <v>61</v>
      </c>
      <c r="C2932" s="1">
        <v>42445</v>
      </c>
      <c r="D2932">
        <f>18.2-0-0</f>
        <v>18.2</v>
      </c>
      <c r="E2932">
        <v>15.4</v>
      </c>
      <c r="F2932" s="7">
        <v>16.077947385514776</v>
      </c>
      <c r="G2932" s="7">
        <v>16.721060050747109</v>
      </c>
      <c r="H2932">
        <v>12.46</v>
      </c>
      <c r="I2932" s="7">
        <v>12.994652382294898</v>
      </c>
      <c r="J2932">
        <v>9.9</v>
      </c>
      <c r="K2932">
        <v>229.72699999999998</v>
      </c>
      <c r="L2932">
        <v>246.4</v>
      </c>
      <c r="M2932">
        <v>25.3</v>
      </c>
      <c r="N2932">
        <v>21.9</v>
      </c>
    </row>
    <row r="2933" spans="1:14" x14ac:dyDescent="0.25">
      <c r="A2933" t="s">
        <v>7</v>
      </c>
      <c r="B2933" t="s">
        <v>61</v>
      </c>
      <c r="C2933" s="1">
        <v>42445</v>
      </c>
      <c r="D2933">
        <f>20.7-0-0</f>
        <v>20.7</v>
      </c>
      <c r="E2933">
        <v>11.5</v>
      </c>
      <c r="F2933" s="7">
        <v>18.286456641766804</v>
      </c>
      <c r="G2933" s="7">
        <v>14.131040315759794</v>
      </c>
      <c r="H2933">
        <v>10.53</v>
      </c>
      <c r="I2933" s="7">
        <v>10.981837045390469</v>
      </c>
      <c r="J2933">
        <v>11.2</v>
      </c>
      <c r="K2933">
        <v>260.93099999999998</v>
      </c>
      <c r="L2933">
        <v>184</v>
      </c>
      <c r="M2933">
        <v>21.9</v>
      </c>
      <c r="N2933">
        <v>19</v>
      </c>
    </row>
    <row r="2934" spans="1:14" x14ac:dyDescent="0.25">
      <c r="A2934" t="s">
        <v>8</v>
      </c>
      <c r="B2934" t="s">
        <v>61</v>
      </c>
      <c r="C2934" s="1">
        <v>42445</v>
      </c>
      <c r="D2934">
        <f>15.1-0-0</f>
        <v>15.1</v>
      </c>
      <c r="E2934">
        <v>9.4</v>
      </c>
      <c r="F2934" s="7">
        <v>13.339395907762258</v>
      </c>
      <c r="G2934" s="7">
        <v>10.735833098393007</v>
      </c>
      <c r="H2934">
        <v>8</v>
      </c>
      <c r="I2934" s="7">
        <v>8.3432760078939943</v>
      </c>
      <c r="J2934">
        <v>10</v>
      </c>
      <c r="K2934">
        <v>233.82999999999998</v>
      </c>
      <c r="L2934">
        <v>150.4</v>
      </c>
      <c r="M2934">
        <v>24.2</v>
      </c>
      <c r="N2934">
        <v>21</v>
      </c>
    </row>
    <row r="2935" spans="1:14" x14ac:dyDescent="0.25">
      <c r="A2935" t="s">
        <v>9</v>
      </c>
      <c r="B2935" t="s">
        <v>61</v>
      </c>
      <c r="C2935" s="1">
        <v>42445</v>
      </c>
      <c r="D2935">
        <f>14.4-0-0</f>
        <v>14.4</v>
      </c>
      <c r="E2935">
        <v>11.3</v>
      </c>
      <c r="F2935" s="7">
        <v>12.721013316011691</v>
      </c>
      <c r="G2935" s="7">
        <v>13.902903862418944</v>
      </c>
      <c r="H2935">
        <v>10.36</v>
      </c>
      <c r="I2935" s="7">
        <v>10.804542430222723</v>
      </c>
      <c r="J2935">
        <v>9.4</v>
      </c>
      <c r="K2935">
        <v>218.39500000000004</v>
      </c>
      <c r="L2935">
        <v>180.8</v>
      </c>
      <c r="M2935">
        <v>19.8</v>
      </c>
      <c r="N2935">
        <v>17.100000000000001</v>
      </c>
    </row>
    <row r="2936" spans="1:14" x14ac:dyDescent="0.25">
      <c r="A2936" t="s">
        <v>10</v>
      </c>
      <c r="B2936" t="s">
        <v>61</v>
      </c>
      <c r="C2936" s="1">
        <v>42445</v>
      </c>
      <c r="D2936">
        <f>16.2-0-0</f>
        <v>16.2</v>
      </c>
      <c r="E2936">
        <v>12.5</v>
      </c>
      <c r="F2936" s="7">
        <v>14.311139980513151</v>
      </c>
      <c r="G2936" s="7">
        <v>13.164815336904425</v>
      </c>
      <c r="H2936">
        <v>9.81</v>
      </c>
      <c r="I2936" s="7">
        <v>10.23094220468001</v>
      </c>
      <c r="J2936">
        <v>11.1</v>
      </c>
      <c r="K2936">
        <v>258.94500000000005</v>
      </c>
      <c r="L2936">
        <v>200</v>
      </c>
      <c r="M2936">
        <v>30.1</v>
      </c>
      <c r="N2936">
        <v>26.1</v>
      </c>
    </row>
    <row r="2937" spans="1:14" x14ac:dyDescent="0.25">
      <c r="A2937" t="s">
        <v>11</v>
      </c>
      <c r="B2937" t="s">
        <v>61</v>
      </c>
      <c r="C2937" s="1">
        <v>42445</v>
      </c>
      <c r="D2937">
        <f>11-0-0</f>
        <v>11</v>
      </c>
      <c r="E2937">
        <v>9.6</v>
      </c>
      <c r="F2937" s="7">
        <v>9.7174407275089312</v>
      </c>
      <c r="G2937" s="7">
        <v>12.601184099238793</v>
      </c>
      <c r="H2937">
        <v>9.39</v>
      </c>
      <c r="I2937" s="7">
        <v>9.7929202142655765</v>
      </c>
      <c r="J2937">
        <v>7.1</v>
      </c>
      <c r="K2937">
        <v>165.85500000000002</v>
      </c>
      <c r="L2937">
        <v>153.6</v>
      </c>
      <c r="M2937">
        <v>21.4</v>
      </c>
      <c r="N2937">
        <v>18.600000000000001</v>
      </c>
    </row>
    <row r="2938" spans="1:14" x14ac:dyDescent="0.25">
      <c r="A2938" t="s">
        <v>12</v>
      </c>
      <c r="B2938" t="s">
        <v>61</v>
      </c>
      <c r="C2938" s="1">
        <v>42445</v>
      </c>
      <c r="D2938">
        <f>33.8-0-0</f>
        <v>33.799999999999997</v>
      </c>
      <c r="E2938">
        <v>28.9</v>
      </c>
      <c r="F2938" s="7">
        <v>29.859045144527435</v>
      </c>
      <c r="G2938" s="7">
        <v>8.8973216802932047</v>
      </c>
      <c r="H2938">
        <v>6.63</v>
      </c>
      <c r="I2938" s="7">
        <v>6.9144899915421485</v>
      </c>
      <c r="J2938">
        <v>23.1</v>
      </c>
      <c r="K2938">
        <v>538.245</v>
      </c>
      <c r="L2938">
        <v>462.4</v>
      </c>
      <c r="M2938">
        <v>139.1</v>
      </c>
      <c r="N2938">
        <v>120.6</v>
      </c>
    </row>
    <row r="2939" spans="1:14" x14ac:dyDescent="0.25">
      <c r="A2939" t="s">
        <v>13</v>
      </c>
      <c r="B2939" t="s">
        <v>61</v>
      </c>
      <c r="C2939" s="1">
        <v>42445</v>
      </c>
      <c r="D2939">
        <f>11-0-0</f>
        <v>11</v>
      </c>
      <c r="E2939">
        <v>10</v>
      </c>
      <c r="F2939" s="7">
        <v>9.7174407275089312</v>
      </c>
      <c r="G2939" s="7">
        <v>9.3535945869749071</v>
      </c>
      <c r="H2939">
        <v>6.97</v>
      </c>
      <c r="I2939" s="7">
        <v>7.2690792218776421</v>
      </c>
      <c r="J2939">
        <v>7.8</v>
      </c>
      <c r="K2939">
        <v>181</v>
      </c>
      <c r="L2939">
        <v>160</v>
      </c>
      <c r="M2939">
        <v>17.5</v>
      </c>
      <c r="N2939">
        <v>15.2</v>
      </c>
    </row>
    <row r="2940" spans="1:14" x14ac:dyDescent="0.25">
      <c r="A2940" t="s">
        <v>14</v>
      </c>
      <c r="B2940" t="s">
        <v>61</v>
      </c>
      <c r="C2940" s="1">
        <v>42445</v>
      </c>
      <c r="D2940">
        <f>8-0-0</f>
        <v>8</v>
      </c>
      <c r="E2940">
        <v>6.1</v>
      </c>
      <c r="F2940" s="7">
        <v>7.0672296200064952</v>
      </c>
      <c r="G2940" s="7">
        <v>5.6497321680293195</v>
      </c>
      <c r="H2940">
        <v>4.21</v>
      </c>
      <c r="I2940" s="7">
        <v>4.3906489991542141</v>
      </c>
      <c r="J2940">
        <v>5.5</v>
      </c>
      <c r="K2940">
        <v>128</v>
      </c>
      <c r="L2940">
        <v>97.6</v>
      </c>
      <c r="M2940">
        <v>8.3000000000000007</v>
      </c>
      <c r="N2940">
        <v>7.2</v>
      </c>
    </row>
    <row r="2941" spans="1:14" x14ac:dyDescent="0.25">
      <c r="A2941" t="s">
        <v>15</v>
      </c>
      <c r="B2941" t="s">
        <v>61</v>
      </c>
      <c r="C2941" s="1">
        <v>42445</v>
      </c>
      <c r="D2941">
        <f>13-0-0</f>
        <v>13</v>
      </c>
      <c r="E2941">
        <v>9.9</v>
      </c>
      <c r="F2941" s="7">
        <v>11.484248132510555</v>
      </c>
      <c r="G2941" s="7">
        <v>5.4752748801804332</v>
      </c>
      <c r="H2941">
        <v>4.08</v>
      </c>
      <c r="I2941" s="7">
        <v>4.2550707640259366</v>
      </c>
      <c r="J2941">
        <v>8.5</v>
      </c>
      <c r="K2941">
        <v>197.5</v>
      </c>
      <c r="L2941">
        <v>158.4</v>
      </c>
      <c r="M2941">
        <v>23</v>
      </c>
      <c r="N2941">
        <v>19.899999999999999</v>
      </c>
    </row>
    <row r="2942" spans="1:14" x14ac:dyDescent="0.25">
      <c r="A2942" t="s">
        <v>16</v>
      </c>
      <c r="B2942" t="s">
        <v>61</v>
      </c>
      <c r="C2942" s="1">
        <v>42445</v>
      </c>
      <c r="D2942">
        <f>14-0-0</f>
        <v>14</v>
      </c>
      <c r="E2942">
        <v>9.9</v>
      </c>
      <c r="F2942" s="7">
        <v>12.367651835011365</v>
      </c>
      <c r="G2942" s="7">
        <v>9.112038342261064</v>
      </c>
      <c r="H2942">
        <v>6.79</v>
      </c>
      <c r="I2942" s="7">
        <v>7.0813555117000275</v>
      </c>
      <c r="J2942">
        <v>8.1999999999999993</v>
      </c>
      <c r="K2942">
        <v>191.5</v>
      </c>
      <c r="L2942">
        <v>158.4</v>
      </c>
      <c r="M2942">
        <v>42.1</v>
      </c>
      <c r="N2942">
        <v>36.5</v>
      </c>
    </row>
    <row r="2943" spans="1:14" x14ac:dyDescent="0.25">
      <c r="A2943" t="s">
        <v>17</v>
      </c>
      <c r="B2943" t="s">
        <v>61</v>
      </c>
      <c r="C2943" s="1">
        <v>42445</v>
      </c>
      <c r="D2943">
        <v>0</v>
      </c>
      <c r="E2943">
        <v>17</v>
      </c>
      <c r="F2943" s="7">
        <v>0</v>
      </c>
      <c r="G2943" s="7">
        <v>4.415111361714124</v>
      </c>
      <c r="H2943">
        <v>3.29</v>
      </c>
      <c r="I2943" s="7">
        <v>3.4311722582464053</v>
      </c>
      <c r="J2943">
        <v>55.5</v>
      </c>
      <c r="K2943">
        <v>0</v>
      </c>
      <c r="L2943">
        <v>272</v>
      </c>
      <c r="M2943">
        <v>372.1</v>
      </c>
      <c r="N2943">
        <v>322.60000000000002</v>
      </c>
    </row>
    <row r="2944" spans="1:14" x14ac:dyDescent="0.25">
      <c r="A2944" t="s">
        <v>18</v>
      </c>
      <c r="B2944" t="s">
        <v>61</v>
      </c>
      <c r="C2944" s="1">
        <v>42445</v>
      </c>
      <c r="D2944">
        <f>20-0-0</f>
        <v>20</v>
      </c>
      <c r="E2944">
        <v>16.2</v>
      </c>
      <c r="F2944" s="7">
        <v>17.668074050016237</v>
      </c>
      <c r="G2944" s="7">
        <v>3.3281082605018319</v>
      </c>
      <c r="H2944">
        <v>2.48</v>
      </c>
      <c r="I2944" s="7">
        <v>2.5864155624471383</v>
      </c>
      <c r="J2944">
        <v>13.7</v>
      </c>
      <c r="K2944">
        <v>318</v>
      </c>
      <c r="L2944">
        <v>259.2</v>
      </c>
      <c r="M2944">
        <v>98.7</v>
      </c>
      <c r="N2944">
        <v>85.5</v>
      </c>
    </row>
    <row r="2945" spans="1:14" x14ac:dyDescent="0.25">
      <c r="A2945" t="s">
        <v>19</v>
      </c>
      <c r="B2945" t="s">
        <v>61</v>
      </c>
      <c r="C2945" s="1">
        <v>42445</v>
      </c>
      <c r="D2945">
        <f>15-0-0</f>
        <v>15</v>
      </c>
      <c r="E2945">
        <v>14.6</v>
      </c>
      <c r="F2945" s="7">
        <v>13.251055537512178</v>
      </c>
      <c r="G2945" s="7">
        <v>3.314688469128841</v>
      </c>
      <c r="H2945">
        <v>2.4700000000000002</v>
      </c>
      <c r="I2945" s="7">
        <v>2.575986467437271</v>
      </c>
      <c r="J2945">
        <v>10.4</v>
      </c>
      <c r="K2945">
        <v>243</v>
      </c>
      <c r="L2945">
        <v>233.6</v>
      </c>
      <c r="M2945">
        <v>117.8</v>
      </c>
      <c r="N2945">
        <v>102.1</v>
      </c>
    </row>
    <row r="2946" spans="1:14" x14ac:dyDescent="0.25">
      <c r="A2946" t="s">
        <v>20</v>
      </c>
      <c r="B2946" t="s">
        <v>61</v>
      </c>
      <c r="C2946" s="1">
        <v>42445</v>
      </c>
      <c r="D2946">
        <f>25-0-0</f>
        <v>25</v>
      </c>
      <c r="E2946">
        <v>23.5</v>
      </c>
      <c r="F2946" s="7">
        <v>22.085092562520295</v>
      </c>
      <c r="G2946" s="7">
        <v>2.7107978573442342</v>
      </c>
      <c r="H2946">
        <v>2.02</v>
      </c>
      <c r="I2946" s="7">
        <v>2.1066771919932337</v>
      </c>
      <c r="J2946">
        <v>19.5</v>
      </c>
      <c r="K2946">
        <v>454</v>
      </c>
      <c r="L2946">
        <v>376</v>
      </c>
      <c r="M2946">
        <v>111.5</v>
      </c>
      <c r="N2946">
        <v>96.6</v>
      </c>
    </row>
    <row r="2947" spans="1:14" x14ac:dyDescent="0.25">
      <c r="A2947" t="s">
        <v>21</v>
      </c>
      <c r="B2947" t="s">
        <v>61</v>
      </c>
      <c r="C2947" s="1">
        <v>42445</v>
      </c>
      <c r="D2947">
        <f>26-0-0</f>
        <v>26</v>
      </c>
      <c r="E2947">
        <v>22.5</v>
      </c>
      <c r="F2947" s="7">
        <v>22.968496265021109</v>
      </c>
      <c r="G2947" s="7">
        <v>4.0527769946433603</v>
      </c>
      <c r="H2947">
        <v>3.02</v>
      </c>
      <c r="I2947" s="7">
        <v>3.1495866929799829</v>
      </c>
      <c r="J2947">
        <v>18.2</v>
      </c>
      <c r="K2947">
        <v>423.5</v>
      </c>
      <c r="L2947">
        <v>360</v>
      </c>
      <c r="M2947">
        <v>191.5</v>
      </c>
      <c r="N2947">
        <v>166</v>
      </c>
    </row>
    <row r="2948" spans="1:14" x14ac:dyDescent="0.25">
      <c r="A2948" t="s">
        <v>22</v>
      </c>
      <c r="B2948" t="s">
        <v>61</v>
      </c>
      <c r="C2948" s="1">
        <v>42445</v>
      </c>
      <c r="D2948">
        <f>19-0-0</f>
        <v>19</v>
      </c>
      <c r="E2948">
        <v>17.100000000000001</v>
      </c>
      <c r="F2948" s="7">
        <v>16.784670347515426</v>
      </c>
      <c r="G2948" s="7">
        <v>1.9056103749647586</v>
      </c>
      <c r="H2948">
        <v>1.42</v>
      </c>
      <c r="I2948" s="7">
        <v>1.4809314914011837</v>
      </c>
      <c r="J2948">
        <v>14</v>
      </c>
      <c r="K2948">
        <v>327</v>
      </c>
      <c r="L2948">
        <v>273.60000000000002</v>
      </c>
      <c r="M2948">
        <v>139.4</v>
      </c>
      <c r="N2948">
        <v>120.8</v>
      </c>
    </row>
    <row r="2949" spans="1:14" x14ac:dyDescent="0.25">
      <c r="A2949" t="s">
        <v>23</v>
      </c>
      <c r="B2949" t="s">
        <v>61</v>
      </c>
      <c r="C2949" s="1">
        <v>42445</v>
      </c>
      <c r="D2949">
        <f>2.4-0-0</f>
        <v>2.4</v>
      </c>
      <c r="E2949">
        <v>4.7</v>
      </c>
      <c r="F2949" s="7">
        <v>2.1201688860019483</v>
      </c>
      <c r="G2949" s="7">
        <v>3.153650972652946</v>
      </c>
      <c r="H2949">
        <v>2.35</v>
      </c>
      <c r="I2949" s="7">
        <v>2.4508373273188608</v>
      </c>
      <c r="J2949">
        <v>2.6</v>
      </c>
      <c r="K2949">
        <v>59.890000000000008</v>
      </c>
      <c r="L2949">
        <v>75.2</v>
      </c>
      <c r="M2949">
        <v>2.2999999999999998</v>
      </c>
      <c r="N2949">
        <v>2</v>
      </c>
    </row>
    <row r="2950" spans="1:14" x14ac:dyDescent="0.25">
      <c r="A2950" t="s">
        <v>24</v>
      </c>
      <c r="B2950" t="s">
        <v>61</v>
      </c>
      <c r="C2950" s="1">
        <v>42445</v>
      </c>
      <c r="D2950">
        <f>40.5-0-0</f>
        <v>40.5</v>
      </c>
      <c r="E2950">
        <v>35</v>
      </c>
      <c r="F2950" s="7">
        <v>35.777849951282882</v>
      </c>
      <c r="G2950" s="7">
        <v>2.3082041161544966</v>
      </c>
      <c r="H2950">
        <v>1.72</v>
      </c>
      <c r="I2950" s="7">
        <v>1.7938043416972089</v>
      </c>
      <c r="J2950">
        <v>27.6</v>
      </c>
      <c r="K2950">
        <v>641.4</v>
      </c>
      <c r="L2950">
        <v>560</v>
      </c>
      <c r="M2950">
        <v>273.5</v>
      </c>
      <c r="N2950">
        <v>237.1</v>
      </c>
    </row>
    <row r="2951" spans="1:14" x14ac:dyDescent="0.25">
      <c r="A2951" t="s">
        <v>25</v>
      </c>
      <c r="B2951" t="s">
        <v>61</v>
      </c>
      <c r="C2951" s="1">
        <v>42445</v>
      </c>
      <c r="D2951">
        <f>7-0-0</f>
        <v>7</v>
      </c>
      <c r="E2951">
        <v>6.3</v>
      </c>
      <c r="F2951" s="7">
        <v>6.1838259175056827</v>
      </c>
      <c r="G2951" s="7">
        <v>3.0999718071609808</v>
      </c>
      <c r="H2951">
        <v>2.31</v>
      </c>
      <c r="I2951" s="7">
        <v>2.4091209472793911</v>
      </c>
      <c r="J2951">
        <v>4.4000000000000004</v>
      </c>
      <c r="K2951">
        <v>103</v>
      </c>
      <c r="L2951">
        <v>100.8</v>
      </c>
      <c r="M2951">
        <v>6.6</v>
      </c>
      <c r="N2951">
        <v>5.8</v>
      </c>
    </row>
    <row r="2952" spans="1:14" x14ac:dyDescent="0.25">
      <c r="A2952" t="s">
        <v>26</v>
      </c>
      <c r="B2952" t="s">
        <v>61</v>
      </c>
      <c r="C2952" s="1">
        <v>42445</v>
      </c>
      <c r="D2952">
        <f>21-0-0</f>
        <v>21</v>
      </c>
      <c r="E2952">
        <v>13.8</v>
      </c>
      <c r="F2952" s="7">
        <v>18.551477752517048</v>
      </c>
      <c r="G2952" s="7">
        <v>2.0934874541866364</v>
      </c>
      <c r="H2952">
        <v>1.56</v>
      </c>
      <c r="I2952" s="7">
        <v>1.6269388215393288</v>
      </c>
      <c r="J2952">
        <v>13.1</v>
      </c>
      <c r="K2952">
        <v>304.5</v>
      </c>
      <c r="L2952">
        <v>220.8</v>
      </c>
      <c r="M2952">
        <v>39.299999999999997</v>
      </c>
      <c r="N2952">
        <v>34.1</v>
      </c>
    </row>
    <row r="2953" spans="1:14" x14ac:dyDescent="0.25">
      <c r="A2953" t="s">
        <v>27</v>
      </c>
      <c r="B2953" t="s">
        <v>61</v>
      </c>
      <c r="C2953" s="1">
        <v>42445</v>
      </c>
      <c r="D2953">
        <f>19-0-0</f>
        <v>19</v>
      </c>
      <c r="E2953">
        <v>18.2</v>
      </c>
      <c r="F2953" s="7">
        <v>16.784670347515426</v>
      </c>
      <c r="G2953" s="7">
        <v>1.8116718353538199</v>
      </c>
      <c r="H2953">
        <v>1.35</v>
      </c>
      <c r="I2953" s="7">
        <v>1.4079278263321116</v>
      </c>
      <c r="J2953">
        <v>13.3</v>
      </c>
      <c r="K2953">
        <v>309</v>
      </c>
      <c r="L2953">
        <v>291.2</v>
      </c>
      <c r="M2953">
        <v>128.9</v>
      </c>
      <c r="N2953">
        <v>111.8</v>
      </c>
    </row>
    <row r="2954" spans="1:14" x14ac:dyDescent="0.25">
      <c r="A2954" t="s">
        <v>28</v>
      </c>
      <c r="B2954" t="s">
        <v>61</v>
      </c>
      <c r="C2954" s="1">
        <v>42445</v>
      </c>
      <c r="D2954">
        <f>7-0-0</f>
        <v>7</v>
      </c>
      <c r="E2954">
        <v>7</v>
      </c>
      <c r="F2954" s="7">
        <v>6.1838259175056827</v>
      </c>
      <c r="G2954" s="7">
        <v>1.7982520439808287</v>
      </c>
      <c r="H2954">
        <v>1.34</v>
      </c>
      <c r="I2954" s="7">
        <v>1.397498731322244</v>
      </c>
      <c r="J2954">
        <v>4.8</v>
      </c>
      <c r="K2954">
        <v>112</v>
      </c>
      <c r="L2954">
        <v>112</v>
      </c>
      <c r="M2954">
        <v>47.1</v>
      </c>
      <c r="N2954">
        <v>40.799999999999997</v>
      </c>
    </row>
    <row r="2955" spans="1:14" x14ac:dyDescent="0.25">
      <c r="A2955" t="s">
        <v>29</v>
      </c>
      <c r="B2955" t="s">
        <v>61</v>
      </c>
      <c r="C2955" s="1">
        <v>42445</v>
      </c>
      <c r="D2955">
        <f>15-0-0</f>
        <v>15</v>
      </c>
      <c r="E2955">
        <v>12.4</v>
      </c>
      <c r="F2955" s="7">
        <v>13.251055537512178</v>
      </c>
      <c r="G2955" s="7">
        <v>1.7311530871158722</v>
      </c>
      <c r="H2955">
        <v>1.29</v>
      </c>
      <c r="I2955" s="7">
        <v>1.3453532562729067</v>
      </c>
      <c r="J2955">
        <v>11.3</v>
      </c>
      <c r="K2955">
        <v>264</v>
      </c>
      <c r="L2955">
        <v>198.4</v>
      </c>
      <c r="M2955">
        <v>23.9</v>
      </c>
      <c r="N2955">
        <v>20.8</v>
      </c>
    </row>
    <row r="2956" spans="1:14" x14ac:dyDescent="0.25">
      <c r="A2956" t="s">
        <v>30</v>
      </c>
      <c r="B2956" t="s">
        <v>61</v>
      </c>
      <c r="C2956" s="1">
        <v>42445</v>
      </c>
      <c r="D2956">
        <f>35-0-0</f>
        <v>35</v>
      </c>
      <c r="E2956">
        <v>31.3</v>
      </c>
      <c r="F2956" s="7">
        <v>30.919129587528413</v>
      </c>
      <c r="G2956" s="7">
        <v>2.1471666196786012</v>
      </c>
      <c r="H2956">
        <v>1.6</v>
      </c>
      <c r="I2956" s="7">
        <v>1.668655201578799</v>
      </c>
      <c r="J2956">
        <v>24.5</v>
      </c>
      <c r="K2956">
        <v>570</v>
      </c>
      <c r="L2956">
        <v>500.8</v>
      </c>
      <c r="M2956">
        <v>55.3</v>
      </c>
      <c r="N2956">
        <v>47.9</v>
      </c>
    </row>
    <row r="2957" spans="1:14" x14ac:dyDescent="0.25">
      <c r="A2957" t="s">
        <v>31</v>
      </c>
      <c r="B2957" t="s">
        <v>61</v>
      </c>
      <c r="C2957" s="1">
        <v>42445</v>
      </c>
      <c r="D2957">
        <f>52-0-0</f>
        <v>52</v>
      </c>
      <c r="E2957">
        <v>19.399999999999999</v>
      </c>
      <c r="F2957" s="7">
        <v>45.936992530042218</v>
      </c>
      <c r="G2957" s="7">
        <v>1.7982520439808287</v>
      </c>
      <c r="H2957">
        <v>1.34</v>
      </c>
      <c r="I2957" s="7">
        <v>1.397498731322244</v>
      </c>
      <c r="J2957">
        <v>23.5</v>
      </c>
      <c r="K2957">
        <v>547.5</v>
      </c>
      <c r="L2957">
        <v>310.39999999999998</v>
      </c>
      <c r="M2957">
        <v>92</v>
      </c>
      <c r="N2957">
        <v>79.8</v>
      </c>
    </row>
    <row r="2958" spans="1:14" x14ac:dyDescent="0.25">
      <c r="A2958" t="s">
        <v>32</v>
      </c>
      <c r="B2958" t="s">
        <v>61</v>
      </c>
      <c r="C2958" s="1">
        <v>42445</v>
      </c>
      <c r="D2958">
        <f>8-0-0</f>
        <v>8</v>
      </c>
      <c r="E2958">
        <v>6.8</v>
      </c>
      <c r="F2958" s="7">
        <v>7.0672296200064952</v>
      </c>
      <c r="G2958" s="7">
        <v>1.1138426839582745</v>
      </c>
      <c r="H2958">
        <v>0.83</v>
      </c>
      <c r="I2958" s="7">
        <v>0.86561488581900181</v>
      </c>
      <c r="J2958">
        <v>4.9000000000000004</v>
      </c>
      <c r="K2958">
        <v>114</v>
      </c>
      <c r="L2958">
        <v>108.8</v>
      </c>
      <c r="M2958">
        <v>39.799999999999997</v>
      </c>
      <c r="N2958">
        <v>34.5</v>
      </c>
    </row>
    <row r="2959" spans="1:14" x14ac:dyDescent="0.25">
      <c r="A2959" t="s">
        <v>33</v>
      </c>
      <c r="B2959" t="s">
        <v>61</v>
      </c>
      <c r="C2959" s="1">
        <v>42445</v>
      </c>
      <c r="D2959">
        <v>0</v>
      </c>
      <c r="E2959">
        <v>15</v>
      </c>
      <c r="F2959" s="7">
        <v>0</v>
      </c>
      <c r="G2959" s="7">
        <v>1.301719763180152</v>
      </c>
      <c r="H2959">
        <v>0.97</v>
      </c>
      <c r="I2959" s="7">
        <v>1.0116222159571469</v>
      </c>
      <c r="J2959">
        <v>49</v>
      </c>
      <c r="K2959">
        <v>0</v>
      </c>
      <c r="L2959">
        <v>240</v>
      </c>
      <c r="M2959">
        <v>602.6</v>
      </c>
      <c r="N2959">
        <v>522.29999999999995</v>
      </c>
    </row>
    <row r="2960" spans="1:14" x14ac:dyDescent="0.25">
      <c r="A2960" t="s">
        <v>34</v>
      </c>
      <c r="B2960" t="s">
        <v>61</v>
      </c>
      <c r="C2960" s="1">
        <v>42445</v>
      </c>
      <c r="D2960">
        <f>11.1-0-0</f>
        <v>11.1</v>
      </c>
      <c r="E2960">
        <v>7.2</v>
      </c>
      <c r="F2960" s="7">
        <v>9.8057810977590112</v>
      </c>
      <c r="G2960" s="7">
        <v>0.75150831688751052</v>
      </c>
      <c r="H2960">
        <v>0.56000000000000005</v>
      </c>
      <c r="I2960" s="7">
        <v>0.58402932055257972</v>
      </c>
      <c r="J2960">
        <v>6.3</v>
      </c>
      <c r="K2960">
        <v>147.20500000000001</v>
      </c>
      <c r="L2960">
        <v>115.2</v>
      </c>
      <c r="M2960">
        <v>14.3</v>
      </c>
      <c r="N2960">
        <v>12.4</v>
      </c>
    </row>
    <row r="2961" spans="1:14" x14ac:dyDescent="0.25">
      <c r="A2961" t="s">
        <v>35</v>
      </c>
      <c r="B2961" t="s">
        <v>61</v>
      </c>
      <c r="C2961" s="1">
        <v>42445</v>
      </c>
      <c r="D2961">
        <f>21-0-0</f>
        <v>21</v>
      </c>
      <c r="E2961">
        <v>18</v>
      </c>
      <c r="F2961" s="7">
        <v>18.551477752517048</v>
      </c>
      <c r="G2961" s="7">
        <v>0.7380885255145192</v>
      </c>
      <c r="H2961">
        <v>0.55000000000000004</v>
      </c>
      <c r="I2961" s="7">
        <v>0.57360022554271217</v>
      </c>
      <c r="J2961">
        <v>14.6</v>
      </c>
      <c r="K2961">
        <v>340</v>
      </c>
      <c r="L2961">
        <v>288</v>
      </c>
      <c r="M2961">
        <v>142.80000000000001</v>
      </c>
      <c r="N2961">
        <v>123.8</v>
      </c>
    </row>
    <row r="2962" spans="1:14" x14ac:dyDescent="0.25">
      <c r="A2962" t="s">
        <v>36</v>
      </c>
      <c r="B2962" t="s">
        <v>61</v>
      </c>
      <c r="C2962" s="1">
        <v>42445</v>
      </c>
      <c r="D2962">
        <v>0</v>
      </c>
      <c r="E2962">
        <v>8</v>
      </c>
      <c r="F2962" s="7">
        <v>0</v>
      </c>
      <c r="G2962" s="7">
        <v>0.33549478432478147</v>
      </c>
      <c r="H2962">
        <v>0.25</v>
      </c>
      <c r="I2962" s="7">
        <v>0.26072737524668732</v>
      </c>
      <c r="J2962">
        <v>26.1</v>
      </c>
      <c r="K2962">
        <v>0</v>
      </c>
      <c r="L2962">
        <v>128</v>
      </c>
      <c r="M2962">
        <v>0</v>
      </c>
      <c r="N2962">
        <v>0</v>
      </c>
    </row>
    <row r="2963" spans="1:14" x14ac:dyDescent="0.25">
      <c r="A2963" t="s">
        <v>37</v>
      </c>
      <c r="B2963" t="s">
        <v>61</v>
      </c>
      <c r="C2963" s="1">
        <v>42445</v>
      </c>
      <c r="D2963">
        <v>0</v>
      </c>
      <c r="E2963">
        <v>0</v>
      </c>
      <c r="F2963" s="7">
        <v>0</v>
      </c>
      <c r="G2963" s="7">
        <v>0</v>
      </c>
      <c r="H2963">
        <v>0</v>
      </c>
      <c r="I2963" s="7">
        <v>0</v>
      </c>
      <c r="J2963">
        <v>0</v>
      </c>
      <c r="K2963">
        <v>0</v>
      </c>
      <c r="L2963">
        <v>0</v>
      </c>
      <c r="M2963">
        <v>0</v>
      </c>
      <c r="N2963">
        <v>0</v>
      </c>
    </row>
    <row r="2964" spans="1:14" x14ac:dyDescent="0.25">
      <c r="A2964" t="s">
        <v>38</v>
      </c>
      <c r="B2964" t="s">
        <v>61</v>
      </c>
      <c r="C2964" s="1">
        <v>42445</v>
      </c>
      <c r="D2964">
        <v>0</v>
      </c>
      <c r="E2964">
        <v>10</v>
      </c>
      <c r="F2964" s="7">
        <v>0</v>
      </c>
      <c r="G2964" s="7">
        <v>0</v>
      </c>
      <c r="H2964">
        <v>0</v>
      </c>
      <c r="I2964" s="7">
        <v>0</v>
      </c>
      <c r="J2964">
        <v>32.6</v>
      </c>
      <c r="K2964">
        <v>0</v>
      </c>
      <c r="L2964">
        <v>160</v>
      </c>
      <c r="M2964">
        <v>403.8</v>
      </c>
      <c r="N2964">
        <v>350</v>
      </c>
    </row>
    <row r="2965" spans="1:14" x14ac:dyDescent="0.25">
      <c r="A2965" t="s">
        <v>59</v>
      </c>
      <c r="B2965" t="s">
        <v>61</v>
      </c>
      <c r="C2965" s="1">
        <v>42445</v>
      </c>
      <c r="D2965">
        <v>0</v>
      </c>
      <c r="E2965">
        <v>5</v>
      </c>
      <c r="F2965" s="7">
        <v>0</v>
      </c>
      <c r="G2965" s="7">
        <v>0</v>
      </c>
      <c r="I2965" s="7">
        <v>0</v>
      </c>
      <c r="K2965">
        <v>0</v>
      </c>
      <c r="L2965">
        <v>80</v>
      </c>
      <c r="M2965">
        <v>0</v>
      </c>
      <c r="N2965">
        <v>0</v>
      </c>
    </row>
    <row r="2966" spans="1:14" x14ac:dyDescent="0.25">
      <c r="A2966" t="s">
        <v>1</v>
      </c>
      <c r="B2966" t="s">
        <v>61</v>
      </c>
      <c r="C2966" s="1">
        <v>42446</v>
      </c>
      <c r="D2966">
        <v>629</v>
      </c>
      <c r="E2966">
        <v>507.19999999999993</v>
      </c>
      <c r="F2966">
        <v>609</v>
      </c>
      <c r="G2966">
        <v>326</v>
      </c>
      <c r="H2966">
        <v>177.35000000000002</v>
      </c>
      <c r="I2966">
        <v>207.06</v>
      </c>
      <c r="J2966">
        <v>533.18181818181813</v>
      </c>
      <c r="K2966">
        <v>10100.4</v>
      </c>
      <c r="L2966">
        <v>9206</v>
      </c>
      <c r="M2966">
        <v>3698.2</v>
      </c>
      <c r="N2966">
        <v>3130.0400000000009</v>
      </c>
    </row>
    <row r="2967" spans="1:14" x14ac:dyDescent="0.25">
      <c r="A2967" t="s">
        <v>2</v>
      </c>
      <c r="B2967" t="s">
        <v>61</v>
      </c>
      <c r="C2967" s="1">
        <v>42446</v>
      </c>
      <c r="D2967">
        <f>16.4-0-0</f>
        <v>16.399999999999999</v>
      </c>
      <c r="E2967">
        <v>15.4</v>
      </c>
      <c r="F2967" s="7">
        <v>15.8785373608903</v>
      </c>
      <c r="G2967" s="7">
        <v>38.050183253453618</v>
      </c>
      <c r="H2967">
        <v>20.7</v>
      </c>
      <c r="I2967" s="7">
        <v>24.167702283619956</v>
      </c>
      <c r="J2967">
        <v>11.5</v>
      </c>
      <c r="K2967">
        <v>281.28500000000003</v>
      </c>
      <c r="L2967">
        <v>261.8</v>
      </c>
      <c r="M2967">
        <v>34.299999999999997</v>
      </c>
      <c r="N2967">
        <v>29.1</v>
      </c>
    </row>
    <row r="2968" spans="1:14" x14ac:dyDescent="0.25">
      <c r="A2968" t="s">
        <v>3</v>
      </c>
      <c r="B2968" t="s">
        <v>61</v>
      </c>
      <c r="C2968" s="1">
        <v>42446</v>
      </c>
      <c r="D2968">
        <f>4.9-0-0</f>
        <v>4.9000000000000004</v>
      </c>
      <c r="E2968">
        <v>3.9</v>
      </c>
      <c r="F2968" s="7">
        <v>4.7441971383147861</v>
      </c>
      <c r="G2968" s="7">
        <v>25.936622497885534</v>
      </c>
      <c r="H2968">
        <v>14.11</v>
      </c>
      <c r="I2968" s="7">
        <v>16.473733295742878</v>
      </c>
      <c r="J2968">
        <v>3.2</v>
      </c>
      <c r="K2968">
        <v>77.294999999999987</v>
      </c>
      <c r="L2968">
        <v>66.3</v>
      </c>
      <c r="M2968">
        <v>19.399999999999999</v>
      </c>
      <c r="N2968">
        <v>16.399999999999999</v>
      </c>
    </row>
    <row r="2969" spans="1:14" x14ac:dyDescent="0.25">
      <c r="A2969" t="s">
        <v>4</v>
      </c>
      <c r="B2969" t="s">
        <v>61</v>
      </c>
      <c r="C2969" s="1">
        <v>42446</v>
      </c>
      <c r="D2969">
        <f>9.1-0-0</f>
        <v>9.1</v>
      </c>
      <c r="E2969">
        <v>7.8</v>
      </c>
      <c r="F2969" s="7">
        <v>8.8106518282988873</v>
      </c>
      <c r="G2969" s="7">
        <v>19.264054130250916</v>
      </c>
      <c r="H2969">
        <v>10.48</v>
      </c>
      <c r="I2969" s="7">
        <v>12.235628982238511</v>
      </c>
      <c r="J2969">
        <v>6.1</v>
      </c>
      <c r="K2969">
        <v>149.03</v>
      </c>
      <c r="L2969">
        <v>132.6</v>
      </c>
      <c r="M2969">
        <v>33.4</v>
      </c>
      <c r="N2969">
        <v>28.3</v>
      </c>
    </row>
    <row r="2970" spans="1:14" x14ac:dyDescent="0.25">
      <c r="A2970" t="s">
        <v>5</v>
      </c>
      <c r="B2970" t="s">
        <v>61</v>
      </c>
      <c r="C2970" s="1">
        <v>42446</v>
      </c>
      <c r="D2970">
        <f>11.1-0-0</f>
        <v>11.1</v>
      </c>
      <c r="E2970">
        <v>7.7</v>
      </c>
      <c r="F2970" s="7">
        <v>10.747058823529411</v>
      </c>
      <c r="G2970" s="7">
        <v>18.583930081759227</v>
      </c>
      <c r="H2970">
        <v>10.11</v>
      </c>
      <c r="I2970" s="7">
        <v>11.803645897941921</v>
      </c>
      <c r="J2970">
        <v>9.9</v>
      </c>
      <c r="K2970">
        <v>241.84450000000004</v>
      </c>
      <c r="L2970">
        <v>130.9</v>
      </c>
      <c r="M2970">
        <v>19.8</v>
      </c>
      <c r="N2970">
        <v>16.7</v>
      </c>
    </row>
    <row r="2971" spans="1:14" x14ac:dyDescent="0.25">
      <c r="A2971" t="s">
        <v>6</v>
      </c>
      <c r="B2971" t="s">
        <v>61</v>
      </c>
      <c r="C2971" s="1">
        <v>42446</v>
      </c>
      <c r="D2971">
        <f>11.4-0-1.1</f>
        <v>10.3</v>
      </c>
      <c r="E2971">
        <v>15.4</v>
      </c>
      <c r="F2971" s="7">
        <v>9.9724960254372039</v>
      </c>
      <c r="G2971" s="7">
        <v>22.903636876233435</v>
      </c>
      <c r="H2971">
        <v>12.46</v>
      </c>
      <c r="I2971" s="7">
        <v>14.547322244149987</v>
      </c>
      <c r="J2971">
        <v>9.9</v>
      </c>
      <c r="K2971">
        <v>241.10300000000001</v>
      </c>
      <c r="L2971">
        <v>261.8</v>
      </c>
      <c r="M2971">
        <v>27.9</v>
      </c>
      <c r="N2971">
        <v>23.6</v>
      </c>
    </row>
    <row r="2972" spans="1:14" x14ac:dyDescent="0.25">
      <c r="A2972" t="s">
        <v>7</v>
      </c>
      <c r="B2972" t="s">
        <v>61</v>
      </c>
      <c r="C2972" s="1">
        <v>42446</v>
      </c>
      <c r="D2972">
        <f>38.7-0-0</f>
        <v>38.700000000000003</v>
      </c>
      <c r="E2972">
        <v>11.5</v>
      </c>
      <c r="F2972" s="7">
        <v>37.469475357710657</v>
      </c>
      <c r="G2972" s="7">
        <v>19.35596278545249</v>
      </c>
      <c r="H2972">
        <v>10.53</v>
      </c>
      <c r="I2972" s="7">
        <v>12.29400507471102</v>
      </c>
      <c r="J2972">
        <v>12.3</v>
      </c>
      <c r="K2972">
        <v>299.58099999999996</v>
      </c>
      <c r="L2972">
        <v>195.5</v>
      </c>
      <c r="M2972">
        <v>26.4</v>
      </c>
      <c r="N2972">
        <v>22.4</v>
      </c>
    </row>
    <row r="2973" spans="1:14" x14ac:dyDescent="0.25">
      <c r="A2973" t="s">
        <v>8</v>
      </c>
      <c r="B2973" t="s">
        <v>61</v>
      </c>
      <c r="C2973" s="1">
        <v>42446</v>
      </c>
      <c r="D2973">
        <f>15.4-0-0</f>
        <v>15.4</v>
      </c>
      <c r="E2973">
        <v>9.4</v>
      </c>
      <c r="F2973" s="7">
        <v>14.91033386327504</v>
      </c>
      <c r="G2973" s="7">
        <v>14.705384832252605</v>
      </c>
      <c r="H2973">
        <v>8</v>
      </c>
      <c r="I2973" s="7">
        <v>9.3401747956019161</v>
      </c>
      <c r="J2973">
        <v>10.199999999999999</v>
      </c>
      <c r="K2973">
        <v>249.17999999999998</v>
      </c>
      <c r="L2973">
        <v>159.80000000000001</v>
      </c>
      <c r="M2973">
        <v>27.1</v>
      </c>
      <c r="N2973">
        <v>23</v>
      </c>
    </row>
    <row r="2974" spans="1:14" x14ac:dyDescent="0.25">
      <c r="A2974" t="s">
        <v>9</v>
      </c>
      <c r="B2974" t="s">
        <v>61</v>
      </c>
      <c r="C2974" s="1">
        <v>42446</v>
      </c>
      <c r="D2974">
        <f>15-0-0</f>
        <v>15</v>
      </c>
      <c r="E2974">
        <v>11.3</v>
      </c>
      <c r="F2974" s="7">
        <v>14.523052464228934</v>
      </c>
      <c r="G2974" s="7">
        <v>19.043473357767123</v>
      </c>
      <c r="H2974">
        <v>10.36</v>
      </c>
      <c r="I2974" s="7">
        <v>12.095526360304481</v>
      </c>
      <c r="J2974">
        <v>9.6</v>
      </c>
      <c r="K2974">
        <v>233.43500000000006</v>
      </c>
      <c r="L2974">
        <v>192.10000000000002</v>
      </c>
      <c r="M2974">
        <v>22.2</v>
      </c>
      <c r="N2974">
        <v>18.8</v>
      </c>
    </row>
    <row r="2975" spans="1:14" x14ac:dyDescent="0.25">
      <c r="A2975" t="s">
        <v>10</v>
      </c>
      <c r="B2975" t="s">
        <v>61</v>
      </c>
      <c r="C2975" s="1">
        <v>42446</v>
      </c>
      <c r="D2975">
        <f>16.8-0-0</f>
        <v>16.8</v>
      </c>
      <c r="E2975">
        <v>12.5</v>
      </c>
      <c r="F2975" s="7">
        <v>16.265818759936408</v>
      </c>
      <c r="G2975" s="7">
        <v>18.032478150549757</v>
      </c>
      <c r="H2975">
        <v>9.81</v>
      </c>
      <c r="I2975" s="7">
        <v>11.453389343106849</v>
      </c>
      <c r="J2975">
        <v>11.3</v>
      </c>
      <c r="K2975">
        <v>275.78500000000003</v>
      </c>
      <c r="L2975">
        <v>212.5</v>
      </c>
      <c r="M2975">
        <v>33.799999999999997</v>
      </c>
      <c r="N2975">
        <v>28.6</v>
      </c>
    </row>
    <row r="2976" spans="1:14" x14ac:dyDescent="0.25">
      <c r="A2976" t="s">
        <v>11</v>
      </c>
      <c r="B2976" t="s">
        <v>61</v>
      </c>
      <c r="C2976" s="1">
        <v>42446</v>
      </c>
      <c r="D2976">
        <f>10.8-0-0</f>
        <v>10.8</v>
      </c>
      <c r="E2976">
        <v>9.6</v>
      </c>
      <c r="F2976" s="7">
        <v>10.456597774244834</v>
      </c>
      <c r="G2976" s="7">
        <v>17.260445446856497</v>
      </c>
      <c r="H2976">
        <v>9.39</v>
      </c>
      <c r="I2976" s="7">
        <v>10.963030166337751</v>
      </c>
      <c r="J2976">
        <v>7.2</v>
      </c>
      <c r="K2976">
        <v>176.64500000000001</v>
      </c>
      <c r="L2976">
        <v>163.19999999999999</v>
      </c>
      <c r="M2976">
        <v>23.9</v>
      </c>
      <c r="N2976">
        <v>20.3</v>
      </c>
    </row>
    <row r="2977" spans="1:14" x14ac:dyDescent="0.25">
      <c r="A2977" t="s">
        <v>12</v>
      </c>
      <c r="B2977" t="s">
        <v>61</v>
      </c>
      <c r="C2977" s="1">
        <v>42446</v>
      </c>
      <c r="D2977">
        <f>34.1-0-0</f>
        <v>34.1</v>
      </c>
      <c r="E2977">
        <v>28.9</v>
      </c>
      <c r="F2977" s="7">
        <v>33.015739268680449</v>
      </c>
      <c r="G2977" s="7">
        <v>12.187087679729348</v>
      </c>
      <c r="H2977">
        <v>6.63</v>
      </c>
      <c r="I2977" s="7">
        <v>7.7406698618550882</v>
      </c>
      <c r="J2977">
        <v>23.4</v>
      </c>
      <c r="K2977">
        <v>572.31500000000005</v>
      </c>
      <c r="L2977">
        <v>491.29999999999995</v>
      </c>
      <c r="M2977">
        <v>155.5</v>
      </c>
      <c r="N2977">
        <v>131.6</v>
      </c>
    </row>
    <row r="2978" spans="1:14" x14ac:dyDescent="0.25">
      <c r="A2978" t="s">
        <v>13</v>
      </c>
      <c r="B2978" t="s">
        <v>61</v>
      </c>
      <c r="C2978" s="1">
        <v>42446</v>
      </c>
      <c r="D2978">
        <f>12-0-0</f>
        <v>12</v>
      </c>
      <c r="E2978">
        <v>10</v>
      </c>
      <c r="F2978" s="7">
        <v>11.618441971383147</v>
      </c>
      <c r="G2978" s="7">
        <v>12.812066535100081</v>
      </c>
      <c r="H2978">
        <v>6.97</v>
      </c>
      <c r="I2978" s="7">
        <v>8.1376272906681688</v>
      </c>
      <c r="J2978">
        <v>7.9</v>
      </c>
      <c r="K2978">
        <v>193</v>
      </c>
      <c r="L2978">
        <v>170</v>
      </c>
      <c r="M2978">
        <v>19.600000000000001</v>
      </c>
      <c r="N2978">
        <v>16.600000000000001</v>
      </c>
    </row>
    <row r="2979" spans="1:14" x14ac:dyDescent="0.25">
      <c r="A2979" t="s">
        <v>14</v>
      </c>
      <c r="B2979" t="s">
        <v>61</v>
      </c>
      <c r="C2979" s="1">
        <v>42446</v>
      </c>
      <c r="D2979">
        <f>8-0-0</f>
        <v>8</v>
      </c>
      <c r="E2979">
        <v>6.1</v>
      </c>
      <c r="F2979" s="7">
        <v>7.7456279809220989</v>
      </c>
      <c r="G2979" s="7">
        <v>7.7387087679729341</v>
      </c>
      <c r="H2979">
        <v>4.21</v>
      </c>
      <c r="I2979" s="7">
        <v>4.9152669861855083</v>
      </c>
      <c r="J2979">
        <v>5.6</v>
      </c>
      <c r="K2979">
        <v>136</v>
      </c>
      <c r="L2979">
        <v>103.69999999999999</v>
      </c>
      <c r="M2979">
        <v>9.3000000000000007</v>
      </c>
      <c r="N2979">
        <v>7.9</v>
      </c>
    </row>
    <row r="2980" spans="1:14" x14ac:dyDescent="0.25">
      <c r="A2980" t="s">
        <v>15</v>
      </c>
      <c r="B2980" t="s">
        <v>61</v>
      </c>
      <c r="C2980" s="1">
        <v>42446</v>
      </c>
      <c r="D2980">
        <f>13-0-0</f>
        <v>13</v>
      </c>
      <c r="E2980">
        <v>9.9</v>
      </c>
      <c r="F2980" s="7">
        <v>12.586645468998411</v>
      </c>
      <c r="G2980" s="7">
        <v>7.4997462644488282</v>
      </c>
      <c r="H2980">
        <v>4.08</v>
      </c>
      <c r="I2980" s="7">
        <v>4.763489145756977</v>
      </c>
      <c r="J2980">
        <v>8.6</v>
      </c>
      <c r="K2980">
        <v>210.5</v>
      </c>
      <c r="L2980">
        <v>168.3</v>
      </c>
      <c r="M2980">
        <v>25.8</v>
      </c>
      <c r="N2980">
        <v>21.8</v>
      </c>
    </row>
    <row r="2981" spans="1:14" x14ac:dyDescent="0.25">
      <c r="A2981" t="s">
        <v>16</v>
      </c>
      <c r="B2981" t="s">
        <v>61</v>
      </c>
      <c r="C2981" s="1">
        <v>42446</v>
      </c>
      <c r="D2981">
        <f>12-0-0</f>
        <v>12</v>
      </c>
      <c r="E2981">
        <v>9.9</v>
      </c>
      <c r="F2981" s="7">
        <v>11.618441971383147</v>
      </c>
      <c r="G2981" s="7">
        <v>12.4811953763744</v>
      </c>
      <c r="H2981">
        <v>6.79</v>
      </c>
      <c r="I2981" s="7">
        <v>7.9274733577671261</v>
      </c>
      <c r="J2981">
        <v>8.3000000000000007</v>
      </c>
      <c r="K2981">
        <v>203.5</v>
      </c>
      <c r="L2981">
        <v>168.3</v>
      </c>
      <c r="M2981">
        <v>47.1</v>
      </c>
      <c r="N2981">
        <v>39.799999999999997</v>
      </c>
    </row>
    <row r="2982" spans="1:14" x14ac:dyDescent="0.25">
      <c r="A2982" t="s">
        <v>17</v>
      </c>
      <c r="B2982" t="s">
        <v>61</v>
      </c>
      <c r="C2982" s="1">
        <v>42446</v>
      </c>
      <c r="D2982">
        <v>0</v>
      </c>
      <c r="E2982">
        <v>17</v>
      </c>
      <c r="F2982" s="7">
        <v>0</v>
      </c>
      <c r="G2982" s="7">
        <v>6.0475895122638841</v>
      </c>
      <c r="H2982">
        <v>3.29</v>
      </c>
      <c r="I2982" s="7">
        <v>3.841146884691288</v>
      </c>
      <c r="J2982">
        <v>53.6</v>
      </c>
      <c r="K2982">
        <v>0</v>
      </c>
      <c r="L2982">
        <v>289</v>
      </c>
      <c r="M2982">
        <v>396.2</v>
      </c>
      <c r="N2982">
        <v>335.3</v>
      </c>
    </row>
    <row r="2983" spans="1:14" x14ac:dyDescent="0.25">
      <c r="A2983" t="s">
        <v>18</v>
      </c>
      <c r="B2983" t="s">
        <v>61</v>
      </c>
      <c r="C2983" s="1">
        <v>42446</v>
      </c>
      <c r="D2983">
        <f>20-0-0</f>
        <v>20</v>
      </c>
      <c r="E2983">
        <v>16.2</v>
      </c>
      <c r="F2983" s="7">
        <v>19.364069952305247</v>
      </c>
      <c r="G2983" s="7">
        <v>4.5586692979983079</v>
      </c>
      <c r="H2983">
        <v>2.48</v>
      </c>
      <c r="I2983" s="7">
        <v>2.8954541866365937</v>
      </c>
      <c r="J2983">
        <v>13.8</v>
      </c>
      <c r="K2983">
        <v>338</v>
      </c>
      <c r="L2983">
        <v>275.39999999999998</v>
      </c>
      <c r="M2983">
        <v>110.2</v>
      </c>
      <c r="N2983">
        <v>93.3</v>
      </c>
    </row>
    <row r="2984" spans="1:14" x14ac:dyDescent="0.25">
      <c r="A2984" t="s">
        <v>19</v>
      </c>
      <c r="B2984" t="s">
        <v>61</v>
      </c>
      <c r="C2984" s="1">
        <v>42446</v>
      </c>
      <c r="D2984">
        <f>15-0-0</f>
        <v>15</v>
      </c>
      <c r="E2984">
        <v>14.6</v>
      </c>
      <c r="F2984" s="7">
        <v>14.523052464228934</v>
      </c>
      <c r="G2984" s="7">
        <v>4.5402875669579918</v>
      </c>
      <c r="H2984">
        <v>2.4700000000000002</v>
      </c>
      <c r="I2984" s="7">
        <v>2.8837789681420918</v>
      </c>
      <c r="J2984">
        <v>10.6</v>
      </c>
      <c r="K2984">
        <v>258</v>
      </c>
      <c r="L2984">
        <v>248.2</v>
      </c>
      <c r="M2984">
        <v>131.4</v>
      </c>
      <c r="N2984">
        <v>111.2</v>
      </c>
    </row>
    <row r="2985" spans="1:14" x14ac:dyDescent="0.25">
      <c r="A2985" t="s">
        <v>20</v>
      </c>
      <c r="B2985" t="s">
        <v>61</v>
      </c>
      <c r="C2985" s="1">
        <v>42446</v>
      </c>
      <c r="D2985">
        <f>28-0-0</f>
        <v>28</v>
      </c>
      <c r="E2985">
        <v>23.5</v>
      </c>
      <c r="F2985" s="7">
        <v>27.109697933227345</v>
      </c>
      <c r="G2985" s="7">
        <v>3.7131096701437829</v>
      </c>
      <c r="H2985">
        <v>2.02</v>
      </c>
      <c r="I2985" s="7">
        <v>2.3583941358894838</v>
      </c>
      <c r="J2985">
        <v>19.7</v>
      </c>
      <c r="K2985">
        <v>482</v>
      </c>
      <c r="L2985">
        <v>399.5</v>
      </c>
      <c r="M2985">
        <v>124.4</v>
      </c>
      <c r="N2985">
        <v>105.3</v>
      </c>
    </row>
    <row r="2986" spans="1:14" x14ac:dyDescent="0.25">
      <c r="A2986" t="s">
        <v>21</v>
      </c>
      <c r="B2986" t="s">
        <v>61</v>
      </c>
      <c r="C2986" s="1">
        <v>42446</v>
      </c>
      <c r="D2986">
        <f>26-0-0</f>
        <v>26</v>
      </c>
      <c r="E2986">
        <v>22.5</v>
      </c>
      <c r="F2986" s="7">
        <v>25.173290937996821</v>
      </c>
      <c r="G2986" s="7">
        <v>5.551282774175359</v>
      </c>
      <c r="H2986">
        <v>3.02</v>
      </c>
      <c r="I2986" s="7">
        <v>3.5259159853397231</v>
      </c>
      <c r="J2986">
        <v>18.399999999999999</v>
      </c>
      <c r="K2986">
        <v>449.5</v>
      </c>
      <c r="L2986">
        <v>382.5</v>
      </c>
      <c r="M2986">
        <v>213.6</v>
      </c>
      <c r="N2986">
        <v>180.8</v>
      </c>
    </row>
    <row r="2987" spans="1:14" x14ac:dyDescent="0.25">
      <c r="A2987" t="s">
        <v>22</v>
      </c>
      <c r="B2987" t="s">
        <v>61</v>
      </c>
      <c r="C2987" s="1">
        <v>42446</v>
      </c>
      <c r="D2987">
        <f>20-0-0</f>
        <v>20</v>
      </c>
      <c r="E2987">
        <v>17.100000000000001</v>
      </c>
      <c r="F2987" s="7">
        <v>19.364069952305247</v>
      </c>
      <c r="G2987" s="7">
        <v>2.6102058077248373</v>
      </c>
      <c r="H2987">
        <v>1.42</v>
      </c>
      <c r="I2987" s="7">
        <v>1.65788102621934</v>
      </c>
      <c r="J2987">
        <v>14.2</v>
      </c>
      <c r="K2987">
        <v>347</v>
      </c>
      <c r="L2987">
        <v>290.70000000000005</v>
      </c>
      <c r="M2987">
        <v>155.5</v>
      </c>
      <c r="N2987">
        <v>131.6</v>
      </c>
    </row>
    <row r="2988" spans="1:14" x14ac:dyDescent="0.25">
      <c r="A2988" t="s">
        <v>23</v>
      </c>
      <c r="B2988" t="s">
        <v>61</v>
      </c>
      <c r="C2988" s="1">
        <v>42446</v>
      </c>
      <c r="D2988">
        <f>3.1-0-0</f>
        <v>3.1</v>
      </c>
      <c r="E2988">
        <v>4.7</v>
      </c>
      <c r="F2988" s="7">
        <v>3.0014308426073133</v>
      </c>
      <c r="G2988" s="7">
        <v>4.3197067944742029</v>
      </c>
      <c r="H2988">
        <v>2.35</v>
      </c>
      <c r="I2988" s="7">
        <v>2.7436763462080629</v>
      </c>
      <c r="J2988">
        <v>2.6</v>
      </c>
      <c r="K2988">
        <v>62.96</v>
      </c>
      <c r="L2988">
        <v>79.900000000000006</v>
      </c>
      <c r="M2988">
        <v>2.5</v>
      </c>
      <c r="N2988">
        <v>2.1</v>
      </c>
    </row>
    <row r="2989" spans="1:14" x14ac:dyDescent="0.25">
      <c r="A2989" t="s">
        <v>24</v>
      </c>
      <c r="B2989" t="s">
        <v>61</v>
      </c>
      <c r="C2989" s="1">
        <v>42446</v>
      </c>
      <c r="D2989">
        <f>41-0-0</f>
        <v>41</v>
      </c>
      <c r="E2989">
        <v>35</v>
      </c>
      <c r="F2989" s="7">
        <v>39.696343402225757</v>
      </c>
      <c r="G2989" s="7">
        <v>3.1616577389343106</v>
      </c>
      <c r="H2989">
        <v>1.72</v>
      </c>
      <c r="I2989" s="7">
        <v>2.0081375810544118</v>
      </c>
      <c r="J2989">
        <v>28</v>
      </c>
      <c r="K2989">
        <v>682.4</v>
      </c>
      <c r="L2989">
        <v>595</v>
      </c>
      <c r="M2989">
        <v>305.89999999999998</v>
      </c>
      <c r="N2989">
        <v>258.89999999999998</v>
      </c>
    </row>
    <row r="2990" spans="1:14" x14ac:dyDescent="0.25">
      <c r="A2990" t="s">
        <v>25</v>
      </c>
      <c r="B2990" t="s">
        <v>61</v>
      </c>
      <c r="C2990" s="1">
        <v>42446</v>
      </c>
      <c r="D2990">
        <f>7-0-0</f>
        <v>7</v>
      </c>
      <c r="E2990">
        <v>6.3</v>
      </c>
      <c r="F2990" s="7">
        <v>6.7774244833068362</v>
      </c>
      <c r="G2990" s="7">
        <v>4.2461798703129405</v>
      </c>
      <c r="H2990">
        <v>2.31</v>
      </c>
      <c r="I2990" s="7">
        <v>2.6969754722300534</v>
      </c>
      <c r="J2990">
        <v>4.5</v>
      </c>
      <c r="K2990">
        <v>110</v>
      </c>
      <c r="L2990">
        <v>107.1</v>
      </c>
      <c r="M2990">
        <v>7.4</v>
      </c>
      <c r="N2990">
        <v>6.3</v>
      </c>
    </row>
    <row r="2991" spans="1:14" x14ac:dyDescent="0.25">
      <c r="A2991" t="s">
        <v>26</v>
      </c>
      <c r="B2991" t="s">
        <v>61</v>
      </c>
      <c r="C2991" s="1">
        <v>42446</v>
      </c>
      <c r="D2991">
        <f>20.5-0-0</f>
        <v>20.5</v>
      </c>
      <c r="E2991">
        <v>13.8</v>
      </c>
      <c r="F2991" s="7">
        <v>19.848171701112879</v>
      </c>
      <c r="G2991" s="7">
        <v>2.8675500422892584</v>
      </c>
      <c r="H2991">
        <v>1.56</v>
      </c>
      <c r="I2991" s="7">
        <v>1.8213340851423736</v>
      </c>
      <c r="J2991">
        <v>13.3</v>
      </c>
      <c r="K2991">
        <v>325</v>
      </c>
      <c r="L2991">
        <v>234.60000000000002</v>
      </c>
      <c r="M2991">
        <v>44.1</v>
      </c>
      <c r="N2991">
        <v>37.299999999999997</v>
      </c>
    </row>
    <row r="2992" spans="1:14" x14ac:dyDescent="0.25">
      <c r="A2992" t="s">
        <v>27</v>
      </c>
      <c r="B2992" t="s">
        <v>61</v>
      </c>
      <c r="C2992" s="1">
        <v>42446</v>
      </c>
      <c r="D2992">
        <f>19-0-0</f>
        <v>19</v>
      </c>
      <c r="E2992">
        <v>18.2</v>
      </c>
      <c r="F2992" s="7">
        <v>18.395866454689983</v>
      </c>
      <c r="G2992" s="7">
        <v>2.4815336904426273</v>
      </c>
      <c r="H2992">
        <v>1.35</v>
      </c>
      <c r="I2992" s="7">
        <v>1.5761544967578234</v>
      </c>
      <c r="J2992">
        <v>13.4</v>
      </c>
      <c r="K2992">
        <v>328</v>
      </c>
      <c r="L2992">
        <v>309.39999999999998</v>
      </c>
      <c r="M2992">
        <v>143.80000000000001</v>
      </c>
      <c r="N2992">
        <v>121.7</v>
      </c>
    </row>
    <row r="2993" spans="1:14" x14ac:dyDescent="0.25">
      <c r="A2993" t="s">
        <v>28</v>
      </c>
      <c r="B2993" t="s">
        <v>61</v>
      </c>
      <c r="C2993" s="1">
        <v>42446</v>
      </c>
      <c r="D2993">
        <f>7-0-0</f>
        <v>7</v>
      </c>
      <c r="E2993">
        <v>7</v>
      </c>
      <c r="F2993" s="7">
        <v>6.7774244833068362</v>
      </c>
      <c r="G2993" s="7">
        <v>2.4631519594023117</v>
      </c>
      <c r="H2993">
        <v>1.34</v>
      </c>
      <c r="I2993" s="7">
        <v>1.5644792782633208</v>
      </c>
      <c r="J2993">
        <v>4.9000000000000004</v>
      </c>
      <c r="K2993">
        <v>119</v>
      </c>
      <c r="L2993">
        <v>119</v>
      </c>
      <c r="M2993">
        <v>52.6</v>
      </c>
      <c r="N2993">
        <v>44.5</v>
      </c>
    </row>
    <row r="2994" spans="1:14" x14ac:dyDescent="0.25">
      <c r="A2994" t="s">
        <v>29</v>
      </c>
      <c r="B2994" t="s">
        <v>61</v>
      </c>
      <c r="C2994" s="1">
        <v>42446</v>
      </c>
      <c r="D2994">
        <f>15-0-0</f>
        <v>15</v>
      </c>
      <c r="E2994">
        <v>12.4</v>
      </c>
      <c r="F2994" s="7">
        <v>14.523052464228934</v>
      </c>
      <c r="G2994" s="7">
        <v>2.3712433042007328</v>
      </c>
      <c r="H2994">
        <v>1.29</v>
      </c>
      <c r="I2994" s="7">
        <v>1.5061031857908089</v>
      </c>
      <c r="J2994">
        <v>11.4</v>
      </c>
      <c r="K2994">
        <v>279</v>
      </c>
      <c r="L2994">
        <v>210.8</v>
      </c>
      <c r="M2994">
        <v>26.6</v>
      </c>
      <c r="N2994">
        <v>22.5</v>
      </c>
    </row>
    <row r="2995" spans="1:14" x14ac:dyDescent="0.25">
      <c r="A2995" t="s">
        <v>30</v>
      </c>
      <c r="B2995" t="s">
        <v>61</v>
      </c>
      <c r="C2995" s="1">
        <v>42446</v>
      </c>
      <c r="D2995">
        <f>36-0-0</f>
        <v>36</v>
      </c>
      <c r="E2995">
        <v>31.3</v>
      </c>
      <c r="F2995" s="7">
        <v>34.855325914149446</v>
      </c>
      <c r="G2995" s="7">
        <v>2.9410769664505212</v>
      </c>
      <c r="H2995">
        <v>1.6</v>
      </c>
      <c r="I2995" s="7">
        <v>1.8680349591203835</v>
      </c>
      <c r="J2995">
        <v>24.8</v>
      </c>
      <c r="K2995">
        <v>606</v>
      </c>
      <c r="L2995">
        <v>532.1</v>
      </c>
      <c r="M2995">
        <v>61.8</v>
      </c>
      <c r="N2995">
        <v>52.3</v>
      </c>
    </row>
    <row r="2996" spans="1:14" x14ac:dyDescent="0.25">
      <c r="A2996" t="s">
        <v>31</v>
      </c>
      <c r="B2996" t="s">
        <v>61</v>
      </c>
      <c r="C2996" s="1">
        <v>42446</v>
      </c>
      <c r="D2996">
        <f>52-0-0</f>
        <v>52</v>
      </c>
      <c r="E2996">
        <v>19.399999999999999</v>
      </c>
      <c r="F2996" s="7">
        <v>50.346581875993643</v>
      </c>
      <c r="G2996" s="7">
        <v>2.4631519594023117</v>
      </c>
      <c r="H2996">
        <v>1.34</v>
      </c>
      <c r="I2996" s="7">
        <v>1.5644792782633208</v>
      </c>
      <c r="J2996">
        <v>24.6</v>
      </c>
      <c r="K2996">
        <v>599.5</v>
      </c>
      <c r="L2996">
        <v>329.79999999999995</v>
      </c>
      <c r="M2996">
        <v>105.9</v>
      </c>
      <c r="N2996">
        <v>89.6</v>
      </c>
    </row>
    <row r="2997" spans="1:14" x14ac:dyDescent="0.25">
      <c r="A2997" t="s">
        <v>32</v>
      </c>
      <c r="B2997" t="s">
        <v>61</v>
      </c>
      <c r="C2997" s="1">
        <v>42446</v>
      </c>
      <c r="D2997">
        <f>7-0-0</f>
        <v>7</v>
      </c>
      <c r="E2997">
        <v>6.8</v>
      </c>
      <c r="F2997" s="7">
        <v>6.7774244833068362</v>
      </c>
      <c r="G2997" s="7">
        <v>1.5256836763462078</v>
      </c>
      <c r="H2997">
        <v>0.83</v>
      </c>
      <c r="I2997" s="7">
        <v>0.96904313504369877</v>
      </c>
      <c r="J2997">
        <v>5</v>
      </c>
      <c r="K2997">
        <v>121</v>
      </c>
      <c r="L2997">
        <v>115.6</v>
      </c>
      <c r="M2997">
        <v>44.3</v>
      </c>
      <c r="N2997">
        <v>37.5</v>
      </c>
    </row>
    <row r="2998" spans="1:14" x14ac:dyDescent="0.25">
      <c r="A2998" t="s">
        <v>33</v>
      </c>
      <c r="B2998" t="s">
        <v>61</v>
      </c>
      <c r="C2998" s="1">
        <v>42446</v>
      </c>
      <c r="D2998">
        <v>0</v>
      </c>
      <c r="E2998">
        <v>15</v>
      </c>
      <c r="F2998" s="7">
        <v>0</v>
      </c>
      <c r="G2998" s="7">
        <v>1.7830279109106284</v>
      </c>
      <c r="H2998">
        <v>0.97</v>
      </c>
      <c r="I2998" s="7">
        <v>1.1324961939667322</v>
      </c>
      <c r="J2998">
        <v>47.3</v>
      </c>
      <c r="K2998">
        <v>0</v>
      </c>
      <c r="L2998">
        <v>255</v>
      </c>
      <c r="M2998">
        <v>641.5</v>
      </c>
      <c r="N2998">
        <v>542.9</v>
      </c>
    </row>
    <row r="2999" spans="1:14" x14ac:dyDescent="0.25">
      <c r="A2999" t="s">
        <v>34</v>
      </c>
      <c r="B2999" t="s">
        <v>61</v>
      </c>
      <c r="C2999" s="1">
        <v>42446</v>
      </c>
      <c r="D2999">
        <f>7.8-0-0</f>
        <v>7.8</v>
      </c>
      <c r="E2999">
        <v>7.2</v>
      </c>
      <c r="F2999" s="7">
        <v>7.5519872813990458</v>
      </c>
      <c r="G2999" s="7">
        <v>1.0293769382576825</v>
      </c>
      <c r="H2999">
        <v>0.56000000000000005</v>
      </c>
      <c r="I2999" s="7">
        <v>0.6538122356921342</v>
      </c>
      <c r="J2999">
        <v>6.4</v>
      </c>
      <c r="K2999">
        <v>154.995</v>
      </c>
      <c r="L2999">
        <v>122.4</v>
      </c>
      <c r="M2999">
        <v>15.8</v>
      </c>
      <c r="N2999">
        <v>13.4</v>
      </c>
    </row>
    <row r="3000" spans="1:14" x14ac:dyDescent="0.25">
      <c r="A3000" t="s">
        <v>35</v>
      </c>
      <c r="B3000" t="s">
        <v>61</v>
      </c>
      <c r="C3000" s="1">
        <v>42446</v>
      </c>
      <c r="D3000">
        <f>21-0-0</f>
        <v>21</v>
      </c>
      <c r="E3000">
        <v>18</v>
      </c>
      <c r="F3000" s="7">
        <v>20.33227344992051</v>
      </c>
      <c r="G3000" s="7">
        <v>1.0109952072173667</v>
      </c>
      <c r="H3000">
        <v>0.55000000000000004</v>
      </c>
      <c r="I3000" s="7">
        <v>0.64213701719763172</v>
      </c>
      <c r="J3000">
        <v>14.8</v>
      </c>
      <c r="K3000">
        <v>361</v>
      </c>
      <c r="L3000">
        <v>306</v>
      </c>
      <c r="M3000">
        <v>159.30000000000001</v>
      </c>
      <c r="N3000">
        <v>134.80000000000001</v>
      </c>
    </row>
    <row r="3001" spans="1:14" x14ac:dyDescent="0.25">
      <c r="A3001" t="s">
        <v>36</v>
      </c>
      <c r="B3001" t="s">
        <v>61</v>
      </c>
      <c r="C3001" s="1">
        <v>42446</v>
      </c>
      <c r="D3001">
        <v>0</v>
      </c>
      <c r="E3001">
        <v>8</v>
      </c>
      <c r="F3001" s="7">
        <v>0</v>
      </c>
      <c r="G3001" s="7">
        <v>0.45954327600789391</v>
      </c>
      <c r="H3001">
        <v>0.25</v>
      </c>
      <c r="I3001" s="7">
        <v>0.29188046236255988</v>
      </c>
      <c r="J3001">
        <v>25.2</v>
      </c>
      <c r="K3001">
        <v>0</v>
      </c>
      <c r="L3001">
        <v>136</v>
      </c>
      <c r="M3001">
        <v>0</v>
      </c>
      <c r="N3001">
        <v>0</v>
      </c>
    </row>
    <row r="3002" spans="1:14" x14ac:dyDescent="0.25">
      <c r="A3002" t="s">
        <v>37</v>
      </c>
      <c r="B3002" t="s">
        <v>61</v>
      </c>
      <c r="C3002" s="1">
        <v>42446</v>
      </c>
      <c r="D3002">
        <v>0</v>
      </c>
      <c r="E3002">
        <v>0</v>
      </c>
      <c r="F3002" s="7">
        <v>0</v>
      </c>
      <c r="G3002" s="7">
        <v>0</v>
      </c>
      <c r="H3002">
        <v>0</v>
      </c>
      <c r="I3002" s="7">
        <v>0</v>
      </c>
      <c r="J3002">
        <v>0</v>
      </c>
      <c r="K3002">
        <v>0</v>
      </c>
      <c r="L3002">
        <v>0</v>
      </c>
      <c r="M3002">
        <v>0</v>
      </c>
      <c r="N3002">
        <v>0</v>
      </c>
    </row>
    <row r="3003" spans="1:14" x14ac:dyDescent="0.25">
      <c r="A3003" t="s">
        <v>38</v>
      </c>
      <c r="B3003" t="s">
        <v>61</v>
      </c>
      <c r="C3003" s="1">
        <v>42446</v>
      </c>
      <c r="D3003">
        <v>0</v>
      </c>
      <c r="E3003">
        <v>10</v>
      </c>
      <c r="F3003" s="7">
        <v>0</v>
      </c>
      <c r="G3003" s="7">
        <v>0</v>
      </c>
      <c r="H3003">
        <v>0</v>
      </c>
      <c r="I3003" s="7">
        <v>0</v>
      </c>
      <c r="J3003">
        <v>31.5</v>
      </c>
      <c r="K3003">
        <v>0</v>
      </c>
      <c r="L3003">
        <v>170</v>
      </c>
      <c r="M3003">
        <v>429.8</v>
      </c>
      <c r="N3003">
        <v>363.8</v>
      </c>
    </row>
    <row r="3004" spans="1:14" x14ac:dyDescent="0.25">
      <c r="A3004" t="s">
        <v>59</v>
      </c>
      <c r="B3004" t="s">
        <v>61</v>
      </c>
      <c r="C3004" s="1">
        <v>42446</v>
      </c>
      <c r="D3004">
        <v>0</v>
      </c>
      <c r="E3004">
        <v>5</v>
      </c>
      <c r="F3004" s="7">
        <v>0</v>
      </c>
      <c r="G3004" s="7">
        <v>0</v>
      </c>
      <c r="I3004" s="7">
        <v>0</v>
      </c>
      <c r="K3004">
        <v>0</v>
      </c>
      <c r="L3004">
        <v>85</v>
      </c>
      <c r="M3004">
        <v>0</v>
      </c>
      <c r="N3004">
        <v>0</v>
      </c>
    </row>
    <row r="3005" spans="1:14" x14ac:dyDescent="0.25">
      <c r="A3005" t="s">
        <v>1</v>
      </c>
      <c r="B3005" t="s">
        <v>61</v>
      </c>
      <c r="C3005" s="1">
        <v>42447</v>
      </c>
      <c r="D3005">
        <v>611.5</v>
      </c>
      <c r="E3005">
        <v>507.19999999999993</v>
      </c>
      <c r="F3005">
        <v>527</v>
      </c>
      <c r="G3005">
        <v>130</v>
      </c>
      <c r="H3005">
        <v>177.35000000000002</v>
      </c>
      <c r="I3005">
        <v>179.18</v>
      </c>
      <c r="J3005">
        <v>533.10256410256409</v>
      </c>
      <c r="K3005">
        <v>10711.9</v>
      </c>
      <c r="L3005">
        <v>9733</v>
      </c>
      <c r="M3005">
        <v>3828.2</v>
      </c>
      <c r="N3005">
        <v>3309.2200000000003</v>
      </c>
    </row>
    <row r="3006" spans="1:14" x14ac:dyDescent="0.25">
      <c r="A3006" t="s">
        <v>2</v>
      </c>
      <c r="B3006" t="s">
        <v>61</v>
      </c>
      <c r="C3006" s="1">
        <v>42447</v>
      </c>
      <c r="D3006">
        <f>16.5-0-0</f>
        <v>16.5</v>
      </c>
      <c r="E3006">
        <v>15.4</v>
      </c>
      <c r="F3006" s="7">
        <v>14.219950940310712</v>
      </c>
      <c r="G3006" s="7">
        <v>15.173385959966167</v>
      </c>
      <c r="H3006">
        <v>20.7</v>
      </c>
      <c r="I3006" s="7">
        <v>20.913594586974906</v>
      </c>
      <c r="J3006">
        <v>11.7</v>
      </c>
      <c r="K3006">
        <v>297.78500000000003</v>
      </c>
      <c r="L3006">
        <v>277.2</v>
      </c>
      <c r="M3006">
        <v>36.1</v>
      </c>
      <c r="N3006">
        <v>31.2</v>
      </c>
    </row>
    <row r="3007" spans="1:14" x14ac:dyDescent="0.25">
      <c r="A3007" t="s">
        <v>3</v>
      </c>
      <c r="B3007" t="s">
        <v>61</v>
      </c>
      <c r="C3007" s="1">
        <v>42447</v>
      </c>
      <c r="D3007">
        <f>4.5-0-0</f>
        <v>4.5</v>
      </c>
      <c r="E3007">
        <v>3.9</v>
      </c>
      <c r="F3007" s="7">
        <v>3.8781684382665578</v>
      </c>
      <c r="G3007" s="7">
        <v>10.342824922469692</v>
      </c>
      <c r="H3007">
        <v>14.11</v>
      </c>
      <c r="I3007" s="7">
        <v>14.255595150831688</v>
      </c>
      <c r="J3007">
        <v>3.2</v>
      </c>
      <c r="K3007">
        <v>81.824999999999989</v>
      </c>
      <c r="L3007">
        <v>70.2</v>
      </c>
      <c r="M3007">
        <v>20.399999999999999</v>
      </c>
      <c r="N3007">
        <v>17.600000000000001</v>
      </c>
    </row>
    <row r="3008" spans="1:14" x14ac:dyDescent="0.25">
      <c r="A3008" t="s">
        <v>4</v>
      </c>
      <c r="B3008" t="s">
        <v>61</v>
      </c>
      <c r="C3008" s="1">
        <v>42447</v>
      </c>
      <c r="D3008">
        <f>9-0-0</f>
        <v>9</v>
      </c>
      <c r="E3008">
        <v>7.8</v>
      </c>
      <c r="F3008" s="7">
        <v>7.7563368765331155</v>
      </c>
      <c r="G3008" s="7">
        <v>7.6819847758669297</v>
      </c>
      <c r="H3008">
        <v>10.48</v>
      </c>
      <c r="I3008" s="7">
        <v>10.588138708767973</v>
      </c>
      <c r="J3008">
        <v>6.2</v>
      </c>
      <c r="K3008">
        <v>158.07</v>
      </c>
      <c r="L3008">
        <v>140.4</v>
      </c>
      <c r="M3008">
        <v>35.200000000000003</v>
      </c>
      <c r="N3008">
        <v>30.5</v>
      </c>
    </row>
    <row r="3009" spans="1:14" x14ac:dyDescent="0.25">
      <c r="A3009" t="s">
        <v>5</v>
      </c>
      <c r="B3009" t="s">
        <v>61</v>
      </c>
      <c r="C3009" s="1">
        <v>42447</v>
      </c>
      <c r="D3009">
        <f>13.5-0-0</f>
        <v>13.5</v>
      </c>
      <c r="E3009">
        <v>7.7</v>
      </c>
      <c r="F3009" s="7">
        <v>11.634505314799673</v>
      </c>
      <c r="G3009" s="7">
        <v>7.4107696645052146</v>
      </c>
      <c r="H3009">
        <v>10.11</v>
      </c>
      <c r="I3009" s="7">
        <v>10.214320834508033</v>
      </c>
      <c r="J3009">
        <v>10</v>
      </c>
      <c r="K3009">
        <v>255.33449999999999</v>
      </c>
      <c r="L3009">
        <v>138.6</v>
      </c>
      <c r="M3009">
        <v>20.7</v>
      </c>
      <c r="N3009">
        <v>17.899999999999999</v>
      </c>
    </row>
    <row r="3010" spans="1:14" x14ac:dyDescent="0.25">
      <c r="A3010" t="s">
        <v>6</v>
      </c>
      <c r="B3010" t="s">
        <v>61</v>
      </c>
      <c r="C3010" s="1">
        <v>42447</v>
      </c>
      <c r="D3010">
        <f>15-0-0</f>
        <v>15</v>
      </c>
      <c r="E3010">
        <v>15.4</v>
      </c>
      <c r="F3010" s="7">
        <v>12.927228127555193</v>
      </c>
      <c r="G3010" s="7">
        <v>9.1333521285593466</v>
      </c>
      <c r="H3010">
        <v>12.46</v>
      </c>
      <c r="I3010" s="7">
        <v>12.58856949534818</v>
      </c>
      <c r="J3010">
        <v>10</v>
      </c>
      <c r="K3010">
        <v>256.07799999999997</v>
      </c>
      <c r="L3010">
        <v>277.2</v>
      </c>
      <c r="M3010">
        <v>29.4</v>
      </c>
      <c r="N3010">
        <v>25.5</v>
      </c>
    </row>
    <row r="3011" spans="1:14" x14ac:dyDescent="0.25">
      <c r="A3011" t="s">
        <v>7</v>
      </c>
      <c r="B3011" t="s">
        <v>61</v>
      </c>
      <c r="C3011" s="1">
        <v>42447</v>
      </c>
      <c r="D3011">
        <f>17-0-0</f>
        <v>17</v>
      </c>
      <c r="E3011">
        <v>11.5</v>
      </c>
      <c r="F3011" s="7">
        <v>14.650858544562551</v>
      </c>
      <c r="G3011" s="7">
        <v>7.7186354665914836</v>
      </c>
      <c r="H3011">
        <v>10.53</v>
      </c>
      <c r="I3011" s="7">
        <v>10.638654637722016</v>
      </c>
      <c r="J3011">
        <v>12.4</v>
      </c>
      <c r="K3011">
        <v>316.56099999999998</v>
      </c>
      <c r="L3011">
        <v>207</v>
      </c>
      <c r="M3011">
        <v>27.8</v>
      </c>
      <c r="N3011">
        <v>24</v>
      </c>
    </row>
    <row r="3012" spans="1:14" x14ac:dyDescent="0.25">
      <c r="A3012" t="s">
        <v>8</v>
      </c>
      <c r="B3012" t="s">
        <v>61</v>
      </c>
      <c r="C3012" s="1">
        <v>42447</v>
      </c>
      <c r="D3012">
        <f>15.4-0-0</f>
        <v>15.4</v>
      </c>
      <c r="E3012">
        <v>9.4</v>
      </c>
      <c r="F3012" s="7">
        <v>13.271954210956665</v>
      </c>
      <c r="G3012" s="7">
        <v>5.864110515928953</v>
      </c>
      <c r="H3012">
        <v>8</v>
      </c>
      <c r="I3012" s="7">
        <v>8.0825486326473062</v>
      </c>
      <c r="J3012">
        <v>10.4</v>
      </c>
      <c r="K3012">
        <v>264.52999999999997</v>
      </c>
      <c r="L3012">
        <v>169.20000000000002</v>
      </c>
      <c r="M3012">
        <v>28.6</v>
      </c>
      <c r="N3012">
        <v>24.7</v>
      </c>
    </row>
    <row r="3013" spans="1:14" x14ac:dyDescent="0.25">
      <c r="A3013" t="s">
        <v>9</v>
      </c>
      <c r="B3013" t="s">
        <v>61</v>
      </c>
      <c r="C3013" s="1">
        <v>42447</v>
      </c>
      <c r="D3013">
        <f>14.1-0-0</f>
        <v>14.1</v>
      </c>
      <c r="E3013">
        <v>11.3</v>
      </c>
      <c r="F3013" s="7">
        <v>12.15159443990188</v>
      </c>
      <c r="G3013" s="7">
        <v>7.5940231181279945</v>
      </c>
      <c r="H3013">
        <v>10.36</v>
      </c>
      <c r="I3013" s="7">
        <v>10.466900479278261</v>
      </c>
      <c r="J3013">
        <v>9.6999999999999993</v>
      </c>
      <c r="K3013">
        <v>247.50000000000006</v>
      </c>
      <c r="L3013">
        <v>203.4</v>
      </c>
      <c r="M3013">
        <v>23.4</v>
      </c>
      <c r="N3013">
        <v>20.2</v>
      </c>
    </row>
    <row r="3014" spans="1:14" x14ac:dyDescent="0.25">
      <c r="A3014" t="s">
        <v>10</v>
      </c>
      <c r="B3014" t="s">
        <v>61</v>
      </c>
      <c r="C3014" s="1">
        <v>42447</v>
      </c>
      <c r="D3014">
        <f>16.9-0-0</f>
        <v>16.899999999999999</v>
      </c>
      <c r="E3014">
        <v>12.5</v>
      </c>
      <c r="F3014" s="7">
        <v>14.564677023712182</v>
      </c>
      <c r="G3014" s="7">
        <v>7.1908655201578791</v>
      </c>
      <c r="H3014">
        <v>9.81</v>
      </c>
      <c r="I3014" s="7">
        <v>9.9112252607837608</v>
      </c>
      <c r="J3014">
        <v>11.5</v>
      </c>
      <c r="K3014">
        <v>292.64500000000004</v>
      </c>
      <c r="L3014">
        <v>225</v>
      </c>
      <c r="M3014">
        <v>35.6</v>
      </c>
      <c r="N3014">
        <v>30.8</v>
      </c>
    </row>
    <row r="3015" spans="1:14" x14ac:dyDescent="0.25">
      <c r="A3015" t="s">
        <v>11</v>
      </c>
      <c r="B3015" t="s">
        <v>61</v>
      </c>
      <c r="C3015" s="1">
        <v>42447</v>
      </c>
      <c r="D3015">
        <f>10.8-0-0</f>
        <v>10.8</v>
      </c>
      <c r="E3015">
        <v>9.6</v>
      </c>
      <c r="F3015" s="7">
        <v>9.3076042518397397</v>
      </c>
      <c r="G3015" s="7">
        <v>6.8829997180716092</v>
      </c>
      <c r="H3015">
        <v>9.39</v>
      </c>
      <c r="I3015" s="7">
        <v>9.4868914575697776</v>
      </c>
      <c r="J3015">
        <v>7.3</v>
      </c>
      <c r="K3015">
        <v>187.44499999999999</v>
      </c>
      <c r="L3015">
        <v>172.79999999999998</v>
      </c>
      <c r="M3015">
        <v>25.3</v>
      </c>
      <c r="N3015">
        <v>21.9</v>
      </c>
    </row>
    <row r="3016" spans="1:14" x14ac:dyDescent="0.25">
      <c r="A3016" t="s">
        <v>12</v>
      </c>
      <c r="B3016" t="s">
        <v>61</v>
      </c>
      <c r="C3016" s="1">
        <v>42447</v>
      </c>
      <c r="D3016">
        <f>33.3-0-0</f>
        <v>33.299999999999997</v>
      </c>
      <c r="E3016">
        <v>28.9</v>
      </c>
      <c r="F3016" s="7">
        <v>28.698446443172525</v>
      </c>
      <c r="G3016" s="7">
        <v>4.8598815900761201</v>
      </c>
      <c r="H3016">
        <v>6.63</v>
      </c>
      <c r="I3016" s="7">
        <v>6.6984121793064562</v>
      </c>
      <c r="J3016">
        <v>23.7</v>
      </c>
      <c r="K3016">
        <v>605.65499999999997</v>
      </c>
      <c r="L3016">
        <v>520.19999999999993</v>
      </c>
      <c r="M3016">
        <v>163.5</v>
      </c>
      <c r="N3016">
        <v>141.30000000000001</v>
      </c>
    </row>
    <row r="3017" spans="1:14" x14ac:dyDescent="0.25">
      <c r="A3017" t="s">
        <v>13</v>
      </c>
      <c r="B3017" t="s">
        <v>61</v>
      </c>
      <c r="C3017" s="1">
        <v>42447</v>
      </c>
      <c r="D3017">
        <f>11-0-0</f>
        <v>11</v>
      </c>
      <c r="E3017">
        <v>10</v>
      </c>
      <c r="F3017" s="7">
        <v>9.479967293540474</v>
      </c>
      <c r="G3017" s="7">
        <v>5.109106287003101</v>
      </c>
      <c r="H3017">
        <v>6.97</v>
      </c>
      <c r="I3017" s="7">
        <v>7.0419204961939661</v>
      </c>
      <c r="J3017">
        <v>8</v>
      </c>
      <c r="K3017">
        <v>204</v>
      </c>
      <c r="L3017">
        <v>180</v>
      </c>
      <c r="M3017">
        <v>20.6</v>
      </c>
      <c r="N3017">
        <v>17.8</v>
      </c>
    </row>
    <row r="3018" spans="1:14" x14ac:dyDescent="0.25">
      <c r="A3018" t="s">
        <v>14</v>
      </c>
      <c r="B3018" t="s">
        <v>61</v>
      </c>
      <c r="C3018" s="1">
        <v>42447</v>
      </c>
      <c r="D3018">
        <f>8-0-0</f>
        <v>8</v>
      </c>
      <c r="E3018">
        <v>6.1</v>
      </c>
      <c r="F3018" s="7">
        <v>6.8945216680294354</v>
      </c>
      <c r="G3018" s="7">
        <v>3.0859881590076115</v>
      </c>
      <c r="H3018">
        <v>4.21</v>
      </c>
      <c r="I3018" s="7">
        <v>4.2534412179306447</v>
      </c>
      <c r="J3018">
        <v>5.6</v>
      </c>
      <c r="K3018">
        <v>144</v>
      </c>
      <c r="L3018">
        <v>109.8</v>
      </c>
      <c r="M3018">
        <v>9.8000000000000007</v>
      </c>
      <c r="N3018">
        <v>8.5</v>
      </c>
    </row>
    <row r="3019" spans="1:14" x14ac:dyDescent="0.25">
      <c r="A3019" t="s">
        <v>15</v>
      </c>
      <c r="B3019" t="s">
        <v>61</v>
      </c>
      <c r="C3019" s="1">
        <v>42447</v>
      </c>
      <c r="D3019">
        <f>13-0-0</f>
        <v>13</v>
      </c>
      <c r="E3019">
        <v>9.9</v>
      </c>
      <c r="F3019" s="7">
        <v>11.203597710547832</v>
      </c>
      <c r="G3019" s="7">
        <v>2.990696363123766</v>
      </c>
      <c r="H3019">
        <v>4.08</v>
      </c>
      <c r="I3019" s="7">
        <v>4.1220998026501263</v>
      </c>
      <c r="J3019">
        <v>8.6999999999999993</v>
      </c>
      <c r="K3019">
        <v>223.5</v>
      </c>
      <c r="L3019">
        <v>178.20000000000002</v>
      </c>
      <c r="M3019">
        <v>27.2</v>
      </c>
      <c r="N3019">
        <v>23.5</v>
      </c>
    </row>
    <row r="3020" spans="1:14" x14ac:dyDescent="0.25">
      <c r="A3020" t="s">
        <v>16</v>
      </c>
      <c r="B3020" t="s">
        <v>61</v>
      </c>
      <c r="C3020" s="1">
        <v>42447</v>
      </c>
      <c r="D3020">
        <f>11-0-0</f>
        <v>11</v>
      </c>
      <c r="E3020">
        <v>9.9</v>
      </c>
      <c r="F3020" s="7">
        <v>9.479967293540474</v>
      </c>
      <c r="G3020" s="7">
        <v>4.977163800394699</v>
      </c>
      <c r="H3020">
        <v>6.79</v>
      </c>
      <c r="I3020" s="7">
        <v>6.8600631519594018</v>
      </c>
      <c r="J3020">
        <v>8.4</v>
      </c>
      <c r="K3020">
        <v>214.5</v>
      </c>
      <c r="L3020">
        <v>178.20000000000002</v>
      </c>
      <c r="M3020">
        <v>49.3</v>
      </c>
      <c r="N3020">
        <v>42.6</v>
      </c>
    </row>
    <row r="3021" spans="1:14" x14ac:dyDescent="0.25">
      <c r="A3021" t="s">
        <v>17</v>
      </c>
      <c r="B3021" t="s">
        <v>61</v>
      </c>
      <c r="C3021" s="1">
        <v>42447</v>
      </c>
      <c r="D3021">
        <v>0</v>
      </c>
      <c r="E3021">
        <v>17</v>
      </c>
      <c r="F3021" s="7">
        <v>0</v>
      </c>
      <c r="G3021" s="7">
        <v>2.4116154496757818</v>
      </c>
      <c r="H3021">
        <v>3.29</v>
      </c>
      <c r="I3021" s="7">
        <v>3.3239481251762051</v>
      </c>
      <c r="J3021">
        <v>51.9</v>
      </c>
      <c r="K3021">
        <v>0</v>
      </c>
      <c r="L3021">
        <v>306</v>
      </c>
      <c r="M3021">
        <v>398.8</v>
      </c>
      <c r="N3021">
        <v>344.8</v>
      </c>
    </row>
    <row r="3022" spans="1:14" x14ac:dyDescent="0.25">
      <c r="A3022" t="s">
        <v>18</v>
      </c>
      <c r="B3022" t="s">
        <v>61</v>
      </c>
      <c r="C3022" s="1">
        <v>42447</v>
      </c>
      <c r="D3022">
        <f>20-0-0</f>
        <v>20</v>
      </c>
      <c r="E3022">
        <v>16.2</v>
      </c>
      <c r="F3022" s="7">
        <v>17.236304170073591</v>
      </c>
      <c r="G3022" s="7">
        <v>1.8178742599379754</v>
      </c>
      <c r="H3022">
        <v>2.48</v>
      </c>
      <c r="I3022" s="7">
        <v>2.5055900761206651</v>
      </c>
      <c r="J3022">
        <v>14</v>
      </c>
      <c r="K3022">
        <v>358</v>
      </c>
      <c r="L3022">
        <v>291.59999999999997</v>
      </c>
      <c r="M3022">
        <v>116</v>
      </c>
      <c r="N3022">
        <v>100.3</v>
      </c>
    </row>
    <row r="3023" spans="1:14" x14ac:dyDescent="0.25">
      <c r="A3023" t="s">
        <v>19</v>
      </c>
      <c r="B3023" t="s">
        <v>61</v>
      </c>
      <c r="C3023" s="1">
        <v>42447</v>
      </c>
      <c r="D3023">
        <f>16-0-0</f>
        <v>16</v>
      </c>
      <c r="E3023">
        <v>14.6</v>
      </c>
      <c r="F3023" s="7">
        <v>13.789043336058871</v>
      </c>
      <c r="G3023" s="7">
        <v>1.8105441217930645</v>
      </c>
      <c r="H3023">
        <v>2.4700000000000002</v>
      </c>
      <c r="I3023" s="7">
        <v>2.4954868903298562</v>
      </c>
      <c r="J3023">
        <v>10.7</v>
      </c>
      <c r="K3023">
        <v>274</v>
      </c>
      <c r="L3023">
        <v>262.8</v>
      </c>
      <c r="M3023">
        <v>138.6</v>
      </c>
      <c r="N3023">
        <v>119.8</v>
      </c>
    </row>
    <row r="3024" spans="1:14" x14ac:dyDescent="0.25">
      <c r="A3024" t="s">
        <v>20</v>
      </c>
      <c r="B3024" t="s">
        <v>61</v>
      </c>
      <c r="C3024" s="1">
        <v>42447</v>
      </c>
      <c r="D3024">
        <f>28-0-0</f>
        <v>28</v>
      </c>
      <c r="E3024">
        <v>23.5</v>
      </c>
      <c r="F3024" s="7">
        <v>24.130825838103025</v>
      </c>
      <c r="G3024" s="7">
        <v>1.4806879052720607</v>
      </c>
      <c r="H3024">
        <v>2.02</v>
      </c>
      <c r="I3024" s="7">
        <v>2.0408435297434449</v>
      </c>
      <c r="J3024">
        <v>20</v>
      </c>
      <c r="K3024">
        <v>510</v>
      </c>
      <c r="L3024">
        <v>423</v>
      </c>
      <c r="M3024">
        <v>130.69999999999999</v>
      </c>
      <c r="N3024">
        <v>113</v>
      </c>
    </row>
    <row r="3025" spans="1:14" x14ac:dyDescent="0.25">
      <c r="A3025" t="s">
        <v>21</v>
      </c>
      <c r="B3025" t="s">
        <v>61</v>
      </c>
      <c r="C3025" s="1">
        <v>42447</v>
      </c>
      <c r="D3025">
        <f>26-0-0</f>
        <v>26</v>
      </c>
      <c r="E3025">
        <v>22.5</v>
      </c>
      <c r="F3025" s="7">
        <v>22.407195421095665</v>
      </c>
      <c r="G3025" s="7">
        <v>2.2137017197631801</v>
      </c>
      <c r="H3025">
        <v>3.02</v>
      </c>
      <c r="I3025" s="7">
        <v>3.0511621088243581</v>
      </c>
      <c r="J3025">
        <v>18.600000000000001</v>
      </c>
      <c r="K3025">
        <v>475.5</v>
      </c>
      <c r="L3025">
        <v>405</v>
      </c>
      <c r="M3025">
        <v>224.6</v>
      </c>
      <c r="N3025">
        <v>194.1</v>
      </c>
    </row>
    <row r="3026" spans="1:14" x14ac:dyDescent="0.25">
      <c r="A3026" t="s">
        <v>22</v>
      </c>
      <c r="B3026" t="s">
        <v>61</v>
      </c>
      <c r="C3026" s="1">
        <v>42447</v>
      </c>
      <c r="D3026">
        <f>21-0-0</f>
        <v>21</v>
      </c>
      <c r="E3026">
        <v>17.100000000000001</v>
      </c>
      <c r="F3026" s="7">
        <v>18.09811937857727</v>
      </c>
      <c r="G3026" s="7">
        <v>1.0408796165773893</v>
      </c>
      <c r="H3026">
        <v>1.42</v>
      </c>
      <c r="I3026" s="7">
        <v>1.4346523822948969</v>
      </c>
      <c r="J3026">
        <v>14.4</v>
      </c>
      <c r="K3026">
        <v>368</v>
      </c>
      <c r="L3026">
        <v>307.8</v>
      </c>
      <c r="M3026">
        <v>163.9</v>
      </c>
      <c r="N3026">
        <v>141.69999999999999</v>
      </c>
    </row>
    <row r="3027" spans="1:14" x14ac:dyDescent="0.25">
      <c r="A3027" t="s">
        <v>23</v>
      </c>
      <c r="B3027" t="s">
        <v>61</v>
      </c>
      <c r="C3027" s="1">
        <v>42447</v>
      </c>
      <c r="D3027">
        <f>3.3-0-0</f>
        <v>3.3</v>
      </c>
      <c r="E3027">
        <v>4.7</v>
      </c>
      <c r="F3027" s="7">
        <v>2.8439901880621421</v>
      </c>
      <c r="G3027" s="7">
        <v>1.7225824640541301</v>
      </c>
      <c r="H3027">
        <v>2.35</v>
      </c>
      <c r="I3027" s="7">
        <v>2.3742486608401463</v>
      </c>
      <c r="J3027">
        <v>2.6</v>
      </c>
      <c r="K3027">
        <v>66.280000000000015</v>
      </c>
      <c r="L3027">
        <v>84.600000000000009</v>
      </c>
      <c r="M3027">
        <v>2.6</v>
      </c>
      <c r="N3027">
        <v>2.2999999999999998</v>
      </c>
    </row>
    <row r="3028" spans="1:14" x14ac:dyDescent="0.25">
      <c r="A3028" t="s">
        <v>24</v>
      </c>
      <c r="B3028" t="s">
        <v>61</v>
      </c>
      <c r="C3028" s="1">
        <v>42447</v>
      </c>
      <c r="D3028">
        <f>42-0-0</f>
        <v>42</v>
      </c>
      <c r="E3028">
        <v>35</v>
      </c>
      <c r="F3028" s="7">
        <v>36.196238757154539</v>
      </c>
      <c r="G3028" s="7">
        <v>1.260783760924725</v>
      </c>
      <c r="H3028">
        <v>1.72</v>
      </c>
      <c r="I3028" s="7">
        <v>1.7377479560191709</v>
      </c>
      <c r="J3028">
        <v>28.4</v>
      </c>
      <c r="K3028">
        <v>724.4</v>
      </c>
      <c r="L3028">
        <v>630</v>
      </c>
      <c r="M3028">
        <v>322.60000000000002</v>
      </c>
      <c r="N3028">
        <v>278.89999999999998</v>
      </c>
    </row>
    <row r="3029" spans="1:14" x14ac:dyDescent="0.25">
      <c r="A3029" t="s">
        <v>25</v>
      </c>
      <c r="B3029" t="s">
        <v>61</v>
      </c>
      <c r="C3029" s="1">
        <v>42447</v>
      </c>
      <c r="D3029">
        <f>7-0-0</f>
        <v>7</v>
      </c>
      <c r="E3029">
        <v>6.3</v>
      </c>
      <c r="F3029" s="7">
        <v>6.0327064595257562</v>
      </c>
      <c r="G3029" s="7">
        <v>1.6932619114744853</v>
      </c>
      <c r="H3029">
        <v>2.31</v>
      </c>
      <c r="I3029" s="7">
        <v>2.3338359176769097</v>
      </c>
      <c r="J3029">
        <v>4.5999999999999996</v>
      </c>
      <c r="K3029">
        <v>117</v>
      </c>
      <c r="L3029">
        <v>113.39999999999999</v>
      </c>
      <c r="M3029">
        <v>7.8</v>
      </c>
      <c r="N3029">
        <v>6.8</v>
      </c>
    </row>
    <row r="3030" spans="1:14" x14ac:dyDescent="0.25">
      <c r="A3030" t="s">
        <v>26</v>
      </c>
      <c r="B3030" t="s">
        <v>61</v>
      </c>
      <c r="C3030" s="1">
        <v>42447</v>
      </c>
      <c r="D3030">
        <f>20.5-0-0</f>
        <v>20.5</v>
      </c>
      <c r="E3030">
        <v>13.8</v>
      </c>
      <c r="F3030" s="7">
        <v>17.66721177432543</v>
      </c>
      <c r="G3030" s="7">
        <v>1.1435015506061459</v>
      </c>
      <c r="H3030">
        <v>1.56</v>
      </c>
      <c r="I3030" s="7">
        <v>1.5760969833662248</v>
      </c>
      <c r="J3030">
        <v>13.5</v>
      </c>
      <c r="K3030">
        <v>345.5</v>
      </c>
      <c r="L3030">
        <v>248.4</v>
      </c>
      <c r="M3030">
        <v>46.5</v>
      </c>
      <c r="N3030">
        <v>40.200000000000003</v>
      </c>
    </row>
    <row r="3031" spans="1:14" x14ac:dyDescent="0.25">
      <c r="A3031" t="s">
        <v>27</v>
      </c>
      <c r="B3031" t="s">
        <v>61</v>
      </c>
      <c r="C3031" s="1">
        <v>42447</v>
      </c>
      <c r="D3031">
        <f>20-0-0</f>
        <v>20</v>
      </c>
      <c r="E3031">
        <v>18.2</v>
      </c>
      <c r="F3031" s="7">
        <v>17.236304170073591</v>
      </c>
      <c r="G3031" s="7">
        <v>0.98956864956301083</v>
      </c>
      <c r="H3031">
        <v>1.35</v>
      </c>
      <c r="I3031" s="7">
        <v>1.3639300817592332</v>
      </c>
      <c r="J3031">
        <v>13.6</v>
      </c>
      <c r="K3031">
        <v>348</v>
      </c>
      <c r="L3031">
        <v>327.59999999999997</v>
      </c>
      <c r="M3031">
        <v>151.6</v>
      </c>
      <c r="N3031">
        <v>131</v>
      </c>
    </row>
    <row r="3032" spans="1:14" x14ac:dyDescent="0.25">
      <c r="A3032" t="s">
        <v>28</v>
      </c>
      <c r="B3032" t="s">
        <v>61</v>
      </c>
      <c r="C3032" s="1">
        <v>42447</v>
      </c>
      <c r="D3032">
        <f>7-0-0</f>
        <v>7</v>
      </c>
      <c r="E3032">
        <v>7</v>
      </c>
      <c r="F3032" s="7">
        <v>6.0327064595257562</v>
      </c>
      <c r="G3032" s="7">
        <v>0.98223851141809981</v>
      </c>
      <c r="H3032">
        <v>1.34</v>
      </c>
      <c r="I3032" s="7">
        <v>1.3538268959684241</v>
      </c>
      <c r="J3032">
        <v>4.9000000000000004</v>
      </c>
      <c r="K3032">
        <v>126</v>
      </c>
      <c r="L3032">
        <v>126</v>
      </c>
      <c r="M3032">
        <v>55.3</v>
      </c>
      <c r="N3032">
        <v>47.8</v>
      </c>
    </row>
    <row r="3033" spans="1:14" x14ac:dyDescent="0.25">
      <c r="A3033" t="s">
        <v>29</v>
      </c>
      <c r="B3033" t="s">
        <v>61</v>
      </c>
      <c r="C3033" s="1">
        <v>42447</v>
      </c>
      <c r="D3033">
        <f>15-0-0</f>
        <v>15</v>
      </c>
      <c r="E3033">
        <v>12.4</v>
      </c>
      <c r="F3033" s="7">
        <v>12.927228127555193</v>
      </c>
      <c r="G3033" s="7">
        <v>0.94558782069354386</v>
      </c>
      <c r="H3033">
        <v>1.29</v>
      </c>
      <c r="I3033" s="7">
        <v>1.3033109670143781</v>
      </c>
      <c r="J3033">
        <v>11.5</v>
      </c>
      <c r="K3033">
        <v>294</v>
      </c>
      <c r="L3033">
        <v>223.20000000000002</v>
      </c>
      <c r="M3033">
        <v>27.9</v>
      </c>
      <c r="N3033">
        <v>24.1</v>
      </c>
    </row>
    <row r="3034" spans="1:14" x14ac:dyDescent="0.25">
      <c r="A3034" t="s">
        <v>30</v>
      </c>
      <c r="B3034" t="s">
        <v>61</v>
      </c>
      <c r="C3034" s="1">
        <v>42447</v>
      </c>
      <c r="D3034">
        <f>35-0-0</f>
        <v>35</v>
      </c>
      <c r="E3034">
        <v>31.3</v>
      </c>
      <c r="F3034" s="7">
        <v>30.16353229762878</v>
      </c>
      <c r="G3034" s="7">
        <v>1.1728221031857906</v>
      </c>
      <c r="H3034">
        <v>1.6</v>
      </c>
      <c r="I3034" s="7">
        <v>1.6165097265294615</v>
      </c>
      <c r="J3034">
        <v>25.1</v>
      </c>
      <c r="K3034">
        <v>641</v>
      </c>
      <c r="L3034">
        <v>563.4</v>
      </c>
      <c r="M3034">
        <v>64.900000000000006</v>
      </c>
      <c r="N3034">
        <v>56.1</v>
      </c>
    </row>
    <row r="3035" spans="1:14" x14ac:dyDescent="0.25">
      <c r="A3035" t="s">
        <v>31</v>
      </c>
      <c r="B3035" t="s">
        <v>61</v>
      </c>
      <c r="C3035" s="1">
        <v>42447</v>
      </c>
      <c r="D3035">
        <f>50.5-0-0</f>
        <v>50.5</v>
      </c>
      <c r="E3035">
        <v>19.399999999999999</v>
      </c>
      <c r="F3035" s="7">
        <v>43.521668029435816</v>
      </c>
      <c r="G3035" s="7">
        <v>0.98223851141809981</v>
      </c>
      <c r="H3035">
        <v>1.34</v>
      </c>
      <c r="I3035" s="7">
        <v>1.3538268959684241</v>
      </c>
      <c r="J3035">
        <v>25.4</v>
      </c>
      <c r="K3035">
        <v>650</v>
      </c>
      <c r="L3035">
        <v>349.2</v>
      </c>
      <c r="M3035">
        <v>114.1</v>
      </c>
      <c r="N3035">
        <v>98.6</v>
      </c>
    </row>
    <row r="3036" spans="1:14" x14ac:dyDescent="0.25">
      <c r="A3036" t="s">
        <v>32</v>
      </c>
      <c r="B3036" t="s">
        <v>61</v>
      </c>
      <c r="C3036" s="1">
        <v>42447</v>
      </c>
      <c r="D3036">
        <f>7-0-0</f>
        <v>7</v>
      </c>
      <c r="E3036">
        <v>6.8</v>
      </c>
      <c r="F3036" s="7">
        <v>6.0327064595257562</v>
      </c>
      <c r="G3036" s="7">
        <v>0.6084014660276289</v>
      </c>
      <c r="H3036">
        <v>0.83</v>
      </c>
      <c r="I3036" s="7">
        <v>0.83856442063715808</v>
      </c>
      <c r="J3036">
        <v>5</v>
      </c>
      <c r="K3036">
        <v>128</v>
      </c>
      <c r="L3036">
        <v>122.39999999999999</v>
      </c>
      <c r="M3036">
        <v>46.6</v>
      </c>
      <c r="N3036">
        <v>40.299999999999997</v>
      </c>
    </row>
    <row r="3037" spans="1:14" x14ac:dyDescent="0.25">
      <c r="A3037" t="s">
        <v>33</v>
      </c>
      <c r="B3037" t="s">
        <v>61</v>
      </c>
      <c r="C3037" s="1">
        <v>42447</v>
      </c>
      <c r="D3037">
        <v>0</v>
      </c>
      <c r="E3037">
        <v>15</v>
      </c>
      <c r="F3037" s="7">
        <v>0</v>
      </c>
      <c r="G3037" s="7">
        <v>0.71102340005638553</v>
      </c>
      <c r="H3037">
        <v>0.97</v>
      </c>
      <c r="I3037" s="7">
        <v>0.98000902170848592</v>
      </c>
      <c r="J3037">
        <v>45.8</v>
      </c>
      <c r="K3037">
        <v>0</v>
      </c>
      <c r="L3037">
        <v>270</v>
      </c>
      <c r="M3037">
        <v>645.79999999999995</v>
      </c>
      <c r="N3037">
        <v>558.20000000000005</v>
      </c>
    </row>
    <row r="3038" spans="1:14" x14ac:dyDescent="0.25">
      <c r="A3038" t="s">
        <v>34</v>
      </c>
      <c r="B3038" t="s">
        <v>61</v>
      </c>
      <c r="C3038" s="1">
        <v>42447</v>
      </c>
      <c r="D3038">
        <f>8.2-0-0</f>
        <v>8.1999999999999993</v>
      </c>
      <c r="E3038">
        <v>7.2</v>
      </c>
      <c r="F3038" s="7">
        <v>7.0668847097301715</v>
      </c>
      <c r="G3038" s="7">
        <v>0.41048773611502681</v>
      </c>
      <c r="H3038">
        <v>0.56000000000000005</v>
      </c>
      <c r="I3038" s="7">
        <v>0.56577840428531156</v>
      </c>
      <c r="J3038">
        <v>6.4</v>
      </c>
      <c r="K3038">
        <v>163.14499999999998</v>
      </c>
      <c r="L3038">
        <v>129.6</v>
      </c>
      <c r="M3038">
        <v>16.600000000000001</v>
      </c>
      <c r="N3038">
        <v>14.3</v>
      </c>
    </row>
    <row r="3039" spans="1:14" x14ac:dyDescent="0.25">
      <c r="A3039" t="s">
        <v>35</v>
      </c>
      <c r="B3039" t="s">
        <v>61</v>
      </c>
      <c r="C3039" s="1">
        <v>42447</v>
      </c>
      <c r="D3039">
        <f>21-0-0</f>
        <v>21</v>
      </c>
      <c r="E3039">
        <v>18</v>
      </c>
      <c r="F3039" s="7">
        <v>18.09811937857727</v>
      </c>
      <c r="G3039" s="7">
        <v>0.40315759797011552</v>
      </c>
      <c r="H3039">
        <v>0.55000000000000004</v>
      </c>
      <c r="I3039" s="7">
        <v>0.55567521849450241</v>
      </c>
      <c r="J3039">
        <v>15</v>
      </c>
      <c r="K3039">
        <v>382</v>
      </c>
      <c r="L3039">
        <v>324</v>
      </c>
      <c r="M3039">
        <v>167.5</v>
      </c>
      <c r="N3039">
        <v>144.80000000000001</v>
      </c>
    </row>
    <row r="3040" spans="1:14" x14ac:dyDescent="0.25">
      <c r="A3040" t="s">
        <v>36</v>
      </c>
      <c r="B3040" t="s">
        <v>61</v>
      </c>
      <c r="C3040" s="1">
        <v>42447</v>
      </c>
      <c r="D3040">
        <v>0</v>
      </c>
      <c r="E3040">
        <v>8</v>
      </c>
      <c r="F3040" s="7">
        <v>0</v>
      </c>
      <c r="G3040" s="7">
        <v>0.18325345362277978</v>
      </c>
      <c r="H3040">
        <v>0.25</v>
      </c>
      <c r="I3040" s="7">
        <v>0.25257964477022832</v>
      </c>
      <c r="J3040">
        <v>24.4</v>
      </c>
      <c r="K3040">
        <v>0</v>
      </c>
      <c r="L3040">
        <v>144</v>
      </c>
      <c r="M3040">
        <v>0</v>
      </c>
      <c r="N3040">
        <v>0</v>
      </c>
    </row>
    <row r="3041" spans="1:14" x14ac:dyDescent="0.25">
      <c r="A3041" t="s">
        <v>37</v>
      </c>
      <c r="B3041" t="s">
        <v>61</v>
      </c>
      <c r="C3041" s="1">
        <v>42447</v>
      </c>
      <c r="D3041">
        <v>0</v>
      </c>
      <c r="E3041">
        <v>0</v>
      </c>
      <c r="F3041" s="7">
        <v>0</v>
      </c>
      <c r="G3041" s="7">
        <v>0</v>
      </c>
      <c r="H3041">
        <v>0</v>
      </c>
      <c r="I3041" s="7">
        <v>0</v>
      </c>
      <c r="J3041">
        <v>0</v>
      </c>
      <c r="K3041">
        <v>0</v>
      </c>
      <c r="L3041">
        <v>0</v>
      </c>
      <c r="M3041">
        <v>0</v>
      </c>
      <c r="N3041">
        <v>0</v>
      </c>
    </row>
    <row r="3042" spans="1:14" x14ac:dyDescent="0.25">
      <c r="A3042" t="s">
        <v>38</v>
      </c>
      <c r="B3042" t="s">
        <v>61</v>
      </c>
      <c r="C3042" s="1">
        <v>42447</v>
      </c>
      <c r="D3042">
        <v>0</v>
      </c>
      <c r="E3042">
        <v>10</v>
      </c>
      <c r="F3042" s="7">
        <v>0</v>
      </c>
      <c r="G3042" s="7">
        <v>0</v>
      </c>
      <c r="H3042">
        <v>0</v>
      </c>
      <c r="I3042" s="7">
        <v>0</v>
      </c>
      <c r="J3042">
        <v>30.5</v>
      </c>
      <c r="K3042">
        <v>0</v>
      </c>
      <c r="L3042">
        <v>180</v>
      </c>
      <c r="M3042">
        <v>432.7</v>
      </c>
      <c r="N3042">
        <v>374.1</v>
      </c>
    </row>
    <row r="3043" spans="1:14" x14ac:dyDescent="0.25">
      <c r="A3043" t="s">
        <v>59</v>
      </c>
      <c r="B3043" t="s">
        <v>61</v>
      </c>
      <c r="C3043" s="1">
        <v>42447</v>
      </c>
      <c r="D3043">
        <v>0</v>
      </c>
      <c r="E3043">
        <v>5</v>
      </c>
      <c r="F3043" s="7">
        <v>0</v>
      </c>
      <c r="G3043" s="7">
        <v>0</v>
      </c>
      <c r="I3043" s="7">
        <v>0</v>
      </c>
      <c r="K3043">
        <v>0</v>
      </c>
      <c r="L3043">
        <v>90</v>
      </c>
      <c r="M3043">
        <v>0</v>
      </c>
      <c r="N3043">
        <v>0</v>
      </c>
    </row>
    <row r="3044" spans="1:14" x14ac:dyDescent="0.25">
      <c r="A3044" t="s">
        <v>1</v>
      </c>
      <c r="B3044" t="s">
        <v>61</v>
      </c>
      <c r="C3044" s="1">
        <v>42448</v>
      </c>
      <c r="D3044">
        <v>620.40000000000009</v>
      </c>
      <c r="E3044">
        <v>507.19999999999993</v>
      </c>
      <c r="F3044">
        <v>518</v>
      </c>
      <c r="G3044">
        <v>214</v>
      </c>
      <c r="H3044">
        <v>177.35000000000002</v>
      </c>
      <c r="I3044">
        <v>176.12</v>
      </c>
      <c r="J3044">
        <v>532.91139240506334</v>
      </c>
      <c r="K3044">
        <v>11332.3</v>
      </c>
      <c r="L3044">
        <v>10251</v>
      </c>
      <c r="M3044">
        <v>4042.2</v>
      </c>
      <c r="N3044">
        <v>3485.3400000000011</v>
      </c>
    </row>
    <row r="3045" spans="1:14" x14ac:dyDescent="0.25">
      <c r="A3045" t="s">
        <v>2</v>
      </c>
      <c r="B3045" t="s">
        <v>61</v>
      </c>
      <c r="C3045" s="1">
        <v>42448</v>
      </c>
      <c r="D3045">
        <f>16.4-0-0</f>
        <v>16.399999999999999</v>
      </c>
      <c r="E3045">
        <v>15.4</v>
      </c>
      <c r="F3045" s="7">
        <v>13.693101225016115</v>
      </c>
      <c r="G3045" s="7">
        <v>24.977727657175077</v>
      </c>
      <c r="H3045">
        <v>20.7</v>
      </c>
      <c r="I3045" s="7">
        <v>20.556436425148011</v>
      </c>
      <c r="J3045">
        <v>11.8</v>
      </c>
      <c r="K3045">
        <v>314.19499999999999</v>
      </c>
      <c r="L3045">
        <v>292.60000000000002</v>
      </c>
      <c r="M3045">
        <v>38.700000000000003</v>
      </c>
      <c r="N3045">
        <v>33.4</v>
      </c>
    </row>
    <row r="3046" spans="1:14" x14ac:dyDescent="0.25">
      <c r="A3046" t="s">
        <v>3</v>
      </c>
      <c r="B3046" t="s">
        <v>61</v>
      </c>
      <c r="C3046" s="1">
        <v>42448</v>
      </c>
      <c r="D3046">
        <f>4.4-0-0</f>
        <v>4.4000000000000004</v>
      </c>
      <c r="E3046">
        <v>3.9</v>
      </c>
      <c r="F3046" s="7">
        <v>3.6737588652482267</v>
      </c>
      <c r="G3046" s="7">
        <v>17.025881026219338</v>
      </c>
      <c r="H3046">
        <v>14.11</v>
      </c>
      <c r="I3046" s="7">
        <v>14.012140964195092</v>
      </c>
      <c r="J3046">
        <v>3.2</v>
      </c>
      <c r="K3046">
        <v>86.224999999999994</v>
      </c>
      <c r="L3046">
        <v>74.099999999999994</v>
      </c>
      <c r="M3046">
        <v>21.8</v>
      </c>
      <c r="N3046">
        <v>18.8</v>
      </c>
    </row>
    <row r="3047" spans="1:14" x14ac:dyDescent="0.25">
      <c r="A3047" t="s">
        <v>4</v>
      </c>
      <c r="B3047" t="s">
        <v>61</v>
      </c>
      <c r="C3047" s="1">
        <v>42448</v>
      </c>
      <c r="D3047">
        <f>8.3-0-0</f>
        <v>8.3000000000000007</v>
      </c>
      <c r="E3047">
        <v>7.8</v>
      </c>
      <c r="F3047" s="7">
        <v>6.9300451321727916</v>
      </c>
      <c r="G3047" s="7">
        <v>12.645728784888638</v>
      </c>
      <c r="H3047">
        <v>10.48</v>
      </c>
      <c r="I3047" s="7">
        <v>10.407316605582182</v>
      </c>
      <c r="J3047">
        <v>6.2</v>
      </c>
      <c r="K3047">
        <v>166.40999999999997</v>
      </c>
      <c r="L3047">
        <v>148.19999999999999</v>
      </c>
      <c r="M3047">
        <v>37.700000000000003</v>
      </c>
      <c r="N3047">
        <v>32.5</v>
      </c>
    </row>
    <row r="3048" spans="1:14" x14ac:dyDescent="0.25">
      <c r="A3048" t="s">
        <v>5</v>
      </c>
      <c r="B3048" t="s">
        <v>61</v>
      </c>
      <c r="C3048" s="1">
        <v>42448</v>
      </c>
      <c r="D3048">
        <f>20.6-0-0</f>
        <v>20.6</v>
      </c>
      <c r="E3048">
        <v>7.7</v>
      </c>
      <c r="F3048" s="7">
        <v>17.199871050934881</v>
      </c>
      <c r="G3048" s="7">
        <v>12.199266986185506</v>
      </c>
      <c r="H3048">
        <v>10.11</v>
      </c>
      <c r="I3048" s="7">
        <v>10.039882717789681</v>
      </c>
      <c r="J3048">
        <v>10.3</v>
      </c>
      <c r="K3048">
        <v>275.97449999999998</v>
      </c>
      <c r="L3048">
        <v>146.30000000000001</v>
      </c>
      <c r="M3048">
        <v>22.7</v>
      </c>
      <c r="N3048">
        <v>19.600000000000001</v>
      </c>
    </row>
    <row r="3049" spans="1:14" x14ac:dyDescent="0.25">
      <c r="A3049" t="s">
        <v>6</v>
      </c>
      <c r="B3049" t="s">
        <v>61</v>
      </c>
      <c r="C3049" s="1">
        <v>42448</v>
      </c>
      <c r="D3049">
        <f>15.6-0-1.6</f>
        <v>14</v>
      </c>
      <c r="E3049">
        <v>15.4</v>
      </c>
      <c r="F3049" s="7">
        <v>11.689232753062539</v>
      </c>
      <c r="G3049" s="7">
        <v>15.034902734705383</v>
      </c>
      <c r="H3049">
        <v>12.46</v>
      </c>
      <c r="I3049" s="7">
        <v>12.373584437552863</v>
      </c>
      <c r="J3049">
        <v>10.199999999999999</v>
      </c>
      <c r="K3049">
        <v>271.65699999999998</v>
      </c>
      <c r="L3049">
        <v>292.60000000000002</v>
      </c>
      <c r="M3049">
        <v>31.7</v>
      </c>
      <c r="N3049">
        <v>27.4</v>
      </c>
    </row>
    <row r="3050" spans="1:14" x14ac:dyDescent="0.25">
      <c r="A3050" t="s">
        <v>7</v>
      </c>
      <c r="B3050" t="s">
        <v>61</v>
      </c>
      <c r="C3050" s="1">
        <v>42448</v>
      </c>
      <c r="D3050">
        <f>17-0-0</f>
        <v>17</v>
      </c>
      <c r="E3050">
        <v>11.5</v>
      </c>
      <c r="F3050" s="7">
        <v>14.194068343004512</v>
      </c>
      <c r="G3050" s="7">
        <v>12.70606146038906</v>
      </c>
      <c r="H3050">
        <v>10.53</v>
      </c>
      <c r="I3050" s="7">
        <v>10.456969833662248</v>
      </c>
      <c r="J3050">
        <v>12.5</v>
      </c>
      <c r="K3050">
        <v>333.541</v>
      </c>
      <c r="L3050">
        <v>218.5</v>
      </c>
      <c r="M3050">
        <v>29.7</v>
      </c>
      <c r="N3050">
        <v>25.6</v>
      </c>
    </row>
    <row r="3051" spans="1:14" x14ac:dyDescent="0.25">
      <c r="A3051" t="s">
        <v>8</v>
      </c>
      <c r="B3051" t="s">
        <v>61</v>
      </c>
      <c r="C3051" s="1">
        <v>42448</v>
      </c>
      <c r="D3051">
        <f>15.7-0-0</f>
        <v>15.7</v>
      </c>
      <c r="E3051">
        <v>9.4</v>
      </c>
      <c r="F3051" s="7">
        <v>13.108639587362989</v>
      </c>
      <c r="G3051" s="7">
        <v>9.6532280800676613</v>
      </c>
      <c r="H3051">
        <v>8</v>
      </c>
      <c r="I3051" s="7">
        <v>7.9445164928108252</v>
      </c>
      <c r="J3051">
        <v>10.5</v>
      </c>
      <c r="K3051">
        <v>280.18</v>
      </c>
      <c r="L3051">
        <v>178.6</v>
      </c>
      <c r="M3051">
        <v>30.7</v>
      </c>
      <c r="N3051">
        <v>26.5</v>
      </c>
    </row>
    <row r="3052" spans="1:14" x14ac:dyDescent="0.25">
      <c r="A3052" t="s">
        <v>9</v>
      </c>
      <c r="B3052" t="s">
        <v>61</v>
      </c>
      <c r="C3052" s="1">
        <v>42448</v>
      </c>
      <c r="D3052">
        <f>13.1-0-0</f>
        <v>13.1</v>
      </c>
      <c r="E3052">
        <v>11.3</v>
      </c>
      <c r="F3052" s="7">
        <v>10.937782076079946</v>
      </c>
      <c r="G3052" s="7">
        <v>12.500930363687621</v>
      </c>
      <c r="H3052">
        <v>10.36</v>
      </c>
      <c r="I3052" s="7">
        <v>10.288148858190018</v>
      </c>
      <c r="J3052">
        <v>9.8000000000000007</v>
      </c>
      <c r="K3052">
        <v>260.59000000000003</v>
      </c>
      <c r="L3052">
        <v>214.70000000000002</v>
      </c>
      <c r="M3052">
        <v>25</v>
      </c>
      <c r="N3052">
        <v>21.6</v>
      </c>
    </row>
    <row r="3053" spans="1:14" x14ac:dyDescent="0.25">
      <c r="A3053" t="s">
        <v>10</v>
      </c>
      <c r="B3053" t="s">
        <v>61</v>
      </c>
      <c r="C3053" s="1">
        <v>42448</v>
      </c>
      <c r="D3053">
        <f>16.8-0-0</f>
        <v>16.8</v>
      </c>
      <c r="E3053">
        <v>12.5</v>
      </c>
      <c r="F3053" s="7">
        <v>14.027079303675047</v>
      </c>
      <c r="G3053" s="7">
        <v>11.837270933182971</v>
      </c>
      <c r="H3053">
        <v>9.81</v>
      </c>
      <c r="I3053" s="7">
        <v>9.741963349309275</v>
      </c>
      <c r="J3053">
        <v>11.6</v>
      </c>
      <c r="K3053">
        <v>309.42499999999995</v>
      </c>
      <c r="L3053">
        <v>237.5</v>
      </c>
      <c r="M3053">
        <v>38.200000000000003</v>
      </c>
      <c r="N3053">
        <v>33</v>
      </c>
    </row>
    <row r="3054" spans="1:14" x14ac:dyDescent="0.25">
      <c r="A3054" t="s">
        <v>11</v>
      </c>
      <c r="B3054" t="s">
        <v>61</v>
      </c>
      <c r="C3054" s="1">
        <v>42448</v>
      </c>
      <c r="D3054">
        <f>11.3-0-0</f>
        <v>11.3</v>
      </c>
      <c r="E3054">
        <v>9.6</v>
      </c>
      <c r="F3054" s="7">
        <v>9.4348807221147641</v>
      </c>
      <c r="G3054" s="7">
        <v>11.330476458979417</v>
      </c>
      <c r="H3054">
        <v>9.39</v>
      </c>
      <c r="I3054" s="7">
        <v>9.3248762334367061</v>
      </c>
      <c r="J3054">
        <v>7.4</v>
      </c>
      <c r="K3054">
        <v>198.72499999999999</v>
      </c>
      <c r="L3054">
        <v>182.4</v>
      </c>
      <c r="M3054">
        <v>27.2</v>
      </c>
      <c r="N3054">
        <v>23.5</v>
      </c>
    </row>
    <row r="3055" spans="1:14" x14ac:dyDescent="0.25">
      <c r="A3055" t="s">
        <v>12</v>
      </c>
      <c r="B3055" t="s">
        <v>61</v>
      </c>
      <c r="C3055" s="1">
        <v>42448</v>
      </c>
      <c r="D3055">
        <f>33.9-0-0</f>
        <v>33.9</v>
      </c>
      <c r="E3055">
        <v>28.9</v>
      </c>
      <c r="F3055" s="7">
        <v>28.304642166344291</v>
      </c>
      <c r="G3055" s="7">
        <v>8.0001127713560738</v>
      </c>
      <c r="H3055">
        <v>6.63</v>
      </c>
      <c r="I3055" s="7">
        <v>6.5840180434169717</v>
      </c>
      <c r="J3055">
        <v>23.9</v>
      </c>
      <c r="K3055">
        <v>639.58500000000004</v>
      </c>
      <c r="L3055">
        <v>549.1</v>
      </c>
      <c r="M3055">
        <v>175.3</v>
      </c>
      <c r="N3055">
        <v>151.1</v>
      </c>
    </row>
    <row r="3056" spans="1:14" x14ac:dyDescent="0.25">
      <c r="A3056" t="s">
        <v>13</v>
      </c>
      <c r="B3056" t="s">
        <v>61</v>
      </c>
      <c r="C3056" s="1">
        <v>42448</v>
      </c>
      <c r="D3056">
        <f>11-0-0</f>
        <v>11</v>
      </c>
      <c r="E3056">
        <v>10</v>
      </c>
      <c r="F3056" s="7">
        <v>9.1843971631205665</v>
      </c>
      <c r="G3056" s="7">
        <v>8.4103749647589492</v>
      </c>
      <c r="H3056">
        <v>6.97</v>
      </c>
      <c r="I3056" s="7">
        <v>6.9216599943614305</v>
      </c>
      <c r="J3056">
        <v>8</v>
      </c>
      <c r="K3056">
        <v>215</v>
      </c>
      <c r="L3056">
        <v>190</v>
      </c>
      <c r="M3056">
        <v>22</v>
      </c>
      <c r="N3056">
        <v>19</v>
      </c>
    </row>
    <row r="3057" spans="1:14" x14ac:dyDescent="0.25">
      <c r="A3057" t="s">
        <v>14</v>
      </c>
      <c r="B3057" t="s">
        <v>61</v>
      </c>
      <c r="C3057" s="1">
        <v>42448</v>
      </c>
      <c r="D3057">
        <f>8-0-0</f>
        <v>8</v>
      </c>
      <c r="E3057">
        <v>6.1</v>
      </c>
      <c r="F3057" s="7">
        <v>6.6795615731785931</v>
      </c>
      <c r="G3057" s="7">
        <v>5.0800112771356067</v>
      </c>
      <c r="H3057">
        <v>4.21</v>
      </c>
      <c r="I3057" s="7">
        <v>4.1808018043416961</v>
      </c>
      <c r="J3057">
        <v>5.7</v>
      </c>
      <c r="K3057">
        <v>152</v>
      </c>
      <c r="L3057">
        <v>115.89999999999999</v>
      </c>
      <c r="M3057">
        <v>10.5</v>
      </c>
      <c r="N3057">
        <v>9</v>
      </c>
    </row>
    <row r="3058" spans="1:14" x14ac:dyDescent="0.25">
      <c r="A3058" t="s">
        <v>15</v>
      </c>
      <c r="B3058" t="s">
        <v>61</v>
      </c>
      <c r="C3058" s="1">
        <v>42448</v>
      </c>
      <c r="D3058">
        <f>13-0-0</f>
        <v>13</v>
      </c>
      <c r="E3058">
        <v>9.9</v>
      </c>
      <c r="F3058" s="7">
        <v>10.854287556415214</v>
      </c>
      <c r="G3058" s="7">
        <v>4.9231463208345074</v>
      </c>
      <c r="H3058">
        <v>4.08</v>
      </c>
      <c r="I3058" s="7">
        <v>4.0517034113335209</v>
      </c>
      <c r="J3058">
        <v>8.9</v>
      </c>
      <c r="K3058">
        <v>236.5</v>
      </c>
      <c r="L3058">
        <v>188.1</v>
      </c>
      <c r="M3058">
        <v>29.2</v>
      </c>
      <c r="N3058">
        <v>25.2</v>
      </c>
    </row>
    <row r="3059" spans="1:14" x14ac:dyDescent="0.25">
      <c r="A3059" t="s">
        <v>16</v>
      </c>
      <c r="B3059" t="s">
        <v>61</v>
      </c>
      <c r="C3059" s="1">
        <v>42448</v>
      </c>
      <c r="D3059">
        <f>13-0-0</f>
        <v>13</v>
      </c>
      <c r="E3059">
        <v>9.9</v>
      </c>
      <c r="F3059" s="7">
        <v>10.854287556415214</v>
      </c>
      <c r="G3059" s="7">
        <v>8.1931773329574273</v>
      </c>
      <c r="H3059">
        <v>6.79</v>
      </c>
      <c r="I3059" s="7">
        <v>6.7429083732731883</v>
      </c>
      <c r="J3059">
        <v>8.5</v>
      </c>
      <c r="K3059">
        <v>227.5</v>
      </c>
      <c r="L3059">
        <v>188.1</v>
      </c>
      <c r="M3059">
        <v>53.1</v>
      </c>
      <c r="N3059">
        <v>45.7</v>
      </c>
    </row>
    <row r="3060" spans="1:14" x14ac:dyDescent="0.25">
      <c r="A3060" t="s">
        <v>17</v>
      </c>
      <c r="B3060" t="s">
        <v>61</v>
      </c>
      <c r="C3060" s="1">
        <v>42448</v>
      </c>
      <c r="D3060">
        <v>0</v>
      </c>
      <c r="E3060">
        <v>17</v>
      </c>
      <c r="F3060" s="7">
        <v>0</v>
      </c>
      <c r="G3060" s="7">
        <v>3.9698900479278261</v>
      </c>
      <c r="H3060">
        <v>3.29</v>
      </c>
      <c r="I3060" s="7">
        <v>3.2671824076684519</v>
      </c>
      <c r="J3060">
        <v>50.3</v>
      </c>
      <c r="K3060">
        <v>0</v>
      </c>
      <c r="L3060">
        <v>323</v>
      </c>
      <c r="M3060">
        <v>410</v>
      </c>
      <c r="N3060">
        <v>353.6</v>
      </c>
    </row>
    <row r="3061" spans="1:14" x14ac:dyDescent="0.25">
      <c r="A3061" t="s">
        <v>18</v>
      </c>
      <c r="B3061" t="s">
        <v>61</v>
      </c>
      <c r="C3061" s="1">
        <v>42448</v>
      </c>
      <c r="D3061">
        <f>20-0-0</f>
        <v>20</v>
      </c>
      <c r="E3061">
        <v>16.2</v>
      </c>
      <c r="F3061" s="7">
        <v>16.698903932946482</v>
      </c>
      <c r="G3061" s="7">
        <v>2.9925007048209751</v>
      </c>
      <c r="H3061">
        <v>2.48</v>
      </c>
      <c r="I3061" s="7">
        <v>2.4628001127713559</v>
      </c>
      <c r="J3061">
        <v>14.2</v>
      </c>
      <c r="K3061">
        <v>378</v>
      </c>
      <c r="L3061">
        <v>307.8</v>
      </c>
      <c r="M3061">
        <v>124.3</v>
      </c>
      <c r="N3061">
        <v>107.2</v>
      </c>
    </row>
    <row r="3062" spans="1:14" x14ac:dyDescent="0.25">
      <c r="A3062" t="s">
        <v>19</v>
      </c>
      <c r="B3062" t="s">
        <v>61</v>
      </c>
      <c r="C3062" s="1">
        <v>42448</v>
      </c>
      <c r="D3062">
        <f>15.5-0-0</f>
        <v>15.5</v>
      </c>
      <c r="E3062">
        <v>14.6</v>
      </c>
      <c r="F3062" s="7">
        <v>12.941650548033525</v>
      </c>
      <c r="G3062" s="7">
        <v>2.9804341697208909</v>
      </c>
      <c r="H3062">
        <v>2.4700000000000002</v>
      </c>
      <c r="I3062" s="7">
        <v>2.4528694671553426</v>
      </c>
      <c r="J3062">
        <v>10.8</v>
      </c>
      <c r="K3062">
        <v>289.5</v>
      </c>
      <c r="L3062">
        <v>277.39999999999998</v>
      </c>
      <c r="M3062">
        <v>148.69999999999999</v>
      </c>
      <c r="N3062">
        <v>128.19999999999999</v>
      </c>
    </row>
    <row r="3063" spans="1:14" x14ac:dyDescent="0.25">
      <c r="A3063" t="s">
        <v>20</v>
      </c>
      <c r="B3063" t="s">
        <v>61</v>
      </c>
      <c r="C3063" s="1">
        <v>42448</v>
      </c>
      <c r="D3063">
        <f>31-0-0</f>
        <v>31</v>
      </c>
      <c r="E3063">
        <v>23.5</v>
      </c>
      <c r="F3063" s="7">
        <v>25.883301096067051</v>
      </c>
      <c r="G3063" s="7">
        <v>2.4374400902170845</v>
      </c>
      <c r="H3063">
        <v>2.02</v>
      </c>
      <c r="I3063" s="7">
        <v>2.0059904144347334</v>
      </c>
      <c r="J3063">
        <v>20.3</v>
      </c>
      <c r="K3063">
        <v>541</v>
      </c>
      <c r="L3063">
        <v>446.5</v>
      </c>
      <c r="M3063">
        <v>140.80000000000001</v>
      </c>
      <c r="N3063">
        <v>121.4</v>
      </c>
    </row>
    <row r="3064" spans="1:14" x14ac:dyDescent="0.25">
      <c r="A3064" t="s">
        <v>21</v>
      </c>
      <c r="B3064" t="s">
        <v>61</v>
      </c>
      <c r="C3064" s="1">
        <v>42448</v>
      </c>
      <c r="D3064">
        <f>26-0-0</f>
        <v>26</v>
      </c>
      <c r="E3064">
        <v>22.5</v>
      </c>
      <c r="F3064" s="7">
        <v>21.708575112830427</v>
      </c>
      <c r="G3064" s="7">
        <v>3.644093600225542</v>
      </c>
      <c r="H3064">
        <v>3.02</v>
      </c>
      <c r="I3064" s="7">
        <v>2.9990549760360863</v>
      </c>
      <c r="J3064">
        <v>18.8</v>
      </c>
      <c r="K3064">
        <v>501.5</v>
      </c>
      <c r="L3064">
        <v>427.5</v>
      </c>
      <c r="M3064">
        <v>240.4</v>
      </c>
      <c r="N3064">
        <v>207.3</v>
      </c>
    </row>
    <row r="3065" spans="1:14" x14ac:dyDescent="0.25">
      <c r="A3065" t="s">
        <v>22</v>
      </c>
      <c r="B3065" t="s">
        <v>61</v>
      </c>
      <c r="C3065" s="1">
        <v>42448</v>
      </c>
      <c r="D3065">
        <f>21-0-0</f>
        <v>21</v>
      </c>
      <c r="E3065">
        <v>17.100000000000001</v>
      </c>
      <c r="F3065" s="7">
        <v>17.533849129593808</v>
      </c>
      <c r="G3065" s="7">
        <v>1.7134479842120098</v>
      </c>
      <c r="H3065">
        <v>1.42</v>
      </c>
      <c r="I3065" s="7">
        <v>1.4101516774739213</v>
      </c>
      <c r="J3065">
        <v>14.6</v>
      </c>
      <c r="K3065">
        <v>389</v>
      </c>
      <c r="L3065">
        <v>324.90000000000003</v>
      </c>
      <c r="M3065">
        <v>175.8</v>
      </c>
      <c r="N3065">
        <v>151.6</v>
      </c>
    </row>
    <row r="3066" spans="1:14" x14ac:dyDescent="0.25">
      <c r="A3066" t="s">
        <v>23</v>
      </c>
      <c r="B3066" t="s">
        <v>61</v>
      </c>
      <c r="C3066" s="1">
        <v>42448</v>
      </c>
      <c r="D3066">
        <f>3.6-0-0</f>
        <v>3.6</v>
      </c>
      <c r="E3066">
        <v>4.7</v>
      </c>
      <c r="F3066" s="7">
        <v>3.0058027079303669</v>
      </c>
      <c r="G3066" s="7">
        <v>2.8356357485198758</v>
      </c>
      <c r="H3066">
        <v>2.35</v>
      </c>
      <c r="I3066" s="7">
        <v>2.3337017197631797</v>
      </c>
      <c r="J3066">
        <v>2.6</v>
      </c>
      <c r="K3066">
        <v>69.850000000000009</v>
      </c>
      <c r="L3066">
        <v>89.3</v>
      </c>
      <c r="M3066">
        <v>2.8</v>
      </c>
      <c r="N3066">
        <v>2.4</v>
      </c>
    </row>
    <row r="3067" spans="1:14" x14ac:dyDescent="0.25">
      <c r="A3067" t="s">
        <v>24</v>
      </c>
      <c r="B3067" t="s">
        <v>61</v>
      </c>
      <c r="C3067" s="1">
        <v>42448</v>
      </c>
      <c r="D3067">
        <f>41.5-0-0</f>
        <v>41.5</v>
      </c>
      <c r="E3067">
        <v>35</v>
      </c>
      <c r="F3067" s="7">
        <v>34.650225660863953</v>
      </c>
      <c r="G3067" s="7">
        <v>2.0754440372145471</v>
      </c>
      <c r="H3067">
        <v>1.72</v>
      </c>
      <c r="I3067" s="7">
        <v>1.7080710459543273</v>
      </c>
      <c r="J3067">
        <v>28.7</v>
      </c>
      <c r="K3067">
        <v>765.9</v>
      </c>
      <c r="L3067">
        <v>665</v>
      </c>
      <c r="M3067">
        <v>346.3</v>
      </c>
      <c r="N3067">
        <v>298.60000000000002</v>
      </c>
    </row>
    <row r="3068" spans="1:14" x14ac:dyDescent="0.25">
      <c r="A3068" t="s">
        <v>25</v>
      </c>
      <c r="B3068" t="s">
        <v>61</v>
      </c>
      <c r="C3068" s="1">
        <v>42448</v>
      </c>
      <c r="D3068">
        <f>7-0-0</f>
        <v>7</v>
      </c>
      <c r="E3068">
        <v>6.3</v>
      </c>
      <c r="F3068" s="7">
        <v>5.8446163765312695</v>
      </c>
      <c r="G3068" s="7">
        <v>2.7873696081195374</v>
      </c>
      <c r="H3068">
        <v>2.31</v>
      </c>
      <c r="I3068" s="7">
        <v>2.2939791372991256</v>
      </c>
      <c r="J3068">
        <v>4.5999999999999996</v>
      </c>
      <c r="K3068">
        <v>124</v>
      </c>
      <c r="L3068">
        <v>119.7</v>
      </c>
      <c r="M3068">
        <v>8.4</v>
      </c>
      <c r="N3068">
        <v>7.3</v>
      </c>
    </row>
    <row r="3069" spans="1:14" x14ac:dyDescent="0.25">
      <c r="A3069" t="s">
        <v>26</v>
      </c>
      <c r="B3069" t="s">
        <v>61</v>
      </c>
      <c r="C3069" s="1">
        <v>42448</v>
      </c>
      <c r="D3069">
        <f>20-0-0</f>
        <v>20</v>
      </c>
      <c r="E3069">
        <v>13.8</v>
      </c>
      <c r="F3069" s="7">
        <v>16.698903932946482</v>
      </c>
      <c r="G3069" s="7">
        <v>1.8823794756131942</v>
      </c>
      <c r="H3069">
        <v>1.56</v>
      </c>
      <c r="I3069" s="7">
        <v>1.549180716098111</v>
      </c>
      <c r="J3069">
        <v>13.7</v>
      </c>
      <c r="K3069">
        <v>365.5</v>
      </c>
      <c r="L3069">
        <v>262.2</v>
      </c>
      <c r="M3069">
        <v>50</v>
      </c>
      <c r="N3069">
        <v>43.1</v>
      </c>
    </row>
    <row r="3070" spans="1:14" x14ac:dyDescent="0.25">
      <c r="A3070" t="s">
        <v>27</v>
      </c>
      <c r="B3070" t="s">
        <v>61</v>
      </c>
      <c r="C3070" s="1">
        <v>42448</v>
      </c>
      <c r="D3070">
        <f>18-0-0</f>
        <v>18</v>
      </c>
      <c r="E3070">
        <v>18.2</v>
      </c>
      <c r="F3070" s="7">
        <v>15.029013539651835</v>
      </c>
      <c r="G3070" s="7">
        <v>1.6289822385114181</v>
      </c>
      <c r="H3070">
        <v>1.35</v>
      </c>
      <c r="I3070" s="7">
        <v>1.3406371581618268</v>
      </c>
      <c r="J3070">
        <v>13.7</v>
      </c>
      <c r="K3070">
        <v>366</v>
      </c>
      <c r="L3070">
        <v>345.8</v>
      </c>
      <c r="M3070">
        <v>161.9</v>
      </c>
      <c r="N3070">
        <v>139.6</v>
      </c>
    </row>
    <row r="3071" spans="1:14" x14ac:dyDescent="0.25">
      <c r="A3071" t="s">
        <v>28</v>
      </c>
      <c r="B3071" t="s">
        <v>61</v>
      </c>
      <c r="C3071" s="1">
        <v>42448</v>
      </c>
      <c r="D3071">
        <f>7-0-0</f>
        <v>7</v>
      </c>
      <c r="E3071">
        <v>7</v>
      </c>
      <c r="F3071" s="7">
        <v>5.8446163765312695</v>
      </c>
      <c r="G3071" s="7">
        <v>1.6169157034113333</v>
      </c>
      <c r="H3071">
        <v>1.34</v>
      </c>
      <c r="I3071" s="7">
        <v>1.3307065125458133</v>
      </c>
      <c r="J3071">
        <v>5</v>
      </c>
      <c r="K3071">
        <v>133</v>
      </c>
      <c r="L3071">
        <v>133</v>
      </c>
      <c r="M3071">
        <v>59.2</v>
      </c>
      <c r="N3071">
        <v>51.1</v>
      </c>
    </row>
    <row r="3072" spans="1:14" x14ac:dyDescent="0.25">
      <c r="A3072" t="s">
        <v>29</v>
      </c>
      <c r="B3072" t="s">
        <v>61</v>
      </c>
      <c r="C3072" s="1">
        <v>42448</v>
      </c>
      <c r="D3072">
        <f>15-0-0</f>
        <v>15</v>
      </c>
      <c r="E3072">
        <v>12.4</v>
      </c>
      <c r="F3072" s="7">
        <v>12.524177949709863</v>
      </c>
      <c r="G3072" s="7">
        <v>1.5565830279109105</v>
      </c>
      <c r="H3072">
        <v>1.29</v>
      </c>
      <c r="I3072" s="7">
        <v>1.2810532844657456</v>
      </c>
      <c r="J3072">
        <v>11.6</v>
      </c>
      <c r="K3072">
        <v>309</v>
      </c>
      <c r="L3072">
        <v>235.6</v>
      </c>
      <c r="M3072">
        <v>29.7</v>
      </c>
      <c r="N3072">
        <v>25.6</v>
      </c>
    </row>
    <row r="3073" spans="1:14" x14ac:dyDescent="0.25">
      <c r="A3073" t="s">
        <v>30</v>
      </c>
      <c r="B3073" t="s">
        <v>61</v>
      </c>
      <c r="C3073" s="1">
        <v>42448</v>
      </c>
      <c r="D3073">
        <f>35-0-0</f>
        <v>35</v>
      </c>
      <c r="E3073">
        <v>31.3</v>
      </c>
      <c r="F3073" s="7">
        <v>29.223081882656345</v>
      </c>
      <c r="G3073" s="7">
        <v>1.9306456160135326</v>
      </c>
      <c r="H3073">
        <v>1.6</v>
      </c>
      <c r="I3073" s="7">
        <v>1.5889032985621652</v>
      </c>
      <c r="J3073">
        <v>25.3</v>
      </c>
      <c r="K3073">
        <v>676</v>
      </c>
      <c r="L3073">
        <v>594.70000000000005</v>
      </c>
      <c r="M3073">
        <v>69.5</v>
      </c>
      <c r="N3073">
        <v>59.9</v>
      </c>
    </row>
    <row r="3074" spans="1:14" x14ac:dyDescent="0.25">
      <c r="A3074" t="s">
        <v>31</v>
      </c>
      <c r="B3074" t="s">
        <v>61</v>
      </c>
      <c r="C3074" s="1">
        <v>42448</v>
      </c>
      <c r="D3074">
        <f>49-0-0</f>
        <v>49</v>
      </c>
      <c r="E3074">
        <v>19.399999999999999</v>
      </c>
      <c r="F3074" s="7">
        <v>40.912314635718886</v>
      </c>
      <c r="G3074" s="7">
        <v>1.6169157034113333</v>
      </c>
      <c r="H3074">
        <v>1.34</v>
      </c>
      <c r="I3074" s="7">
        <v>1.3307065125458133</v>
      </c>
      <c r="J3074">
        <v>26.2</v>
      </c>
      <c r="K3074">
        <v>699</v>
      </c>
      <c r="L3074">
        <v>368.59999999999997</v>
      </c>
      <c r="M3074">
        <v>124.5</v>
      </c>
      <c r="N3074">
        <v>107.4</v>
      </c>
    </row>
    <row r="3075" spans="1:14" x14ac:dyDescent="0.25">
      <c r="A3075" t="s">
        <v>32</v>
      </c>
      <c r="B3075" t="s">
        <v>61</v>
      </c>
      <c r="C3075" s="1">
        <v>42448</v>
      </c>
      <c r="D3075">
        <f>8-0-0</f>
        <v>8</v>
      </c>
      <c r="E3075">
        <v>6.8</v>
      </c>
      <c r="F3075" s="7">
        <v>6.6795615731785931</v>
      </c>
      <c r="G3075" s="7">
        <v>1.00152241330702</v>
      </c>
      <c r="H3075">
        <v>0.83</v>
      </c>
      <c r="I3075" s="7">
        <v>0.82424358612912307</v>
      </c>
      <c r="J3075">
        <v>5.0999999999999996</v>
      </c>
      <c r="K3075">
        <v>136</v>
      </c>
      <c r="L3075">
        <v>129.19999999999999</v>
      </c>
      <c r="M3075">
        <v>50.3</v>
      </c>
      <c r="N3075">
        <v>43.4</v>
      </c>
    </row>
    <row r="3076" spans="1:14" x14ac:dyDescent="0.25">
      <c r="A3076" t="s">
        <v>33</v>
      </c>
      <c r="B3076" t="s">
        <v>61</v>
      </c>
      <c r="C3076" s="1">
        <v>42448</v>
      </c>
      <c r="D3076">
        <v>0</v>
      </c>
      <c r="E3076">
        <v>15</v>
      </c>
      <c r="F3076" s="7">
        <v>0</v>
      </c>
      <c r="G3076" s="7">
        <v>1.1704539047082039</v>
      </c>
      <c r="H3076">
        <v>0.97</v>
      </c>
      <c r="I3076" s="7">
        <v>0.96327262475331255</v>
      </c>
      <c r="J3076">
        <v>44.4</v>
      </c>
      <c r="K3076">
        <v>0</v>
      </c>
      <c r="L3076">
        <v>285</v>
      </c>
      <c r="M3076">
        <v>663.9</v>
      </c>
      <c r="N3076">
        <v>572.5</v>
      </c>
    </row>
    <row r="3077" spans="1:14" x14ac:dyDescent="0.25">
      <c r="A3077" t="s">
        <v>34</v>
      </c>
      <c r="B3077" t="s">
        <v>61</v>
      </c>
      <c r="C3077" s="1">
        <v>42448</v>
      </c>
      <c r="D3077">
        <f>8.7-0-0</f>
        <v>8.6999999999999993</v>
      </c>
      <c r="E3077">
        <v>7.2</v>
      </c>
      <c r="F3077" s="7">
        <v>7.2640232108317191</v>
      </c>
      <c r="G3077" s="7">
        <v>0.67572596560473641</v>
      </c>
      <c r="H3077">
        <v>0.56000000000000005</v>
      </c>
      <c r="I3077" s="7">
        <v>0.55611615449675789</v>
      </c>
      <c r="J3077">
        <v>6.4</v>
      </c>
      <c r="K3077">
        <v>171.86</v>
      </c>
      <c r="L3077">
        <v>136.80000000000001</v>
      </c>
      <c r="M3077">
        <v>17.7</v>
      </c>
      <c r="N3077">
        <v>15.3</v>
      </c>
    </row>
    <row r="3078" spans="1:14" x14ac:dyDescent="0.25">
      <c r="A3078" t="s">
        <v>35</v>
      </c>
      <c r="B3078" t="s">
        <v>61</v>
      </c>
      <c r="C3078" s="1">
        <v>42448</v>
      </c>
      <c r="D3078">
        <f>21-0-0</f>
        <v>21</v>
      </c>
      <c r="E3078">
        <v>18</v>
      </c>
      <c r="F3078" s="7">
        <v>17.533849129593808</v>
      </c>
      <c r="G3078" s="7">
        <v>0.6636594305046517</v>
      </c>
      <c r="H3078">
        <v>0.55000000000000004</v>
      </c>
      <c r="I3078" s="7">
        <v>0.54618550888074435</v>
      </c>
      <c r="J3078">
        <v>15.1</v>
      </c>
      <c r="K3078">
        <v>403</v>
      </c>
      <c r="L3078">
        <v>342</v>
      </c>
      <c r="M3078">
        <v>179.3</v>
      </c>
      <c r="N3078">
        <v>154.6</v>
      </c>
    </row>
    <row r="3079" spans="1:14" x14ac:dyDescent="0.25">
      <c r="A3079" t="s">
        <v>36</v>
      </c>
      <c r="B3079" t="s">
        <v>61</v>
      </c>
      <c r="C3079" s="1">
        <v>42448</v>
      </c>
      <c r="D3079">
        <v>0</v>
      </c>
      <c r="E3079">
        <v>8</v>
      </c>
      <c r="F3079" s="7">
        <v>0</v>
      </c>
      <c r="G3079" s="7">
        <v>0.30166337750211442</v>
      </c>
      <c r="H3079">
        <v>0.25</v>
      </c>
      <c r="I3079" s="7">
        <v>0.24826614040033829</v>
      </c>
      <c r="J3079">
        <v>23.7</v>
      </c>
      <c r="K3079">
        <v>0</v>
      </c>
      <c r="L3079">
        <v>152</v>
      </c>
      <c r="M3079">
        <v>0</v>
      </c>
      <c r="N3079">
        <v>0</v>
      </c>
    </row>
    <row r="3080" spans="1:14" x14ac:dyDescent="0.25">
      <c r="A3080" t="s">
        <v>37</v>
      </c>
      <c r="B3080" t="s">
        <v>61</v>
      </c>
      <c r="C3080" s="1">
        <v>42448</v>
      </c>
      <c r="D3080">
        <v>0</v>
      </c>
      <c r="E3080">
        <v>0</v>
      </c>
      <c r="F3080" s="7">
        <v>0</v>
      </c>
      <c r="G3080" s="7">
        <v>0</v>
      </c>
      <c r="H3080">
        <v>0</v>
      </c>
      <c r="I3080" s="7">
        <v>0</v>
      </c>
      <c r="J3080">
        <v>0</v>
      </c>
      <c r="K3080">
        <v>0</v>
      </c>
      <c r="L3080">
        <v>0</v>
      </c>
      <c r="M3080">
        <v>0</v>
      </c>
      <c r="N3080">
        <v>0</v>
      </c>
    </row>
    <row r="3081" spans="1:14" x14ac:dyDescent="0.25">
      <c r="A3081" t="s">
        <v>38</v>
      </c>
      <c r="B3081" t="s">
        <v>61</v>
      </c>
      <c r="C3081" s="1">
        <v>42448</v>
      </c>
      <c r="D3081">
        <v>0</v>
      </c>
      <c r="E3081">
        <v>10</v>
      </c>
      <c r="F3081" s="7">
        <v>0</v>
      </c>
      <c r="G3081" s="7">
        <v>0</v>
      </c>
      <c r="H3081">
        <v>0</v>
      </c>
      <c r="I3081" s="7">
        <v>0</v>
      </c>
      <c r="J3081">
        <v>29.6</v>
      </c>
      <c r="K3081">
        <v>0</v>
      </c>
      <c r="L3081">
        <v>190</v>
      </c>
      <c r="M3081">
        <v>444.9</v>
      </c>
      <c r="N3081">
        <v>383.6</v>
      </c>
    </row>
    <row r="3082" spans="1:14" x14ac:dyDescent="0.25">
      <c r="A3082" t="s">
        <v>59</v>
      </c>
      <c r="B3082" t="s">
        <v>61</v>
      </c>
      <c r="C3082" s="1">
        <v>42448</v>
      </c>
      <c r="D3082">
        <v>0</v>
      </c>
      <c r="E3082">
        <v>5</v>
      </c>
      <c r="F3082" s="7">
        <v>0</v>
      </c>
      <c r="G3082" s="7">
        <v>0</v>
      </c>
      <c r="I3082" s="7">
        <v>0</v>
      </c>
      <c r="K3082">
        <v>0</v>
      </c>
      <c r="L3082">
        <v>95</v>
      </c>
      <c r="M3082">
        <v>0</v>
      </c>
      <c r="N3082">
        <v>0</v>
      </c>
    </row>
    <row r="3083" spans="1:14" x14ac:dyDescent="0.25">
      <c r="A3083" t="s">
        <v>1</v>
      </c>
      <c r="B3083" t="s">
        <v>61</v>
      </c>
      <c r="C3083" s="1">
        <v>42449</v>
      </c>
      <c r="D3083">
        <v>608.79999999999995</v>
      </c>
      <c r="E3083">
        <v>507.19999999999993</v>
      </c>
      <c r="F3083">
        <v>529</v>
      </c>
      <c r="G3083">
        <v>153</v>
      </c>
      <c r="H3083">
        <v>177.35000000000002</v>
      </c>
      <c r="I3083">
        <v>179.86</v>
      </c>
      <c r="J3083">
        <v>532.86249999999995</v>
      </c>
      <c r="K3083">
        <v>11941.1</v>
      </c>
      <c r="L3083">
        <v>10780</v>
      </c>
      <c r="M3083">
        <v>4195.2</v>
      </c>
      <c r="N3083">
        <v>3665.2000000000007</v>
      </c>
    </row>
    <row r="3084" spans="1:14" x14ac:dyDescent="0.25">
      <c r="A3084" t="s">
        <v>2</v>
      </c>
      <c r="B3084" t="s">
        <v>61</v>
      </c>
      <c r="C3084" s="1">
        <v>42449</v>
      </c>
      <c r="D3084">
        <f>16.8-0-0</f>
        <v>16.8</v>
      </c>
      <c r="E3084">
        <v>15.4</v>
      </c>
      <c r="F3084" s="7">
        <v>14.597897503285154</v>
      </c>
      <c r="G3084" s="7">
        <v>17.857908091344797</v>
      </c>
      <c r="H3084">
        <v>20.7</v>
      </c>
      <c r="I3084" s="7">
        <v>20.992963067380884</v>
      </c>
      <c r="J3084">
        <v>11.9</v>
      </c>
      <c r="K3084">
        <v>331.005</v>
      </c>
      <c r="L3084">
        <v>308</v>
      </c>
      <c r="M3084">
        <v>40.700000000000003</v>
      </c>
      <c r="N3084">
        <v>35.6</v>
      </c>
    </row>
    <row r="3085" spans="1:14" x14ac:dyDescent="0.25">
      <c r="A3085" t="s">
        <v>3</v>
      </c>
      <c r="B3085" t="s">
        <v>61</v>
      </c>
      <c r="C3085" s="1">
        <v>42449</v>
      </c>
      <c r="D3085">
        <f>4.4-0-0</f>
        <v>4.4000000000000004</v>
      </c>
      <c r="E3085">
        <v>3.9</v>
      </c>
      <c r="F3085" s="7">
        <v>3.8232588699080168</v>
      </c>
      <c r="G3085" s="7">
        <v>12.172709331829713</v>
      </c>
      <c r="H3085">
        <v>14.11</v>
      </c>
      <c r="I3085" s="7">
        <v>14.309696081195375</v>
      </c>
      <c r="J3085">
        <v>3.3</v>
      </c>
      <c r="K3085">
        <v>90.605000000000004</v>
      </c>
      <c r="L3085">
        <v>78</v>
      </c>
      <c r="M3085">
        <v>22.9</v>
      </c>
      <c r="N3085">
        <v>20</v>
      </c>
    </row>
    <row r="3086" spans="1:14" x14ac:dyDescent="0.25">
      <c r="A3086" t="s">
        <v>4</v>
      </c>
      <c r="B3086" t="s">
        <v>61</v>
      </c>
      <c r="C3086" s="1">
        <v>42449</v>
      </c>
      <c r="D3086">
        <f>9.5-0-0</f>
        <v>9.5</v>
      </c>
      <c r="E3086">
        <v>7.8</v>
      </c>
      <c r="F3086" s="7">
        <v>8.2547634691195793</v>
      </c>
      <c r="G3086" s="7">
        <v>9.0411051592895397</v>
      </c>
      <c r="H3086">
        <v>10.48</v>
      </c>
      <c r="I3086" s="7">
        <v>10.628321398364816</v>
      </c>
      <c r="J3086">
        <v>6.3</v>
      </c>
      <c r="K3086">
        <v>175.88</v>
      </c>
      <c r="L3086">
        <v>156</v>
      </c>
      <c r="M3086">
        <v>39.799999999999997</v>
      </c>
      <c r="N3086">
        <v>34.799999999999997</v>
      </c>
    </row>
    <row r="3087" spans="1:14" x14ac:dyDescent="0.25">
      <c r="A3087" t="s">
        <v>5</v>
      </c>
      <c r="B3087" t="s">
        <v>61</v>
      </c>
      <c r="C3087" s="1">
        <v>42449</v>
      </c>
      <c r="D3087">
        <f>16.5-0-0</f>
        <v>16.5</v>
      </c>
      <c r="E3087">
        <v>7.7</v>
      </c>
      <c r="F3087" s="7">
        <v>14.337220762155059</v>
      </c>
      <c r="G3087" s="7">
        <v>8.721905835917676</v>
      </c>
      <c r="H3087">
        <v>10.11</v>
      </c>
      <c r="I3087" s="7">
        <v>10.253084860445446</v>
      </c>
      <c r="J3087">
        <v>10.5</v>
      </c>
      <c r="K3087">
        <v>292.42450000000002</v>
      </c>
      <c r="L3087">
        <v>154</v>
      </c>
      <c r="M3087">
        <v>24.1</v>
      </c>
      <c r="N3087">
        <v>21</v>
      </c>
    </row>
    <row r="3088" spans="1:14" x14ac:dyDescent="0.25">
      <c r="A3088" t="s">
        <v>6</v>
      </c>
      <c r="B3088" t="s">
        <v>61</v>
      </c>
      <c r="C3088" s="1">
        <v>42449</v>
      </c>
      <c r="D3088">
        <f>15-0-0</f>
        <v>15</v>
      </c>
      <c r="E3088">
        <v>15.4</v>
      </c>
      <c r="F3088" s="7">
        <v>13.0338370565046</v>
      </c>
      <c r="G3088" s="7">
        <v>10.749252889765998</v>
      </c>
      <c r="H3088">
        <v>12.46</v>
      </c>
      <c r="I3088" s="7">
        <v>12.636343952636029</v>
      </c>
      <c r="J3088">
        <v>10.3</v>
      </c>
      <c r="K3088">
        <v>286.66699999999997</v>
      </c>
      <c r="L3088">
        <v>308</v>
      </c>
      <c r="M3088">
        <v>33.4</v>
      </c>
      <c r="N3088">
        <v>29.2</v>
      </c>
    </row>
    <row r="3089" spans="1:14" x14ac:dyDescent="0.25">
      <c r="A3089" t="s">
        <v>7</v>
      </c>
      <c r="B3089" t="s">
        <v>61</v>
      </c>
      <c r="C3089" s="1">
        <v>42449</v>
      </c>
      <c r="D3089">
        <f>15.9-0-0</f>
        <v>15.9</v>
      </c>
      <c r="E3089">
        <v>11.5</v>
      </c>
      <c r="F3089" s="7">
        <v>13.815867279894876</v>
      </c>
      <c r="G3089" s="7">
        <v>9.0842402029884397</v>
      </c>
      <c r="H3089">
        <v>10.53</v>
      </c>
      <c r="I3089" s="7">
        <v>10.679029038624188</v>
      </c>
      <c r="J3089">
        <v>12.5</v>
      </c>
      <c r="K3089">
        <v>349.48100000000005</v>
      </c>
      <c r="L3089">
        <v>230</v>
      </c>
      <c r="M3089">
        <v>31.1</v>
      </c>
      <c r="N3089">
        <v>27.2</v>
      </c>
    </row>
    <row r="3090" spans="1:14" x14ac:dyDescent="0.25">
      <c r="A3090" t="s">
        <v>8</v>
      </c>
      <c r="B3090" t="s">
        <v>61</v>
      </c>
      <c r="C3090" s="1">
        <v>42449</v>
      </c>
      <c r="D3090">
        <f>14-0-0</f>
        <v>14</v>
      </c>
      <c r="E3090">
        <v>9.4</v>
      </c>
      <c r="F3090" s="7">
        <v>12.16491458607096</v>
      </c>
      <c r="G3090" s="7">
        <v>6.9016069918240754</v>
      </c>
      <c r="H3090">
        <v>8</v>
      </c>
      <c r="I3090" s="7">
        <v>8.1132224414998593</v>
      </c>
      <c r="J3090">
        <v>10.6</v>
      </c>
      <c r="K3090">
        <v>294.2</v>
      </c>
      <c r="L3090">
        <v>188</v>
      </c>
      <c r="M3090">
        <v>32.299999999999997</v>
      </c>
      <c r="N3090">
        <v>28.2</v>
      </c>
    </row>
    <row r="3091" spans="1:14" x14ac:dyDescent="0.25">
      <c r="A3091" t="s">
        <v>9</v>
      </c>
      <c r="B3091" t="s">
        <v>61</v>
      </c>
      <c r="C3091" s="1">
        <v>42449</v>
      </c>
      <c r="D3091">
        <f>10.4-0-0</f>
        <v>10.4</v>
      </c>
      <c r="E3091">
        <v>11.3</v>
      </c>
      <c r="F3091" s="7">
        <v>9.0367936925098569</v>
      </c>
      <c r="G3091" s="7">
        <v>8.9375810544121777</v>
      </c>
      <c r="H3091">
        <v>10.36</v>
      </c>
      <c r="I3091" s="7">
        <v>10.506623061742316</v>
      </c>
      <c r="J3091">
        <v>9.6999999999999993</v>
      </c>
      <c r="K3091">
        <v>271.03000000000003</v>
      </c>
      <c r="L3091">
        <v>226</v>
      </c>
      <c r="M3091">
        <v>26.1</v>
      </c>
      <c r="N3091">
        <v>22.8</v>
      </c>
    </row>
    <row r="3092" spans="1:14" x14ac:dyDescent="0.25">
      <c r="A3092" t="s">
        <v>10</v>
      </c>
      <c r="B3092" t="s">
        <v>61</v>
      </c>
      <c r="C3092" s="1">
        <v>42449</v>
      </c>
      <c r="D3092">
        <f>16.4-0-0</f>
        <v>16.399999999999999</v>
      </c>
      <c r="E3092">
        <v>12.5</v>
      </c>
      <c r="F3092" s="7">
        <v>14.250328515111693</v>
      </c>
      <c r="G3092" s="7">
        <v>8.4630955737242726</v>
      </c>
      <c r="H3092">
        <v>9.81</v>
      </c>
      <c r="I3092" s="7">
        <v>9.9488390188892026</v>
      </c>
      <c r="J3092">
        <v>11.7</v>
      </c>
      <c r="K3092">
        <v>325.87</v>
      </c>
      <c r="L3092">
        <v>250</v>
      </c>
      <c r="M3092">
        <v>40.299999999999997</v>
      </c>
      <c r="N3092">
        <v>35.200000000000003</v>
      </c>
    </row>
    <row r="3093" spans="1:14" x14ac:dyDescent="0.25">
      <c r="A3093" t="s">
        <v>11</v>
      </c>
      <c r="B3093" t="s">
        <v>61</v>
      </c>
      <c r="C3093" s="1">
        <v>42449</v>
      </c>
      <c r="D3093">
        <f>11.8-0-0</f>
        <v>11.8</v>
      </c>
      <c r="E3093">
        <v>9.6</v>
      </c>
      <c r="F3093" s="7">
        <v>10.253285151116954</v>
      </c>
      <c r="G3093" s="7">
        <v>8.1007612066535089</v>
      </c>
      <c r="H3093">
        <v>9.39</v>
      </c>
      <c r="I3093" s="7">
        <v>9.5228948407104586</v>
      </c>
      <c r="J3093">
        <v>7.6</v>
      </c>
      <c r="K3093">
        <v>210.48500000000001</v>
      </c>
      <c r="L3093">
        <v>192</v>
      </c>
      <c r="M3093">
        <v>28.8</v>
      </c>
      <c r="N3093">
        <v>25.2</v>
      </c>
    </row>
    <row r="3094" spans="1:14" x14ac:dyDescent="0.25">
      <c r="A3094" t="s">
        <v>12</v>
      </c>
      <c r="B3094" t="s">
        <v>61</v>
      </c>
      <c r="C3094" s="1">
        <v>42449</v>
      </c>
      <c r="D3094">
        <f>33.9-0-0</f>
        <v>33.9</v>
      </c>
      <c r="E3094">
        <v>28.9</v>
      </c>
      <c r="F3094" s="7">
        <v>29.456471747700395</v>
      </c>
      <c r="G3094" s="7">
        <v>5.7197067944742024</v>
      </c>
      <c r="H3094">
        <v>6.63</v>
      </c>
      <c r="I3094" s="7">
        <v>6.7238330983930075</v>
      </c>
      <c r="J3094">
        <v>24.2</v>
      </c>
      <c r="K3094">
        <v>673.51499999999999</v>
      </c>
      <c r="L3094">
        <v>578</v>
      </c>
      <c r="M3094">
        <v>184.4</v>
      </c>
      <c r="N3094">
        <v>161.1</v>
      </c>
    </row>
    <row r="3095" spans="1:14" x14ac:dyDescent="0.25">
      <c r="A3095" t="s">
        <v>13</v>
      </c>
      <c r="B3095" t="s">
        <v>61</v>
      </c>
      <c r="C3095" s="1">
        <v>42449</v>
      </c>
      <c r="D3095">
        <f>11-0-0</f>
        <v>11</v>
      </c>
      <c r="E3095">
        <v>10</v>
      </c>
      <c r="F3095" s="7">
        <v>9.5581471747700402</v>
      </c>
      <c r="G3095" s="7">
        <v>6.0130250916267256</v>
      </c>
      <c r="H3095">
        <v>6.97</v>
      </c>
      <c r="I3095" s="7">
        <v>7.068645052156751</v>
      </c>
      <c r="J3095">
        <v>8.1</v>
      </c>
      <c r="K3095">
        <v>226</v>
      </c>
      <c r="L3095">
        <v>200</v>
      </c>
      <c r="M3095">
        <v>23.2</v>
      </c>
      <c r="N3095">
        <v>20.2</v>
      </c>
    </row>
    <row r="3096" spans="1:14" x14ac:dyDescent="0.25">
      <c r="A3096" t="s">
        <v>14</v>
      </c>
      <c r="B3096" t="s">
        <v>61</v>
      </c>
      <c r="C3096" s="1">
        <v>42449</v>
      </c>
      <c r="D3096">
        <f>8-0-0</f>
        <v>8</v>
      </c>
      <c r="E3096">
        <v>6.1</v>
      </c>
      <c r="F3096" s="7">
        <v>6.9513797634691201</v>
      </c>
      <c r="G3096" s="7">
        <v>3.63197067944742</v>
      </c>
      <c r="H3096">
        <v>4.21</v>
      </c>
      <c r="I3096" s="7">
        <v>4.2695833098392999</v>
      </c>
      <c r="J3096">
        <v>5.7</v>
      </c>
      <c r="K3096">
        <v>160</v>
      </c>
      <c r="L3096">
        <v>122</v>
      </c>
      <c r="M3096">
        <v>11</v>
      </c>
      <c r="N3096">
        <v>9.6</v>
      </c>
    </row>
    <row r="3097" spans="1:14" x14ac:dyDescent="0.25">
      <c r="A3097" t="s">
        <v>15</v>
      </c>
      <c r="B3097" t="s">
        <v>61</v>
      </c>
      <c r="C3097" s="1">
        <v>42449</v>
      </c>
      <c r="D3097">
        <f>12.5-0-0</f>
        <v>12.5</v>
      </c>
      <c r="E3097">
        <v>9.9</v>
      </c>
      <c r="F3097" s="7">
        <v>10.861530880420499</v>
      </c>
      <c r="G3097" s="7">
        <v>3.5198195658302787</v>
      </c>
      <c r="H3097">
        <v>4.08</v>
      </c>
      <c r="I3097" s="7">
        <v>4.1377434451649284</v>
      </c>
      <c r="J3097">
        <v>8.9</v>
      </c>
      <c r="K3097">
        <v>249</v>
      </c>
      <c r="L3097">
        <v>198</v>
      </c>
      <c r="M3097">
        <v>30.7</v>
      </c>
      <c r="N3097">
        <v>26.8</v>
      </c>
    </row>
    <row r="3098" spans="1:14" x14ac:dyDescent="0.25">
      <c r="A3098" t="s">
        <v>16</v>
      </c>
      <c r="B3098" t="s">
        <v>61</v>
      </c>
      <c r="C3098" s="1">
        <v>42449</v>
      </c>
      <c r="D3098">
        <f>13-0-0</f>
        <v>13</v>
      </c>
      <c r="E3098">
        <v>9.9</v>
      </c>
      <c r="F3098" s="7">
        <v>11.29599211563732</v>
      </c>
      <c r="G3098" s="7">
        <v>5.8577389343106852</v>
      </c>
      <c r="H3098">
        <v>6.79</v>
      </c>
      <c r="I3098" s="7">
        <v>6.886097547223005</v>
      </c>
      <c r="J3098">
        <v>8.6</v>
      </c>
      <c r="K3098">
        <v>240.5</v>
      </c>
      <c r="L3098">
        <v>198</v>
      </c>
      <c r="M3098">
        <v>56.1</v>
      </c>
      <c r="N3098">
        <v>49</v>
      </c>
    </row>
    <row r="3099" spans="1:14" x14ac:dyDescent="0.25">
      <c r="A3099" t="s">
        <v>17</v>
      </c>
      <c r="B3099" t="s">
        <v>61</v>
      </c>
      <c r="C3099" s="1">
        <v>42449</v>
      </c>
      <c r="D3099">
        <v>0</v>
      </c>
      <c r="E3099">
        <v>17</v>
      </c>
      <c r="F3099" s="7">
        <v>0</v>
      </c>
      <c r="G3099" s="7">
        <v>2.8382858753876512</v>
      </c>
      <c r="H3099">
        <v>3.29</v>
      </c>
      <c r="I3099" s="7">
        <v>3.3365627290668169</v>
      </c>
      <c r="J3099">
        <v>48.8</v>
      </c>
      <c r="K3099">
        <v>0</v>
      </c>
      <c r="L3099">
        <v>340</v>
      </c>
      <c r="M3099">
        <v>415</v>
      </c>
      <c r="N3099">
        <v>362.6</v>
      </c>
    </row>
    <row r="3100" spans="1:14" x14ac:dyDescent="0.25">
      <c r="A3100" t="s">
        <v>18</v>
      </c>
      <c r="B3100" t="s">
        <v>61</v>
      </c>
      <c r="C3100" s="1">
        <v>42449</v>
      </c>
      <c r="D3100">
        <f>20-0-0</f>
        <v>20</v>
      </c>
      <c r="E3100">
        <v>16.2</v>
      </c>
      <c r="F3100" s="7">
        <v>17.3784494086728</v>
      </c>
      <c r="G3100" s="7">
        <v>2.1394981674654634</v>
      </c>
      <c r="H3100">
        <v>2.48</v>
      </c>
      <c r="I3100" s="7">
        <v>2.5150989568649562</v>
      </c>
      <c r="J3100">
        <v>14.3</v>
      </c>
      <c r="K3100">
        <v>398</v>
      </c>
      <c r="L3100">
        <v>324</v>
      </c>
      <c r="M3100">
        <v>130.80000000000001</v>
      </c>
      <c r="N3100">
        <v>114.3</v>
      </c>
    </row>
    <row r="3101" spans="1:14" x14ac:dyDescent="0.25">
      <c r="A3101" t="s">
        <v>19</v>
      </c>
      <c r="B3101" t="s">
        <v>61</v>
      </c>
      <c r="C3101" s="1">
        <v>42449</v>
      </c>
      <c r="D3101">
        <f>15.5-0-0</f>
        <v>15.5</v>
      </c>
      <c r="E3101">
        <v>14.6</v>
      </c>
      <c r="F3101" s="7">
        <v>13.468298291721419</v>
      </c>
      <c r="G3101" s="7">
        <v>2.1308711587256837</v>
      </c>
      <c r="H3101">
        <v>2.4700000000000002</v>
      </c>
      <c r="I3101" s="7">
        <v>2.5049574288130816</v>
      </c>
      <c r="J3101">
        <v>11</v>
      </c>
      <c r="K3101">
        <v>305</v>
      </c>
      <c r="L3101">
        <v>292</v>
      </c>
      <c r="M3101">
        <v>156.6</v>
      </c>
      <c r="N3101">
        <v>136.80000000000001</v>
      </c>
    </row>
    <row r="3102" spans="1:14" x14ac:dyDescent="0.25">
      <c r="A3102" t="s">
        <v>20</v>
      </c>
      <c r="B3102" t="s">
        <v>61</v>
      </c>
      <c r="C3102" s="1">
        <v>42449</v>
      </c>
      <c r="D3102">
        <f>29-0-0</f>
        <v>29</v>
      </c>
      <c r="E3102">
        <v>23.5</v>
      </c>
      <c r="F3102" s="7">
        <v>25.198751642575559</v>
      </c>
      <c r="G3102" s="7">
        <v>1.7426557654355792</v>
      </c>
      <c r="H3102">
        <v>2.02</v>
      </c>
      <c r="I3102" s="7">
        <v>2.0485886664787141</v>
      </c>
      <c r="J3102">
        <v>20.5</v>
      </c>
      <c r="K3102">
        <v>570</v>
      </c>
      <c r="L3102">
        <v>470</v>
      </c>
      <c r="M3102">
        <v>148.19999999999999</v>
      </c>
      <c r="N3102">
        <v>129.5</v>
      </c>
    </row>
    <row r="3103" spans="1:14" x14ac:dyDescent="0.25">
      <c r="A3103" t="s">
        <v>21</v>
      </c>
      <c r="B3103" t="s">
        <v>61</v>
      </c>
      <c r="C3103" s="1">
        <v>42449</v>
      </c>
      <c r="D3103">
        <f>25.5-0-0</f>
        <v>25.5</v>
      </c>
      <c r="E3103">
        <v>22.5</v>
      </c>
      <c r="F3103" s="7">
        <v>22.157522996057821</v>
      </c>
      <c r="G3103" s="7">
        <v>2.6053566394135887</v>
      </c>
      <c r="H3103">
        <v>3.02</v>
      </c>
      <c r="I3103" s="7">
        <v>3.0627414716661967</v>
      </c>
      <c r="J3103">
        <v>18.899999999999999</v>
      </c>
      <c r="K3103">
        <v>527</v>
      </c>
      <c r="L3103">
        <v>450</v>
      </c>
      <c r="M3103">
        <v>252.5</v>
      </c>
      <c r="N3103">
        <v>220.6</v>
      </c>
    </row>
    <row r="3104" spans="1:14" x14ac:dyDescent="0.25">
      <c r="A3104" t="s">
        <v>22</v>
      </c>
      <c r="B3104" t="s">
        <v>61</v>
      </c>
      <c r="C3104" s="1">
        <v>42449</v>
      </c>
      <c r="D3104">
        <f>22-0-0</f>
        <v>22</v>
      </c>
      <c r="E3104">
        <v>17.100000000000001</v>
      </c>
      <c r="F3104" s="7">
        <v>19.11629434954008</v>
      </c>
      <c r="G3104" s="7">
        <v>1.2250352410487735</v>
      </c>
      <c r="H3104">
        <v>1.42</v>
      </c>
      <c r="I3104" s="7">
        <v>1.4400969833662249</v>
      </c>
      <c r="J3104">
        <v>14.8</v>
      </c>
      <c r="K3104">
        <v>411</v>
      </c>
      <c r="L3104">
        <v>342</v>
      </c>
      <c r="M3104">
        <v>185.7</v>
      </c>
      <c r="N3104">
        <v>162.19999999999999</v>
      </c>
    </row>
    <row r="3105" spans="1:14" x14ac:dyDescent="0.25">
      <c r="A3105" t="s">
        <v>23</v>
      </c>
      <c r="B3105" t="s">
        <v>61</v>
      </c>
      <c r="C3105" s="1">
        <v>42449</v>
      </c>
      <c r="D3105">
        <f>4.4-0-0</f>
        <v>4.4000000000000004</v>
      </c>
      <c r="E3105">
        <v>4.7</v>
      </c>
      <c r="F3105" s="7">
        <v>3.8232588699080168</v>
      </c>
      <c r="G3105" s="7">
        <v>2.0273470538483225</v>
      </c>
      <c r="H3105">
        <v>2.35</v>
      </c>
      <c r="I3105" s="7">
        <v>2.3832590921905834</v>
      </c>
      <c r="J3105">
        <v>2.7</v>
      </c>
      <c r="K3105">
        <v>74.27000000000001</v>
      </c>
      <c r="L3105">
        <v>94</v>
      </c>
      <c r="M3105">
        <v>3.1</v>
      </c>
      <c r="N3105">
        <v>2.7</v>
      </c>
    </row>
    <row r="3106" spans="1:14" x14ac:dyDescent="0.25">
      <c r="A3106" t="s">
        <v>24</v>
      </c>
      <c r="B3106" t="s">
        <v>61</v>
      </c>
      <c r="C3106" s="1">
        <v>42449</v>
      </c>
      <c r="D3106">
        <f>41-0-0</f>
        <v>41</v>
      </c>
      <c r="E3106">
        <v>35</v>
      </c>
      <c r="F3106" s="7">
        <v>35.625821287779239</v>
      </c>
      <c r="G3106" s="7">
        <v>1.483845503242176</v>
      </c>
      <c r="H3106">
        <v>1.72</v>
      </c>
      <c r="I3106" s="7">
        <v>1.7443428249224697</v>
      </c>
      <c r="J3106">
        <v>29</v>
      </c>
      <c r="K3106">
        <v>806.9</v>
      </c>
      <c r="L3106">
        <v>700</v>
      </c>
      <c r="M3106">
        <v>364.6</v>
      </c>
      <c r="N3106">
        <v>318.60000000000002</v>
      </c>
    </row>
    <row r="3107" spans="1:14" x14ac:dyDescent="0.25">
      <c r="A3107" t="s">
        <v>25</v>
      </c>
      <c r="B3107" t="s">
        <v>61</v>
      </c>
      <c r="C3107" s="1">
        <v>42449</v>
      </c>
      <c r="D3107">
        <f>6-0-0</f>
        <v>6</v>
      </c>
      <c r="E3107">
        <v>6.3</v>
      </c>
      <c r="F3107" s="7">
        <v>5.2135348226018401</v>
      </c>
      <c r="G3107" s="7">
        <v>1.992839018889202</v>
      </c>
      <c r="H3107">
        <v>2.31</v>
      </c>
      <c r="I3107" s="7">
        <v>2.342692979983084</v>
      </c>
      <c r="J3107">
        <v>4.7</v>
      </c>
      <c r="K3107">
        <v>130</v>
      </c>
      <c r="L3107">
        <v>126</v>
      </c>
      <c r="M3107">
        <v>8.9</v>
      </c>
      <c r="N3107">
        <v>7.7</v>
      </c>
    </row>
    <row r="3108" spans="1:14" x14ac:dyDescent="0.25">
      <c r="A3108" t="s">
        <v>26</v>
      </c>
      <c r="B3108" t="s">
        <v>61</v>
      </c>
      <c r="C3108" s="1">
        <v>42449</v>
      </c>
      <c r="D3108">
        <f>19-0-0</f>
        <v>19</v>
      </c>
      <c r="E3108">
        <v>13.8</v>
      </c>
      <c r="F3108" s="7">
        <v>16.509526938239159</v>
      </c>
      <c r="G3108" s="7">
        <v>1.3458133634056948</v>
      </c>
      <c r="H3108">
        <v>1.56</v>
      </c>
      <c r="I3108" s="7">
        <v>1.5820783760924726</v>
      </c>
      <c r="J3108">
        <v>13.8</v>
      </c>
      <c r="K3108">
        <v>384.5</v>
      </c>
      <c r="L3108">
        <v>276</v>
      </c>
      <c r="M3108">
        <v>52.6</v>
      </c>
      <c r="N3108">
        <v>45.9</v>
      </c>
    </row>
    <row r="3109" spans="1:14" x14ac:dyDescent="0.25">
      <c r="A3109" t="s">
        <v>27</v>
      </c>
      <c r="B3109" t="s">
        <v>61</v>
      </c>
      <c r="C3109" s="1">
        <v>42449</v>
      </c>
      <c r="D3109">
        <f>19-0-0</f>
        <v>19</v>
      </c>
      <c r="E3109">
        <v>18.2</v>
      </c>
      <c r="F3109" s="7">
        <v>16.509526938239159</v>
      </c>
      <c r="G3109" s="7">
        <v>1.1646461798703129</v>
      </c>
      <c r="H3109">
        <v>1.35</v>
      </c>
      <c r="I3109" s="7">
        <v>1.3691062870031012</v>
      </c>
      <c r="J3109">
        <v>13.8</v>
      </c>
      <c r="K3109">
        <v>385</v>
      </c>
      <c r="L3109">
        <v>364</v>
      </c>
      <c r="M3109">
        <v>170.2</v>
      </c>
      <c r="N3109">
        <v>148.69999999999999</v>
      </c>
    </row>
    <row r="3110" spans="1:14" x14ac:dyDescent="0.25">
      <c r="A3110" t="s">
        <v>28</v>
      </c>
      <c r="B3110" t="s">
        <v>61</v>
      </c>
      <c r="C3110" s="1">
        <v>42449</v>
      </c>
      <c r="D3110">
        <f>7-0-0</f>
        <v>7</v>
      </c>
      <c r="E3110">
        <v>7</v>
      </c>
      <c r="F3110" s="7">
        <v>6.0824572930354801</v>
      </c>
      <c r="G3110" s="7">
        <v>1.1560191711305328</v>
      </c>
      <c r="H3110">
        <v>1.34</v>
      </c>
      <c r="I3110" s="7">
        <v>1.3589647589512264</v>
      </c>
      <c r="J3110">
        <v>5</v>
      </c>
      <c r="K3110">
        <v>140</v>
      </c>
      <c r="L3110">
        <v>140</v>
      </c>
      <c r="M3110">
        <v>62.3</v>
      </c>
      <c r="N3110">
        <v>54.5</v>
      </c>
    </row>
    <row r="3111" spans="1:14" x14ac:dyDescent="0.25">
      <c r="A3111" t="s">
        <v>29</v>
      </c>
      <c r="B3111" t="s">
        <v>61</v>
      </c>
      <c r="C3111" s="1">
        <v>42449</v>
      </c>
      <c r="D3111">
        <f>15-0-0</f>
        <v>15</v>
      </c>
      <c r="E3111">
        <v>12.4</v>
      </c>
      <c r="F3111" s="7">
        <v>13.0338370565046</v>
      </c>
      <c r="G3111" s="7">
        <v>1.1128841274316323</v>
      </c>
      <c r="H3111">
        <v>1.29</v>
      </c>
      <c r="I3111" s="7">
        <v>1.3082571186918521</v>
      </c>
      <c r="J3111">
        <v>11.6</v>
      </c>
      <c r="K3111">
        <v>324</v>
      </c>
      <c r="L3111">
        <v>248</v>
      </c>
      <c r="M3111">
        <v>31.2</v>
      </c>
      <c r="N3111">
        <v>27.2</v>
      </c>
    </row>
    <row r="3112" spans="1:14" x14ac:dyDescent="0.25">
      <c r="A3112" t="s">
        <v>30</v>
      </c>
      <c r="B3112" t="s">
        <v>61</v>
      </c>
      <c r="C3112" s="1">
        <v>42449</v>
      </c>
      <c r="D3112">
        <f>35-0-0</f>
        <v>35</v>
      </c>
      <c r="E3112">
        <v>31.3</v>
      </c>
      <c r="F3112" s="7">
        <v>30.412286465177399</v>
      </c>
      <c r="G3112" s="7">
        <v>1.3803213983648153</v>
      </c>
      <c r="H3112">
        <v>1.6</v>
      </c>
      <c r="I3112" s="7">
        <v>1.6226444882999718</v>
      </c>
      <c r="J3112">
        <v>25.5</v>
      </c>
      <c r="K3112">
        <v>711</v>
      </c>
      <c r="L3112">
        <v>626</v>
      </c>
      <c r="M3112">
        <v>73</v>
      </c>
      <c r="N3112">
        <v>63.8</v>
      </c>
    </row>
    <row r="3113" spans="1:14" x14ac:dyDescent="0.25">
      <c r="A3113" t="s">
        <v>31</v>
      </c>
      <c r="B3113" t="s">
        <v>61</v>
      </c>
      <c r="C3113" s="1">
        <v>42449</v>
      </c>
      <c r="D3113">
        <f>49-0-0</f>
        <v>49</v>
      </c>
      <c r="E3113">
        <v>19.399999999999999</v>
      </c>
      <c r="F3113" s="7">
        <v>42.577201051248359</v>
      </c>
      <c r="G3113" s="7">
        <v>1.1560191711305328</v>
      </c>
      <c r="H3113">
        <v>1.34</v>
      </c>
      <c r="I3113" s="7">
        <v>1.3589647589512264</v>
      </c>
      <c r="J3113">
        <v>26.9</v>
      </c>
      <c r="K3113">
        <v>748</v>
      </c>
      <c r="L3113">
        <v>388</v>
      </c>
      <c r="M3113">
        <v>133.19999999999999</v>
      </c>
      <c r="N3113">
        <v>116.4</v>
      </c>
    </row>
    <row r="3114" spans="1:14" x14ac:dyDescent="0.25">
      <c r="A3114" t="s">
        <v>32</v>
      </c>
      <c r="B3114" t="s">
        <v>61</v>
      </c>
      <c r="C3114" s="1">
        <v>42449</v>
      </c>
      <c r="D3114">
        <f>7-0-0</f>
        <v>7</v>
      </c>
      <c r="E3114">
        <v>6.8</v>
      </c>
      <c r="F3114" s="7">
        <v>6.0824572930354801</v>
      </c>
      <c r="G3114" s="7">
        <v>0.71604172540174782</v>
      </c>
      <c r="H3114">
        <v>0.83</v>
      </c>
      <c r="I3114" s="7">
        <v>0.84174682830561032</v>
      </c>
      <c r="J3114">
        <v>5.0999999999999996</v>
      </c>
      <c r="K3114">
        <v>143</v>
      </c>
      <c r="L3114">
        <v>136</v>
      </c>
      <c r="M3114">
        <v>52.9</v>
      </c>
      <c r="N3114">
        <v>46.2</v>
      </c>
    </row>
    <row r="3115" spans="1:14" x14ac:dyDescent="0.25">
      <c r="A3115" t="s">
        <v>33</v>
      </c>
      <c r="B3115" t="s">
        <v>61</v>
      </c>
      <c r="C3115" s="1">
        <v>42449</v>
      </c>
      <c r="D3115">
        <v>0</v>
      </c>
      <c r="E3115">
        <v>15</v>
      </c>
      <c r="F3115" s="7">
        <v>0</v>
      </c>
      <c r="G3115" s="7">
        <v>0.83681984775866913</v>
      </c>
      <c r="H3115">
        <v>0.97</v>
      </c>
      <c r="I3115" s="7">
        <v>0.98372822103185786</v>
      </c>
      <c r="J3115">
        <v>43.1</v>
      </c>
      <c r="K3115">
        <v>0</v>
      </c>
      <c r="L3115">
        <v>300</v>
      </c>
      <c r="M3115">
        <v>672</v>
      </c>
      <c r="N3115">
        <v>587.1</v>
      </c>
    </row>
    <row r="3116" spans="1:14" x14ac:dyDescent="0.25">
      <c r="A3116" t="s">
        <v>34</v>
      </c>
      <c r="B3116" t="s">
        <v>61</v>
      </c>
      <c r="C3116" s="1">
        <v>42449</v>
      </c>
      <c r="D3116">
        <f>9.3-0-0</f>
        <v>9.3000000000000007</v>
      </c>
      <c r="E3116">
        <v>7.2</v>
      </c>
      <c r="F3116" s="7">
        <v>8.0809789750328527</v>
      </c>
      <c r="G3116" s="7">
        <v>0.48311248942768537</v>
      </c>
      <c r="H3116">
        <v>0.56000000000000005</v>
      </c>
      <c r="I3116" s="7">
        <v>0.56792557090499018</v>
      </c>
      <c r="J3116">
        <v>6.5</v>
      </c>
      <c r="K3116">
        <v>181.14</v>
      </c>
      <c r="L3116">
        <v>144</v>
      </c>
      <c r="M3116">
        <v>18.600000000000001</v>
      </c>
      <c r="N3116">
        <v>16.3</v>
      </c>
    </row>
    <row r="3117" spans="1:14" x14ac:dyDescent="0.25">
      <c r="A3117" t="s">
        <v>35</v>
      </c>
      <c r="B3117" t="s">
        <v>61</v>
      </c>
      <c r="C3117" s="1">
        <v>42449</v>
      </c>
      <c r="D3117">
        <f>21-0-0</f>
        <v>21</v>
      </c>
      <c r="E3117">
        <v>18</v>
      </c>
      <c r="F3117" s="7">
        <v>18.247371879106439</v>
      </c>
      <c r="G3117" s="7">
        <v>0.47448548068790525</v>
      </c>
      <c r="H3117">
        <v>0.55000000000000004</v>
      </c>
      <c r="I3117" s="7">
        <v>0.55778404285311534</v>
      </c>
      <c r="J3117">
        <v>15.2</v>
      </c>
      <c r="K3117">
        <v>424</v>
      </c>
      <c r="L3117">
        <v>360</v>
      </c>
      <c r="M3117">
        <v>188.6</v>
      </c>
      <c r="N3117">
        <v>164.8</v>
      </c>
    </row>
    <row r="3118" spans="1:14" x14ac:dyDescent="0.25">
      <c r="A3118" t="s">
        <v>36</v>
      </c>
      <c r="B3118" t="s">
        <v>61</v>
      </c>
      <c r="C3118" s="1">
        <v>42449</v>
      </c>
      <c r="D3118">
        <v>0</v>
      </c>
      <c r="E3118">
        <v>8</v>
      </c>
      <c r="F3118" s="7">
        <v>0</v>
      </c>
      <c r="G3118" s="7">
        <v>0.21567521849450236</v>
      </c>
      <c r="H3118">
        <v>0.25</v>
      </c>
      <c r="I3118" s="7">
        <v>0.2535382012968706</v>
      </c>
      <c r="J3118">
        <v>23</v>
      </c>
      <c r="K3118">
        <v>0</v>
      </c>
      <c r="L3118">
        <v>160</v>
      </c>
      <c r="M3118">
        <v>0</v>
      </c>
      <c r="N3118">
        <v>0</v>
      </c>
    </row>
    <row r="3119" spans="1:14" x14ac:dyDescent="0.25">
      <c r="A3119" t="s">
        <v>37</v>
      </c>
      <c r="B3119" t="s">
        <v>61</v>
      </c>
      <c r="C3119" s="1">
        <v>42449</v>
      </c>
      <c r="D3119">
        <v>0</v>
      </c>
      <c r="E3119">
        <v>0</v>
      </c>
      <c r="F3119" s="7">
        <v>0</v>
      </c>
      <c r="G3119" s="7">
        <v>0</v>
      </c>
      <c r="H3119">
        <v>0</v>
      </c>
      <c r="I3119" s="7">
        <v>0</v>
      </c>
      <c r="J3119">
        <v>0</v>
      </c>
      <c r="K3119">
        <v>0</v>
      </c>
      <c r="L3119">
        <v>0</v>
      </c>
      <c r="M3119">
        <v>0</v>
      </c>
      <c r="N3119">
        <v>0</v>
      </c>
    </row>
    <row r="3120" spans="1:14" x14ac:dyDescent="0.25">
      <c r="A3120" t="s">
        <v>38</v>
      </c>
      <c r="B3120" t="s">
        <v>61</v>
      </c>
      <c r="C3120" s="1">
        <v>42449</v>
      </c>
      <c r="D3120">
        <v>0</v>
      </c>
      <c r="E3120">
        <v>10</v>
      </c>
      <c r="F3120" s="7">
        <v>0</v>
      </c>
      <c r="G3120" s="7">
        <v>0</v>
      </c>
      <c r="H3120">
        <v>0</v>
      </c>
      <c r="I3120" s="7">
        <v>0</v>
      </c>
      <c r="J3120">
        <v>28.7</v>
      </c>
      <c r="K3120">
        <v>0</v>
      </c>
      <c r="L3120">
        <v>200</v>
      </c>
      <c r="M3120">
        <v>450.3</v>
      </c>
      <c r="N3120">
        <v>393.4</v>
      </c>
    </row>
    <row r="3121" spans="1:14" x14ac:dyDescent="0.25">
      <c r="A3121" t="s">
        <v>59</v>
      </c>
      <c r="B3121" t="s">
        <v>61</v>
      </c>
      <c r="C3121" s="1">
        <v>42449</v>
      </c>
      <c r="D3121">
        <v>0</v>
      </c>
      <c r="E3121">
        <v>5</v>
      </c>
      <c r="F3121" s="7">
        <v>0</v>
      </c>
      <c r="G3121" s="7">
        <v>0</v>
      </c>
      <c r="I3121" s="7">
        <v>0</v>
      </c>
      <c r="K3121">
        <v>0</v>
      </c>
      <c r="L3121">
        <v>100</v>
      </c>
      <c r="M3121">
        <v>0</v>
      </c>
      <c r="N3121">
        <v>0</v>
      </c>
    </row>
    <row r="3122" spans="1:14" x14ac:dyDescent="0.25">
      <c r="A3122" t="s">
        <v>1</v>
      </c>
      <c r="B3122" t="s">
        <v>61</v>
      </c>
      <c r="C3122" s="1">
        <v>42450</v>
      </c>
      <c r="D3122">
        <v>603.79999999999995</v>
      </c>
      <c r="E3122">
        <v>507.19999999999993</v>
      </c>
      <c r="F3122">
        <v>540</v>
      </c>
      <c r="G3122">
        <v>158</v>
      </c>
      <c r="H3122">
        <v>177.35000000000002</v>
      </c>
      <c r="I3122">
        <v>183.60000000000002</v>
      </c>
      <c r="J3122">
        <v>532.95061728395058</v>
      </c>
      <c r="K3122">
        <v>12544.900000000001</v>
      </c>
      <c r="L3122">
        <v>11320</v>
      </c>
      <c r="M3122">
        <v>4353.2000000000007</v>
      </c>
      <c r="N3122">
        <v>3848.8000000000011</v>
      </c>
    </row>
    <row r="3123" spans="1:14" x14ac:dyDescent="0.25">
      <c r="A3123" t="s">
        <v>2</v>
      </c>
      <c r="B3123" t="s">
        <v>61</v>
      </c>
      <c r="C3123" s="1">
        <v>42450</v>
      </c>
      <c r="D3123">
        <f>16.3-0-0</f>
        <v>16.3</v>
      </c>
      <c r="E3123">
        <v>15.4</v>
      </c>
      <c r="F3123" s="7">
        <v>14.577674726730706</v>
      </c>
      <c r="G3123" s="7">
        <v>18.441499859035801</v>
      </c>
      <c r="H3123">
        <v>20.7</v>
      </c>
      <c r="I3123" s="7">
        <v>21.429489709613758</v>
      </c>
      <c r="J3123">
        <v>12</v>
      </c>
      <c r="K3123">
        <v>347.35</v>
      </c>
      <c r="L3123">
        <v>323.40000000000003</v>
      </c>
      <c r="M3123">
        <v>42.7</v>
      </c>
      <c r="N3123">
        <v>37.799999999999997</v>
      </c>
    </row>
    <row r="3124" spans="1:14" x14ac:dyDescent="0.25">
      <c r="A3124" t="s">
        <v>3</v>
      </c>
      <c r="B3124" t="s">
        <v>61</v>
      </c>
      <c r="C3124" s="1">
        <v>42450</v>
      </c>
      <c r="D3124">
        <f>4.4-0-0</f>
        <v>4.4000000000000004</v>
      </c>
      <c r="E3124">
        <v>3.9</v>
      </c>
      <c r="F3124" s="7">
        <v>3.9350778403444853</v>
      </c>
      <c r="G3124" s="7">
        <v>12.57051029038624</v>
      </c>
      <c r="H3124">
        <v>14.11</v>
      </c>
      <c r="I3124" s="7">
        <v>14.607251198195657</v>
      </c>
      <c r="J3124">
        <v>3.3</v>
      </c>
      <c r="K3124">
        <v>94.984999999999999</v>
      </c>
      <c r="L3124">
        <v>81.899999999999991</v>
      </c>
      <c r="M3124">
        <v>24</v>
      </c>
      <c r="N3124">
        <v>21.2</v>
      </c>
    </row>
    <row r="3125" spans="1:14" x14ac:dyDescent="0.25">
      <c r="A3125" t="s">
        <v>4</v>
      </c>
      <c r="B3125" t="s">
        <v>61</v>
      </c>
      <c r="C3125" s="1">
        <v>42450</v>
      </c>
      <c r="D3125">
        <f>9.2-0-0</f>
        <v>9.1999999999999993</v>
      </c>
      <c r="E3125">
        <v>7.8</v>
      </c>
      <c r="F3125" s="7">
        <v>8.2278900298111957</v>
      </c>
      <c r="G3125" s="7">
        <v>9.3365661122074997</v>
      </c>
      <c r="H3125">
        <v>10.48</v>
      </c>
      <c r="I3125" s="7">
        <v>10.849326191147449</v>
      </c>
      <c r="J3125">
        <v>6.4</v>
      </c>
      <c r="K3125">
        <v>185.07999999999996</v>
      </c>
      <c r="L3125">
        <v>163.79999999999998</v>
      </c>
      <c r="M3125">
        <v>41.9</v>
      </c>
      <c r="N3125">
        <v>37.1</v>
      </c>
    </row>
    <row r="3126" spans="1:14" x14ac:dyDescent="0.25">
      <c r="A3126" t="s">
        <v>5</v>
      </c>
      <c r="B3126" t="s">
        <v>61</v>
      </c>
      <c r="C3126" s="1">
        <v>42450</v>
      </c>
      <c r="D3126">
        <f>12.3-0-0</f>
        <v>12.3</v>
      </c>
      <c r="E3126">
        <v>7.7</v>
      </c>
      <c r="F3126" s="7">
        <v>11.000331235508447</v>
      </c>
      <c r="G3126" s="7">
        <v>9.0069354383986457</v>
      </c>
      <c r="H3126">
        <v>10.11</v>
      </c>
      <c r="I3126" s="7">
        <v>10.466287003101211</v>
      </c>
      <c r="J3126">
        <v>10.5</v>
      </c>
      <c r="K3126">
        <v>304.68450000000001</v>
      </c>
      <c r="L3126">
        <v>161.70000000000002</v>
      </c>
      <c r="M3126">
        <v>25.1</v>
      </c>
      <c r="N3126">
        <v>22.2</v>
      </c>
    </row>
    <row r="3127" spans="1:14" x14ac:dyDescent="0.25">
      <c r="A3127" t="s">
        <v>6</v>
      </c>
      <c r="B3127" t="s">
        <v>61</v>
      </c>
      <c r="C3127" s="1">
        <v>42450</v>
      </c>
      <c r="D3127">
        <f>12.3-0-1.2</f>
        <v>11.100000000000001</v>
      </c>
      <c r="E3127">
        <v>15.4</v>
      </c>
      <c r="F3127" s="7">
        <v>9.9271281881417703</v>
      </c>
      <c r="G3127" s="7">
        <v>11.100535663941358</v>
      </c>
      <c r="H3127">
        <v>12.46</v>
      </c>
      <c r="I3127" s="7">
        <v>12.8991034677192</v>
      </c>
      <c r="J3127">
        <v>10.3</v>
      </c>
      <c r="K3127">
        <v>298.96999999999997</v>
      </c>
      <c r="L3127">
        <v>323.40000000000003</v>
      </c>
      <c r="M3127">
        <v>34.9</v>
      </c>
      <c r="N3127">
        <v>30.8</v>
      </c>
    </row>
    <row r="3128" spans="1:14" x14ac:dyDescent="0.25">
      <c r="A3128" t="s">
        <v>7</v>
      </c>
      <c r="B3128" t="s">
        <v>61</v>
      </c>
      <c r="C3128" s="1">
        <v>42450</v>
      </c>
      <c r="D3128">
        <f>14.3-0-0</f>
        <v>14.3</v>
      </c>
      <c r="E3128">
        <v>11.5</v>
      </c>
      <c r="F3128" s="7">
        <v>12.789002981119577</v>
      </c>
      <c r="G3128" s="7">
        <v>9.3811107978573425</v>
      </c>
      <c r="H3128">
        <v>10.53</v>
      </c>
      <c r="I3128" s="7">
        <v>10.901088243586129</v>
      </c>
      <c r="J3128">
        <v>12.6</v>
      </c>
      <c r="K3128">
        <v>363.82100000000008</v>
      </c>
      <c r="L3128">
        <v>241.5</v>
      </c>
      <c r="M3128">
        <v>32.4</v>
      </c>
      <c r="N3128">
        <v>28.7</v>
      </c>
    </row>
    <row r="3129" spans="1:14" x14ac:dyDescent="0.25">
      <c r="A3129" t="s">
        <v>8</v>
      </c>
      <c r="B3129" t="s">
        <v>61</v>
      </c>
      <c r="C3129" s="1">
        <v>42450</v>
      </c>
      <c r="D3129">
        <f>16.2-0-0</f>
        <v>16.2</v>
      </c>
      <c r="E3129">
        <v>9.4</v>
      </c>
      <c r="F3129" s="7">
        <v>14.48824113945015</v>
      </c>
      <c r="G3129" s="7">
        <v>7.1271497039751894</v>
      </c>
      <c r="H3129">
        <v>8</v>
      </c>
      <c r="I3129" s="7">
        <v>8.2819283901888916</v>
      </c>
      <c r="J3129">
        <v>10.7</v>
      </c>
      <c r="K3129">
        <v>310.41000000000003</v>
      </c>
      <c r="L3129">
        <v>197.4</v>
      </c>
      <c r="M3129">
        <v>34.1</v>
      </c>
      <c r="N3129">
        <v>30.2</v>
      </c>
    </row>
    <row r="3130" spans="1:14" x14ac:dyDescent="0.25">
      <c r="A3130" t="s">
        <v>9</v>
      </c>
      <c r="B3130" t="s">
        <v>61</v>
      </c>
      <c r="C3130" s="1">
        <v>42450</v>
      </c>
      <c r="D3130">
        <f>11.6-0-0</f>
        <v>11.6</v>
      </c>
      <c r="E3130">
        <v>11.3</v>
      </c>
      <c r="F3130" s="7">
        <v>10.374296124544552</v>
      </c>
      <c r="G3130" s="7">
        <v>9.2296588666478687</v>
      </c>
      <c r="H3130">
        <v>10.36</v>
      </c>
      <c r="I3130" s="7">
        <v>10.725097265294615</v>
      </c>
      <c r="J3130">
        <v>9.8000000000000007</v>
      </c>
      <c r="K3130">
        <v>282.67</v>
      </c>
      <c r="L3130">
        <v>237.3</v>
      </c>
      <c r="M3130">
        <v>27.1</v>
      </c>
      <c r="N3130">
        <v>24</v>
      </c>
    </row>
    <row r="3131" spans="1:14" x14ac:dyDescent="0.25">
      <c r="A3131" t="s">
        <v>10</v>
      </c>
      <c r="B3131" t="s">
        <v>61</v>
      </c>
      <c r="C3131" s="1">
        <v>42450</v>
      </c>
      <c r="D3131">
        <f>16.1-0-0</f>
        <v>16.100000000000001</v>
      </c>
      <c r="E3131">
        <v>12.5</v>
      </c>
      <c r="F3131" s="7">
        <v>14.398807552169593</v>
      </c>
      <c r="G3131" s="7">
        <v>8.7396673244995764</v>
      </c>
      <c r="H3131">
        <v>9.81</v>
      </c>
      <c r="I3131" s="7">
        <v>10.155714688469129</v>
      </c>
      <c r="J3131">
        <v>11.8</v>
      </c>
      <c r="K3131">
        <v>341.9799999999999</v>
      </c>
      <c r="L3131">
        <v>262.5</v>
      </c>
      <c r="M3131">
        <v>42.3</v>
      </c>
      <c r="N3131">
        <v>37.4</v>
      </c>
    </row>
    <row r="3132" spans="1:14" x14ac:dyDescent="0.25">
      <c r="A3132" t="s">
        <v>11</v>
      </c>
      <c r="B3132" t="s">
        <v>61</v>
      </c>
      <c r="C3132" s="1">
        <v>42450</v>
      </c>
      <c r="D3132">
        <f>11.4-0-0</f>
        <v>11.4</v>
      </c>
      <c r="E3132">
        <v>9.6</v>
      </c>
      <c r="F3132" s="7">
        <v>10.195428949983439</v>
      </c>
      <c r="G3132" s="7">
        <v>8.3654919650408797</v>
      </c>
      <c r="H3132">
        <v>9.39</v>
      </c>
      <c r="I3132" s="7">
        <v>9.7209134479842128</v>
      </c>
      <c r="J3132">
        <v>7.7</v>
      </c>
      <c r="K3132">
        <v>221.83500000000001</v>
      </c>
      <c r="L3132">
        <v>201.6</v>
      </c>
      <c r="M3132">
        <v>30.4</v>
      </c>
      <c r="N3132">
        <v>26.8</v>
      </c>
    </row>
    <row r="3133" spans="1:14" x14ac:dyDescent="0.25">
      <c r="A3133" t="s">
        <v>12</v>
      </c>
      <c r="B3133" t="s">
        <v>61</v>
      </c>
      <c r="C3133" s="1">
        <v>42450</v>
      </c>
      <c r="D3133">
        <f>33.7-0-0</f>
        <v>33.700000000000003</v>
      </c>
      <c r="E3133">
        <v>28.9</v>
      </c>
      <c r="F3133" s="7">
        <v>30.139118913547534</v>
      </c>
      <c r="G3133" s="7">
        <v>5.9066253171694383</v>
      </c>
      <c r="H3133">
        <v>6.63</v>
      </c>
      <c r="I3133" s="7">
        <v>6.8636481533690432</v>
      </c>
      <c r="J3133">
        <v>24.4</v>
      </c>
      <c r="K3133">
        <v>707.18500000000006</v>
      </c>
      <c r="L3133">
        <v>606.9</v>
      </c>
      <c r="M3133">
        <v>193.9</v>
      </c>
      <c r="N3133">
        <v>171.4</v>
      </c>
    </row>
    <row r="3134" spans="1:14" x14ac:dyDescent="0.25">
      <c r="A3134" t="s">
        <v>13</v>
      </c>
      <c r="B3134" t="s">
        <v>61</v>
      </c>
      <c r="C3134" s="1">
        <v>42450</v>
      </c>
      <c r="D3134">
        <f>11-0-0</f>
        <v>11</v>
      </c>
      <c r="E3134">
        <v>10</v>
      </c>
      <c r="F3134" s="7">
        <v>9.8376946008612123</v>
      </c>
      <c r="G3134" s="7">
        <v>6.209529179588384</v>
      </c>
      <c r="H3134">
        <v>6.97</v>
      </c>
      <c r="I3134" s="7">
        <v>7.2156301099520714</v>
      </c>
      <c r="J3134">
        <v>8.1999999999999993</v>
      </c>
      <c r="K3134">
        <v>237</v>
      </c>
      <c r="L3134">
        <v>210</v>
      </c>
      <c r="M3134">
        <v>24.3</v>
      </c>
      <c r="N3134">
        <v>21.5</v>
      </c>
    </row>
    <row r="3135" spans="1:14" x14ac:dyDescent="0.25">
      <c r="A3135" t="s">
        <v>14</v>
      </c>
      <c r="B3135" t="s">
        <v>61</v>
      </c>
      <c r="C3135" s="1">
        <v>42450</v>
      </c>
      <c r="D3135">
        <f>8-0-0</f>
        <v>8</v>
      </c>
      <c r="E3135">
        <v>6.1</v>
      </c>
      <c r="F3135" s="7">
        <v>7.1546869824445185</v>
      </c>
      <c r="G3135" s="7">
        <v>3.7506625317169431</v>
      </c>
      <c r="H3135">
        <v>4.21</v>
      </c>
      <c r="I3135" s="7">
        <v>4.3583648153369046</v>
      </c>
      <c r="J3135">
        <v>5.8</v>
      </c>
      <c r="K3135">
        <v>168</v>
      </c>
      <c r="L3135">
        <v>128.1</v>
      </c>
      <c r="M3135">
        <v>11.5</v>
      </c>
      <c r="N3135">
        <v>10.199999999999999</v>
      </c>
    </row>
    <row r="3136" spans="1:14" x14ac:dyDescent="0.25">
      <c r="A3136" t="s">
        <v>15</v>
      </c>
      <c r="B3136" t="s">
        <v>61</v>
      </c>
      <c r="C3136" s="1">
        <v>42450</v>
      </c>
      <c r="D3136">
        <f>12-0-0</f>
        <v>12</v>
      </c>
      <c r="E3136">
        <v>9.9</v>
      </c>
      <c r="F3136" s="7">
        <v>10.732030473666779</v>
      </c>
      <c r="G3136" s="7">
        <v>3.6348463490273466</v>
      </c>
      <c r="H3136">
        <v>4.08</v>
      </c>
      <c r="I3136" s="7">
        <v>4.2237834789963351</v>
      </c>
      <c r="J3136">
        <v>9</v>
      </c>
      <c r="K3136">
        <v>261</v>
      </c>
      <c r="L3136">
        <v>207.9</v>
      </c>
      <c r="M3136">
        <v>32.299999999999997</v>
      </c>
      <c r="N3136">
        <v>28.5</v>
      </c>
    </row>
    <row r="3137" spans="1:14" x14ac:dyDescent="0.25">
      <c r="A3137" t="s">
        <v>16</v>
      </c>
      <c r="B3137" t="s">
        <v>61</v>
      </c>
      <c r="C3137" s="1">
        <v>42450</v>
      </c>
      <c r="D3137">
        <f>12-0-0</f>
        <v>12</v>
      </c>
      <c r="E3137">
        <v>9.9</v>
      </c>
      <c r="F3137" s="7">
        <v>10.732030473666779</v>
      </c>
      <c r="G3137" s="7">
        <v>6.0491683112489421</v>
      </c>
      <c r="H3137">
        <v>6.79</v>
      </c>
      <c r="I3137" s="7">
        <v>7.0292867211728227</v>
      </c>
      <c r="J3137">
        <v>8.6999999999999993</v>
      </c>
      <c r="K3137">
        <v>252.5</v>
      </c>
      <c r="L3137">
        <v>207.9</v>
      </c>
      <c r="M3137">
        <v>58.9</v>
      </c>
      <c r="N3137">
        <v>52.1</v>
      </c>
    </row>
    <row r="3138" spans="1:14" x14ac:dyDescent="0.25">
      <c r="A3138" t="s">
        <v>17</v>
      </c>
      <c r="B3138" t="s">
        <v>61</v>
      </c>
      <c r="C3138" s="1">
        <v>42450</v>
      </c>
      <c r="D3138">
        <v>0</v>
      </c>
      <c r="E3138">
        <v>17</v>
      </c>
      <c r="F3138" s="7">
        <v>0</v>
      </c>
      <c r="G3138" s="7">
        <v>2.9310403157597968</v>
      </c>
      <c r="H3138">
        <v>3.29</v>
      </c>
      <c r="I3138" s="7">
        <v>3.405943050465182</v>
      </c>
      <c r="J3138">
        <v>47.5</v>
      </c>
      <c r="K3138">
        <v>0</v>
      </c>
      <c r="L3138">
        <v>357</v>
      </c>
      <c r="M3138">
        <v>420.6</v>
      </c>
      <c r="N3138">
        <v>371.9</v>
      </c>
    </row>
    <row r="3139" spans="1:14" x14ac:dyDescent="0.25">
      <c r="A3139" t="s">
        <v>18</v>
      </c>
      <c r="B3139" t="s">
        <v>61</v>
      </c>
      <c r="C3139" s="1">
        <v>42450</v>
      </c>
      <c r="D3139">
        <f>20-0-0</f>
        <v>20</v>
      </c>
      <c r="E3139">
        <v>16.2</v>
      </c>
      <c r="F3139" s="7">
        <v>17.886717456111295</v>
      </c>
      <c r="G3139" s="7">
        <v>2.2094164082323084</v>
      </c>
      <c r="H3139">
        <v>2.48</v>
      </c>
      <c r="I3139" s="7">
        <v>2.5673978009585565</v>
      </c>
      <c r="J3139">
        <v>14.4</v>
      </c>
      <c r="K3139">
        <v>418</v>
      </c>
      <c r="L3139">
        <v>340.2</v>
      </c>
      <c r="M3139">
        <v>137.5</v>
      </c>
      <c r="N3139">
        <v>121.6</v>
      </c>
    </row>
    <row r="3140" spans="1:14" x14ac:dyDescent="0.25">
      <c r="A3140" t="s">
        <v>19</v>
      </c>
      <c r="B3140" t="s">
        <v>61</v>
      </c>
      <c r="C3140" s="1">
        <v>42450</v>
      </c>
      <c r="D3140">
        <f>15-0-0</f>
        <v>15</v>
      </c>
      <c r="E3140">
        <v>14.6</v>
      </c>
      <c r="F3140" s="7">
        <v>13.415038092083472</v>
      </c>
      <c r="G3140" s="7">
        <v>2.2005074711023398</v>
      </c>
      <c r="H3140">
        <v>2.4700000000000002</v>
      </c>
      <c r="I3140" s="7">
        <v>2.5570453904708206</v>
      </c>
      <c r="J3140">
        <v>11</v>
      </c>
      <c r="K3140">
        <v>320</v>
      </c>
      <c r="L3140">
        <v>306.59999999999997</v>
      </c>
      <c r="M3140">
        <v>164.4</v>
      </c>
      <c r="N3140">
        <v>145.4</v>
      </c>
    </row>
    <row r="3141" spans="1:14" x14ac:dyDescent="0.25">
      <c r="A3141" t="s">
        <v>20</v>
      </c>
      <c r="B3141" t="s">
        <v>61</v>
      </c>
      <c r="C3141" s="1">
        <v>42450</v>
      </c>
      <c r="D3141">
        <f>29-0-0</f>
        <v>29</v>
      </c>
      <c r="E3141">
        <v>23.5</v>
      </c>
      <c r="F3141" s="7">
        <v>25.935740311361378</v>
      </c>
      <c r="G3141" s="7">
        <v>1.7996053002537356</v>
      </c>
      <c r="H3141">
        <v>2.02</v>
      </c>
      <c r="I3141" s="7">
        <v>2.0911869185226952</v>
      </c>
      <c r="J3141">
        <v>20.7</v>
      </c>
      <c r="K3141">
        <v>599</v>
      </c>
      <c r="L3141">
        <v>493.5</v>
      </c>
      <c r="M3141">
        <v>155.9</v>
      </c>
      <c r="N3141">
        <v>137.9</v>
      </c>
    </row>
    <row r="3142" spans="1:14" x14ac:dyDescent="0.25">
      <c r="A3142" t="s">
        <v>21</v>
      </c>
      <c r="B3142" t="s">
        <v>61</v>
      </c>
      <c r="C3142" s="1">
        <v>42450</v>
      </c>
      <c r="D3142">
        <f>25-0-0</f>
        <v>25</v>
      </c>
      <c r="E3142">
        <v>22.5</v>
      </c>
      <c r="F3142" s="7">
        <v>22.35839682013912</v>
      </c>
      <c r="G3142" s="7">
        <v>2.6904990132506343</v>
      </c>
      <c r="H3142">
        <v>3.02</v>
      </c>
      <c r="I3142" s="7">
        <v>3.1264279672963067</v>
      </c>
      <c r="J3142">
        <v>19.100000000000001</v>
      </c>
      <c r="K3142">
        <v>552</v>
      </c>
      <c r="L3142">
        <v>472.5</v>
      </c>
      <c r="M3142">
        <v>264.8</v>
      </c>
      <c r="N3142">
        <v>234.1</v>
      </c>
    </row>
    <row r="3143" spans="1:14" x14ac:dyDescent="0.25">
      <c r="A3143" t="s">
        <v>22</v>
      </c>
      <c r="B3143" t="s">
        <v>61</v>
      </c>
      <c r="C3143" s="1">
        <v>42450</v>
      </c>
      <c r="D3143">
        <f>23-0-0</f>
        <v>23</v>
      </c>
      <c r="E3143">
        <v>17.100000000000001</v>
      </c>
      <c r="F3143" s="7">
        <v>20.569725074527991</v>
      </c>
      <c r="G3143" s="7">
        <v>1.265069072455596</v>
      </c>
      <c r="H3143">
        <v>1.42</v>
      </c>
      <c r="I3143" s="7">
        <v>1.4700422892585283</v>
      </c>
      <c r="J3143">
        <v>15</v>
      </c>
      <c r="K3143">
        <v>434</v>
      </c>
      <c r="L3143">
        <v>359.1</v>
      </c>
      <c r="M3143">
        <v>196.2</v>
      </c>
      <c r="N3143">
        <v>173.5</v>
      </c>
    </row>
    <row r="3144" spans="1:14" x14ac:dyDescent="0.25">
      <c r="A3144" t="s">
        <v>23</v>
      </c>
      <c r="B3144" t="s">
        <v>61</v>
      </c>
      <c r="C3144" s="1">
        <v>42450</v>
      </c>
      <c r="D3144">
        <f>4.5-0-0</f>
        <v>4.5</v>
      </c>
      <c r="E3144">
        <v>4.7</v>
      </c>
      <c r="F3144" s="7">
        <v>4.0245114276250415</v>
      </c>
      <c r="G3144" s="7">
        <v>2.093600225542712</v>
      </c>
      <c r="H3144">
        <v>2.35</v>
      </c>
      <c r="I3144" s="7">
        <v>2.4328164646179871</v>
      </c>
      <c r="J3144">
        <v>2.7</v>
      </c>
      <c r="K3144">
        <v>78.8</v>
      </c>
      <c r="L3144">
        <v>98.7</v>
      </c>
      <c r="M3144">
        <v>3.2</v>
      </c>
      <c r="N3144">
        <v>2.8</v>
      </c>
    </row>
    <row r="3145" spans="1:14" x14ac:dyDescent="0.25">
      <c r="A3145" t="s">
        <v>24</v>
      </c>
      <c r="B3145" t="s">
        <v>61</v>
      </c>
      <c r="C3145" s="1">
        <v>42450</v>
      </c>
      <c r="D3145">
        <f>41-0-0</f>
        <v>41</v>
      </c>
      <c r="E3145">
        <v>35</v>
      </c>
      <c r="F3145" s="7">
        <v>36.667770785028161</v>
      </c>
      <c r="G3145" s="7">
        <v>1.5323371863546658</v>
      </c>
      <c r="H3145">
        <v>1.72</v>
      </c>
      <c r="I3145" s="7">
        <v>1.7806146038906117</v>
      </c>
      <c r="J3145">
        <v>29.3</v>
      </c>
      <c r="K3145">
        <v>847.9</v>
      </c>
      <c r="L3145">
        <v>735</v>
      </c>
      <c r="M3145">
        <v>383.5</v>
      </c>
      <c r="N3145">
        <v>339.1</v>
      </c>
    </row>
    <row r="3146" spans="1:14" x14ac:dyDescent="0.25">
      <c r="A3146" t="s">
        <v>25</v>
      </c>
      <c r="B3146" t="s">
        <v>61</v>
      </c>
      <c r="C3146" s="1">
        <v>42450</v>
      </c>
      <c r="D3146">
        <f>6-0-0</f>
        <v>6</v>
      </c>
      <c r="E3146">
        <v>6.3</v>
      </c>
      <c r="F3146" s="7">
        <v>5.3660152368333893</v>
      </c>
      <c r="G3146" s="7">
        <v>2.057964477022836</v>
      </c>
      <c r="H3146">
        <v>2.31</v>
      </c>
      <c r="I3146" s="7">
        <v>2.3914068226670424</v>
      </c>
      <c r="J3146">
        <v>4.7</v>
      </c>
      <c r="K3146">
        <v>136</v>
      </c>
      <c r="L3146">
        <v>132.29999999999998</v>
      </c>
      <c r="M3146">
        <v>9.3000000000000007</v>
      </c>
      <c r="N3146">
        <v>8.1999999999999993</v>
      </c>
    </row>
    <row r="3147" spans="1:14" x14ac:dyDescent="0.25">
      <c r="A3147" t="s">
        <v>26</v>
      </c>
      <c r="B3147" t="s">
        <v>61</v>
      </c>
      <c r="C3147" s="1">
        <v>42450</v>
      </c>
      <c r="D3147">
        <f>19-0-0</f>
        <v>19</v>
      </c>
      <c r="E3147">
        <v>13.8</v>
      </c>
      <c r="F3147" s="7">
        <v>16.992381583305733</v>
      </c>
      <c r="G3147" s="7">
        <v>1.389794192275162</v>
      </c>
      <c r="H3147">
        <v>1.56</v>
      </c>
      <c r="I3147" s="7">
        <v>1.6149760360868339</v>
      </c>
      <c r="J3147">
        <v>13.9</v>
      </c>
      <c r="K3147">
        <v>403.5</v>
      </c>
      <c r="L3147">
        <v>289.8</v>
      </c>
      <c r="M3147">
        <v>55.2</v>
      </c>
      <c r="N3147">
        <v>48.8</v>
      </c>
    </row>
    <row r="3148" spans="1:14" x14ac:dyDescent="0.25">
      <c r="A3148" t="s">
        <v>27</v>
      </c>
      <c r="B3148" t="s">
        <v>61</v>
      </c>
      <c r="C3148" s="1">
        <v>42450</v>
      </c>
      <c r="D3148">
        <f>19-0-0</f>
        <v>19</v>
      </c>
      <c r="E3148">
        <v>18.2</v>
      </c>
      <c r="F3148" s="7">
        <v>16.992381583305733</v>
      </c>
      <c r="G3148" s="7">
        <v>1.2027065125458132</v>
      </c>
      <c r="H3148">
        <v>1.35</v>
      </c>
      <c r="I3148" s="7">
        <v>1.3975754158443756</v>
      </c>
      <c r="J3148">
        <v>13.9</v>
      </c>
      <c r="K3148">
        <v>404</v>
      </c>
      <c r="L3148">
        <v>382.2</v>
      </c>
      <c r="M3148">
        <v>178.7</v>
      </c>
      <c r="N3148">
        <v>158</v>
      </c>
    </row>
    <row r="3149" spans="1:14" x14ac:dyDescent="0.25">
      <c r="A3149" t="s">
        <v>28</v>
      </c>
      <c r="B3149" t="s">
        <v>61</v>
      </c>
      <c r="C3149" s="1">
        <v>42450</v>
      </c>
      <c r="D3149">
        <f>7-0-0</f>
        <v>7</v>
      </c>
      <c r="E3149">
        <v>7</v>
      </c>
      <c r="F3149" s="7">
        <v>6.2603511096389539</v>
      </c>
      <c r="G3149" s="7">
        <v>1.1937975754158443</v>
      </c>
      <c r="H3149">
        <v>1.34</v>
      </c>
      <c r="I3149" s="7">
        <v>1.3872230053566397</v>
      </c>
      <c r="J3149">
        <v>5.0999999999999996</v>
      </c>
      <c r="K3149">
        <v>147</v>
      </c>
      <c r="L3149">
        <v>147</v>
      </c>
      <c r="M3149">
        <v>65.5</v>
      </c>
      <c r="N3149">
        <v>57.9</v>
      </c>
    </row>
    <row r="3150" spans="1:14" x14ac:dyDescent="0.25">
      <c r="A3150" t="s">
        <v>29</v>
      </c>
      <c r="B3150" t="s">
        <v>61</v>
      </c>
      <c r="C3150" s="1">
        <v>42450</v>
      </c>
      <c r="D3150">
        <f>15-0-0</f>
        <v>15</v>
      </c>
      <c r="E3150">
        <v>12.4</v>
      </c>
      <c r="F3150" s="7">
        <v>13.415038092083472</v>
      </c>
      <c r="G3150" s="7">
        <v>1.1492528897659993</v>
      </c>
      <c r="H3150">
        <v>1.29</v>
      </c>
      <c r="I3150" s="7">
        <v>1.3354609529179589</v>
      </c>
      <c r="J3150">
        <v>11.7</v>
      </c>
      <c r="K3150">
        <v>339</v>
      </c>
      <c r="L3150">
        <v>260.40000000000003</v>
      </c>
      <c r="M3150">
        <v>32.6</v>
      </c>
      <c r="N3150">
        <v>28.8</v>
      </c>
    </row>
    <row r="3151" spans="1:14" x14ac:dyDescent="0.25">
      <c r="A3151" t="s">
        <v>30</v>
      </c>
      <c r="B3151" t="s">
        <v>61</v>
      </c>
      <c r="C3151" s="1">
        <v>42450</v>
      </c>
      <c r="D3151">
        <f>36-0-0</f>
        <v>36</v>
      </c>
      <c r="E3151">
        <v>31.3</v>
      </c>
      <c r="F3151" s="7">
        <v>32.196091421000332</v>
      </c>
      <c r="G3151" s="7">
        <v>1.4254299407950379</v>
      </c>
      <c r="H3151">
        <v>1.6</v>
      </c>
      <c r="I3151" s="7">
        <v>1.6563856780377784</v>
      </c>
      <c r="J3151">
        <v>25.8</v>
      </c>
      <c r="K3151">
        <v>747</v>
      </c>
      <c r="L3151">
        <v>657.30000000000007</v>
      </c>
      <c r="M3151">
        <v>76.900000000000006</v>
      </c>
      <c r="N3151">
        <v>68</v>
      </c>
    </row>
    <row r="3152" spans="1:14" x14ac:dyDescent="0.25">
      <c r="A3152" t="s">
        <v>31</v>
      </c>
      <c r="B3152" t="s">
        <v>61</v>
      </c>
      <c r="C3152" s="1">
        <v>42450</v>
      </c>
      <c r="D3152">
        <f>50.5-0-0</f>
        <v>50.5</v>
      </c>
      <c r="E3152">
        <v>19.399999999999999</v>
      </c>
      <c r="F3152" s="7">
        <v>45.163961576681025</v>
      </c>
      <c r="G3152" s="7">
        <v>1.1937975754158443</v>
      </c>
      <c r="H3152">
        <v>1.34</v>
      </c>
      <c r="I3152" s="7">
        <v>1.3872230053566397</v>
      </c>
      <c r="J3152">
        <v>27.6</v>
      </c>
      <c r="K3152">
        <v>798.5</v>
      </c>
      <c r="L3152">
        <v>407.4</v>
      </c>
      <c r="M3152">
        <v>142.30000000000001</v>
      </c>
      <c r="N3152">
        <v>125.8</v>
      </c>
    </row>
    <row r="3153" spans="1:14" x14ac:dyDescent="0.25">
      <c r="A3153" t="s">
        <v>32</v>
      </c>
      <c r="B3153" t="s">
        <v>61</v>
      </c>
      <c r="C3153" s="1">
        <v>42450</v>
      </c>
      <c r="D3153">
        <f>7-0-0</f>
        <v>7</v>
      </c>
      <c r="E3153">
        <v>6.8</v>
      </c>
      <c r="F3153" s="7">
        <v>6.2603511096389539</v>
      </c>
      <c r="G3153" s="7">
        <v>0.73944178178742581</v>
      </c>
      <c r="H3153">
        <v>0.83</v>
      </c>
      <c r="I3153" s="7">
        <v>0.85925007048209745</v>
      </c>
      <c r="J3153">
        <v>5.2</v>
      </c>
      <c r="K3153">
        <v>150</v>
      </c>
      <c r="L3153">
        <v>142.79999999999998</v>
      </c>
      <c r="M3153">
        <v>55.5</v>
      </c>
      <c r="N3153">
        <v>49.1</v>
      </c>
    </row>
    <row r="3154" spans="1:14" x14ac:dyDescent="0.25">
      <c r="A3154" t="s">
        <v>33</v>
      </c>
      <c r="B3154" t="s">
        <v>61</v>
      </c>
      <c r="C3154" s="1">
        <v>42450</v>
      </c>
      <c r="D3154">
        <v>0</v>
      </c>
      <c r="E3154">
        <v>15</v>
      </c>
      <c r="F3154" s="7">
        <v>0</v>
      </c>
      <c r="G3154" s="7">
        <v>0.86416690160699161</v>
      </c>
      <c r="H3154">
        <v>0.97</v>
      </c>
      <c r="I3154" s="7">
        <v>1.0041838173104032</v>
      </c>
      <c r="J3154">
        <v>41.9</v>
      </c>
      <c r="K3154">
        <v>0</v>
      </c>
      <c r="L3154">
        <v>315</v>
      </c>
      <c r="M3154">
        <v>681</v>
      </c>
      <c r="N3154">
        <v>602.1</v>
      </c>
    </row>
    <row r="3155" spans="1:14" x14ac:dyDescent="0.25">
      <c r="A3155" t="s">
        <v>34</v>
      </c>
      <c r="B3155" t="s">
        <v>61</v>
      </c>
      <c r="C3155" s="1">
        <v>42450</v>
      </c>
      <c r="D3155">
        <f>10-0-0</f>
        <v>10</v>
      </c>
      <c r="E3155">
        <v>7.2</v>
      </c>
      <c r="F3155" s="7">
        <v>8.9433587280556477</v>
      </c>
      <c r="G3155" s="7">
        <v>0.49890047927826325</v>
      </c>
      <c r="H3155">
        <v>0.56000000000000005</v>
      </c>
      <c r="I3155" s="7">
        <v>0.57973498731322248</v>
      </c>
      <c r="J3155">
        <v>6.6</v>
      </c>
      <c r="K3155">
        <v>191.10000000000002</v>
      </c>
      <c r="L3155">
        <v>151.20000000000002</v>
      </c>
      <c r="M3155">
        <v>19.7</v>
      </c>
      <c r="N3155">
        <v>17.399999999999999</v>
      </c>
    </row>
    <row r="3156" spans="1:14" x14ac:dyDescent="0.25">
      <c r="A3156" t="s">
        <v>35</v>
      </c>
      <c r="B3156" t="s">
        <v>61</v>
      </c>
      <c r="C3156" s="1">
        <v>42450</v>
      </c>
      <c r="D3156">
        <f>21-0-0</f>
        <v>21</v>
      </c>
      <c r="E3156">
        <v>18</v>
      </c>
      <c r="F3156" s="7">
        <v>18.781053328916862</v>
      </c>
      <c r="G3156" s="7">
        <v>0.48999154214829432</v>
      </c>
      <c r="H3156">
        <v>0.55000000000000004</v>
      </c>
      <c r="I3156" s="7">
        <v>0.56938257682548632</v>
      </c>
      <c r="J3156">
        <v>15.4</v>
      </c>
      <c r="K3156">
        <v>445</v>
      </c>
      <c r="L3156">
        <v>378</v>
      </c>
      <c r="M3156">
        <v>198.1</v>
      </c>
      <c r="N3156">
        <v>175.2</v>
      </c>
    </row>
    <row r="3157" spans="1:14" x14ac:dyDescent="0.25">
      <c r="A3157" t="s">
        <v>36</v>
      </c>
      <c r="B3157" t="s">
        <v>61</v>
      </c>
      <c r="C3157" s="1">
        <v>42450</v>
      </c>
      <c r="D3157">
        <v>0</v>
      </c>
      <c r="E3157">
        <v>8</v>
      </c>
      <c r="F3157" s="7">
        <v>0</v>
      </c>
      <c r="G3157" s="7">
        <v>0.22272342824922467</v>
      </c>
      <c r="H3157">
        <v>0.25</v>
      </c>
      <c r="I3157" s="7">
        <v>0.25881026219340286</v>
      </c>
      <c r="J3157">
        <v>22.4</v>
      </c>
      <c r="K3157">
        <v>0</v>
      </c>
      <c r="L3157">
        <v>168</v>
      </c>
      <c r="M3157">
        <v>0</v>
      </c>
      <c r="N3157">
        <v>0</v>
      </c>
    </row>
    <row r="3158" spans="1:14" x14ac:dyDescent="0.25">
      <c r="A3158" t="s">
        <v>37</v>
      </c>
      <c r="B3158" t="s">
        <v>61</v>
      </c>
      <c r="C3158" s="1">
        <v>42450</v>
      </c>
      <c r="D3158">
        <v>0</v>
      </c>
      <c r="E3158">
        <v>0</v>
      </c>
      <c r="F3158" s="7">
        <v>0</v>
      </c>
      <c r="G3158" s="7">
        <v>0</v>
      </c>
      <c r="H3158">
        <v>0</v>
      </c>
      <c r="I3158" s="7">
        <v>0</v>
      </c>
      <c r="J3158">
        <v>0</v>
      </c>
      <c r="K3158">
        <v>0</v>
      </c>
      <c r="L3158">
        <v>0</v>
      </c>
      <c r="M3158">
        <v>0</v>
      </c>
      <c r="N3158">
        <v>0</v>
      </c>
    </row>
    <row r="3159" spans="1:14" x14ac:dyDescent="0.25">
      <c r="A3159" t="s">
        <v>38</v>
      </c>
      <c r="B3159" t="s">
        <v>61</v>
      </c>
      <c r="C3159" s="1">
        <v>42450</v>
      </c>
      <c r="D3159">
        <v>0</v>
      </c>
      <c r="E3159">
        <v>10</v>
      </c>
      <c r="F3159" s="7">
        <v>0</v>
      </c>
      <c r="G3159" s="7">
        <v>0</v>
      </c>
      <c r="H3159">
        <v>0</v>
      </c>
      <c r="I3159" s="7">
        <v>0</v>
      </c>
      <c r="J3159">
        <v>28</v>
      </c>
      <c r="K3159">
        <v>0</v>
      </c>
      <c r="L3159">
        <v>210</v>
      </c>
      <c r="M3159">
        <v>456.3</v>
      </c>
      <c r="N3159">
        <v>403.5</v>
      </c>
    </row>
    <row r="3160" spans="1:14" x14ac:dyDescent="0.25">
      <c r="A3160" t="s">
        <v>59</v>
      </c>
      <c r="B3160" t="s">
        <v>61</v>
      </c>
      <c r="C3160" s="1">
        <v>42450</v>
      </c>
      <c r="D3160">
        <v>0</v>
      </c>
      <c r="E3160">
        <v>5</v>
      </c>
      <c r="F3160" s="7">
        <v>0</v>
      </c>
      <c r="G3160" s="7">
        <v>0</v>
      </c>
      <c r="I3160" s="7">
        <v>0</v>
      </c>
      <c r="K3160">
        <v>0</v>
      </c>
      <c r="L3160">
        <v>105</v>
      </c>
      <c r="M3160">
        <v>0</v>
      </c>
      <c r="N3160">
        <v>0</v>
      </c>
    </row>
    <row r="3161" spans="1:14" x14ac:dyDescent="0.25">
      <c r="A3161" t="s">
        <v>1</v>
      </c>
      <c r="B3161" t="s">
        <v>61</v>
      </c>
      <c r="C3161" s="1">
        <v>42451</v>
      </c>
      <c r="D3161">
        <v>603.9</v>
      </c>
      <c r="E3161">
        <v>507.19999999999993</v>
      </c>
      <c r="F3161">
        <v>554</v>
      </c>
      <c r="G3161">
        <v>156</v>
      </c>
      <c r="H3161">
        <v>177.35000000000002</v>
      </c>
      <c r="I3161">
        <v>188.36</v>
      </c>
      <c r="J3161">
        <v>533.20731707317077</v>
      </c>
      <c r="K3161">
        <v>13148.800000000001</v>
      </c>
      <c r="L3161">
        <v>11874</v>
      </c>
      <c r="M3161">
        <v>4509.2</v>
      </c>
      <c r="N3161">
        <v>4037.1600000000008</v>
      </c>
    </row>
    <row r="3162" spans="1:14" x14ac:dyDescent="0.25">
      <c r="A3162" t="s">
        <v>2</v>
      </c>
      <c r="B3162" t="s">
        <v>61</v>
      </c>
      <c r="C3162" s="1">
        <v>42451</v>
      </c>
      <c r="D3162">
        <f>15.9-0-0</f>
        <v>15.9</v>
      </c>
      <c r="E3162">
        <v>15.4</v>
      </c>
      <c r="F3162" s="7">
        <v>14.586189766517636</v>
      </c>
      <c r="G3162" s="7">
        <v>18.208063151959401</v>
      </c>
      <c r="H3162">
        <v>20.7</v>
      </c>
      <c r="I3162" s="7">
        <v>21.985069072455595</v>
      </c>
      <c r="J3162">
        <v>12.1</v>
      </c>
      <c r="K3162">
        <v>363.23</v>
      </c>
      <c r="L3162">
        <v>338.8</v>
      </c>
      <c r="M3162">
        <v>44.8</v>
      </c>
      <c r="N3162">
        <v>40.1</v>
      </c>
    </row>
    <row r="3163" spans="1:14" x14ac:dyDescent="0.25">
      <c r="A3163" t="s">
        <v>3</v>
      </c>
      <c r="B3163" t="s">
        <v>61</v>
      </c>
      <c r="C3163" s="1">
        <v>42451</v>
      </c>
      <c r="D3163">
        <f>4.9-0-0</f>
        <v>4.9000000000000004</v>
      </c>
      <c r="E3163">
        <v>3.9</v>
      </c>
      <c r="F3163" s="7">
        <v>4.4951150852790205</v>
      </c>
      <c r="G3163" s="7">
        <v>12.411389906963629</v>
      </c>
      <c r="H3163">
        <v>14.11</v>
      </c>
      <c r="I3163" s="7">
        <v>14.985957710741468</v>
      </c>
      <c r="J3163">
        <v>3.3</v>
      </c>
      <c r="K3163">
        <v>99.915000000000006</v>
      </c>
      <c r="L3163">
        <v>85.8</v>
      </c>
      <c r="M3163">
        <v>25.2</v>
      </c>
      <c r="N3163">
        <v>22.6</v>
      </c>
    </row>
    <row r="3164" spans="1:14" x14ac:dyDescent="0.25">
      <c r="A3164" t="s">
        <v>4</v>
      </c>
      <c r="B3164" t="s">
        <v>61</v>
      </c>
      <c r="C3164" s="1">
        <v>42451</v>
      </c>
      <c r="D3164">
        <f>8.9-0-0</f>
        <v>8.9</v>
      </c>
      <c r="E3164">
        <v>7.8</v>
      </c>
      <c r="F3164" s="7">
        <v>8.1645967875476089</v>
      </c>
      <c r="G3164" s="7">
        <v>9.2183817310403153</v>
      </c>
      <c r="H3164">
        <v>10.48</v>
      </c>
      <c r="I3164" s="7">
        <v>11.130605018325346</v>
      </c>
      <c r="J3164">
        <v>6.5</v>
      </c>
      <c r="K3164">
        <v>194.01</v>
      </c>
      <c r="L3164">
        <v>171.6</v>
      </c>
      <c r="M3164">
        <v>44</v>
      </c>
      <c r="N3164">
        <v>39.4</v>
      </c>
    </row>
    <row r="3165" spans="1:14" x14ac:dyDescent="0.25">
      <c r="A3165" t="s">
        <v>5</v>
      </c>
      <c r="B3165" t="s">
        <v>61</v>
      </c>
      <c r="C3165" s="1">
        <v>42451</v>
      </c>
      <c r="D3165">
        <f>11.8-0-0</f>
        <v>11.8</v>
      </c>
      <c r="E3165">
        <v>7.7</v>
      </c>
      <c r="F3165" s="7">
        <v>10.824971021692335</v>
      </c>
      <c r="G3165" s="7">
        <v>8.8929235974062575</v>
      </c>
      <c r="H3165">
        <v>10.11</v>
      </c>
      <c r="I3165" s="7">
        <v>10.737635184663095</v>
      </c>
      <c r="J3165">
        <v>10.5</v>
      </c>
      <c r="K3165">
        <v>316.49450000000002</v>
      </c>
      <c r="L3165">
        <v>169.4</v>
      </c>
      <c r="M3165">
        <v>26.1</v>
      </c>
      <c r="N3165">
        <v>23.4</v>
      </c>
    </row>
    <row r="3166" spans="1:14" x14ac:dyDescent="0.25">
      <c r="A3166" t="s">
        <v>6</v>
      </c>
      <c r="B3166" t="s">
        <v>61</v>
      </c>
      <c r="C3166" s="1">
        <v>42451</v>
      </c>
      <c r="D3166">
        <f>11-0-1.1</f>
        <v>9.9</v>
      </c>
      <c r="E3166">
        <v>15.4</v>
      </c>
      <c r="F3166" s="7">
        <v>9.0819672131147549</v>
      </c>
      <c r="G3166" s="7">
        <v>10.960022554271214</v>
      </c>
      <c r="H3166">
        <v>12.46</v>
      </c>
      <c r="I3166" s="7">
        <v>13.233524668734143</v>
      </c>
      <c r="J3166">
        <v>10.3</v>
      </c>
      <c r="K3166">
        <v>309.923</v>
      </c>
      <c r="L3166">
        <v>338.8</v>
      </c>
      <c r="M3166">
        <v>36.200000000000003</v>
      </c>
      <c r="N3166">
        <v>32.4</v>
      </c>
    </row>
    <row r="3167" spans="1:14" x14ac:dyDescent="0.25">
      <c r="A3167" t="s">
        <v>7</v>
      </c>
      <c r="B3167" t="s">
        <v>61</v>
      </c>
      <c r="C3167" s="1">
        <v>42451</v>
      </c>
      <c r="D3167">
        <f>20.1-0-0</f>
        <v>20.100000000000001</v>
      </c>
      <c r="E3167">
        <v>11.5</v>
      </c>
      <c r="F3167" s="7">
        <v>18.439145553899657</v>
      </c>
      <c r="G3167" s="7">
        <v>9.2623625599097803</v>
      </c>
      <c r="H3167">
        <v>10.53</v>
      </c>
      <c r="I3167" s="7">
        <v>11.183709049901324</v>
      </c>
      <c r="J3167">
        <v>12.8</v>
      </c>
      <c r="K3167">
        <v>383.911</v>
      </c>
      <c r="L3167">
        <v>253</v>
      </c>
      <c r="M3167">
        <v>34.200000000000003</v>
      </c>
      <c r="N3167">
        <v>30.6</v>
      </c>
    </row>
    <row r="3168" spans="1:14" x14ac:dyDescent="0.25">
      <c r="A3168" t="s">
        <v>8</v>
      </c>
      <c r="B3168" t="s">
        <v>61</v>
      </c>
      <c r="C3168" s="1">
        <v>42451</v>
      </c>
      <c r="D3168">
        <f>16.2-0-0</f>
        <v>16.2</v>
      </c>
      <c r="E3168">
        <v>9.4</v>
      </c>
      <c r="F3168" s="7">
        <v>14.86140089418778</v>
      </c>
      <c r="G3168" s="7">
        <v>7.0369326191147437</v>
      </c>
      <c r="H3168">
        <v>8</v>
      </c>
      <c r="I3168" s="7">
        <v>8.4966450521567509</v>
      </c>
      <c r="J3168">
        <v>10.9</v>
      </c>
      <c r="K3168">
        <v>326.62</v>
      </c>
      <c r="L3168">
        <v>206.8</v>
      </c>
      <c r="M3168">
        <v>35.9</v>
      </c>
      <c r="N3168">
        <v>32.1</v>
      </c>
    </row>
    <row r="3169" spans="1:14" x14ac:dyDescent="0.25">
      <c r="A3169" t="s">
        <v>9</v>
      </c>
      <c r="B3169" t="s">
        <v>61</v>
      </c>
      <c r="C3169" s="1">
        <v>42451</v>
      </c>
      <c r="D3169">
        <f>11.5-0-0</f>
        <v>11.5</v>
      </c>
      <c r="E3169">
        <v>11.3</v>
      </c>
      <c r="F3169" s="7">
        <v>10.549759894022189</v>
      </c>
      <c r="G3169" s="7">
        <v>9.112827741753593</v>
      </c>
      <c r="H3169">
        <v>10.36</v>
      </c>
      <c r="I3169" s="7">
        <v>11.003155342542993</v>
      </c>
      <c r="J3169">
        <v>9.8000000000000007</v>
      </c>
      <c r="K3169">
        <v>294.17</v>
      </c>
      <c r="L3169">
        <v>248.60000000000002</v>
      </c>
      <c r="M3169">
        <v>28.3</v>
      </c>
      <c r="N3169">
        <v>25.3</v>
      </c>
    </row>
    <row r="3170" spans="1:14" x14ac:dyDescent="0.25">
      <c r="A3170" t="s">
        <v>10</v>
      </c>
      <c r="B3170" t="s">
        <v>61</v>
      </c>
      <c r="C3170" s="1">
        <v>42451</v>
      </c>
      <c r="D3170">
        <f>16.1-0-0</f>
        <v>16.100000000000001</v>
      </c>
      <c r="E3170">
        <v>12.5</v>
      </c>
      <c r="F3170" s="7">
        <v>14.769663851631067</v>
      </c>
      <c r="G3170" s="7">
        <v>8.6290386241894552</v>
      </c>
      <c r="H3170">
        <v>9.81</v>
      </c>
      <c r="I3170" s="7">
        <v>10.419010995207218</v>
      </c>
      <c r="J3170">
        <v>11.9</v>
      </c>
      <c r="K3170">
        <v>358.09999999999997</v>
      </c>
      <c r="L3170">
        <v>275</v>
      </c>
      <c r="M3170">
        <v>44.3</v>
      </c>
      <c r="N3170">
        <v>39.700000000000003</v>
      </c>
    </row>
    <row r="3171" spans="1:14" x14ac:dyDescent="0.25">
      <c r="A3171" t="s">
        <v>11</v>
      </c>
      <c r="B3171" t="s">
        <v>61</v>
      </c>
      <c r="C3171" s="1">
        <v>42451</v>
      </c>
      <c r="D3171">
        <f>10.3-0-0</f>
        <v>10.3</v>
      </c>
      <c r="E3171">
        <v>9.6</v>
      </c>
      <c r="F3171" s="7">
        <v>9.448915383341614</v>
      </c>
      <c r="G3171" s="7">
        <v>8.2595996616859324</v>
      </c>
      <c r="H3171">
        <v>9.39</v>
      </c>
      <c r="I3171" s="7">
        <v>9.9729371299689884</v>
      </c>
      <c r="J3171">
        <v>7.7</v>
      </c>
      <c r="K3171">
        <v>232.125</v>
      </c>
      <c r="L3171">
        <v>211.2</v>
      </c>
      <c r="M3171">
        <v>31.8</v>
      </c>
      <c r="N3171">
        <v>28.5</v>
      </c>
    </row>
    <row r="3172" spans="1:14" x14ac:dyDescent="0.25">
      <c r="A3172" t="s">
        <v>12</v>
      </c>
      <c r="B3172" t="s">
        <v>61</v>
      </c>
      <c r="C3172" s="1">
        <v>42451</v>
      </c>
      <c r="D3172">
        <f>33.2-0-0</f>
        <v>33.200000000000003</v>
      </c>
      <c r="E3172">
        <v>28.9</v>
      </c>
      <c r="F3172" s="7">
        <v>30.456698128829281</v>
      </c>
      <c r="G3172" s="7">
        <v>5.8318579080913437</v>
      </c>
      <c r="H3172">
        <v>6.63</v>
      </c>
      <c r="I3172" s="7">
        <v>7.0415945869749077</v>
      </c>
      <c r="J3172">
        <v>24.6</v>
      </c>
      <c r="K3172">
        <v>740.42500000000007</v>
      </c>
      <c r="L3172">
        <v>635.79999999999995</v>
      </c>
      <c r="M3172">
        <v>203.1</v>
      </c>
      <c r="N3172">
        <v>181.8</v>
      </c>
    </row>
    <row r="3173" spans="1:14" x14ac:dyDescent="0.25">
      <c r="A3173" t="s">
        <v>13</v>
      </c>
      <c r="B3173" t="s">
        <v>61</v>
      </c>
      <c r="C3173" s="1">
        <v>42451</v>
      </c>
      <c r="D3173">
        <f>11-0-0</f>
        <v>11</v>
      </c>
      <c r="E3173">
        <v>10</v>
      </c>
      <c r="F3173" s="7">
        <v>10.091074681238617</v>
      </c>
      <c r="G3173" s="7">
        <v>6.1309275444037201</v>
      </c>
      <c r="H3173">
        <v>6.97</v>
      </c>
      <c r="I3173" s="7">
        <v>7.4027020016915701</v>
      </c>
      <c r="J3173">
        <v>8.1999999999999993</v>
      </c>
      <c r="K3173">
        <v>248</v>
      </c>
      <c r="L3173">
        <v>220</v>
      </c>
      <c r="M3173">
        <v>25.4</v>
      </c>
      <c r="N3173">
        <v>22.7</v>
      </c>
    </row>
    <row r="3174" spans="1:14" x14ac:dyDescent="0.25">
      <c r="A3174" t="s">
        <v>14</v>
      </c>
      <c r="B3174" t="s">
        <v>61</v>
      </c>
      <c r="C3174" s="1">
        <v>42451</v>
      </c>
      <c r="D3174">
        <f>8-0-0</f>
        <v>8</v>
      </c>
      <c r="E3174">
        <v>6.1</v>
      </c>
      <c r="F3174" s="7">
        <v>7.338963404537175</v>
      </c>
      <c r="G3174" s="7">
        <v>3.7031857908091341</v>
      </c>
      <c r="H3174">
        <v>4.21</v>
      </c>
      <c r="I3174" s="7">
        <v>4.4713594586974903</v>
      </c>
      <c r="J3174">
        <v>5.9</v>
      </c>
      <c r="K3174">
        <v>176</v>
      </c>
      <c r="L3174">
        <v>134.19999999999999</v>
      </c>
      <c r="M3174">
        <v>12.2</v>
      </c>
      <c r="N3174">
        <v>10.9</v>
      </c>
    </row>
    <row r="3175" spans="1:14" x14ac:dyDescent="0.25">
      <c r="A3175" t="s">
        <v>15</v>
      </c>
      <c r="B3175" t="s">
        <v>61</v>
      </c>
      <c r="C3175" s="1">
        <v>42451</v>
      </c>
      <c r="D3175">
        <f>12-0-0</f>
        <v>12</v>
      </c>
      <c r="E3175">
        <v>9.9</v>
      </c>
      <c r="F3175" s="7">
        <v>11.008445106805762</v>
      </c>
      <c r="G3175" s="7">
        <v>3.5888356357485196</v>
      </c>
      <c r="H3175">
        <v>4.08</v>
      </c>
      <c r="I3175" s="7">
        <v>4.3332889765999436</v>
      </c>
      <c r="J3175">
        <v>9.1</v>
      </c>
      <c r="K3175">
        <v>273</v>
      </c>
      <c r="L3175">
        <v>217.8</v>
      </c>
      <c r="M3175">
        <v>33.700000000000003</v>
      </c>
      <c r="N3175">
        <v>30.2</v>
      </c>
    </row>
    <row r="3176" spans="1:14" x14ac:dyDescent="0.25">
      <c r="A3176" t="s">
        <v>16</v>
      </c>
      <c r="B3176" t="s">
        <v>61</v>
      </c>
      <c r="C3176" s="1">
        <v>42451</v>
      </c>
      <c r="D3176">
        <f>14-0-0</f>
        <v>14</v>
      </c>
      <c r="E3176">
        <v>9.9</v>
      </c>
      <c r="F3176" s="7">
        <v>12.843185957940056</v>
      </c>
      <c r="G3176" s="7">
        <v>5.9725965604736393</v>
      </c>
      <c r="H3176">
        <v>6.79</v>
      </c>
      <c r="I3176" s="7">
        <v>7.2115274880180431</v>
      </c>
      <c r="J3176">
        <v>8.9</v>
      </c>
      <c r="K3176">
        <v>266.5</v>
      </c>
      <c r="L3176">
        <v>217.8</v>
      </c>
      <c r="M3176">
        <v>62.2</v>
      </c>
      <c r="N3176">
        <v>55.7</v>
      </c>
    </row>
    <row r="3177" spans="1:14" x14ac:dyDescent="0.25">
      <c r="A3177" t="s">
        <v>17</v>
      </c>
      <c r="B3177" t="s">
        <v>61</v>
      </c>
      <c r="C3177" s="1">
        <v>42451</v>
      </c>
      <c r="D3177">
        <v>0</v>
      </c>
      <c r="E3177">
        <v>17</v>
      </c>
      <c r="F3177" s="7">
        <v>0</v>
      </c>
      <c r="G3177" s="7">
        <v>2.8939385396109385</v>
      </c>
      <c r="H3177">
        <v>3.29</v>
      </c>
      <c r="I3177" s="7">
        <v>3.4942452776994641</v>
      </c>
      <c r="J3177">
        <v>46.3</v>
      </c>
      <c r="K3177">
        <v>0</v>
      </c>
      <c r="L3177">
        <v>374</v>
      </c>
      <c r="M3177">
        <v>426</v>
      </c>
      <c r="N3177">
        <v>381.4</v>
      </c>
    </row>
    <row r="3178" spans="1:14" x14ac:dyDescent="0.25">
      <c r="A3178" t="s">
        <v>18</v>
      </c>
      <c r="B3178" t="s">
        <v>61</v>
      </c>
      <c r="C3178" s="1">
        <v>42451</v>
      </c>
      <c r="D3178">
        <f>20-0-0</f>
        <v>20</v>
      </c>
      <c r="E3178">
        <v>16.2</v>
      </c>
      <c r="F3178" s="7">
        <v>18.347408511342937</v>
      </c>
      <c r="G3178" s="7">
        <v>2.1814491119255708</v>
      </c>
      <c r="H3178">
        <v>2.48</v>
      </c>
      <c r="I3178" s="7">
        <v>2.6339599661685931</v>
      </c>
      <c r="J3178">
        <v>14.6</v>
      </c>
      <c r="K3178">
        <v>438</v>
      </c>
      <c r="L3178">
        <v>356.4</v>
      </c>
      <c r="M3178">
        <v>144.1</v>
      </c>
      <c r="N3178">
        <v>129.1</v>
      </c>
    </row>
    <row r="3179" spans="1:14" x14ac:dyDescent="0.25">
      <c r="A3179" t="s">
        <v>19</v>
      </c>
      <c r="B3179" t="s">
        <v>61</v>
      </c>
      <c r="C3179" s="1">
        <v>42451</v>
      </c>
      <c r="D3179">
        <f>14.5-0-0</f>
        <v>14.5</v>
      </c>
      <c r="E3179">
        <v>14.6</v>
      </c>
      <c r="F3179" s="7">
        <v>13.301871170723631</v>
      </c>
      <c r="G3179" s="7">
        <v>2.1726529461516773</v>
      </c>
      <c r="H3179">
        <v>2.4700000000000002</v>
      </c>
      <c r="I3179" s="7">
        <v>2.6233391598533973</v>
      </c>
      <c r="J3179">
        <v>11.1</v>
      </c>
      <c r="K3179">
        <v>334.5</v>
      </c>
      <c r="L3179">
        <v>321.2</v>
      </c>
      <c r="M3179">
        <v>172</v>
      </c>
      <c r="N3179">
        <v>154</v>
      </c>
    </row>
    <row r="3180" spans="1:14" x14ac:dyDescent="0.25">
      <c r="A3180" t="s">
        <v>20</v>
      </c>
      <c r="B3180" t="s">
        <v>61</v>
      </c>
      <c r="C3180" s="1">
        <v>42451</v>
      </c>
      <c r="D3180">
        <f>27-0-0</f>
        <v>27</v>
      </c>
      <c r="E3180">
        <v>23.5</v>
      </c>
      <c r="F3180" s="7">
        <v>24.769001490312966</v>
      </c>
      <c r="G3180" s="7">
        <v>1.776825486326473</v>
      </c>
      <c r="H3180">
        <v>2.02</v>
      </c>
      <c r="I3180" s="7">
        <v>2.1454028756695798</v>
      </c>
      <c r="J3180">
        <v>20.8</v>
      </c>
      <c r="K3180">
        <v>626</v>
      </c>
      <c r="L3180">
        <v>517</v>
      </c>
      <c r="M3180">
        <v>163</v>
      </c>
      <c r="N3180">
        <v>146</v>
      </c>
    </row>
    <row r="3181" spans="1:14" x14ac:dyDescent="0.25">
      <c r="A3181" t="s">
        <v>21</v>
      </c>
      <c r="B3181" t="s">
        <v>61</v>
      </c>
      <c r="C3181" s="1">
        <v>42451</v>
      </c>
      <c r="D3181">
        <f>25.5-0-0</f>
        <v>25.5</v>
      </c>
      <c r="E3181">
        <v>22.5</v>
      </c>
      <c r="F3181" s="7">
        <v>23.392945851962246</v>
      </c>
      <c r="G3181" s="7">
        <v>2.6564420637158159</v>
      </c>
      <c r="H3181">
        <v>3.02</v>
      </c>
      <c r="I3181" s="7">
        <v>3.2074835071891736</v>
      </c>
      <c r="J3181">
        <v>19.2</v>
      </c>
      <c r="K3181">
        <v>577.5</v>
      </c>
      <c r="L3181">
        <v>495</v>
      </c>
      <c r="M3181">
        <v>277.10000000000002</v>
      </c>
      <c r="N3181">
        <v>248.1</v>
      </c>
    </row>
    <row r="3182" spans="1:14" x14ac:dyDescent="0.25">
      <c r="A3182" t="s">
        <v>22</v>
      </c>
      <c r="B3182" t="s">
        <v>61</v>
      </c>
      <c r="C3182" s="1">
        <v>42451</v>
      </c>
      <c r="D3182">
        <f>21-0-0</f>
        <v>21</v>
      </c>
      <c r="E3182">
        <v>17.100000000000001</v>
      </c>
      <c r="F3182" s="7">
        <v>19.264778936910083</v>
      </c>
      <c r="G3182" s="7">
        <v>1.2490555398928669</v>
      </c>
      <c r="H3182">
        <v>1.42</v>
      </c>
      <c r="I3182" s="7">
        <v>1.5081544967578233</v>
      </c>
      <c r="J3182">
        <v>15.1</v>
      </c>
      <c r="K3182">
        <v>455</v>
      </c>
      <c r="L3182">
        <v>376.20000000000005</v>
      </c>
      <c r="M3182">
        <v>205.8</v>
      </c>
      <c r="N3182">
        <v>184.3</v>
      </c>
    </row>
    <row r="3183" spans="1:14" x14ac:dyDescent="0.25">
      <c r="A3183" t="s">
        <v>23</v>
      </c>
      <c r="B3183" t="s">
        <v>61</v>
      </c>
      <c r="C3183" s="1">
        <v>42451</v>
      </c>
      <c r="D3183">
        <f>4.5-0-0</f>
        <v>4.5</v>
      </c>
      <c r="E3183">
        <v>4.7</v>
      </c>
      <c r="F3183" s="7">
        <v>4.1281669150521614</v>
      </c>
      <c r="G3183" s="7">
        <v>2.0670989568649563</v>
      </c>
      <c r="H3183">
        <v>2.35</v>
      </c>
      <c r="I3183" s="7">
        <v>2.4958894840710459</v>
      </c>
      <c r="J3183">
        <v>2.8</v>
      </c>
      <c r="K3183">
        <v>83.31</v>
      </c>
      <c r="L3183">
        <v>103.4</v>
      </c>
      <c r="M3183">
        <v>3.4</v>
      </c>
      <c r="N3183">
        <v>3</v>
      </c>
    </row>
    <row r="3184" spans="1:14" x14ac:dyDescent="0.25">
      <c r="A3184" t="s">
        <v>24</v>
      </c>
      <c r="B3184" t="s">
        <v>61</v>
      </c>
      <c r="C3184" s="1">
        <v>42451</v>
      </c>
      <c r="D3184">
        <f>40.5-0-0</f>
        <v>40.5</v>
      </c>
      <c r="E3184">
        <v>35</v>
      </c>
      <c r="F3184" s="7">
        <v>37.153502235469453</v>
      </c>
      <c r="G3184" s="7">
        <v>1.5129405131096698</v>
      </c>
      <c r="H3184">
        <v>1.72</v>
      </c>
      <c r="I3184" s="7">
        <v>1.8267786862137014</v>
      </c>
      <c r="J3184">
        <v>29.5</v>
      </c>
      <c r="K3184">
        <v>888.4</v>
      </c>
      <c r="L3184">
        <v>770</v>
      </c>
      <c r="M3184">
        <v>402</v>
      </c>
      <c r="N3184">
        <v>359.9</v>
      </c>
    </row>
    <row r="3185" spans="1:14" x14ac:dyDescent="0.25">
      <c r="A3185" t="s">
        <v>25</v>
      </c>
      <c r="B3185" t="s">
        <v>61</v>
      </c>
      <c r="C3185" s="1">
        <v>42451</v>
      </c>
      <c r="D3185">
        <f>6-0-0</f>
        <v>6</v>
      </c>
      <c r="E3185">
        <v>6.3</v>
      </c>
      <c r="F3185" s="7">
        <v>5.5042225534028812</v>
      </c>
      <c r="G3185" s="7">
        <v>2.0319142937693826</v>
      </c>
      <c r="H3185">
        <v>2.31</v>
      </c>
      <c r="I3185" s="7">
        <v>2.4534062588102623</v>
      </c>
      <c r="J3185">
        <v>4.7</v>
      </c>
      <c r="K3185">
        <v>142</v>
      </c>
      <c r="L3185">
        <v>138.6</v>
      </c>
      <c r="M3185">
        <v>9.6</v>
      </c>
      <c r="N3185">
        <v>8.6</v>
      </c>
    </row>
    <row r="3186" spans="1:14" x14ac:dyDescent="0.25">
      <c r="A3186" t="s">
        <v>26</v>
      </c>
      <c r="B3186" t="s">
        <v>61</v>
      </c>
      <c r="C3186" s="1">
        <v>42451</v>
      </c>
      <c r="D3186">
        <f>18-0-0</f>
        <v>18</v>
      </c>
      <c r="E3186">
        <v>13.8</v>
      </c>
      <c r="F3186" s="7">
        <v>16.512667660208646</v>
      </c>
      <c r="G3186" s="7">
        <v>1.3722018607273752</v>
      </c>
      <c r="H3186">
        <v>1.56</v>
      </c>
      <c r="I3186" s="7">
        <v>1.6568457851705667</v>
      </c>
      <c r="J3186">
        <v>14</v>
      </c>
      <c r="K3186">
        <v>421.5</v>
      </c>
      <c r="L3186">
        <v>303.60000000000002</v>
      </c>
      <c r="M3186">
        <v>57.7</v>
      </c>
      <c r="N3186">
        <v>51.7</v>
      </c>
    </row>
    <row r="3187" spans="1:14" x14ac:dyDescent="0.25">
      <c r="A3187" t="s">
        <v>27</v>
      </c>
      <c r="B3187" t="s">
        <v>61</v>
      </c>
      <c r="C3187" s="1">
        <v>42451</v>
      </c>
      <c r="D3187">
        <f>20-0-0</f>
        <v>20</v>
      </c>
      <c r="E3187">
        <v>18.2</v>
      </c>
      <c r="F3187" s="7">
        <v>18.347408511342937</v>
      </c>
      <c r="G3187" s="7">
        <v>1.1874823794756131</v>
      </c>
      <c r="H3187">
        <v>1.35</v>
      </c>
      <c r="I3187" s="7">
        <v>1.4338088525514519</v>
      </c>
      <c r="J3187">
        <v>14.1</v>
      </c>
      <c r="K3187">
        <v>424</v>
      </c>
      <c r="L3187">
        <v>400.4</v>
      </c>
      <c r="M3187">
        <v>187.7</v>
      </c>
      <c r="N3187">
        <v>168</v>
      </c>
    </row>
    <row r="3188" spans="1:14" x14ac:dyDescent="0.25">
      <c r="A3188" t="s">
        <v>28</v>
      </c>
      <c r="B3188" t="s">
        <v>61</v>
      </c>
      <c r="C3188" s="1">
        <v>42451</v>
      </c>
      <c r="D3188">
        <f>7-0-0</f>
        <v>7</v>
      </c>
      <c r="E3188">
        <v>7</v>
      </c>
      <c r="F3188" s="7">
        <v>6.4215929789700281</v>
      </c>
      <c r="G3188" s="7">
        <v>1.1786862137017198</v>
      </c>
      <c r="H3188">
        <v>1.34</v>
      </c>
      <c r="I3188" s="7">
        <v>1.4231880462362561</v>
      </c>
      <c r="J3188">
        <v>5.0999999999999996</v>
      </c>
      <c r="K3188">
        <v>154</v>
      </c>
      <c r="L3188">
        <v>154</v>
      </c>
      <c r="M3188">
        <v>68.7</v>
      </c>
      <c r="N3188">
        <v>61.5</v>
      </c>
    </row>
    <row r="3189" spans="1:14" x14ac:dyDescent="0.25">
      <c r="A3189" t="s">
        <v>29</v>
      </c>
      <c r="B3189" t="s">
        <v>61</v>
      </c>
      <c r="C3189" s="1">
        <v>42451</v>
      </c>
      <c r="D3189">
        <f>15-0-0</f>
        <v>15</v>
      </c>
      <c r="E3189">
        <v>12.4</v>
      </c>
      <c r="F3189" s="7">
        <v>13.760556383507204</v>
      </c>
      <c r="G3189" s="7">
        <v>1.1347053848322526</v>
      </c>
      <c r="H3189">
        <v>1.29</v>
      </c>
      <c r="I3189" s="7">
        <v>1.3700840146602762</v>
      </c>
      <c r="J3189">
        <v>11.8</v>
      </c>
      <c r="K3189">
        <v>354</v>
      </c>
      <c r="L3189">
        <v>272.8</v>
      </c>
      <c r="M3189">
        <v>34</v>
      </c>
      <c r="N3189">
        <v>30.5</v>
      </c>
    </row>
    <row r="3190" spans="1:14" x14ac:dyDescent="0.25">
      <c r="A3190" t="s">
        <v>30</v>
      </c>
      <c r="B3190" t="s">
        <v>61</v>
      </c>
      <c r="C3190" s="1">
        <v>42451</v>
      </c>
      <c r="D3190">
        <f>36-0-0</f>
        <v>36</v>
      </c>
      <c r="E3190">
        <v>31.3</v>
      </c>
      <c r="F3190" s="7">
        <v>33.025335320417291</v>
      </c>
      <c r="G3190" s="7">
        <v>1.4073865238229488</v>
      </c>
      <c r="H3190">
        <v>1.6</v>
      </c>
      <c r="I3190" s="7">
        <v>1.6993290104313503</v>
      </c>
      <c r="J3190">
        <v>26</v>
      </c>
      <c r="K3190">
        <v>783</v>
      </c>
      <c r="L3190">
        <v>688.6</v>
      </c>
      <c r="M3190">
        <v>80.599999999999994</v>
      </c>
      <c r="N3190">
        <v>72.099999999999994</v>
      </c>
    </row>
    <row r="3191" spans="1:14" x14ac:dyDescent="0.25">
      <c r="A3191" t="s">
        <v>31</v>
      </c>
      <c r="B3191" t="s">
        <v>61</v>
      </c>
      <c r="C3191" s="1">
        <v>42451</v>
      </c>
      <c r="D3191">
        <f>52-0-0</f>
        <v>52</v>
      </c>
      <c r="E3191">
        <v>19.399999999999999</v>
      </c>
      <c r="F3191" s="7">
        <v>47.703262129491641</v>
      </c>
      <c r="G3191" s="7">
        <v>1.1786862137017198</v>
      </c>
      <c r="H3191">
        <v>1.34</v>
      </c>
      <c r="I3191" s="7">
        <v>1.4231880462362561</v>
      </c>
      <c r="J3191">
        <v>28.3</v>
      </c>
      <c r="K3191">
        <v>850.5</v>
      </c>
      <c r="L3191">
        <v>426.79999999999995</v>
      </c>
      <c r="M3191">
        <v>151.6</v>
      </c>
      <c r="N3191">
        <v>135.80000000000001</v>
      </c>
    </row>
    <row r="3192" spans="1:14" x14ac:dyDescent="0.25">
      <c r="A3192" t="s">
        <v>32</v>
      </c>
      <c r="B3192" t="s">
        <v>61</v>
      </c>
      <c r="C3192" s="1">
        <v>42451</v>
      </c>
      <c r="D3192">
        <f>7-0-0</f>
        <v>7</v>
      </c>
      <c r="E3192">
        <v>6.8</v>
      </c>
      <c r="F3192" s="7">
        <v>6.4215929789700281</v>
      </c>
      <c r="G3192" s="7">
        <v>0.73008175923315466</v>
      </c>
      <c r="H3192">
        <v>0.83</v>
      </c>
      <c r="I3192" s="7">
        <v>0.88152692416126288</v>
      </c>
      <c r="J3192">
        <v>5.2</v>
      </c>
      <c r="K3192">
        <v>157</v>
      </c>
      <c r="L3192">
        <v>149.6</v>
      </c>
      <c r="M3192">
        <v>58.1</v>
      </c>
      <c r="N3192">
        <v>52.1</v>
      </c>
    </row>
    <row r="3193" spans="1:14" x14ac:dyDescent="0.25">
      <c r="A3193" t="s">
        <v>33</v>
      </c>
      <c r="B3193" t="s">
        <v>61</v>
      </c>
      <c r="C3193" s="1">
        <v>42451</v>
      </c>
      <c r="D3193">
        <v>0</v>
      </c>
      <c r="E3193">
        <v>15</v>
      </c>
      <c r="F3193" s="7">
        <v>0</v>
      </c>
      <c r="G3193" s="7">
        <v>0.85322808006766271</v>
      </c>
      <c r="H3193">
        <v>0.97</v>
      </c>
      <c r="I3193" s="7">
        <v>1.030218212574006</v>
      </c>
      <c r="J3193">
        <v>40.9</v>
      </c>
      <c r="K3193">
        <v>0</v>
      </c>
      <c r="L3193">
        <v>330</v>
      </c>
      <c r="M3193">
        <v>689.8</v>
      </c>
      <c r="N3193">
        <v>617.5</v>
      </c>
    </row>
    <row r="3194" spans="1:14" x14ac:dyDescent="0.25">
      <c r="A3194" t="s">
        <v>34</v>
      </c>
      <c r="B3194" t="s">
        <v>61</v>
      </c>
      <c r="C3194" s="1">
        <v>42451</v>
      </c>
      <c r="D3194">
        <f>9-0-0</f>
        <v>9</v>
      </c>
      <c r="E3194">
        <v>7.2</v>
      </c>
      <c r="F3194" s="7">
        <v>8.2563338301043228</v>
      </c>
      <c r="G3194" s="7">
        <v>0.49258528333803214</v>
      </c>
      <c r="H3194">
        <v>0.56000000000000005</v>
      </c>
      <c r="I3194" s="7">
        <v>0.59476515365097271</v>
      </c>
      <c r="J3194">
        <v>6.7</v>
      </c>
      <c r="K3194">
        <v>200.12</v>
      </c>
      <c r="L3194">
        <v>158.4</v>
      </c>
      <c r="M3194">
        <v>20.7</v>
      </c>
      <c r="N3194">
        <v>18.5</v>
      </c>
    </row>
    <row r="3195" spans="1:14" x14ac:dyDescent="0.25">
      <c r="A3195" t="s">
        <v>35</v>
      </c>
      <c r="B3195" t="s">
        <v>61</v>
      </c>
      <c r="C3195" s="1">
        <v>42451</v>
      </c>
      <c r="D3195">
        <f>21-0-0</f>
        <v>21</v>
      </c>
      <c r="E3195">
        <v>18</v>
      </c>
      <c r="F3195" s="7">
        <v>19.264778936910083</v>
      </c>
      <c r="G3195" s="7">
        <v>0.48378911756413873</v>
      </c>
      <c r="H3195">
        <v>0.55000000000000004</v>
      </c>
      <c r="I3195" s="7">
        <v>0.58414434733577669</v>
      </c>
      <c r="J3195">
        <v>15.5</v>
      </c>
      <c r="K3195">
        <v>466</v>
      </c>
      <c r="L3195">
        <v>396</v>
      </c>
      <c r="M3195">
        <v>207.6</v>
      </c>
      <c r="N3195">
        <v>185.8</v>
      </c>
    </row>
    <row r="3196" spans="1:14" x14ac:dyDescent="0.25">
      <c r="A3196" t="s">
        <v>36</v>
      </c>
      <c r="B3196" t="s">
        <v>61</v>
      </c>
      <c r="C3196" s="1">
        <v>42451</v>
      </c>
      <c r="D3196">
        <v>0</v>
      </c>
      <c r="E3196">
        <v>8</v>
      </c>
      <c r="F3196" s="7">
        <v>0</v>
      </c>
      <c r="G3196" s="7">
        <v>0.21990414434733574</v>
      </c>
      <c r="H3196">
        <v>0.25</v>
      </c>
      <c r="I3196" s="7">
        <v>0.26552015787989847</v>
      </c>
      <c r="J3196">
        <v>21.8</v>
      </c>
      <c r="K3196">
        <v>0</v>
      </c>
      <c r="L3196">
        <v>176</v>
      </c>
      <c r="M3196">
        <v>0</v>
      </c>
      <c r="N3196">
        <v>0</v>
      </c>
    </row>
    <row r="3197" spans="1:14" x14ac:dyDescent="0.25">
      <c r="A3197" t="s">
        <v>37</v>
      </c>
      <c r="B3197" t="s">
        <v>61</v>
      </c>
      <c r="C3197" s="1">
        <v>42451</v>
      </c>
      <c r="D3197">
        <v>0</v>
      </c>
      <c r="E3197">
        <v>0</v>
      </c>
      <c r="F3197" s="7">
        <v>0</v>
      </c>
      <c r="G3197" s="7">
        <v>0</v>
      </c>
      <c r="H3197">
        <v>0</v>
      </c>
      <c r="I3197" s="7">
        <v>0</v>
      </c>
      <c r="J3197">
        <v>0</v>
      </c>
      <c r="K3197">
        <v>0</v>
      </c>
      <c r="L3197">
        <v>0</v>
      </c>
      <c r="M3197">
        <v>0</v>
      </c>
      <c r="N3197">
        <v>0</v>
      </c>
    </row>
    <row r="3198" spans="1:14" x14ac:dyDescent="0.25">
      <c r="A3198" t="s">
        <v>38</v>
      </c>
      <c r="B3198" t="s">
        <v>61</v>
      </c>
      <c r="C3198" s="1">
        <v>42451</v>
      </c>
      <c r="D3198">
        <v>0</v>
      </c>
      <c r="E3198">
        <v>10</v>
      </c>
      <c r="F3198" s="7">
        <v>0</v>
      </c>
      <c r="G3198" s="7">
        <v>0</v>
      </c>
      <c r="H3198">
        <v>0</v>
      </c>
      <c r="I3198" s="7">
        <v>0</v>
      </c>
      <c r="J3198">
        <v>27.3</v>
      </c>
      <c r="K3198">
        <v>0</v>
      </c>
      <c r="L3198">
        <v>220</v>
      </c>
      <c r="M3198">
        <v>462.2</v>
      </c>
      <c r="N3198">
        <v>413.8</v>
      </c>
    </row>
    <row r="3199" spans="1:14" x14ac:dyDescent="0.25">
      <c r="A3199" t="s">
        <v>59</v>
      </c>
      <c r="B3199" t="s">
        <v>61</v>
      </c>
      <c r="C3199" s="1">
        <v>42451</v>
      </c>
      <c r="D3199">
        <v>0</v>
      </c>
      <c r="E3199">
        <v>5</v>
      </c>
      <c r="F3199" s="7">
        <v>0</v>
      </c>
      <c r="G3199" s="7">
        <v>0</v>
      </c>
      <c r="I3199" s="7">
        <v>0</v>
      </c>
      <c r="K3199">
        <v>0</v>
      </c>
      <c r="L3199">
        <v>110</v>
      </c>
      <c r="M3199">
        <v>0</v>
      </c>
      <c r="N3199">
        <v>0</v>
      </c>
    </row>
    <row r="3200" spans="1:14" x14ac:dyDescent="0.25">
      <c r="A3200" t="s">
        <v>1</v>
      </c>
      <c r="B3200" t="s">
        <v>61</v>
      </c>
      <c r="C3200" s="1">
        <v>42452</v>
      </c>
      <c r="D3200">
        <v>604.09999999999991</v>
      </c>
      <c r="E3200">
        <v>507.19999999999993</v>
      </c>
      <c r="F3200">
        <v>511</v>
      </c>
      <c r="G3200">
        <v>204</v>
      </c>
      <c r="H3200">
        <v>177.35000000000002</v>
      </c>
      <c r="I3200">
        <v>173.74</v>
      </c>
      <c r="J3200">
        <v>532.93975903614455</v>
      </c>
      <c r="K3200">
        <v>13752.900000000001</v>
      </c>
      <c r="L3200">
        <v>12385</v>
      </c>
      <c r="M3200">
        <v>4713.2</v>
      </c>
      <c r="N3200">
        <v>4210.9000000000005</v>
      </c>
    </row>
    <row r="3201" spans="1:14" x14ac:dyDescent="0.25">
      <c r="A3201" t="s">
        <v>2</v>
      </c>
      <c r="B3201" t="s">
        <v>61</v>
      </c>
      <c r="C3201" s="1">
        <v>42452</v>
      </c>
      <c r="D3201">
        <f>16.5-0-0</f>
        <v>16.5</v>
      </c>
      <c r="E3201">
        <v>15.4</v>
      </c>
      <c r="F3201" s="7">
        <v>13.957126303592123</v>
      </c>
      <c r="G3201" s="7">
        <v>23.810544121793061</v>
      </c>
      <c r="H3201">
        <v>20.7</v>
      </c>
      <c r="I3201" s="7">
        <v>20.278646743727091</v>
      </c>
      <c r="J3201">
        <v>12.2</v>
      </c>
      <c r="K3201">
        <v>379.75</v>
      </c>
      <c r="L3201">
        <v>354.2</v>
      </c>
      <c r="M3201">
        <v>47.3</v>
      </c>
      <c r="N3201">
        <v>42.3</v>
      </c>
    </row>
    <row r="3202" spans="1:14" x14ac:dyDescent="0.25">
      <c r="A3202" t="s">
        <v>3</v>
      </c>
      <c r="B3202" t="s">
        <v>61</v>
      </c>
      <c r="C3202" s="1">
        <v>42452</v>
      </c>
      <c r="D3202">
        <f>4.8-0-0</f>
        <v>4.8</v>
      </c>
      <c r="E3202">
        <v>3.9</v>
      </c>
      <c r="F3202" s="7">
        <v>4.0602549246813444</v>
      </c>
      <c r="G3202" s="7">
        <v>16.230279109106284</v>
      </c>
      <c r="H3202">
        <v>14.11</v>
      </c>
      <c r="I3202" s="7">
        <v>13.822787707922185</v>
      </c>
      <c r="J3202">
        <v>3.4</v>
      </c>
      <c r="K3202">
        <v>104.66499999999999</v>
      </c>
      <c r="L3202">
        <v>89.7</v>
      </c>
      <c r="M3202">
        <v>26.8</v>
      </c>
      <c r="N3202">
        <v>23.9</v>
      </c>
    </row>
    <row r="3203" spans="1:14" x14ac:dyDescent="0.25">
      <c r="A3203" t="s">
        <v>4</v>
      </c>
      <c r="B3203" t="s">
        <v>61</v>
      </c>
      <c r="C3203" s="1">
        <v>42452</v>
      </c>
      <c r="D3203">
        <f>9.8-0-0</f>
        <v>9.8000000000000007</v>
      </c>
      <c r="E3203">
        <v>7.8</v>
      </c>
      <c r="F3203" s="7">
        <v>8.2896871378910788</v>
      </c>
      <c r="G3203" s="7">
        <v>12.05480687905272</v>
      </c>
      <c r="H3203">
        <v>10.48</v>
      </c>
      <c r="I3203" s="7">
        <v>10.266677191993233</v>
      </c>
      <c r="J3203">
        <v>6.5</v>
      </c>
      <c r="K3203">
        <v>203.77999999999997</v>
      </c>
      <c r="L3203">
        <v>179.4</v>
      </c>
      <c r="M3203">
        <v>46.7</v>
      </c>
      <c r="N3203">
        <v>41.7</v>
      </c>
    </row>
    <row r="3204" spans="1:14" x14ac:dyDescent="0.25">
      <c r="A3204" t="s">
        <v>5</v>
      </c>
      <c r="B3204" t="s">
        <v>61</v>
      </c>
      <c r="C3204" s="1">
        <v>42452</v>
      </c>
      <c r="D3204">
        <f>8.7-0-0</f>
        <v>8.6999999999999993</v>
      </c>
      <c r="E3204">
        <v>7.7</v>
      </c>
      <c r="F3204" s="7">
        <v>7.3592120509849375</v>
      </c>
      <c r="G3204" s="7">
        <v>11.629207781223569</v>
      </c>
      <c r="H3204">
        <v>10.11</v>
      </c>
      <c r="I3204" s="7">
        <v>9.9042086270087388</v>
      </c>
      <c r="J3204">
        <v>10.4</v>
      </c>
      <c r="K3204">
        <v>325.18450000000001</v>
      </c>
      <c r="L3204">
        <v>177.1</v>
      </c>
      <c r="M3204">
        <v>27.1</v>
      </c>
      <c r="N3204">
        <v>24.3</v>
      </c>
    </row>
    <row r="3205" spans="1:14" x14ac:dyDescent="0.25">
      <c r="A3205" t="s">
        <v>6</v>
      </c>
      <c r="B3205" t="s">
        <v>61</v>
      </c>
      <c r="C3205" s="1">
        <v>42452</v>
      </c>
      <c r="D3205">
        <f>9.6-0-1</f>
        <v>8.6</v>
      </c>
      <c r="E3205">
        <v>15.4</v>
      </c>
      <c r="F3205" s="7">
        <v>7.2746234067207416</v>
      </c>
      <c r="G3205" s="7">
        <v>14.332337186354664</v>
      </c>
      <c r="H3205">
        <v>12.46</v>
      </c>
      <c r="I3205" s="7">
        <v>12.206373837045389</v>
      </c>
      <c r="J3205">
        <v>10.199999999999999</v>
      </c>
      <c r="K3205">
        <v>319.52599999999995</v>
      </c>
      <c r="L3205">
        <v>354.2</v>
      </c>
      <c r="M3205">
        <v>37.700000000000003</v>
      </c>
      <c r="N3205">
        <v>33.700000000000003</v>
      </c>
    </row>
    <row r="3206" spans="1:14" x14ac:dyDescent="0.25">
      <c r="A3206" t="s">
        <v>7</v>
      </c>
      <c r="B3206" t="s">
        <v>61</v>
      </c>
      <c r="C3206" s="1">
        <v>42452</v>
      </c>
      <c r="D3206">
        <f>20.1-0-0</f>
        <v>20.100000000000001</v>
      </c>
      <c r="E3206">
        <v>11.5</v>
      </c>
      <c r="F3206" s="7">
        <v>17.002317497103132</v>
      </c>
      <c r="G3206" s="7">
        <v>12.112320270651253</v>
      </c>
      <c r="H3206">
        <v>10.53</v>
      </c>
      <c r="I3206" s="7">
        <v>10.315659430504651</v>
      </c>
      <c r="J3206">
        <v>12.9</v>
      </c>
      <c r="K3206">
        <v>404.00100000000003</v>
      </c>
      <c r="L3206">
        <v>264.5</v>
      </c>
      <c r="M3206">
        <v>36.4</v>
      </c>
      <c r="N3206">
        <v>32.5</v>
      </c>
    </row>
    <row r="3207" spans="1:14" x14ac:dyDescent="0.25">
      <c r="A3207" t="s">
        <v>8</v>
      </c>
      <c r="B3207" t="s">
        <v>61</v>
      </c>
      <c r="C3207" s="1">
        <v>42452</v>
      </c>
      <c r="D3207">
        <f>21.1-0-0</f>
        <v>21.1</v>
      </c>
      <c r="E3207">
        <v>9.4</v>
      </c>
      <c r="F3207" s="7">
        <v>17.84820393974508</v>
      </c>
      <c r="G3207" s="7">
        <v>9.2021426557654351</v>
      </c>
      <c r="H3207">
        <v>8</v>
      </c>
      <c r="I3207" s="7">
        <v>7.8371581618268955</v>
      </c>
      <c r="J3207">
        <v>11.1</v>
      </c>
      <c r="K3207">
        <v>347.76000000000005</v>
      </c>
      <c r="L3207">
        <v>216.20000000000002</v>
      </c>
      <c r="M3207">
        <v>38.6</v>
      </c>
      <c r="N3207">
        <v>34.5</v>
      </c>
    </row>
    <row r="3208" spans="1:14" x14ac:dyDescent="0.25">
      <c r="A3208" t="s">
        <v>9</v>
      </c>
      <c r="B3208" t="s">
        <v>61</v>
      </c>
      <c r="C3208" s="1">
        <v>42452</v>
      </c>
      <c r="D3208">
        <f>11.4-0-0</f>
        <v>11.4</v>
      </c>
      <c r="E3208">
        <v>11.3</v>
      </c>
      <c r="F3208" s="7">
        <v>9.6431054461181951</v>
      </c>
      <c r="G3208" s="7">
        <v>11.916774739216239</v>
      </c>
      <c r="H3208">
        <v>10.36</v>
      </c>
      <c r="I3208" s="7">
        <v>10.149119819565829</v>
      </c>
      <c r="J3208">
        <v>9.8000000000000007</v>
      </c>
      <c r="K3208">
        <v>305.52999999999997</v>
      </c>
      <c r="L3208">
        <v>259.90000000000003</v>
      </c>
      <c r="M3208">
        <v>29.7</v>
      </c>
      <c r="N3208">
        <v>26.5</v>
      </c>
    </row>
    <row r="3209" spans="1:14" x14ac:dyDescent="0.25">
      <c r="A3209" t="s">
        <v>10</v>
      </c>
      <c r="B3209" t="s">
        <v>61</v>
      </c>
      <c r="C3209" s="1">
        <v>42452</v>
      </c>
      <c r="D3209">
        <f>15.6-0-0</f>
        <v>15.6</v>
      </c>
      <c r="E3209">
        <v>12.5</v>
      </c>
      <c r="F3209" s="7">
        <v>13.19582850521437</v>
      </c>
      <c r="G3209" s="7">
        <v>11.284127431632363</v>
      </c>
      <c r="H3209">
        <v>9.81</v>
      </c>
      <c r="I3209" s="7">
        <v>9.6103151959402311</v>
      </c>
      <c r="J3209">
        <v>12</v>
      </c>
      <c r="K3209">
        <v>373.65999999999991</v>
      </c>
      <c r="L3209">
        <v>287.5</v>
      </c>
      <c r="M3209">
        <v>46.7</v>
      </c>
      <c r="N3209">
        <v>41.7</v>
      </c>
    </row>
    <row r="3210" spans="1:14" x14ac:dyDescent="0.25">
      <c r="A3210" t="s">
        <v>11</v>
      </c>
      <c r="B3210" t="s">
        <v>61</v>
      </c>
      <c r="C3210" s="1">
        <v>42452</v>
      </c>
      <c r="D3210">
        <f>10.7-0-0</f>
        <v>10.7</v>
      </c>
      <c r="E3210">
        <v>9.6</v>
      </c>
      <c r="F3210" s="7">
        <v>9.050984936268831</v>
      </c>
      <c r="G3210" s="7">
        <v>10.801014942204679</v>
      </c>
      <c r="H3210">
        <v>9.39</v>
      </c>
      <c r="I3210" s="7">
        <v>9.1988643924443192</v>
      </c>
      <c r="J3210">
        <v>7.8</v>
      </c>
      <c r="K3210">
        <v>242.79</v>
      </c>
      <c r="L3210">
        <v>220.79999999999998</v>
      </c>
      <c r="M3210">
        <v>33.6</v>
      </c>
      <c r="N3210">
        <v>30.1</v>
      </c>
    </row>
    <row r="3211" spans="1:14" x14ac:dyDescent="0.25">
      <c r="A3211" t="s">
        <v>12</v>
      </c>
      <c r="B3211" t="s">
        <v>61</v>
      </c>
      <c r="C3211" s="1">
        <v>42452</v>
      </c>
      <c r="D3211">
        <f>33.8-0-0</f>
        <v>33.799999999999997</v>
      </c>
      <c r="E3211">
        <v>28.9</v>
      </c>
      <c r="F3211" s="7">
        <v>28.590961761297802</v>
      </c>
      <c r="G3211" s="7">
        <v>7.6262757259656038</v>
      </c>
      <c r="H3211">
        <v>6.63</v>
      </c>
      <c r="I3211" s="7">
        <v>6.4950448266140404</v>
      </c>
      <c r="J3211">
        <v>24.8</v>
      </c>
      <c r="K3211">
        <v>774.18500000000006</v>
      </c>
      <c r="L3211">
        <v>664.69999999999993</v>
      </c>
      <c r="M3211">
        <v>214.6</v>
      </c>
      <c r="N3211">
        <v>191.8</v>
      </c>
    </row>
    <row r="3212" spans="1:14" x14ac:dyDescent="0.25">
      <c r="A3212" t="s">
        <v>13</v>
      </c>
      <c r="B3212" t="s">
        <v>61</v>
      </c>
      <c r="C3212" s="1">
        <v>42452</v>
      </c>
      <c r="D3212">
        <f>12-0-0</f>
        <v>12</v>
      </c>
      <c r="E3212">
        <v>10</v>
      </c>
      <c r="F3212" s="7">
        <v>10.150637311703361</v>
      </c>
      <c r="G3212" s="7">
        <v>8.0173667888356341</v>
      </c>
      <c r="H3212">
        <v>6.97</v>
      </c>
      <c r="I3212" s="7">
        <v>6.8281240484916825</v>
      </c>
      <c r="J3212">
        <v>8.3000000000000007</v>
      </c>
      <c r="K3212">
        <v>260</v>
      </c>
      <c r="L3212">
        <v>230</v>
      </c>
      <c r="M3212">
        <v>26.9</v>
      </c>
      <c r="N3212">
        <v>24</v>
      </c>
    </row>
    <row r="3213" spans="1:14" x14ac:dyDescent="0.25">
      <c r="A3213" t="s">
        <v>14</v>
      </c>
      <c r="B3213" t="s">
        <v>61</v>
      </c>
      <c r="C3213" s="1">
        <v>42452</v>
      </c>
      <c r="D3213">
        <f>8-0-0</f>
        <v>8</v>
      </c>
      <c r="E3213">
        <v>6.1</v>
      </c>
      <c r="F3213" s="7">
        <v>6.7670915411355743</v>
      </c>
      <c r="G3213" s="7">
        <v>4.8426275725965597</v>
      </c>
      <c r="H3213">
        <v>4.21</v>
      </c>
      <c r="I3213" s="7">
        <v>4.1243044826614037</v>
      </c>
      <c r="J3213">
        <v>5.9</v>
      </c>
      <c r="K3213">
        <v>184</v>
      </c>
      <c r="L3213">
        <v>140.29999999999998</v>
      </c>
      <c r="M3213">
        <v>12.8</v>
      </c>
      <c r="N3213">
        <v>11.5</v>
      </c>
    </row>
    <row r="3214" spans="1:14" x14ac:dyDescent="0.25">
      <c r="A3214" t="s">
        <v>15</v>
      </c>
      <c r="B3214" t="s">
        <v>61</v>
      </c>
      <c r="C3214" s="1">
        <v>42452</v>
      </c>
      <c r="D3214">
        <f>12.5-0-0</f>
        <v>12.5</v>
      </c>
      <c r="E3214">
        <v>9.9</v>
      </c>
      <c r="F3214" s="7">
        <v>10.573580533024336</v>
      </c>
      <c r="G3214" s="7">
        <v>4.6930927544403716</v>
      </c>
      <c r="H3214">
        <v>4.08</v>
      </c>
      <c r="I3214" s="7">
        <v>3.996950662531717</v>
      </c>
      <c r="J3214">
        <v>9.1</v>
      </c>
      <c r="K3214">
        <v>285.5</v>
      </c>
      <c r="L3214">
        <v>227.70000000000002</v>
      </c>
      <c r="M3214">
        <v>35.700000000000003</v>
      </c>
      <c r="N3214">
        <v>31.9</v>
      </c>
    </row>
    <row r="3215" spans="1:14" x14ac:dyDescent="0.25">
      <c r="A3215" t="s">
        <v>16</v>
      </c>
      <c r="B3215" t="s">
        <v>61</v>
      </c>
      <c r="C3215" s="1">
        <v>42452</v>
      </c>
      <c r="D3215">
        <f>13-0-0</f>
        <v>13</v>
      </c>
      <c r="E3215">
        <v>9.9</v>
      </c>
      <c r="F3215" s="7">
        <v>10.99652375434531</v>
      </c>
      <c r="G3215" s="7">
        <v>7.8103185790809126</v>
      </c>
      <c r="H3215">
        <v>6.79</v>
      </c>
      <c r="I3215" s="7">
        <v>6.6517879898505772</v>
      </c>
      <c r="J3215">
        <v>9</v>
      </c>
      <c r="K3215">
        <v>279.5</v>
      </c>
      <c r="L3215">
        <v>227.70000000000002</v>
      </c>
      <c r="M3215">
        <v>66</v>
      </c>
      <c r="N3215">
        <v>58.9</v>
      </c>
    </row>
    <row r="3216" spans="1:14" x14ac:dyDescent="0.25">
      <c r="A3216" t="s">
        <v>17</v>
      </c>
      <c r="B3216" t="s">
        <v>61</v>
      </c>
      <c r="C3216" s="1">
        <v>42452</v>
      </c>
      <c r="D3216">
        <v>0</v>
      </c>
      <c r="E3216">
        <v>17</v>
      </c>
      <c r="F3216" s="7">
        <v>0</v>
      </c>
      <c r="G3216" s="7">
        <v>3.7843811671835348</v>
      </c>
      <c r="H3216">
        <v>3.29</v>
      </c>
      <c r="I3216" s="7">
        <v>3.2230312940513106</v>
      </c>
      <c r="J3216">
        <v>45.2</v>
      </c>
      <c r="K3216">
        <v>0</v>
      </c>
      <c r="L3216">
        <v>391</v>
      </c>
      <c r="M3216">
        <v>435.9</v>
      </c>
      <c r="N3216">
        <v>389.5</v>
      </c>
    </row>
    <row r="3217" spans="1:14" x14ac:dyDescent="0.25">
      <c r="A3217" t="s">
        <v>18</v>
      </c>
      <c r="B3217" t="s">
        <v>61</v>
      </c>
      <c r="C3217" s="1">
        <v>42452</v>
      </c>
      <c r="D3217">
        <f>20-0-0</f>
        <v>20</v>
      </c>
      <c r="E3217">
        <v>16.2</v>
      </c>
      <c r="F3217" s="7">
        <v>16.917728852838938</v>
      </c>
      <c r="G3217" s="7">
        <v>2.852664223287285</v>
      </c>
      <c r="H3217">
        <v>2.48</v>
      </c>
      <c r="I3217" s="7">
        <v>2.4295190301663374</v>
      </c>
      <c r="J3217">
        <v>14.7</v>
      </c>
      <c r="K3217">
        <v>458</v>
      </c>
      <c r="L3217">
        <v>372.59999999999997</v>
      </c>
      <c r="M3217">
        <v>152.4</v>
      </c>
      <c r="N3217">
        <v>136.19999999999999</v>
      </c>
    </row>
    <row r="3218" spans="1:14" x14ac:dyDescent="0.25">
      <c r="A3218" t="s">
        <v>19</v>
      </c>
      <c r="B3218" t="s">
        <v>61</v>
      </c>
      <c r="C3218" s="1">
        <v>42452</v>
      </c>
      <c r="D3218">
        <f>14-0-0</f>
        <v>14</v>
      </c>
      <c r="E3218">
        <v>14.6</v>
      </c>
      <c r="F3218" s="7">
        <v>11.842410196987256</v>
      </c>
      <c r="G3218" s="7">
        <v>2.8411615449675782</v>
      </c>
      <c r="H3218">
        <v>2.4700000000000002</v>
      </c>
      <c r="I3218" s="7">
        <v>2.4197225824640545</v>
      </c>
      <c r="J3218">
        <v>11.2</v>
      </c>
      <c r="K3218">
        <v>348.5</v>
      </c>
      <c r="L3218">
        <v>335.8</v>
      </c>
      <c r="M3218">
        <v>181.1</v>
      </c>
      <c r="N3218">
        <v>161.80000000000001</v>
      </c>
    </row>
    <row r="3219" spans="1:14" x14ac:dyDescent="0.25">
      <c r="A3219" t="s">
        <v>20</v>
      </c>
      <c r="B3219" t="s">
        <v>61</v>
      </c>
      <c r="C3219" s="1">
        <v>42452</v>
      </c>
      <c r="D3219">
        <f>26-0-0</f>
        <v>26</v>
      </c>
      <c r="E3219">
        <v>23.5</v>
      </c>
      <c r="F3219" s="7">
        <v>21.993047508690619</v>
      </c>
      <c r="G3219" s="7">
        <v>2.3235410205807723</v>
      </c>
      <c r="H3219">
        <v>2.02</v>
      </c>
      <c r="I3219" s="7">
        <v>1.9788824358612911</v>
      </c>
      <c r="J3219">
        <v>20.9</v>
      </c>
      <c r="K3219">
        <v>652</v>
      </c>
      <c r="L3219">
        <v>540.5</v>
      </c>
      <c r="M3219">
        <v>171.7</v>
      </c>
      <c r="N3219">
        <v>153.4</v>
      </c>
    </row>
    <row r="3220" spans="1:14" x14ac:dyDescent="0.25">
      <c r="A3220" t="s">
        <v>21</v>
      </c>
      <c r="B3220" t="s">
        <v>61</v>
      </c>
      <c r="C3220" s="1">
        <v>42452</v>
      </c>
      <c r="D3220">
        <f>25.5-0-0</f>
        <v>25.5</v>
      </c>
      <c r="E3220">
        <v>22.5</v>
      </c>
      <c r="F3220" s="7">
        <v>21.570104287369645</v>
      </c>
      <c r="G3220" s="7">
        <v>3.4738088525514517</v>
      </c>
      <c r="H3220">
        <v>3.02</v>
      </c>
      <c r="I3220" s="7">
        <v>2.9585272060896526</v>
      </c>
      <c r="J3220">
        <v>19.3</v>
      </c>
      <c r="K3220">
        <v>603</v>
      </c>
      <c r="L3220">
        <v>517.5</v>
      </c>
      <c r="M3220">
        <v>292.39999999999998</v>
      </c>
      <c r="N3220">
        <v>261.3</v>
      </c>
    </row>
    <row r="3221" spans="1:14" x14ac:dyDescent="0.25">
      <c r="A3221" t="s">
        <v>22</v>
      </c>
      <c r="B3221" t="s">
        <v>61</v>
      </c>
      <c r="C3221" s="1">
        <v>42452</v>
      </c>
      <c r="D3221">
        <f>19-0-0</f>
        <v>19</v>
      </c>
      <c r="E3221">
        <v>17.100000000000001</v>
      </c>
      <c r="F3221" s="7">
        <v>16.071842410196989</v>
      </c>
      <c r="G3221" s="7">
        <v>1.6333803213983646</v>
      </c>
      <c r="H3221">
        <v>1.42</v>
      </c>
      <c r="I3221" s="7">
        <v>1.3910955737242738</v>
      </c>
      <c r="J3221">
        <v>15.2</v>
      </c>
      <c r="K3221">
        <v>474</v>
      </c>
      <c r="L3221">
        <v>393.3</v>
      </c>
      <c r="M3221">
        <v>216.7</v>
      </c>
      <c r="N3221">
        <v>193.6</v>
      </c>
    </row>
    <row r="3222" spans="1:14" x14ac:dyDescent="0.25">
      <c r="A3222" t="s">
        <v>23</v>
      </c>
      <c r="B3222" t="s">
        <v>61</v>
      </c>
      <c r="C3222" s="1">
        <v>42452</v>
      </c>
      <c r="D3222">
        <f>4.5-0-0</f>
        <v>4.5</v>
      </c>
      <c r="E3222">
        <v>4.7</v>
      </c>
      <c r="F3222" s="7">
        <v>3.8064889918887608</v>
      </c>
      <c r="G3222" s="7">
        <v>2.7031294051310963</v>
      </c>
      <c r="H3222">
        <v>2.35</v>
      </c>
      <c r="I3222" s="7">
        <v>2.3021652100366508</v>
      </c>
      <c r="J3222">
        <v>2.8</v>
      </c>
      <c r="K3222">
        <v>87.800000000000011</v>
      </c>
      <c r="L3222">
        <v>108.10000000000001</v>
      </c>
      <c r="M3222">
        <v>3.6</v>
      </c>
      <c r="N3222">
        <v>3.2</v>
      </c>
    </row>
    <row r="3223" spans="1:14" x14ac:dyDescent="0.25">
      <c r="A3223" t="s">
        <v>24</v>
      </c>
      <c r="B3223" t="s">
        <v>61</v>
      </c>
      <c r="C3223" s="1">
        <v>42452</v>
      </c>
      <c r="D3223">
        <f>40-0-0</f>
        <v>40</v>
      </c>
      <c r="E3223">
        <v>35</v>
      </c>
      <c r="F3223" s="7">
        <v>33.835457705677875</v>
      </c>
      <c r="G3223" s="7">
        <v>1.9784606709895685</v>
      </c>
      <c r="H3223">
        <v>1.72</v>
      </c>
      <c r="I3223" s="7">
        <v>1.6849890047927825</v>
      </c>
      <c r="J3223">
        <v>29.7</v>
      </c>
      <c r="K3223">
        <v>928.4</v>
      </c>
      <c r="L3223">
        <v>805</v>
      </c>
      <c r="M3223">
        <v>424.7</v>
      </c>
      <c r="N3223">
        <v>379.4</v>
      </c>
    </row>
    <row r="3224" spans="1:14" x14ac:dyDescent="0.25">
      <c r="A3224" t="s">
        <v>25</v>
      </c>
      <c r="B3224" t="s">
        <v>61</v>
      </c>
      <c r="C3224" s="1">
        <v>42452</v>
      </c>
      <c r="D3224">
        <f>6-0-0</f>
        <v>6</v>
      </c>
      <c r="E3224">
        <v>6.3</v>
      </c>
      <c r="F3224" s="7">
        <v>5.0753186558516807</v>
      </c>
      <c r="G3224" s="7">
        <v>2.6571186918522693</v>
      </c>
      <c r="H3224">
        <v>2.31</v>
      </c>
      <c r="I3224" s="7">
        <v>2.2629794192275159</v>
      </c>
      <c r="J3224">
        <v>4.7</v>
      </c>
      <c r="K3224">
        <v>148</v>
      </c>
      <c r="L3224">
        <v>144.9</v>
      </c>
      <c r="M3224">
        <v>10.199999999999999</v>
      </c>
      <c r="N3224">
        <v>9.1</v>
      </c>
    </row>
    <row r="3225" spans="1:14" x14ac:dyDescent="0.25">
      <c r="A3225" t="s">
        <v>26</v>
      </c>
      <c r="B3225" t="s">
        <v>61</v>
      </c>
      <c r="C3225" s="1">
        <v>42452</v>
      </c>
      <c r="D3225">
        <f>19.5-0-0</f>
        <v>19.5</v>
      </c>
      <c r="E3225">
        <v>13.8</v>
      </c>
      <c r="F3225" s="7">
        <v>16.494785631517964</v>
      </c>
      <c r="G3225" s="7">
        <v>1.7944178178742598</v>
      </c>
      <c r="H3225">
        <v>1.56</v>
      </c>
      <c r="I3225" s="7">
        <v>1.5282458415562445</v>
      </c>
      <c r="J3225">
        <v>14.1</v>
      </c>
      <c r="K3225">
        <v>441</v>
      </c>
      <c r="L3225">
        <v>317.40000000000003</v>
      </c>
      <c r="M3225">
        <v>61</v>
      </c>
      <c r="N3225">
        <v>54.5</v>
      </c>
    </row>
    <row r="3226" spans="1:14" x14ac:dyDescent="0.25">
      <c r="A3226" t="s">
        <v>27</v>
      </c>
      <c r="B3226" t="s">
        <v>61</v>
      </c>
      <c r="C3226" s="1">
        <v>42452</v>
      </c>
      <c r="D3226">
        <f>21-0-0</f>
        <v>21</v>
      </c>
      <c r="E3226">
        <v>18.2</v>
      </c>
      <c r="F3226" s="7">
        <v>17.763615295480882</v>
      </c>
      <c r="G3226" s="7">
        <v>1.5528615731604172</v>
      </c>
      <c r="H3226">
        <v>1.35</v>
      </c>
      <c r="I3226" s="7">
        <v>1.3225204398082888</v>
      </c>
      <c r="J3226">
        <v>14.3</v>
      </c>
      <c r="K3226">
        <v>445</v>
      </c>
      <c r="L3226">
        <v>418.59999999999997</v>
      </c>
      <c r="M3226">
        <v>199.2</v>
      </c>
      <c r="N3226">
        <v>177.9</v>
      </c>
    </row>
    <row r="3227" spans="1:14" x14ac:dyDescent="0.25">
      <c r="A3227" t="s">
        <v>28</v>
      </c>
      <c r="B3227" t="s">
        <v>61</v>
      </c>
      <c r="C3227" s="1">
        <v>42452</v>
      </c>
      <c r="D3227">
        <f>7-0-0</f>
        <v>7</v>
      </c>
      <c r="E3227">
        <v>7</v>
      </c>
      <c r="F3227" s="7">
        <v>5.921205098493628</v>
      </c>
      <c r="G3227" s="7">
        <v>1.5413588948407104</v>
      </c>
      <c r="H3227">
        <v>1.34</v>
      </c>
      <c r="I3227" s="7">
        <v>1.312723992106005</v>
      </c>
      <c r="J3227">
        <v>5.2</v>
      </c>
      <c r="K3227">
        <v>161</v>
      </c>
      <c r="L3227">
        <v>161</v>
      </c>
      <c r="M3227">
        <v>72.599999999999994</v>
      </c>
      <c r="N3227">
        <v>64.8</v>
      </c>
    </row>
    <row r="3228" spans="1:14" x14ac:dyDescent="0.25">
      <c r="A3228" t="s">
        <v>29</v>
      </c>
      <c r="B3228" t="s">
        <v>61</v>
      </c>
      <c r="C3228" s="1">
        <v>42452</v>
      </c>
      <c r="D3228">
        <f>15-0-0</f>
        <v>15</v>
      </c>
      <c r="E3228">
        <v>12.4</v>
      </c>
      <c r="F3228" s="7">
        <v>12.688296639629202</v>
      </c>
      <c r="G3228" s="7">
        <v>1.4838455032421765</v>
      </c>
      <c r="H3228">
        <v>1.29</v>
      </c>
      <c r="I3228" s="7">
        <v>1.263741753594587</v>
      </c>
      <c r="J3228">
        <v>11.8</v>
      </c>
      <c r="K3228">
        <v>369</v>
      </c>
      <c r="L3228">
        <v>285.2</v>
      </c>
      <c r="M3228">
        <v>35.9</v>
      </c>
      <c r="N3228">
        <v>32.1</v>
      </c>
    </row>
    <row r="3229" spans="1:14" x14ac:dyDescent="0.25">
      <c r="A3229" t="s">
        <v>30</v>
      </c>
      <c r="B3229" t="s">
        <v>61</v>
      </c>
      <c r="C3229" s="1">
        <v>42452</v>
      </c>
      <c r="D3229">
        <f>34-0-0</f>
        <v>34</v>
      </c>
      <c r="E3229">
        <v>31.3</v>
      </c>
      <c r="F3229" s="7">
        <v>28.760139049826194</v>
      </c>
      <c r="G3229" s="7">
        <v>1.840428531153087</v>
      </c>
      <c r="H3229">
        <v>1.6</v>
      </c>
      <c r="I3229" s="7">
        <v>1.5674316323653792</v>
      </c>
      <c r="J3229">
        <v>26.2</v>
      </c>
      <c r="K3229">
        <v>817</v>
      </c>
      <c r="L3229">
        <v>719.9</v>
      </c>
      <c r="M3229">
        <v>85</v>
      </c>
      <c r="N3229">
        <v>75.900000000000006</v>
      </c>
    </row>
    <row r="3230" spans="1:14" x14ac:dyDescent="0.25">
      <c r="A3230" t="s">
        <v>31</v>
      </c>
      <c r="B3230" t="s">
        <v>61</v>
      </c>
      <c r="C3230" s="1">
        <v>42452</v>
      </c>
      <c r="D3230">
        <f>52-0-0</f>
        <v>52</v>
      </c>
      <c r="E3230">
        <v>19.399999999999999</v>
      </c>
      <c r="F3230" s="7">
        <v>43.986095017381238</v>
      </c>
      <c r="G3230" s="7">
        <v>1.5413588948407104</v>
      </c>
      <c r="H3230">
        <v>1.34</v>
      </c>
      <c r="I3230" s="7">
        <v>1.312723992106005</v>
      </c>
      <c r="J3230">
        <v>28.9</v>
      </c>
      <c r="K3230">
        <v>902.5</v>
      </c>
      <c r="L3230">
        <v>446.2</v>
      </c>
      <c r="M3230">
        <v>162.69999999999999</v>
      </c>
      <c r="N3230">
        <v>145.30000000000001</v>
      </c>
    </row>
    <row r="3231" spans="1:14" x14ac:dyDescent="0.25">
      <c r="A3231" t="s">
        <v>32</v>
      </c>
      <c r="B3231" t="s">
        <v>61</v>
      </c>
      <c r="C3231" s="1">
        <v>42452</v>
      </c>
      <c r="D3231">
        <f>7-0-0</f>
        <v>7</v>
      </c>
      <c r="E3231">
        <v>6.8</v>
      </c>
      <c r="F3231" s="7">
        <v>5.921205098493628</v>
      </c>
      <c r="G3231" s="7">
        <v>0.95472230053566376</v>
      </c>
      <c r="H3231">
        <v>0.83</v>
      </c>
      <c r="I3231" s="7">
        <v>0.81310515928954041</v>
      </c>
      <c r="J3231">
        <v>5.3</v>
      </c>
      <c r="K3231">
        <v>164</v>
      </c>
      <c r="L3231">
        <v>156.4</v>
      </c>
      <c r="M3231">
        <v>61.3</v>
      </c>
      <c r="N3231">
        <v>54.8</v>
      </c>
    </row>
    <row r="3232" spans="1:14" x14ac:dyDescent="0.25">
      <c r="A3232" t="s">
        <v>33</v>
      </c>
      <c r="B3232" t="s">
        <v>61</v>
      </c>
      <c r="C3232" s="1">
        <v>42452</v>
      </c>
      <c r="D3232">
        <v>0</v>
      </c>
      <c r="E3232">
        <v>15</v>
      </c>
      <c r="F3232" s="7">
        <v>0</v>
      </c>
      <c r="G3232" s="7">
        <v>1.1157597970115589</v>
      </c>
      <c r="H3232">
        <v>0.97</v>
      </c>
      <c r="I3232" s="7">
        <v>0.95025542712151112</v>
      </c>
      <c r="J3232">
        <v>39.9</v>
      </c>
      <c r="K3232">
        <v>0</v>
      </c>
      <c r="L3232">
        <v>345</v>
      </c>
      <c r="M3232">
        <v>705.8</v>
      </c>
      <c r="N3232">
        <v>630.6</v>
      </c>
    </row>
    <row r="3233" spans="1:14" x14ac:dyDescent="0.25">
      <c r="A3233" t="s">
        <v>34</v>
      </c>
      <c r="B3233" t="s">
        <v>61</v>
      </c>
      <c r="C3233" s="1">
        <v>42452</v>
      </c>
      <c r="D3233">
        <f>10-0-0</f>
        <v>10</v>
      </c>
      <c r="E3233">
        <v>7.2</v>
      </c>
      <c r="F3233" s="7">
        <v>8.4588644264194688</v>
      </c>
      <c r="G3233" s="7">
        <v>0.64414998590358041</v>
      </c>
      <c r="H3233">
        <v>0.56000000000000005</v>
      </c>
      <c r="I3233" s="7">
        <v>0.54860107132788272</v>
      </c>
      <c r="J3233">
        <v>6.7</v>
      </c>
      <c r="K3233">
        <v>210.15499999999997</v>
      </c>
      <c r="L3233">
        <v>165.6</v>
      </c>
      <c r="M3233">
        <v>21.9</v>
      </c>
      <c r="N3233">
        <v>19.600000000000001</v>
      </c>
    </row>
    <row r="3234" spans="1:14" x14ac:dyDescent="0.25">
      <c r="A3234" t="s">
        <v>35</v>
      </c>
      <c r="B3234" t="s">
        <v>61</v>
      </c>
      <c r="C3234" s="1">
        <v>42452</v>
      </c>
      <c r="D3234">
        <f>21-0-0</f>
        <v>21</v>
      </c>
      <c r="E3234">
        <v>18</v>
      </c>
      <c r="F3234" s="7">
        <v>17.763615295480882</v>
      </c>
      <c r="G3234" s="7">
        <v>0.63264730758387366</v>
      </c>
      <c r="H3234">
        <v>0.55000000000000004</v>
      </c>
      <c r="I3234" s="7">
        <v>0.53880462362559911</v>
      </c>
      <c r="J3234">
        <v>15.6</v>
      </c>
      <c r="K3234">
        <v>487</v>
      </c>
      <c r="L3234">
        <v>414</v>
      </c>
      <c r="M3234">
        <v>219.3</v>
      </c>
      <c r="N3234">
        <v>195.9</v>
      </c>
    </row>
    <row r="3235" spans="1:14" x14ac:dyDescent="0.25">
      <c r="A3235" t="s">
        <v>36</v>
      </c>
      <c r="B3235" t="s">
        <v>61</v>
      </c>
      <c r="C3235" s="1">
        <v>42452</v>
      </c>
      <c r="D3235">
        <v>0</v>
      </c>
      <c r="E3235">
        <v>8</v>
      </c>
      <c r="F3235" s="7">
        <v>0</v>
      </c>
      <c r="G3235" s="7">
        <v>0.28756695799266985</v>
      </c>
      <c r="H3235">
        <v>0.25</v>
      </c>
      <c r="I3235" s="7">
        <v>0.24491119255709048</v>
      </c>
      <c r="J3235">
        <v>21.3</v>
      </c>
      <c r="K3235">
        <v>0</v>
      </c>
      <c r="L3235">
        <v>184</v>
      </c>
      <c r="M3235">
        <v>0</v>
      </c>
      <c r="N3235">
        <v>0</v>
      </c>
    </row>
    <row r="3236" spans="1:14" x14ac:dyDescent="0.25">
      <c r="A3236" t="s">
        <v>37</v>
      </c>
      <c r="B3236" t="s">
        <v>61</v>
      </c>
      <c r="C3236" s="1">
        <v>42452</v>
      </c>
      <c r="D3236">
        <v>0</v>
      </c>
      <c r="E3236">
        <v>0</v>
      </c>
      <c r="F3236" s="7">
        <v>0</v>
      </c>
      <c r="G3236" s="7">
        <v>0</v>
      </c>
      <c r="H3236">
        <v>0</v>
      </c>
      <c r="I3236" s="7">
        <v>0</v>
      </c>
      <c r="J3236">
        <v>0</v>
      </c>
      <c r="K3236">
        <v>0</v>
      </c>
      <c r="L3236">
        <v>0</v>
      </c>
      <c r="M3236">
        <v>0</v>
      </c>
      <c r="N3236">
        <v>0</v>
      </c>
    </row>
    <row r="3237" spans="1:14" x14ac:dyDescent="0.25">
      <c r="A3237" t="s">
        <v>38</v>
      </c>
      <c r="B3237" t="s">
        <v>61</v>
      </c>
      <c r="C3237" s="1">
        <v>42452</v>
      </c>
      <c r="D3237">
        <v>0</v>
      </c>
      <c r="E3237">
        <v>10</v>
      </c>
      <c r="F3237" s="7">
        <v>0</v>
      </c>
      <c r="G3237" s="7">
        <v>0</v>
      </c>
      <c r="H3237">
        <v>0</v>
      </c>
      <c r="I3237" s="7">
        <v>0</v>
      </c>
      <c r="J3237">
        <v>26.6</v>
      </c>
      <c r="K3237">
        <v>0</v>
      </c>
      <c r="L3237">
        <v>230</v>
      </c>
      <c r="M3237">
        <v>472.9</v>
      </c>
      <c r="N3237">
        <v>422.5</v>
      </c>
    </row>
    <row r="3238" spans="1:14" x14ac:dyDescent="0.25">
      <c r="A3238" t="s">
        <v>59</v>
      </c>
      <c r="B3238" t="s">
        <v>61</v>
      </c>
      <c r="C3238" s="1">
        <v>42452</v>
      </c>
      <c r="D3238">
        <v>0</v>
      </c>
      <c r="E3238">
        <v>5</v>
      </c>
      <c r="F3238" s="7">
        <v>0</v>
      </c>
      <c r="G3238" s="7">
        <v>0</v>
      </c>
      <c r="I3238" s="7">
        <v>0</v>
      </c>
      <c r="K3238">
        <v>0</v>
      </c>
      <c r="L3238">
        <v>115</v>
      </c>
      <c r="M3238">
        <v>0</v>
      </c>
      <c r="N3238">
        <v>0</v>
      </c>
    </row>
    <row r="3239" spans="1:14" x14ac:dyDescent="0.25">
      <c r="A3239" t="s">
        <v>1</v>
      </c>
      <c r="B3239" t="s">
        <v>61</v>
      </c>
      <c r="C3239" s="1">
        <v>42453</v>
      </c>
      <c r="D3239">
        <v>619.30000000000007</v>
      </c>
      <c r="E3239">
        <v>507.19999999999993</v>
      </c>
      <c r="F3239">
        <v>546</v>
      </c>
      <c r="G3239">
        <v>219</v>
      </c>
      <c r="H3239">
        <v>177.35000000000002</v>
      </c>
      <c r="I3239">
        <v>185.64000000000001</v>
      </c>
      <c r="J3239">
        <v>533.09523809523807</v>
      </c>
      <c r="K3239">
        <v>14372.200000000003</v>
      </c>
      <c r="L3239">
        <v>12931</v>
      </c>
      <c r="M3239">
        <v>4932.2</v>
      </c>
      <c r="N3239">
        <v>4396.5400000000009</v>
      </c>
    </row>
    <row r="3240" spans="1:14" x14ac:dyDescent="0.25">
      <c r="A3240" t="s">
        <v>2</v>
      </c>
      <c r="B3240" t="s">
        <v>61</v>
      </c>
      <c r="C3240" s="1">
        <v>42453</v>
      </c>
      <c r="D3240">
        <f>16.4-0-0</f>
        <v>16.399999999999999</v>
      </c>
      <c r="E3240">
        <v>15.4</v>
      </c>
      <c r="F3240" s="7">
        <v>14.458905215565959</v>
      </c>
      <c r="G3240" s="7">
        <v>25.561319424866081</v>
      </c>
      <c r="H3240">
        <v>20.7</v>
      </c>
      <c r="I3240" s="7">
        <v>21.667595150831687</v>
      </c>
      <c r="J3240">
        <v>12.2</v>
      </c>
      <c r="K3240">
        <v>396.11</v>
      </c>
      <c r="L3240">
        <v>369.6</v>
      </c>
      <c r="M3240">
        <v>50</v>
      </c>
      <c r="N3240">
        <v>44.6</v>
      </c>
    </row>
    <row r="3241" spans="1:14" x14ac:dyDescent="0.25">
      <c r="A3241" t="s">
        <v>3</v>
      </c>
      <c r="B3241" t="s">
        <v>61</v>
      </c>
      <c r="C3241" s="1">
        <v>42453</v>
      </c>
      <c r="D3241">
        <f>4.8-0-0</f>
        <v>4.8</v>
      </c>
      <c r="E3241">
        <v>3.9</v>
      </c>
      <c r="F3241" s="7">
        <v>4.2318746972388173</v>
      </c>
      <c r="G3241" s="7">
        <v>17.423681984775865</v>
      </c>
      <c r="H3241">
        <v>14.11</v>
      </c>
      <c r="I3241" s="7">
        <v>14.769553989286718</v>
      </c>
      <c r="J3241">
        <v>3.4</v>
      </c>
      <c r="K3241">
        <v>109.465</v>
      </c>
      <c r="L3241">
        <v>93.6</v>
      </c>
      <c r="M3241">
        <v>28.4</v>
      </c>
      <c r="N3241">
        <v>25.3</v>
      </c>
    </row>
    <row r="3242" spans="1:14" x14ac:dyDescent="0.25">
      <c r="A3242" t="s">
        <v>4</v>
      </c>
      <c r="B3242" t="s">
        <v>61</v>
      </c>
      <c r="C3242" s="1">
        <v>42453</v>
      </c>
      <c r="D3242">
        <f>9.1-0-0</f>
        <v>9.1</v>
      </c>
      <c r="E3242">
        <v>7.8</v>
      </c>
      <c r="F3242" s="7">
        <v>8.0229291135152572</v>
      </c>
      <c r="G3242" s="7">
        <v>12.941189737806594</v>
      </c>
      <c r="H3242">
        <v>10.48</v>
      </c>
      <c r="I3242" s="7">
        <v>10.969874259937976</v>
      </c>
      <c r="J3242">
        <v>6.6</v>
      </c>
      <c r="K3242">
        <v>212.88</v>
      </c>
      <c r="L3242">
        <v>187.2</v>
      </c>
      <c r="M3242">
        <v>49.4</v>
      </c>
      <c r="N3242">
        <v>44</v>
      </c>
    </row>
    <row r="3243" spans="1:14" x14ac:dyDescent="0.25">
      <c r="A3243" t="s">
        <v>5</v>
      </c>
      <c r="B3243" t="s">
        <v>61</v>
      </c>
      <c r="C3243" s="1">
        <v>42453</v>
      </c>
      <c r="D3243">
        <f>16.4-0-0</f>
        <v>16.399999999999999</v>
      </c>
      <c r="E3243">
        <v>7.7</v>
      </c>
      <c r="F3243" s="7">
        <v>14.458905215565959</v>
      </c>
      <c r="G3243" s="7">
        <v>12.484296588666476</v>
      </c>
      <c r="H3243">
        <v>10.11</v>
      </c>
      <c r="I3243" s="7">
        <v>10.582579080913447</v>
      </c>
      <c r="J3243">
        <v>10.6</v>
      </c>
      <c r="K3243">
        <v>341.60449999999997</v>
      </c>
      <c r="L3243">
        <v>184.8</v>
      </c>
      <c r="M3243">
        <v>28.8</v>
      </c>
      <c r="N3243">
        <v>25.7</v>
      </c>
    </row>
    <row r="3244" spans="1:14" x14ac:dyDescent="0.25">
      <c r="A3244" t="s">
        <v>6</v>
      </c>
      <c r="B3244" t="s">
        <v>61</v>
      </c>
      <c r="C3244" s="1">
        <v>42453</v>
      </c>
      <c r="D3244">
        <f>16.4-0-1.6</f>
        <v>14.799999999999999</v>
      </c>
      <c r="E3244">
        <v>15.4</v>
      </c>
      <c r="F3244" s="7">
        <v>13.048280316486354</v>
      </c>
      <c r="G3244" s="7">
        <v>15.386185508880743</v>
      </c>
      <c r="H3244">
        <v>12.46</v>
      </c>
      <c r="I3244" s="7">
        <v>13.042426839582747</v>
      </c>
      <c r="J3244">
        <v>10.4</v>
      </c>
      <c r="K3244">
        <v>335.91499999999996</v>
      </c>
      <c r="L3244">
        <v>369.6</v>
      </c>
      <c r="M3244">
        <v>40.200000000000003</v>
      </c>
      <c r="N3244">
        <v>35.799999999999997</v>
      </c>
    </row>
    <row r="3245" spans="1:14" x14ac:dyDescent="0.25">
      <c r="A3245" t="s">
        <v>7</v>
      </c>
      <c r="B3245" t="s">
        <v>61</v>
      </c>
      <c r="C3245" s="1">
        <v>42453</v>
      </c>
      <c r="D3245">
        <f>20.7-0-0</f>
        <v>20.7</v>
      </c>
      <c r="E3245">
        <v>11.5</v>
      </c>
      <c r="F3245" s="7">
        <v>18.249959631842398</v>
      </c>
      <c r="G3245" s="7">
        <v>13.002932055257961</v>
      </c>
      <c r="H3245">
        <v>10.53</v>
      </c>
      <c r="I3245" s="7">
        <v>11.022211446292641</v>
      </c>
      <c r="J3245">
        <v>13.1</v>
      </c>
      <c r="K3245">
        <v>424.6810000000001</v>
      </c>
      <c r="L3245">
        <v>276</v>
      </c>
      <c r="M3245">
        <v>38.799999999999997</v>
      </c>
      <c r="N3245">
        <v>34.6</v>
      </c>
    </row>
    <row r="3246" spans="1:14" x14ac:dyDescent="0.25">
      <c r="A3246" t="s">
        <v>8</v>
      </c>
      <c r="B3246" t="s">
        <v>61</v>
      </c>
      <c r="C3246" s="1">
        <v>42453</v>
      </c>
      <c r="D3246">
        <f>15.1-0-0</f>
        <v>15.1</v>
      </c>
      <c r="E3246">
        <v>9.4</v>
      </c>
      <c r="F3246" s="7">
        <v>13.31277248506378</v>
      </c>
      <c r="G3246" s="7">
        <v>9.8787707922187753</v>
      </c>
      <c r="H3246">
        <v>8</v>
      </c>
      <c r="I3246" s="7">
        <v>8.3739498167465456</v>
      </c>
      <c r="J3246">
        <v>11.2</v>
      </c>
      <c r="K3246">
        <v>362.81000000000006</v>
      </c>
      <c r="L3246">
        <v>225.60000000000002</v>
      </c>
      <c r="M3246">
        <v>40.799999999999997</v>
      </c>
      <c r="N3246">
        <v>36.4</v>
      </c>
    </row>
    <row r="3247" spans="1:14" x14ac:dyDescent="0.25">
      <c r="A3247" t="s">
        <v>9</v>
      </c>
      <c r="B3247" t="s">
        <v>61</v>
      </c>
      <c r="C3247" s="1">
        <v>42453</v>
      </c>
      <c r="D3247">
        <f>14.4-0-0</f>
        <v>14.4</v>
      </c>
      <c r="E3247">
        <v>11.3</v>
      </c>
      <c r="F3247" s="7">
        <v>12.695624091716454</v>
      </c>
      <c r="G3247" s="7">
        <v>12.793008175923312</v>
      </c>
      <c r="H3247">
        <v>10.36</v>
      </c>
      <c r="I3247" s="7">
        <v>10.844265012686776</v>
      </c>
      <c r="J3247">
        <v>9.9</v>
      </c>
      <c r="K3247">
        <v>319.96999999999997</v>
      </c>
      <c r="L3247">
        <v>271.20000000000005</v>
      </c>
      <c r="M3247">
        <v>31.5</v>
      </c>
      <c r="N3247">
        <v>28.1</v>
      </c>
    </row>
    <row r="3248" spans="1:14" x14ac:dyDescent="0.25">
      <c r="A3248" t="s">
        <v>10</v>
      </c>
      <c r="B3248" t="s">
        <v>61</v>
      </c>
      <c r="C3248" s="1">
        <v>42453</v>
      </c>
      <c r="D3248">
        <f>16.2-0-0</f>
        <v>16.2</v>
      </c>
      <c r="E3248">
        <v>12.5</v>
      </c>
      <c r="F3248" s="7">
        <v>14.282577103181007</v>
      </c>
      <c r="G3248" s="7">
        <v>12.113842683958275</v>
      </c>
      <c r="H3248">
        <v>9.81</v>
      </c>
      <c r="I3248" s="7">
        <v>10.268555962785452</v>
      </c>
      <c r="J3248">
        <v>12</v>
      </c>
      <c r="K3248">
        <v>389.8599999999999</v>
      </c>
      <c r="L3248">
        <v>300</v>
      </c>
      <c r="M3248">
        <v>49.4</v>
      </c>
      <c r="N3248">
        <v>44</v>
      </c>
    </row>
    <row r="3249" spans="1:14" x14ac:dyDescent="0.25">
      <c r="A3249" t="s">
        <v>11</v>
      </c>
      <c r="B3249" t="s">
        <v>61</v>
      </c>
      <c r="C3249" s="1">
        <v>42453</v>
      </c>
      <c r="D3249">
        <f>11-0-0</f>
        <v>11</v>
      </c>
      <c r="E3249">
        <v>9.6</v>
      </c>
      <c r="F3249" s="7">
        <v>9.6980461811722911</v>
      </c>
      <c r="G3249" s="7">
        <v>11.59520721736679</v>
      </c>
      <c r="H3249">
        <v>9.39</v>
      </c>
      <c r="I3249" s="7">
        <v>9.8289235974062592</v>
      </c>
      <c r="J3249">
        <v>7.8</v>
      </c>
      <c r="K3249">
        <v>253.82999999999998</v>
      </c>
      <c r="L3249">
        <v>230.39999999999998</v>
      </c>
      <c r="M3249">
        <v>35.6</v>
      </c>
      <c r="N3249">
        <v>31.8</v>
      </c>
    </row>
    <row r="3250" spans="1:14" x14ac:dyDescent="0.25">
      <c r="A3250" t="s">
        <v>12</v>
      </c>
      <c r="B3250" t="s">
        <v>61</v>
      </c>
      <c r="C3250" s="1">
        <v>42453</v>
      </c>
      <c r="D3250">
        <f>33.8-0-0</f>
        <v>33.799999999999997</v>
      </c>
      <c r="E3250">
        <v>28.9</v>
      </c>
      <c r="F3250" s="7">
        <v>29.799450993056674</v>
      </c>
      <c r="G3250" s="7">
        <v>8.1870312940513106</v>
      </c>
      <c r="H3250">
        <v>6.63</v>
      </c>
      <c r="I3250" s="7">
        <v>6.9399109106286998</v>
      </c>
      <c r="J3250">
        <v>25</v>
      </c>
      <c r="K3250">
        <v>807.94500000000005</v>
      </c>
      <c r="L3250">
        <v>693.59999999999991</v>
      </c>
      <c r="M3250">
        <v>226.9</v>
      </c>
      <c r="N3250">
        <v>202.2</v>
      </c>
    </row>
    <row r="3251" spans="1:14" x14ac:dyDescent="0.25">
      <c r="A3251" t="s">
        <v>13</v>
      </c>
      <c r="B3251" t="s">
        <v>61</v>
      </c>
      <c r="C3251" s="1">
        <v>42453</v>
      </c>
      <c r="D3251">
        <f>11-0-0</f>
        <v>11</v>
      </c>
      <c r="E3251">
        <v>10</v>
      </c>
      <c r="F3251" s="7">
        <v>9.6980461811722911</v>
      </c>
      <c r="G3251" s="7">
        <v>8.6068790527206076</v>
      </c>
      <c r="H3251">
        <v>6.97</v>
      </c>
      <c r="I3251" s="7">
        <v>7.2958037778404279</v>
      </c>
      <c r="J3251">
        <v>8.4</v>
      </c>
      <c r="K3251">
        <v>271</v>
      </c>
      <c r="L3251">
        <v>240</v>
      </c>
      <c r="M3251">
        <v>28.4</v>
      </c>
      <c r="N3251">
        <v>25.3</v>
      </c>
    </row>
    <row r="3252" spans="1:14" x14ac:dyDescent="0.25">
      <c r="A3252" t="s">
        <v>14</v>
      </c>
      <c r="B3252" t="s">
        <v>61</v>
      </c>
      <c r="C3252" s="1">
        <v>42453</v>
      </c>
      <c r="D3252">
        <f>8-0-0</f>
        <v>8</v>
      </c>
      <c r="E3252">
        <v>6.1</v>
      </c>
      <c r="F3252" s="7">
        <v>7.0531244953980297</v>
      </c>
      <c r="G3252" s="7">
        <v>5.1987031294051302</v>
      </c>
      <c r="H3252">
        <v>4.21</v>
      </c>
      <c r="I3252" s="7">
        <v>4.4067910910628703</v>
      </c>
      <c r="J3252">
        <v>5.9</v>
      </c>
      <c r="K3252">
        <v>192</v>
      </c>
      <c r="L3252">
        <v>146.39999999999998</v>
      </c>
      <c r="M3252">
        <v>13.6</v>
      </c>
      <c r="N3252">
        <v>12.1</v>
      </c>
    </row>
    <row r="3253" spans="1:14" x14ac:dyDescent="0.25">
      <c r="A3253" t="s">
        <v>15</v>
      </c>
      <c r="B3253" t="s">
        <v>61</v>
      </c>
      <c r="C3253" s="1">
        <v>42453</v>
      </c>
      <c r="D3253">
        <f>13-0-0</f>
        <v>13</v>
      </c>
      <c r="E3253">
        <v>9.9</v>
      </c>
      <c r="F3253" s="7">
        <v>11.461327305021797</v>
      </c>
      <c r="G3253" s="7">
        <v>5.0381731040315749</v>
      </c>
      <c r="H3253">
        <v>4.08</v>
      </c>
      <c r="I3253" s="7">
        <v>4.2707144065407388</v>
      </c>
      <c r="J3253">
        <v>9.1999999999999993</v>
      </c>
      <c r="K3253">
        <v>298.5</v>
      </c>
      <c r="L3253">
        <v>237.60000000000002</v>
      </c>
      <c r="M3253">
        <v>37.799999999999997</v>
      </c>
      <c r="N3253">
        <v>33.700000000000003</v>
      </c>
    </row>
    <row r="3254" spans="1:14" x14ac:dyDescent="0.25">
      <c r="A3254" t="s">
        <v>16</v>
      </c>
      <c r="B3254" t="s">
        <v>61</v>
      </c>
      <c r="C3254" s="1">
        <v>42453</v>
      </c>
      <c r="D3254">
        <f>14-0-0</f>
        <v>14</v>
      </c>
      <c r="E3254">
        <v>9.9</v>
      </c>
      <c r="F3254" s="7">
        <v>12.342967866946552</v>
      </c>
      <c r="G3254" s="7">
        <v>8.3846067098956851</v>
      </c>
      <c r="H3254">
        <v>6.79</v>
      </c>
      <c r="I3254" s="7">
        <v>7.1073899069636317</v>
      </c>
      <c r="J3254">
        <v>9.1</v>
      </c>
      <c r="K3254">
        <v>293.5</v>
      </c>
      <c r="L3254">
        <v>237.60000000000002</v>
      </c>
      <c r="M3254">
        <v>70.099999999999994</v>
      </c>
      <c r="N3254">
        <v>62.5</v>
      </c>
    </row>
    <row r="3255" spans="1:14" x14ac:dyDescent="0.25">
      <c r="A3255" t="s">
        <v>17</v>
      </c>
      <c r="B3255" t="s">
        <v>61</v>
      </c>
      <c r="C3255" s="1">
        <v>42453</v>
      </c>
      <c r="D3255">
        <v>0</v>
      </c>
      <c r="E3255">
        <v>17</v>
      </c>
      <c r="F3255" s="7">
        <v>0</v>
      </c>
      <c r="G3255" s="7">
        <v>4.0626444882999708</v>
      </c>
      <c r="H3255">
        <v>3.29</v>
      </c>
      <c r="I3255" s="7">
        <v>3.4437868621370171</v>
      </c>
      <c r="J3255">
        <v>44.1</v>
      </c>
      <c r="K3255">
        <v>0</v>
      </c>
      <c r="L3255">
        <v>408</v>
      </c>
      <c r="M3255">
        <v>446.8</v>
      </c>
      <c r="N3255">
        <v>398.3</v>
      </c>
    </row>
    <row r="3256" spans="1:14" x14ac:dyDescent="0.25">
      <c r="A3256" t="s">
        <v>18</v>
      </c>
      <c r="B3256" t="s">
        <v>61</v>
      </c>
      <c r="C3256" s="1">
        <v>42453</v>
      </c>
      <c r="D3256">
        <f>20-0-0</f>
        <v>20</v>
      </c>
      <c r="E3256">
        <v>16.2</v>
      </c>
      <c r="F3256" s="7">
        <v>17.632811238495073</v>
      </c>
      <c r="G3256" s="7">
        <v>3.0624189455878201</v>
      </c>
      <c r="H3256">
        <v>2.48</v>
      </c>
      <c r="I3256" s="7">
        <v>2.595924443191429</v>
      </c>
      <c r="J3256">
        <v>14.8</v>
      </c>
      <c r="K3256">
        <v>478</v>
      </c>
      <c r="L3256">
        <v>388.79999999999995</v>
      </c>
      <c r="M3256">
        <v>161.1</v>
      </c>
      <c r="N3256">
        <v>143.6</v>
      </c>
    </row>
    <row r="3257" spans="1:14" x14ac:dyDescent="0.25">
      <c r="A3257" t="s">
        <v>19</v>
      </c>
      <c r="B3257" t="s">
        <v>61</v>
      </c>
      <c r="C3257" s="1">
        <v>42453</v>
      </c>
      <c r="D3257">
        <f>15-0-0</f>
        <v>15</v>
      </c>
      <c r="E3257">
        <v>14.6</v>
      </c>
      <c r="F3257" s="7">
        <v>13.224608428871305</v>
      </c>
      <c r="G3257" s="7">
        <v>3.0500704820975471</v>
      </c>
      <c r="H3257">
        <v>2.4700000000000002</v>
      </c>
      <c r="I3257" s="7">
        <v>2.585457005920496</v>
      </c>
      <c r="J3257">
        <v>11.2</v>
      </c>
      <c r="K3257">
        <v>363.5</v>
      </c>
      <c r="L3257">
        <v>350.4</v>
      </c>
      <c r="M3257">
        <v>191.3</v>
      </c>
      <c r="N3257">
        <v>170.5</v>
      </c>
    </row>
    <row r="3258" spans="1:14" x14ac:dyDescent="0.25">
      <c r="A3258" t="s">
        <v>20</v>
      </c>
      <c r="B3258" t="s">
        <v>61</v>
      </c>
      <c r="C3258" s="1">
        <v>42453</v>
      </c>
      <c r="D3258">
        <f>25-0-0</f>
        <v>25</v>
      </c>
      <c r="E3258">
        <v>23.5</v>
      </c>
      <c r="F3258" s="7">
        <v>22.041014048118843</v>
      </c>
      <c r="G3258" s="7">
        <v>2.4943896250352409</v>
      </c>
      <c r="H3258">
        <v>2.02</v>
      </c>
      <c r="I3258" s="7">
        <v>2.1144223287285029</v>
      </c>
      <c r="J3258">
        <v>20.9</v>
      </c>
      <c r="K3258">
        <v>677</v>
      </c>
      <c r="L3258">
        <v>564</v>
      </c>
      <c r="M3258">
        <v>180.6</v>
      </c>
      <c r="N3258">
        <v>161</v>
      </c>
    </row>
    <row r="3259" spans="1:14" x14ac:dyDescent="0.25">
      <c r="A3259" t="s">
        <v>21</v>
      </c>
      <c r="B3259" t="s">
        <v>61</v>
      </c>
      <c r="C3259" s="1">
        <v>42453</v>
      </c>
      <c r="D3259">
        <f>26-0-0</f>
        <v>26</v>
      </c>
      <c r="E3259">
        <v>22.5</v>
      </c>
      <c r="F3259" s="7">
        <v>22.922654610043594</v>
      </c>
      <c r="G3259" s="7">
        <v>3.7292359740625876</v>
      </c>
      <c r="H3259">
        <v>3.02</v>
      </c>
      <c r="I3259" s="7">
        <v>3.1611660558218215</v>
      </c>
      <c r="J3259">
        <v>19.399999999999999</v>
      </c>
      <c r="K3259">
        <v>629</v>
      </c>
      <c r="L3259">
        <v>540</v>
      </c>
      <c r="M3259">
        <v>309</v>
      </c>
      <c r="N3259">
        <v>275.5</v>
      </c>
    </row>
    <row r="3260" spans="1:14" x14ac:dyDescent="0.25">
      <c r="A3260" t="s">
        <v>22</v>
      </c>
      <c r="B3260" t="s">
        <v>61</v>
      </c>
      <c r="C3260" s="1">
        <v>42453</v>
      </c>
      <c r="D3260">
        <f>19-0-0</f>
        <v>19</v>
      </c>
      <c r="E3260">
        <v>17.100000000000001</v>
      </c>
      <c r="F3260" s="7">
        <v>16.751170676570318</v>
      </c>
      <c r="G3260" s="7">
        <v>1.7534818156188323</v>
      </c>
      <c r="H3260">
        <v>1.42</v>
      </c>
      <c r="I3260" s="7">
        <v>1.486376092472512</v>
      </c>
      <c r="J3260">
        <v>15.2</v>
      </c>
      <c r="K3260">
        <v>493</v>
      </c>
      <c r="L3260">
        <v>410.40000000000003</v>
      </c>
      <c r="M3260">
        <v>228.3</v>
      </c>
      <c r="N3260">
        <v>203.5</v>
      </c>
    </row>
    <row r="3261" spans="1:14" x14ac:dyDescent="0.25">
      <c r="A3261" t="s">
        <v>23</v>
      </c>
      <c r="B3261" t="s">
        <v>61</v>
      </c>
      <c r="C3261" s="1">
        <v>42453</v>
      </c>
      <c r="D3261">
        <f>2.4-0-0</f>
        <v>2.4</v>
      </c>
      <c r="E3261">
        <v>4.7</v>
      </c>
      <c r="F3261" s="7">
        <v>2.1159373486194086</v>
      </c>
      <c r="G3261" s="7">
        <v>2.9018889202142653</v>
      </c>
      <c r="H3261">
        <v>2.35</v>
      </c>
      <c r="I3261" s="7">
        <v>2.4598477586692979</v>
      </c>
      <c r="J3261">
        <v>2.8</v>
      </c>
      <c r="K3261">
        <v>90.18</v>
      </c>
      <c r="L3261">
        <v>112.80000000000001</v>
      </c>
      <c r="M3261">
        <v>3.8</v>
      </c>
      <c r="N3261">
        <v>3.4</v>
      </c>
    </row>
    <row r="3262" spans="1:14" x14ac:dyDescent="0.25">
      <c r="A3262" t="s">
        <v>24</v>
      </c>
      <c r="B3262" t="s">
        <v>61</v>
      </c>
      <c r="C3262" s="1">
        <v>42453</v>
      </c>
      <c r="D3262">
        <f>40.5-0-0</f>
        <v>40.5</v>
      </c>
      <c r="E3262">
        <v>35</v>
      </c>
      <c r="F3262" s="7">
        <v>35.706442757952523</v>
      </c>
      <c r="G3262" s="7">
        <v>2.1239357203270366</v>
      </c>
      <c r="H3262">
        <v>1.72</v>
      </c>
      <c r="I3262" s="7">
        <v>1.8003992106005076</v>
      </c>
      <c r="J3262">
        <v>29.9</v>
      </c>
      <c r="K3262">
        <v>968.9</v>
      </c>
      <c r="L3262">
        <v>840</v>
      </c>
      <c r="M3262">
        <v>448.9</v>
      </c>
      <c r="N3262">
        <v>400.1</v>
      </c>
    </row>
    <row r="3263" spans="1:14" x14ac:dyDescent="0.25">
      <c r="A3263" t="s">
        <v>25</v>
      </c>
      <c r="B3263" t="s">
        <v>61</v>
      </c>
      <c r="C3263" s="1">
        <v>42453</v>
      </c>
      <c r="D3263">
        <f>7-0-0</f>
        <v>7</v>
      </c>
      <c r="E3263">
        <v>6.3</v>
      </c>
      <c r="F3263" s="7">
        <v>6.1714839334732758</v>
      </c>
      <c r="G3263" s="7">
        <v>2.8524950662531712</v>
      </c>
      <c r="H3263">
        <v>2.31</v>
      </c>
      <c r="I3263" s="7">
        <v>2.4179780095855654</v>
      </c>
      <c r="J3263">
        <v>4.8</v>
      </c>
      <c r="K3263">
        <v>155</v>
      </c>
      <c r="L3263">
        <v>151.19999999999999</v>
      </c>
      <c r="M3263">
        <v>10.8</v>
      </c>
      <c r="N3263">
        <v>9.6</v>
      </c>
    </row>
    <row r="3264" spans="1:14" x14ac:dyDescent="0.25">
      <c r="A3264" t="s">
        <v>26</v>
      </c>
      <c r="B3264" t="s">
        <v>61</v>
      </c>
      <c r="C3264" s="1">
        <v>42453</v>
      </c>
      <c r="D3264">
        <f>21-0-0</f>
        <v>21</v>
      </c>
      <c r="E3264">
        <v>13.8</v>
      </c>
      <c r="F3264" s="7">
        <v>18.514451800419828</v>
      </c>
      <c r="G3264" s="7">
        <v>1.9263603044826612</v>
      </c>
      <c r="H3264">
        <v>1.56</v>
      </c>
      <c r="I3264" s="7">
        <v>1.6329202142655765</v>
      </c>
      <c r="J3264">
        <v>14.3</v>
      </c>
      <c r="K3264">
        <v>462</v>
      </c>
      <c r="L3264">
        <v>331.20000000000005</v>
      </c>
      <c r="M3264">
        <v>64.8</v>
      </c>
      <c r="N3264">
        <v>57.7</v>
      </c>
    </row>
    <row r="3265" spans="1:14" x14ac:dyDescent="0.25">
      <c r="A3265" t="s">
        <v>27</v>
      </c>
      <c r="B3265" t="s">
        <v>61</v>
      </c>
      <c r="C3265" s="1">
        <v>42453</v>
      </c>
      <c r="D3265">
        <f>19-0-0</f>
        <v>19</v>
      </c>
      <c r="E3265">
        <v>18.2</v>
      </c>
      <c r="F3265" s="7">
        <v>16.751170676570318</v>
      </c>
      <c r="G3265" s="7">
        <v>1.6670425711869186</v>
      </c>
      <c r="H3265">
        <v>1.35</v>
      </c>
      <c r="I3265" s="7">
        <v>1.4131040315759797</v>
      </c>
      <c r="J3265">
        <v>14.3</v>
      </c>
      <c r="K3265">
        <v>464</v>
      </c>
      <c r="L3265">
        <v>436.79999999999995</v>
      </c>
      <c r="M3265">
        <v>210.3</v>
      </c>
      <c r="N3265">
        <v>187.5</v>
      </c>
    </row>
    <row r="3266" spans="1:14" x14ac:dyDescent="0.25">
      <c r="A3266" t="s">
        <v>28</v>
      </c>
      <c r="B3266" t="s">
        <v>61</v>
      </c>
      <c r="C3266" s="1">
        <v>42453</v>
      </c>
      <c r="D3266">
        <f>7-0-0</f>
        <v>7</v>
      </c>
      <c r="E3266">
        <v>7</v>
      </c>
      <c r="F3266" s="7">
        <v>6.1714839334732758</v>
      </c>
      <c r="G3266" s="7">
        <v>1.654694107696645</v>
      </c>
      <c r="H3266">
        <v>1.34</v>
      </c>
      <c r="I3266" s="7">
        <v>1.4026365943050465</v>
      </c>
      <c r="J3266">
        <v>5.2</v>
      </c>
      <c r="K3266">
        <v>168</v>
      </c>
      <c r="L3266">
        <v>168</v>
      </c>
      <c r="M3266">
        <v>76.7</v>
      </c>
      <c r="N3266">
        <v>68.400000000000006</v>
      </c>
    </row>
    <row r="3267" spans="1:14" x14ac:dyDescent="0.25">
      <c r="A3267" t="s">
        <v>29</v>
      </c>
      <c r="B3267" t="s">
        <v>61</v>
      </c>
      <c r="C3267" s="1">
        <v>42453</v>
      </c>
      <c r="D3267">
        <f>15-0-0</f>
        <v>15</v>
      </c>
      <c r="E3267">
        <v>12.4</v>
      </c>
      <c r="F3267" s="7">
        <v>13.224608428871305</v>
      </c>
      <c r="G3267" s="7">
        <v>1.5929517902452774</v>
      </c>
      <c r="H3267">
        <v>1.29</v>
      </c>
      <c r="I3267" s="7">
        <v>1.3502994079503805</v>
      </c>
      <c r="J3267">
        <v>11.9</v>
      </c>
      <c r="K3267">
        <v>384</v>
      </c>
      <c r="L3267">
        <v>297.60000000000002</v>
      </c>
      <c r="M3267">
        <v>37.799999999999997</v>
      </c>
      <c r="N3267">
        <v>33.700000000000003</v>
      </c>
    </row>
    <row r="3268" spans="1:14" x14ac:dyDescent="0.25">
      <c r="A3268" t="s">
        <v>30</v>
      </c>
      <c r="B3268" t="s">
        <v>61</v>
      </c>
      <c r="C3268" s="1">
        <v>42453</v>
      </c>
      <c r="D3268">
        <f>35-0-0</f>
        <v>35</v>
      </c>
      <c r="E3268">
        <v>31.3</v>
      </c>
      <c r="F3268" s="7">
        <v>30.857419667366379</v>
      </c>
      <c r="G3268" s="7">
        <v>1.9757541584437552</v>
      </c>
      <c r="H3268">
        <v>1.6</v>
      </c>
      <c r="I3268" s="7">
        <v>1.6747899633493093</v>
      </c>
      <c r="J3268">
        <v>26.3</v>
      </c>
      <c r="K3268">
        <v>852</v>
      </c>
      <c r="L3268">
        <v>751.2</v>
      </c>
      <c r="M3268">
        <v>89.8</v>
      </c>
      <c r="N3268">
        <v>80</v>
      </c>
    </row>
    <row r="3269" spans="1:14" x14ac:dyDescent="0.25">
      <c r="A3269" t="s">
        <v>31</v>
      </c>
      <c r="B3269" t="s">
        <v>61</v>
      </c>
      <c r="C3269" s="1">
        <v>42453</v>
      </c>
      <c r="D3269">
        <f>52-0-0</f>
        <v>52</v>
      </c>
      <c r="E3269">
        <v>19.399999999999999</v>
      </c>
      <c r="F3269" s="7">
        <v>45.845309220087188</v>
      </c>
      <c r="G3269" s="7">
        <v>1.654694107696645</v>
      </c>
      <c r="H3269">
        <v>1.34</v>
      </c>
      <c r="I3269" s="7">
        <v>1.4026365943050465</v>
      </c>
      <c r="J3269">
        <v>29.5</v>
      </c>
      <c r="K3269">
        <v>954.5</v>
      </c>
      <c r="L3269">
        <v>465.59999999999997</v>
      </c>
      <c r="M3269">
        <v>174.2</v>
      </c>
      <c r="N3269">
        <v>155.30000000000001</v>
      </c>
    </row>
    <row r="3270" spans="1:14" x14ac:dyDescent="0.25">
      <c r="A3270" t="s">
        <v>32</v>
      </c>
      <c r="B3270" t="s">
        <v>61</v>
      </c>
      <c r="C3270" s="1">
        <v>42453</v>
      </c>
      <c r="D3270">
        <f>8-0-0</f>
        <v>8</v>
      </c>
      <c r="E3270">
        <v>6.8</v>
      </c>
      <c r="F3270" s="7">
        <v>7.0531244953980297</v>
      </c>
      <c r="G3270" s="7">
        <v>1.0249224696926977</v>
      </c>
      <c r="H3270">
        <v>0.83</v>
      </c>
      <c r="I3270" s="7">
        <v>0.86879729348745405</v>
      </c>
      <c r="J3270">
        <v>5.3</v>
      </c>
      <c r="K3270">
        <v>172</v>
      </c>
      <c r="L3270">
        <v>163.19999999999999</v>
      </c>
      <c r="M3270">
        <v>65.2</v>
      </c>
      <c r="N3270">
        <v>58.1</v>
      </c>
    </row>
    <row r="3271" spans="1:14" x14ac:dyDescent="0.25">
      <c r="A3271" t="s">
        <v>33</v>
      </c>
      <c r="B3271" t="s">
        <v>61</v>
      </c>
      <c r="C3271" s="1">
        <v>42453</v>
      </c>
      <c r="D3271">
        <v>0</v>
      </c>
      <c r="E3271">
        <v>15</v>
      </c>
      <c r="F3271" s="7">
        <v>0</v>
      </c>
      <c r="G3271" s="7">
        <v>1.1978009585565266</v>
      </c>
      <c r="H3271">
        <v>0.97</v>
      </c>
      <c r="I3271" s="7">
        <v>1.0153414152805187</v>
      </c>
      <c r="J3271">
        <v>38.9</v>
      </c>
      <c r="K3271">
        <v>0</v>
      </c>
      <c r="L3271">
        <v>360</v>
      </c>
      <c r="M3271">
        <v>723.4</v>
      </c>
      <c r="N3271">
        <v>644.9</v>
      </c>
    </row>
    <row r="3272" spans="1:14" x14ac:dyDescent="0.25">
      <c r="A3272" t="s">
        <v>34</v>
      </c>
      <c r="B3272" t="s">
        <v>61</v>
      </c>
      <c r="C3272" s="1">
        <v>42453</v>
      </c>
      <c r="D3272">
        <f>11.1-0-0</f>
        <v>11.1</v>
      </c>
      <c r="E3272">
        <v>7.2</v>
      </c>
      <c r="F3272" s="7">
        <v>9.7862102373647648</v>
      </c>
      <c r="G3272" s="7">
        <v>0.69151395545531436</v>
      </c>
      <c r="H3272">
        <v>0.56000000000000005</v>
      </c>
      <c r="I3272" s="7">
        <v>0.58617648717225823</v>
      </c>
      <c r="J3272">
        <v>6.8</v>
      </c>
      <c r="K3272">
        <v>221.20499999999998</v>
      </c>
      <c r="L3272">
        <v>172.8</v>
      </c>
      <c r="M3272">
        <v>23.3</v>
      </c>
      <c r="N3272">
        <v>20.8</v>
      </c>
    </row>
    <row r="3273" spans="1:14" x14ac:dyDescent="0.25">
      <c r="A3273" t="s">
        <v>35</v>
      </c>
      <c r="B3273" t="s">
        <v>61</v>
      </c>
      <c r="C3273" s="1">
        <v>42453</v>
      </c>
      <c r="D3273">
        <f>21-0-0</f>
        <v>21</v>
      </c>
      <c r="E3273">
        <v>18</v>
      </c>
      <c r="F3273" s="7">
        <v>18.514451800419828</v>
      </c>
      <c r="G3273" s="7">
        <v>0.67916549196504084</v>
      </c>
      <c r="H3273">
        <v>0.55000000000000004</v>
      </c>
      <c r="I3273" s="7">
        <v>0.5757090499013251</v>
      </c>
      <c r="J3273">
        <v>15.7</v>
      </c>
      <c r="K3273">
        <v>508</v>
      </c>
      <c r="L3273">
        <v>432</v>
      </c>
      <c r="M3273">
        <v>231.7</v>
      </c>
      <c r="N3273">
        <v>206.6</v>
      </c>
    </row>
    <row r="3274" spans="1:14" x14ac:dyDescent="0.25">
      <c r="A3274" t="s">
        <v>36</v>
      </c>
      <c r="B3274" t="s">
        <v>61</v>
      </c>
      <c r="C3274" s="1">
        <v>42453</v>
      </c>
      <c r="D3274">
        <v>0</v>
      </c>
      <c r="E3274">
        <v>8</v>
      </c>
      <c r="F3274" s="7">
        <v>0</v>
      </c>
      <c r="G3274" s="7">
        <v>0.30871158725683673</v>
      </c>
      <c r="H3274">
        <v>0.25</v>
      </c>
      <c r="I3274" s="7">
        <v>0.26168593177332955</v>
      </c>
      <c r="J3274">
        <v>20.8</v>
      </c>
      <c r="K3274">
        <v>0</v>
      </c>
      <c r="L3274">
        <v>192</v>
      </c>
      <c r="M3274">
        <v>0</v>
      </c>
      <c r="N3274">
        <v>0</v>
      </c>
    </row>
    <row r="3275" spans="1:14" x14ac:dyDescent="0.25">
      <c r="A3275" t="s">
        <v>37</v>
      </c>
      <c r="B3275" t="s">
        <v>61</v>
      </c>
      <c r="C3275" s="1">
        <v>42453</v>
      </c>
      <c r="D3275">
        <v>0</v>
      </c>
      <c r="E3275">
        <v>0</v>
      </c>
      <c r="F3275" s="7">
        <v>0</v>
      </c>
      <c r="G3275" s="7">
        <v>0</v>
      </c>
      <c r="H3275">
        <v>0</v>
      </c>
      <c r="I3275" s="7">
        <v>0</v>
      </c>
      <c r="J3275">
        <v>0</v>
      </c>
      <c r="K3275">
        <v>0</v>
      </c>
      <c r="L3275">
        <v>0</v>
      </c>
      <c r="M3275">
        <v>0</v>
      </c>
      <c r="N3275">
        <v>0</v>
      </c>
    </row>
    <row r="3276" spans="1:14" x14ac:dyDescent="0.25">
      <c r="A3276" t="s">
        <v>38</v>
      </c>
      <c r="B3276" t="s">
        <v>61</v>
      </c>
      <c r="C3276" s="1">
        <v>42453</v>
      </c>
      <c r="D3276">
        <v>0</v>
      </c>
      <c r="E3276">
        <v>10</v>
      </c>
      <c r="F3276" s="7">
        <v>0</v>
      </c>
      <c r="G3276" s="7">
        <v>0</v>
      </c>
      <c r="H3276">
        <v>0</v>
      </c>
      <c r="I3276" s="7">
        <v>0</v>
      </c>
      <c r="J3276">
        <v>26</v>
      </c>
      <c r="K3276">
        <v>0</v>
      </c>
      <c r="L3276">
        <v>240</v>
      </c>
      <c r="M3276">
        <v>484.7</v>
      </c>
      <c r="N3276">
        <v>432.1</v>
      </c>
    </row>
    <row r="3277" spans="1:14" x14ac:dyDescent="0.25">
      <c r="A3277" t="s">
        <v>59</v>
      </c>
      <c r="B3277" t="s">
        <v>61</v>
      </c>
      <c r="C3277" s="1">
        <v>42453</v>
      </c>
      <c r="D3277">
        <v>0</v>
      </c>
      <c r="E3277">
        <v>5</v>
      </c>
      <c r="F3277" s="7">
        <v>0</v>
      </c>
      <c r="G3277" s="7">
        <v>0</v>
      </c>
      <c r="I3277" s="7">
        <v>0</v>
      </c>
      <c r="K3277">
        <v>0</v>
      </c>
      <c r="L3277">
        <v>120</v>
      </c>
      <c r="M3277">
        <v>0</v>
      </c>
      <c r="N3277">
        <v>0</v>
      </c>
    </row>
    <row r="3278" spans="1:14" x14ac:dyDescent="0.25">
      <c r="A3278" t="s">
        <v>1</v>
      </c>
      <c r="B3278" t="s">
        <v>61</v>
      </c>
      <c r="C3278" s="1">
        <v>42454</v>
      </c>
      <c r="D3278">
        <v>630.9</v>
      </c>
      <c r="E3278">
        <v>507.19999999999993</v>
      </c>
      <c r="F3278">
        <v>538</v>
      </c>
      <c r="G3278">
        <v>220</v>
      </c>
      <c r="H3278">
        <v>177.35000000000002</v>
      </c>
      <c r="I3278">
        <v>182.92000000000002</v>
      </c>
      <c r="J3278">
        <v>533.15294117647056</v>
      </c>
      <c r="K3278">
        <v>15003.1</v>
      </c>
      <c r="L3278">
        <v>13469</v>
      </c>
      <c r="M3278">
        <v>5152.2</v>
      </c>
      <c r="N3278">
        <v>4579.4600000000009</v>
      </c>
    </row>
    <row r="3279" spans="1:14" x14ac:dyDescent="0.25">
      <c r="A3279" t="s">
        <v>2</v>
      </c>
      <c r="B3279" t="s">
        <v>61</v>
      </c>
      <c r="C3279" s="1">
        <v>42454</v>
      </c>
      <c r="D3279">
        <f>16.4-0-0</f>
        <v>16.399999999999999</v>
      </c>
      <c r="E3279">
        <v>15.4</v>
      </c>
      <c r="F3279" s="7">
        <v>13.98510064986527</v>
      </c>
      <c r="G3279" s="7">
        <v>25.678037778404281</v>
      </c>
      <c r="H3279">
        <v>20.7</v>
      </c>
      <c r="I3279" s="7">
        <v>21.35012122920778</v>
      </c>
      <c r="J3279">
        <v>12.3</v>
      </c>
      <c r="K3279">
        <v>412.47</v>
      </c>
      <c r="L3279">
        <v>385</v>
      </c>
      <c r="M3279">
        <v>52.6</v>
      </c>
      <c r="N3279">
        <v>46.8</v>
      </c>
    </row>
    <row r="3280" spans="1:14" x14ac:dyDescent="0.25">
      <c r="A3280" t="s">
        <v>3</v>
      </c>
      <c r="B3280" t="s">
        <v>61</v>
      </c>
      <c r="C3280" s="1">
        <v>42454</v>
      </c>
      <c r="D3280">
        <f>4.9-0-0</f>
        <v>4.9000000000000004</v>
      </c>
      <c r="E3280">
        <v>3.9</v>
      </c>
      <c r="F3280" s="7">
        <v>4.1784751941670635</v>
      </c>
      <c r="G3280" s="7">
        <v>17.50324217648717</v>
      </c>
      <c r="H3280">
        <v>14.11</v>
      </c>
      <c r="I3280" s="7">
        <v>14.55315026783197</v>
      </c>
      <c r="J3280">
        <v>3.4</v>
      </c>
      <c r="K3280">
        <v>114.315</v>
      </c>
      <c r="L3280">
        <v>97.5</v>
      </c>
      <c r="M3280">
        <v>30</v>
      </c>
      <c r="N3280">
        <v>26.6</v>
      </c>
    </row>
    <row r="3281" spans="1:14" x14ac:dyDescent="0.25">
      <c r="A3281" t="s">
        <v>4</v>
      </c>
      <c r="B3281" t="s">
        <v>61</v>
      </c>
      <c r="C3281" s="1">
        <v>42454</v>
      </c>
      <c r="D3281">
        <f>9.2-0-0</f>
        <v>9.1999999999999993</v>
      </c>
      <c r="E3281">
        <v>7.8</v>
      </c>
      <c r="F3281" s="7">
        <v>7.8453003645585664</v>
      </c>
      <c r="G3281" s="7">
        <v>13.000281928390187</v>
      </c>
      <c r="H3281">
        <v>10.48</v>
      </c>
      <c r="I3281" s="7">
        <v>10.809143501550606</v>
      </c>
      <c r="J3281">
        <v>6.6</v>
      </c>
      <c r="K3281">
        <v>222.04999999999998</v>
      </c>
      <c r="L3281">
        <v>195</v>
      </c>
      <c r="M3281">
        <v>52.2</v>
      </c>
      <c r="N3281">
        <v>46.4</v>
      </c>
    </row>
    <row r="3282" spans="1:14" x14ac:dyDescent="0.25">
      <c r="A3282" t="s">
        <v>5</v>
      </c>
      <c r="B3282" t="s">
        <v>61</v>
      </c>
      <c r="C3282" s="1">
        <v>42454</v>
      </c>
      <c r="D3282">
        <f>16.4-0-0</f>
        <v>16.399999999999999</v>
      </c>
      <c r="E3282">
        <v>7.7</v>
      </c>
      <c r="F3282" s="7">
        <v>13.98510064986527</v>
      </c>
      <c r="G3282" s="7">
        <v>12.541302509162669</v>
      </c>
      <c r="H3282">
        <v>10.11</v>
      </c>
      <c r="I3282" s="7">
        <v>10.4275229771638</v>
      </c>
      <c r="J3282">
        <v>10.7</v>
      </c>
      <c r="K3282">
        <v>358.02449999999999</v>
      </c>
      <c r="L3282">
        <v>192.5</v>
      </c>
      <c r="M3282">
        <v>30.6</v>
      </c>
      <c r="N3282">
        <v>27.2</v>
      </c>
    </row>
    <row r="3283" spans="1:14" x14ac:dyDescent="0.25">
      <c r="A3283" t="s">
        <v>6</v>
      </c>
      <c r="B3283" t="s">
        <v>61</v>
      </c>
      <c r="C3283" s="1">
        <v>42454</v>
      </c>
      <c r="D3283">
        <f>11.4-0-1.1</f>
        <v>10.3</v>
      </c>
      <c r="E3283">
        <v>15.4</v>
      </c>
      <c r="F3283" s="7">
        <v>8.7833254081470926</v>
      </c>
      <c r="G3283" s="7">
        <v>15.456442063715816</v>
      </c>
      <c r="H3283">
        <v>12.46</v>
      </c>
      <c r="I3283" s="7">
        <v>12.851329010431352</v>
      </c>
      <c r="J3283">
        <v>10.4</v>
      </c>
      <c r="K3283">
        <v>347.291</v>
      </c>
      <c r="L3283">
        <v>385</v>
      </c>
      <c r="M3283">
        <v>42</v>
      </c>
      <c r="N3283">
        <v>37.299999999999997</v>
      </c>
    </row>
    <row r="3284" spans="1:14" x14ac:dyDescent="0.25">
      <c r="A3284" t="s">
        <v>7</v>
      </c>
      <c r="B3284" t="s">
        <v>61</v>
      </c>
      <c r="C3284" s="1">
        <v>42454</v>
      </c>
      <c r="D3284">
        <f>38.7-0-0</f>
        <v>38.700000000000003</v>
      </c>
      <c r="E3284">
        <v>11.5</v>
      </c>
      <c r="F3284" s="7">
        <v>33.001426533523542</v>
      </c>
      <c r="G3284" s="7">
        <v>13.062306174231743</v>
      </c>
      <c r="H3284">
        <v>10.53</v>
      </c>
      <c r="I3284" s="7">
        <v>10.860713842683957</v>
      </c>
      <c r="J3284">
        <v>13.8</v>
      </c>
      <c r="K3284">
        <v>463.33100000000007</v>
      </c>
      <c r="L3284">
        <v>287.5</v>
      </c>
      <c r="M3284">
        <v>42.8</v>
      </c>
      <c r="N3284">
        <v>38</v>
      </c>
    </row>
    <row r="3285" spans="1:14" x14ac:dyDescent="0.25">
      <c r="A3285" t="s">
        <v>8</v>
      </c>
      <c r="B3285" t="s">
        <v>61</v>
      </c>
      <c r="C3285" s="1">
        <v>42454</v>
      </c>
      <c r="D3285">
        <f>14.4-4.3-0</f>
        <v>10.100000000000001</v>
      </c>
      <c r="E3285">
        <v>9.4</v>
      </c>
      <c r="F3285" s="7">
        <v>8.6127754002219081</v>
      </c>
      <c r="G3285" s="7">
        <v>9.9238793346489977</v>
      </c>
      <c r="H3285">
        <v>8</v>
      </c>
      <c r="I3285" s="7">
        <v>8.2512545813363403</v>
      </c>
      <c r="J3285">
        <v>11.2</v>
      </c>
      <c r="K3285">
        <v>377.23700000000008</v>
      </c>
      <c r="L3285">
        <v>235</v>
      </c>
      <c r="M3285">
        <v>43</v>
      </c>
      <c r="N3285">
        <v>38.200000000000003</v>
      </c>
    </row>
    <row r="3286" spans="1:14" x14ac:dyDescent="0.25">
      <c r="A3286" t="s">
        <v>9</v>
      </c>
      <c r="B3286" t="s">
        <v>61</v>
      </c>
      <c r="C3286" s="1">
        <v>42454</v>
      </c>
      <c r="D3286">
        <f>15-0-0</f>
        <v>15</v>
      </c>
      <c r="E3286">
        <v>11.3</v>
      </c>
      <c r="F3286" s="7">
        <v>12.791250594388968</v>
      </c>
      <c r="G3286" s="7">
        <v>12.851423738370451</v>
      </c>
      <c r="H3286">
        <v>10.36</v>
      </c>
      <c r="I3286" s="7">
        <v>10.68537468283056</v>
      </c>
      <c r="J3286">
        <v>10</v>
      </c>
      <c r="K3286">
        <v>335.01</v>
      </c>
      <c r="L3286">
        <v>282.5</v>
      </c>
      <c r="M3286">
        <v>33.4</v>
      </c>
      <c r="N3286">
        <v>29.7</v>
      </c>
    </row>
    <row r="3287" spans="1:14" x14ac:dyDescent="0.25">
      <c r="A3287" t="s">
        <v>10</v>
      </c>
      <c r="B3287" t="s">
        <v>61</v>
      </c>
      <c r="C3287" s="1">
        <v>42454</v>
      </c>
      <c r="D3287">
        <f>16.8-0-0</f>
        <v>16.8</v>
      </c>
      <c r="E3287">
        <v>12.5</v>
      </c>
      <c r="F3287" s="7">
        <v>14.326200665715644</v>
      </c>
      <c r="G3287" s="7">
        <v>12.169157034113335</v>
      </c>
      <c r="H3287">
        <v>9.81</v>
      </c>
      <c r="I3287" s="7">
        <v>10.118100930363688</v>
      </c>
      <c r="J3287">
        <v>12.1</v>
      </c>
      <c r="K3287">
        <v>406.69999999999993</v>
      </c>
      <c r="L3287">
        <v>312.5</v>
      </c>
      <c r="M3287">
        <v>52.1</v>
      </c>
      <c r="N3287">
        <v>46.3</v>
      </c>
    </row>
    <row r="3288" spans="1:14" x14ac:dyDescent="0.25">
      <c r="A3288" t="s">
        <v>11</v>
      </c>
      <c r="B3288" t="s">
        <v>61</v>
      </c>
      <c r="C3288" s="1">
        <v>42454</v>
      </c>
      <c r="D3288">
        <f>10.8-0-0</f>
        <v>10.8</v>
      </c>
      <c r="E3288">
        <v>9.6</v>
      </c>
      <c r="F3288" s="7">
        <v>9.2097004279600583</v>
      </c>
      <c r="G3288" s="7">
        <v>11.648153369044262</v>
      </c>
      <c r="H3288">
        <v>9.39</v>
      </c>
      <c r="I3288" s="7">
        <v>9.68491006484353</v>
      </c>
      <c r="J3288">
        <v>7.9</v>
      </c>
      <c r="K3288">
        <v>264.61999999999995</v>
      </c>
      <c r="L3288">
        <v>240</v>
      </c>
      <c r="M3288">
        <v>37.6</v>
      </c>
      <c r="N3288">
        <v>33.4</v>
      </c>
    </row>
    <row r="3289" spans="1:14" x14ac:dyDescent="0.25">
      <c r="A3289" t="s">
        <v>12</v>
      </c>
      <c r="B3289" t="s">
        <v>61</v>
      </c>
      <c r="C3289" s="1">
        <v>42454</v>
      </c>
      <c r="D3289">
        <f>34.1-0-0</f>
        <v>34.1</v>
      </c>
      <c r="E3289">
        <v>28.9</v>
      </c>
      <c r="F3289" s="7">
        <v>29.078776351244255</v>
      </c>
      <c r="G3289" s="7">
        <v>8.2244149985903565</v>
      </c>
      <c r="H3289">
        <v>6.63</v>
      </c>
      <c r="I3289" s="7">
        <v>6.8382272342824919</v>
      </c>
      <c r="J3289">
        <v>25.1</v>
      </c>
      <c r="K3289">
        <v>842.0150000000001</v>
      </c>
      <c r="L3289">
        <v>722.5</v>
      </c>
      <c r="M3289">
        <v>239.2</v>
      </c>
      <c r="N3289">
        <v>212.6</v>
      </c>
    </row>
    <row r="3290" spans="1:14" x14ac:dyDescent="0.25">
      <c r="A3290" t="s">
        <v>13</v>
      </c>
      <c r="B3290" t="s">
        <v>61</v>
      </c>
      <c r="C3290" s="1">
        <v>42454</v>
      </c>
      <c r="D3290">
        <f>12-0-0</f>
        <v>12</v>
      </c>
      <c r="E3290">
        <v>10</v>
      </c>
      <c r="F3290" s="7">
        <v>10.233000475511174</v>
      </c>
      <c r="G3290" s="7">
        <v>8.6461798703129382</v>
      </c>
      <c r="H3290">
        <v>6.97</v>
      </c>
      <c r="I3290" s="7">
        <v>7.1889055539892865</v>
      </c>
      <c r="J3290">
        <v>8.4</v>
      </c>
      <c r="K3290">
        <v>283</v>
      </c>
      <c r="L3290">
        <v>250</v>
      </c>
      <c r="M3290">
        <v>30</v>
      </c>
      <c r="N3290">
        <v>26.7</v>
      </c>
    </row>
    <row r="3291" spans="1:14" x14ac:dyDescent="0.25">
      <c r="A3291" t="s">
        <v>14</v>
      </c>
      <c r="B3291" t="s">
        <v>61</v>
      </c>
      <c r="C3291" s="1">
        <v>42454</v>
      </c>
      <c r="D3291">
        <f>8-0-0</f>
        <v>8</v>
      </c>
      <c r="E3291">
        <v>6.1</v>
      </c>
      <c r="F3291" s="7">
        <v>6.8220003170074497</v>
      </c>
      <c r="G3291" s="7">
        <v>5.2224414998590358</v>
      </c>
      <c r="H3291">
        <v>4.21</v>
      </c>
      <c r="I3291" s="7">
        <v>4.3422227234282484</v>
      </c>
      <c r="J3291">
        <v>6</v>
      </c>
      <c r="K3291">
        <v>200</v>
      </c>
      <c r="L3291">
        <v>152.5</v>
      </c>
      <c r="M3291">
        <v>14.3</v>
      </c>
      <c r="N3291">
        <v>12.7</v>
      </c>
    </row>
    <row r="3292" spans="1:14" x14ac:dyDescent="0.25">
      <c r="A3292" t="s">
        <v>15</v>
      </c>
      <c r="B3292" t="s">
        <v>61</v>
      </c>
      <c r="C3292" s="1">
        <v>42454</v>
      </c>
      <c r="D3292">
        <f>13-0-0</f>
        <v>13</v>
      </c>
      <c r="E3292">
        <v>9.9</v>
      </c>
      <c r="F3292" s="7">
        <v>11.085750515137105</v>
      </c>
      <c r="G3292" s="7">
        <v>5.0611784606709893</v>
      </c>
      <c r="H3292">
        <v>4.08</v>
      </c>
      <c r="I3292" s="7">
        <v>4.2081398364815339</v>
      </c>
      <c r="J3292">
        <v>9.3000000000000007</v>
      </c>
      <c r="K3292">
        <v>311.5</v>
      </c>
      <c r="L3292">
        <v>247.5</v>
      </c>
      <c r="M3292">
        <v>39.9</v>
      </c>
      <c r="N3292">
        <v>35.4</v>
      </c>
    </row>
    <row r="3293" spans="1:14" x14ac:dyDescent="0.25">
      <c r="A3293" t="s">
        <v>16</v>
      </c>
      <c r="B3293" t="s">
        <v>61</v>
      </c>
      <c r="C3293" s="1">
        <v>42454</v>
      </c>
      <c r="D3293">
        <f>12-0-0</f>
        <v>12</v>
      </c>
      <c r="E3293">
        <v>9.9</v>
      </c>
      <c r="F3293" s="7">
        <v>10.233000475511174</v>
      </c>
      <c r="G3293" s="7">
        <v>8.4228925852833374</v>
      </c>
      <c r="H3293">
        <v>6.79</v>
      </c>
      <c r="I3293" s="7">
        <v>7.0032523259092185</v>
      </c>
      <c r="J3293">
        <v>9.1</v>
      </c>
      <c r="K3293">
        <v>305.5</v>
      </c>
      <c r="L3293">
        <v>247.5</v>
      </c>
      <c r="M3293">
        <v>73.900000000000006</v>
      </c>
      <c r="N3293">
        <v>65.7</v>
      </c>
    </row>
    <row r="3294" spans="1:14" x14ac:dyDescent="0.25">
      <c r="A3294" t="s">
        <v>17</v>
      </c>
      <c r="B3294" t="s">
        <v>61</v>
      </c>
      <c r="C3294" s="1">
        <v>42454</v>
      </c>
      <c r="D3294">
        <v>0</v>
      </c>
      <c r="E3294">
        <v>17</v>
      </c>
      <c r="F3294" s="7">
        <v>0</v>
      </c>
      <c r="G3294" s="7">
        <v>4.0811953763744002</v>
      </c>
      <c r="H3294">
        <v>3.29</v>
      </c>
      <c r="I3294" s="7">
        <v>3.3933284465745701</v>
      </c>
      <c r="J3294">
        <v>43.1</v>
      </c>
      <c r="K3294">
        <v>0</v>
      </c>
      <c r="L3294">
        <v>425</v>
      </c>
      <c r="M3294">
        <v>457.5</v>
      </c>
      <c r="N3294">
        <v>406.6</v>
      </c>
    </row>
    <row r="3295" spans="1:14" x14ac:dyDescent="0.25">
      <c r="A3295" t="s">
        <v>18</v>
      </c>
      <c r="B3295" t="s">
        <v>61</v>
      </c>
      <c r="C3295" s="1">
        <v>42454</v>
      </c>
      <c r="D3295">
        <f>20-0-0</f>
        <v>20</v>
      </c>
      <c r="E3295">
        <v>16.2</v>
      </c>
      <c r="F3295" s="7">
        <v>17.055000792518626</v>
      </c>
      <c r="G3295" s="7">
        <v>3.0764025937411894</v>
      </c>
      <c r="H3295">
        <v>2.48</v>
      </c>
      <c r="I3295" s="7">
        <v>2.5578889202142654</v>
      </c>
      <c r="J3295">
        <v>14.9</v>
      </c>
      <c r="K3295">
        <v>498</v>
      </c>
      <c r="L3295">
        <v>405</v>
      </c>
      <c r="M3295">
        <v>169.9</v>
      </c>
      <c r="N3295">
        <v>151</v>
      </c>
    </row>
    <row r="3296" spans="1:14" x14ac:dyDescent="0.25">
      <c r="A3296" t="s">
        <v>19</v>
      </c>
      <c r="B3296" t="s">
        <v>61</v>
      </c>
      <c r="C3296" s="1">
        <v>42454</v>
      </c>
      <c r="D3296">
        <f>15-0-0</f>
        <v>15</v>
      </c>
      <c r="E3296">
        <v>14.6</v>
      </c>
      <c r="F3296" s="7">
        <v>12.791250594388968</v>
      </c>
      <c r="G3296" s="7">
        <v>3.0639977445728785</v>
      </c>
      <c r="H3296">
        <v>2.4700000000000002</v>
      </c>
      <c r="I3296" s="7">
        <v>2.5475748519875951</v>
      </c>
      <c r="J3296">
        <v>11.3</v>
      </c>
      <c r="K3296">
        <v>378.5</v>
      </c>
      <c r="L3296">
        <v>365</v>
      </c>
      <c r="M3296">
        <v>201.6</v>
      </c>
      <c r="N3296">
        <v>179.2</v>
      </c>
    </row>
    <row r="3297" spans="1:14" x14ac:dyDescent="0.25">
      <c r="A3297" t="s">
        <v>20</v>
      </c>
      <c r="B3297" t="s">
        <v>61</v>
      </c>
      <c r="C3297" s="1">
        <v>42454</v>
      </c>
      <c r="D3297">
        <f>27.5-0-0</f>
        <v>27.5</v>
      </c>
      <c r="E3297">
        <v>23.5</v>
      </c>
      <c r="F3297" s="7">
        <v>23.450626089713108</v>
      </c>
      <c r="G3297" s="7">
        <v>2.505779531998872</v>
      </c>
      <c r="H3297">
        <v>2.02</v>
      </c>
      <c r="I3297" s="7">
        <v>2.083441781787426</v>
      </c>
      <c r="J3297">
        <v>21</v>
      </c>
      <c r="K3297">
        <v>704.5</v>
      </c>
      <c r="L3297">
        <v>587.5</v>
      </c>
      <c r="M3297">
        <v>190.1</v>
      </c>
      <c r="N3297">
        <v>168.9</v>
      </c>
    </row>
    <row r="3298" spans="1:14" x14ac:dyDescent="0.25">
      <c r="A3298" t="s">
        <v>21</v>
      </c>
      <c r="B3298" t="s">
        <v>61</v>
      </c>
      <c r="C3298" s="1">
        <v>42454</v>
      </c>
      <c r="D3298">
        <f>26.5-0-0</f>
        <v>26.5</v>
      </c>
      <c r="E3298">
        <v>22.5</v>
      </c>
      <c r="F3298" s="7">
        <v>22.597876050087176</v>
      </c>
      <c r="G3298" s="7">
        <v>3.7462644488299968</v>
      </c>
      <c r="H3298">
        <v>3.02</v>
      </c>
      <c r="I3298" s="7">
        <v>3.1148486044544681</v>
      </c>
      <c r="J3298">
        <v>19.600000000000001</v>
      </c>
      <c r="K3298">
        <v>655.5</v>
      </c>
      <c r="L3298">
        <v>562.5</v>
      </c>
      <c r="M3298">
        <v>325.8</v>
      </c>
      <c r="N3298">
        <v>289.60000000000002</v>
      </c>
    </row>
    <row r="3299" spans="1:14" x14ac:dyDescent="0.25">
      <c r="A3299" t="s">
        <v>22</v>
      </c>
      <c r="B3299" t="s">
        <v>61</v>
      </c>
      <c r="C3299" s="1">
        <v>42454</v>
      </c>
      <c r="D3299">
        <f>19-0-0</f>
        <v>19</v>
      </c>
      <c r="E3299">
        <v>17.100000000000001</v>
      </c>
      <c r="F3299" s="7">
        <v>16.202250752892695</v>
      </c>
      <c r="G3299" s="7">
        <v>1.7614885819001971</v>
      </c>
      <c r="H3299">
        <v>1.42</v>
      </c>
      <c r="I3299" s="7">
        <v>1.4645976881872003</v>
      </c>
      <c r="J3299">
        <v>15.3</v>
      </c>
      <c r="K3299">
        <v>512</v>
      </c>
      <c r="L3299">
        <v>427.50000000000006</v>
      </c>
      <c r="M3299">
        <v>239.9</v>
      </c>
      <c r="N3299">
        <v>213.3</v>
      </c>
    </row>
    <row r="3300" spans="1:14" x14ac:dyDescent="0.25">
      <c r="A3300" t="s">
        <v>23</v>
      </c>
      <c r="B3300" t="s">
        <v>61</v>
      </c>
      <c r="C3300" s="1">
        <v>42454</v>
      </c>
      <c r="D3300">
        <f>3.1-0-0</f>
        <v>3.1</v>
      </c>
      <c r="E3300">
        <v>4.7</v>
      </c>
      <c r="F3300" s="7">
        <v>2.6435251228403867</v>
      </c>
      <c r="G3300" s="7">
        <v>2.9151395545531433</v>
      </c>
      <c r="H3300">
        <v>2.35</v>
      </c>
      <c r="I3300" s="7">
        <v>2.4238060332675504</v>
      </c>
      <c r="J3300">
        <v>2.8</v>
      </c>
      <c r="K3300">
        <v>93.25</v>
      </c>
      <c r="L3300">
        <v>117.5</v>
      </c>
      <c r="M3300">
        <v>4</v>
      </c>
      <c r="N3300">
        <v>3.5</v>
      </c>
    </row>
    <row r="3301" spans="1:14" x14ac:dyDescent="0.25">
      <c r="A3301" t="s">
        <v>24</v>
      </c>
      <c r="B3301" t="s">
        <v>61</v>
      </c>
      <c r="C3301" s="1">
        <v>42454</v>
      </c>
      <c r="D3301">
        <f>41-0-0</f>
        <v>41</v>
      </c>
      <c r="E3301">
        <v>35</v>
      </c>
      <c r="F3301" s="7">
        <v>34.962751624663184</v>
      </c>
      <c r="G3301" s="7">
        <v>2.1336340569495342</v>
      </c>
      <c r="H3301">
        <v>1.72</v>
      </c>
      <c r="I3301" s="7">
        <v>1.7740197349873132</v>
      </c>
      <c r="J3301">
        <v>30.1</v>
      </c>
      <c r="K3301">
        <v>1009.9</v>
      </c>
      <c r="L3301">
        <v>875</v>
      </c>
      <c r="M3301">
        <v>473.4</v>
      </c>
      <c r="N3301">
        <v>420.8</v>
      </c>
    </row>
    <row r="3302" spans="1:14" x14ac:dyDescent="0.25">
      <c r="A3302" t="s">
        <v>25</v>
      </c>
      <c r="B3302" t="s">
        <v>61</v>
      </c>
      <c r="C3302" s="1">
        <v>42454</v>
      </c>
      <c r="D3302">
        <f>7-0-0</f>
        <v>7</v>
      </c>
      <c r="E3302">
        <v>6.3</v>
      </c>
      <c r="F3302" s="7">
        <v>5.9692502773815184</v>
      </c>
      <c r="G3302" s="7">
        <v>2.8655201578798981</v>
      </c>
      <c r="H3302">
        <v>2.31</v>
      </c>
      <c r="I3302" s="7">
        <v>2.3825497603608681</v>
      </c>
      <c r="J3302">
        <v>4.8</v>
      </c>
      <c r="K3302">
        <v>162</v>
      </c>
      <c r="L3302">
        <v>157.5</v>
      </c>
      <c r="M3302">
        <v>11.4</v>
      </c>
      <c r="N3302">
        <v>10.1</v>
      </c>
    </row>
    <row r="3303" spans="1:14" x14ac:dyDescent="0.25">
      <c r="A3303" t="s">
        <v>26</v>
      </c>
      <c r="B3303" t="s">
        <v>61</v>
      </c>
      <c r="C3303" s="1">
        <v>42454</v>
      </c>
      <c r="D3303">
        <f>19-0-0</f>
        <v>19</v>
      </c>
      <c r="E3303">
        <v>13.8</v>
      </c>
      <c r="F3303" s="7">
        <v>16.202250752892695</v>
      </c>
      <c r="G3303" s="7">
        <v>1.9351564702565545</v>
      </c>
      <c r="H3303">
        <v>1.56</v>
      </c>
      <c r="I3303" s="7">
        <v>1.6089946433605864</v>
      </c>
      <c r="J3303">
        <v>14.3</v>
      </c>
      <c r="K3303">
        <v>481</v>
      </c>
      <c r="L3303">
        <v>345</v>
      </c>
      <c r="M3303">
        <v>68.2</v>
      </c>
      <c r="N3303">
        <v>60.7</v>
      </c>
    </row>
    <row r="3304" spans="1:14" x14ac:dyDescent="0.25">
      <c r="A3304" t="s">
        <v>27</v>
      </c>
      <c r="B3304" t="s">
        <v>61</v>
      </c>
      <c r="C3304" s="1">
        <v>42454</v>
      </c>
      <c r="D3304">
        <f>19-0-0</f>
        <v>19</v>
      </c>
      <c r="E3304">
        <v>18.2</v>
      </c>
      <c r="F3304" s="7">
        <v>16.202250752892695</v>
      </c>
      <c r="G3304" s="7">
        <v>1.6746546377220184</v>
      </c>
      <c r="H3304">
        <v>1.35</v>
      </c>
      <c r="I3304" s="7">
        <v>1.3923992106005074</v>
      </c>
      <c r="J3304">
        <v>14.4</v>
      </c>
      <c r="K3304">
        <v>483</v>
      </c>
      <c r="L3304">
        <v>455</v>
      </c>
      <c r="M3304">
        <v>221.5</v>
      </c>
      <c r="N3304">
        <v>196.9</v>
      </c>
    </row>
    <row r="3305" spans="1:14" x14ac:dyDescent="0.25">
      <c r="A3305" t="s">
        <v>28</v>
      </c>
      <c r="B3305" t="s">
        <v>61</v>
      </c>
      <c r="C3305" s="1">
        <v>42454</v>
      </c>
      <c r="D3305">
        <f>7-0-0</f>
        <v>7</v>
      </c>
      <c r="E3305">
        <v>7</v>
      </c>
      <c r="F3305" s="7">
        <v>5.9692502773815184</v>
      </c>
      <c r="G3305" s="7">
        <v>1.6622497885537073</v>
      </c>
      <c r="H3305">
        <v>1.34</v>
      </c>
      <c r="I3305" s="7">
        <v>1.3820851423738372</v>
      </c>
      <c r="J3305">
        <v>5.2</v>
      </c>
      <c r="K3305">
        <v>175</v>
      </c>
      <c r="L3305">
        <v>175</v>
      </c>
      <c r="M3305">
        <v>80.8</v>
      </c>
      <c r="N3305">
        <v>71.900000000000006</v>
      </c>
    </row>
    <row r="3306" spans="1:14" x14ac:dyDescent="0.25">
      <c r="A3306" t="s">
        <v>29</v>
      </c>
      <c r="B3306" t="s">
        <v>61</v>
      </c>
      <c r="C3306" s="1">
        <v>42454</v>
      </c>
      <c r="D3306">
        <f>15-0-0</f>
        <v>15</v>
      </c>
      <c r="E3306">
        <v>12.4</v>
      </c>
      <c r="F3306" s="7">
        <v>12.791250594388968</v>
      </c>
      <c r="G3306" s="7">
        <v>1.600225542712151</v>
      </c>
      <c r="H3306">
        <v>1.29</v>
      </c>
      <c r="I3306" s="7">
        <v>1.330514801240485</v>
      </c>
      <c r="J3306">
        <v>11.9</v>
      </c>
      <c r="K3306">
        <v>399</v>
      </c>
      <c r="L3306">
        <v>310</v>
      </c>
      <c r="M3306">
        <v>39.799999999999997</v>
      </c>
      <c r="N3306">
        <v>35.4</v>
      </c>
    </row>
    <row r="3307" spans="1:14" x14ac:dyDescent="0.25">
      <c r="A3307" t="s">
        <v>30</v>
      </c>
      <c r="B3307" t="s">
        <v>61</v>
      </c>
      <c r="C3307" s="1">
        <v>42454</v>
      </c>
      <c r="D3307">
        <f>36-0-0</f>
        <v>36</v>
      </c>
      <c r="E3307">
        <v>31.3</v>
      </c>
      <c r="F3307" s="7">
        <v>30.699001426533524</v>
      </c>
      <c r="G3307" s="7">
        <v>1.9847758669297997</v>
      </c>
      <c r="H3307">
        <v>1.6</v>
      </c>
      <c r="I3307" s="7">
        <v>1.6502509162672681</v>
      </c>
      <c r="J3307">
        <v>26.5</v>
      </c>
      <c r="K3307">
        <v>888</v>
      </c>
      <c r="L3307">
        <v>782.5</v>
      </c>
      <c r="M3307">
        <v>94.6</v>
      </c>
      <c r="N3307">
        <v>84.1</v>
      </c>
    </row>
    <row r="3308" spans="1:14" x14ac:dyDescent="0.25">
      <c r="A3308" t="s">
        <v>31</v>
      </c>
      <c r="B3308" t="s">
        <v>61</v>
      </c>
      <c r="C3308" s="1">
        <v>42454</v>
      </c>
      <c r="D3308">
        <f>52-0-0</f>
        <v>52</v>
      </c>
      <c r="E3308">
        <v>19.399999999999999</v>
      </c>
      <c r="F3308" s="7">
        <v>44.343002060548422</v>
      </c>
      <c r="G3308" s="7">
        <v>1.6622497885537073</v>
      </c>
      <c r="H3308">
        <v>1.34</v>
      </c>
      <c r="I3308" s="7">
        <v>1.3820851423738372</v>
      </c>
      <c r="J3308">
        <v>30</v>
      </c>
      <c r="K3308">
        <v>1006.5</v>
      </c>
      <c r="L3308">
        <v>484.99999999999994</v>
      </c>
      <c r="M3308">
        <v>185.9</v>
      </c>
      <c r="N3308">
        <v>165.2</v>
      </c>
    </row>
    <row r="3309" spans="1:14" x14ac:dyDescent="0.25">
      <c r="A3309" t="s">
        <v>32</v>
      </c>
      <c r="B3309" t="s">
        <v>61</v>
      </c>
      <c r="C3309" s="1">
        <v>42454</v>
      </c>
      <c r="D3309">
        <f>7-0-0</f>
        <v>7</v>
      </c>
      <c r="E3309">
        <v>6.8</v>
      </c>
      <c r="F3309" s="7">
        <v>5.9692502773815184</v>
      </c>
      <c r="G3309" s="7">
        <v>1.0296024809698334</v>
      </c>
      <c r="H3309">
        <v>0.83</v>
      </c>
      <c r="I3309" s="7">
        <v>0.85606766281364521</v>
      </c>
      <c r="J3309">
        <v>5.3</v>
      </c>
      <c r="K3309">
        <v>179</v>
      </c>
      <c r="L3309">
        <v>170</v>
      </c>
      <c r="M3309">
        <v>68.599999999999994</v>
      </c>
      <c r="N3309">
        <v>61</v>
      </c>
    </row>
    <row r="3310" spans="1:14" x14ac:dyDescent="0.25">
      <c r="A3310" t="s">
        <v>33</v>
      </c>
      <c r="B3310" t="s">
        <v>61</v>
      </c>
      <c r="C3310" s="1">
        <v>42454</v>
      </c>
      <c r="D3310">
        <v>0</v>
      </c>
      <c r="E3310">
        <v>15</v>
      </c>
      <c r="F3310" s="7">
        <v>0</v>
      </c>
      <c r="G3310" s="7">
        <v>1.203270369326191</v>
      </c>
      <c r="H3310">
        <v>0.97</v>
      </c>
      <c r="I3310" s="7">
        <v>1.0004646179870311</v>
      </c>
      <c r="J3310">
        <v>38</v>
      </c>
      <c r="K3310">
        <v>0</v>
      </c>
      <c r="L3310">
        <v>375</v>
      </c>
      <c r="M3310">
        <v>740.7</v>
      </c>
      <c r="N3310">
        <v>658.4</v>
      </c>
    </row>
    <row r="3311" spans="1:14" x14ac:dyDescent="0.25">
      <c r="A3311" t="s">
        <v>34</v>
      </c>
      <c r="B3311" t="s">
        <v>61</v>
      </c>
      <c r="C3311" s="1">
        <v>42454</v>
      </c>
      <c r="D3311">
        <f>7.8-0-0</f>
        <v>7.8</v>
      </c>
      <c r="E3311">
        <v>7.2</v>
      </c>
      <c r="F3311" s="7">
        <v>6.6514503090822634</v>
      </c>
      <c r="G3311" s="7">
        <v>0.69467155342542997</v>
      </c>
      <c r="H3311">
        <v>0.56000000000000005</v>
      </c>
      <c r="I3311" s="7">
        <v>0.57758782069354386</v>
      </c>
      <c r="J3311">
        <v>6.8</v>
      </c>
      <c r="K3311">
        <v>228.995</v>
      </c>
      <c r="L3311">
        <v>180</v>
      </c>
      <c r="M3311">
        <v>24.5</v>
      </c>
      <c r="N3311">
        <v>21.8</v>
      </c>
    </row>
    <row r="3312" spans="1:14" x14ac:dyDescent="0.25">
      <c r="A3312" t="s">
        <v>35</v>
      </c>
      <c r="B3312" t="s">
        <v>61</v>
      </c>
      <c r="C3312" s="1">
        <v>42454</v>
      </c>
      <c r="D3312">
        <f>21-0-0</f>
        <v>21</v>
      </c>
      <c r="E3312">
        <v>18</v>
      </c>
      <c r="F3312" s="7">
        <v>17.907750832144558</v>
      </c>
      <c r="G3312" s="7">
        <v>0.68226670425711866</v>
      </c>
      <c r="H3312">
        <v>0.55000000000000004</v>
      </c>
      <c r="I3312" s="7">
        <v>0.5672737524668735</v>
      </c>
      <c r="J3312">
        <v>15.8</v>
      </c>
      <c r="K3312">
        <v>529</v>
      </c>
      <c r="L3312">
        <v>450</v>
      </c>
      <c r="M3312">
        <v>244.1</v>
      </c>
      <c r="N3312">
        <v>217</v>
      </c>
    </row>
    <row r="3313" spans="1:14" x14ac:dyDescent="0.25">
      <c r="A3313" t="s">
        <v>36</v>
      </c>
      <c r="B3313" t="s">
        <v>61</v>
      </c>
      <c r="C3313" s="1">
        <v>42454</v>
      </c>
      <c r="D3313">
        <v>0</v>
      </c>
      <c r="E3313">
        <v>8</v>
      </c>
      <c r="F3313" s="7">
        <v>0</v>
      </c>
      <c r="G3313" s="7">
        <v>0.31012122920778118</v>
      </c>
      <c r="H3313">
        <v>0.25</v>
      </c>
      <c r="I3313" s="7">
        <v>0.25785170566676063</v>
      </c>
      <c r="J3313">
        <v>20.3</v>
      </c>
      <c r="K3313">
        <v>0</v>
      </c>
      <c r="L3313">
        <v>200</v>
      </c>
      <c r="M3313">
        <v>0</v>
      </c>
      <c r="N3313">
        <v>0</v>
      </c>
    </row>
    <row r="3314" spans="1:14" x14ac:dyDescent="0.25">
      <c r="A3314" t="s">
        <v>37</v>
      </c>
      <c r="B3314" t="s">
        <v>61</v>
      </c>
      <c r="C3314" s="1">
        <v>42454</v>
      </c>
      <c r="D3314">
        <v>0</v>
      </c>
      <c r="E3314">
        <v>0</v>
      </c>
      <c r="F3314" s="7">
        <v>0</v>
      </c>
      <c r="G3314" s="7">
        <v>0</v>
      </c>
      <c r="H3314">
        <v>0</v>
      </c>
      <c r="I3314" s="7">
        <v>0</v>
      </c>
      <c r="J3314">
        <v>0</v>
      </c>
      <c r="K3314">
        <v>0</v>
      </c>
      <c r="L3314">
        <v>0</v>
      </c>
      <c r="M3314">
        <v>0</v>
      </c>
      <c r="N3314">
        <v>0</v>
      </c>
    </row>
    <row r="3315" spans="1:14" x14ac:dyDescent="0.25">
      <c r="A3315" t="s">
        <v>38</v>
      </c>
      <c r="B3315" t="s">
        <v>61</v>
      </c>
      <c r="C3315" s="1">
        <v>42454</v>
      </c>
      <c r="D3315">
        <v>0</v>
      </c>
      <c r="E3315">
        <v>10</v>
      </c>
      <c r="F3315" s="7">
        <v>0</v>
      </c>
      <c r="G3315" s="7">
        <v>0</v>
      </c>
      <c r="H3315">
        <v>0</v>
      </c>
      <c r="I3315" s="7">
        <v>0</v>
      </c>
      <c r="J3315">
        <v>25.4</v>
      </c>
      <c r="K3315">
        <v>0</v>
      </c>
      <c r="L3315">
        <v>250</v>
      </c>
      <c r="M3315">
        <v>496.3</v>
      </c>
      <c r="N3315">
        <v>441.2</v>
      </c>
    </row>
    <row r="3316" spans="1:14" x14ac:dyDescent="0.25">
      <c r="A3316" t="s">
        <v>59</v>
      </c>
      <c r="B3316" t="s">
        <v>61</v>
      </c>
      <c r="C3316" s="1">
        <v>42454</v>
      </c>
      <c r="D3316">
        <v>0</v>
      </c>
      <c r="E3316">
        <v>5</v>
      </c>
      <c r="F3316" s="7">
        <v>0</v>
      </c>
      <c r="G3316" s="7">
        <v>0</v>
      </c>
      <c r="I3316" s="7">
        <v>0</v>
      </c>
      <c r="K3316">
        <v>0</v>
      </c>
      <c r="L3316">
        <v>125</v>
      </c>
      <c r="M3316">
        <v>0</v>
      </c>
      <c r="N3316">
        <v>0</v>
      </c>
    </row>
    <row r="3317" spans="1:14" x14ac:dyDescent="0.25">
      <c r="A3317" t="s">
        <v>1</v>
      </c>
      <c r="B3317" t="s">
        <v>61</v>
      </c>
      <c r="C3317" s="1">
        <v>42455</v>
      </c>
      <c r="D3317">
        <v>642.19999999999993</v>
      </c>
      <c r="E3317">
        <v>507.19999999999993</v>
      </c>
      <c r="F3317">
        <v>556</v>
      </c>
      <c r="G3317">
        <v>209</v>
      </c>
      <c r="H3317">
        <v>177.35000000000002</v>
      </c>
      <c r="I3317">
        <v>189.04000000000002</v>
      </c>
      <c r="J3317">
        <v>533.41860465116281</v>
      </c>
      <c r="K3317">
        <v>15645.300000000001</v>
      </c>
      <c r="L3317">
        <v>14025</v>
      </c>
      <c r="M3317">
        <v>5361.2</v>
      </c>
      <c r="N3317">
        <v>4768.5</v>
      </c>
    </row>
    <row r="3318" spans="1:14" x14ac:dyDescent="0.25">
      <c r="A3318" t="s">
        <v>2</v>
      </c>
      <c r="B3318" t="s">
        <v>61</v>
      </c>
      <c r="C3318" s="1">
        <v>42455</v>
      </c>
      <c r="D3318">
        <f>17.3-0-0</f>
        <v>17.3</v>
      </c>
      <c r="E3318">
        <v>15.4</v>
      </c>
      <c r="F3318" s="7">
        <v>14.977888508252883</v>
      </c>
      <c r="G3318" s="7">
        <v>24.394135889484069</v>
      </c>
      <c r="H3318">
        <v>20.7</v>
      </c>
      <c r="I3318" s="7">
        <v>22.06443755286157</v>
      </c>
      <c r="J3318">
        <v>12.4</v>
      </c>
      <c r="K3318">
        <v>429.73000000000008</v>
      </c>
      <c r="L3318">
        <v>400.40000000000003</v>
      </c>
      <c r="M3318">
        <v>55.3</v>
      </c>
      <c r="N3318">
        <v>49.2</v>
      </c>
    </row>
    <row r="3319" spans="1:14" x14ac:dyDescent="0.25">
      <c r="A3319" t="s">
        <v>3</v>
      </c>
      <c r="B3319" t="s">
        <v>61</v>
      </c>
      <c r="C3319" s="1">
        <v>42455</v>
      </c>
      <c r="D3319">
        <f>4.4-0-0</f>
        <v>4.4000000000000004</v>
      </c>
      <c r="E3319">
        <v>3.9</v>
      </c>
      <c r="F3319" s="7">
        <v>3.809405169729057</v>
      </c>
      <c r="G3319" s="7">
        <v>16.628080067662811</v>
      </c>
      <c r="H3319">
        <v>14.11</v>
      </c>
      <c r="I3319" s="7">
        <v>15.040058641105158</v>
      </c>
      <c r="J3319">
        <v>3.4</v>
      </c>
      <c r="K3319">
        <v>118.69499999999999</v>
      </c>
      <c r="L3319">
        <v>101.39999999999999</v>
      </c>
      <c r="M3319">
        <v>31.4</v>
      </c>
      <c r="N3319">
        <v>27.9</v>
      </c>
    </row>
    <row r="3320" spans="1:14" x14ac:dyDescent="0.25">
      <c r="A3320" t="s">
        <v>4</v>
      </c>
      <c r="B3320" t="s">
        <v>61</v>
      </c>
      <c r="C3320" s="1">
        <v>42455</v>
      </c>
      <c r="D3320">
        <f>9.2-0-0</f>
        <v>9.1999999999999993</v>
      </c>
      <c r="E3320">
        <v>7.8</v>
      </c>
      <c r="F3320" s="7">
        <v>7.9651199003425726</v>
      </c>
      <c r="G3320" s="7">
        <v>12.35026783197068</v>
      </c>
      <c r="H3320">
        <v>10.48</v>
      </c>
      <c r="I3320" s="7">
        <v>11.170787707922187</v>
      </c>
      <c r="J3320">
        <v>6.7</v>
      </c>
      <c r="K3320">
        <v>231.28999999999994</v>
      </c>
      <c r="L3320">
        <v>202.79999999999998</v>
      </c>
      <c r="M3320">
        <v>54.8</v>
      </c>
      <c r="N3320">
        <v>48.7</v>
      </c>
    </row>
    <row r="3321" spans="1:14" x14ac:dyDescent="0.25">
      <c r="A3321" t="s">
        <v>5</v>
      </c>
      <c r="B3321" t="s">
        <v>61</v>
      </c>
      <c r="C3321" s="1">
        <v>42455</v>
      </c>
      <c r="D3321">
        <f>24.2-0-0</f>
        <v>24.2</v>
      </c>
      <c r="E3321">
        <v>7.7</v>
      </c>
      <c r="F3321" s="7">
        <v>20.95172843350981</v>
      </c>
      <c r="G3321" s="7">
        <v>11.914237383704537</v>
      </c>
      <c r="H3321">
        <v>10.11</v>
      </c>
      <c r="I3321" s="7">
        <v>10.776399210600507</v>
      </c>
      <c r="J3321">
        <v>11</v>
      </c>
      <c r="K3321">
        <v>382.17450000000002</v>
      </c>
      <c r="L3321">
        <v>200.20000000000002</v>
      </c>
      <c r="M3321">
        <v>32.9</v>
      </c>
      <c r="N3321">
        <v>29.3</v>
      </c>
    </row>
    <row r="3322" spans="1:14" x14ac:dyDescent="0.25">
      <c r="A3322" t="s">
        <v>6</v>
      </c>
      <c r="B3322" t="s">
        <v>61</v>
      </c>
      <c r="C3322" s="1">
        <v>42455</v>
      </c>
      <c r="D3322">
        <f>11.4-0-1.1</f>
        <v>10.3</v>
      </c>
      <c r="E3322">
        <v>15.4</v>
      </c>
      <c r="F3322" s="7">
        <v>8.9174711927748369</v>
      </c>
      <c r="G3322" s="7">
        <v>14.683619960530025</v>
      </c>
      <c r="H3322">
        <v>12.46</v>
      </c>
      <c r="I3322" s="7">
        <v>13.281299126021992</v>
      </c>
      <c r="J3322">
        <v>10.3</v>
      </c>
      <c r="K3322">
        <v>358.66699999999997</v>
      </c>
      <c r="L3322">
        <v>400.40000000000003</v>
      </c>
      <c r="M3322">
        <v>43.7</v>
      </c>
      <c r="N3322">
        <v>38.9</v>
      </c>
    </row>
    <row r="3323" spans="1:14" x14ac:dyDescent="0.25">
      <c r="A3323" t="s">
        <v>7</v>
      </c>
      <c r="B3323" t="s">
        <v>61</v>
      </c>
      <c r="C3323" s="1">
        <v>42455</v>
      </c>
      <c r="D3323">
        <f>27.2-0-0</f>
        <v>27.2</v>
      </c>
      <c r="E3323">
        <v>11.5</v>
      </c>
      <c r="F3323" s="7">
        <v>23.549050140143258</v>
      </c>
      <c r="G3323" s="7">
        <v>12.409190865520156</v>
      </c>
      <c r="H3323">
        <v>10.53</v>
      </c>
      <c r="I3323" s="7">
        <v>11.224083450803494</v>
      </c>
      <c r="J3323">
        <v>14.1</v>
      </c>
      <c r="K3323">
        <v>490.49600000000004</v>
      </c>
      <c r="L3323">
        <v>299</v>
      </c>
      <c r="M3323">
        <v>45.7</v>
      </c>
      <c r="N3323">
        <v>40.700000000000003</v>
      </c>
    </row>
    <row r="3324" spans="1:14" x14ac:dyDescent="0.25">
      <c r="A3324" t="s">
        <v>8</v>
      </c>
      <c r="B3324" t="s">
        <v>61</v>
      </c>
      <c r="C3324" s="1">
        <v>42455</v>
      </c>
      <c r="D3324">
        <f>26.2-0-0</f>
        <v>26.2</v>
      </c>
      <c r="E3324">
        <v>9.4</v>
      </c>
      <c r="F3324" s="7">
        <v>22.683276237932109</v>
      </c>
      <c r="G3324" s="7">
        <v>9.4276853679165473</v>
      </c>
      <c r="H3324">
        <v>8</v>
      </c>
      <c r="I3324" s="7">
        <v>8.527318861009304</v>
      </c>
      <c r="J3324">
        <v>11.6</v>
      </c>
      <c r="K3324">
        <v>403.40700000000004</v>
      </c>
      <c r="L3324">
        <v>244.4</v>
      </c>
      <c r="M3324">
        <v>46.3</v>
      </c>
      <c r="N3324">
        <v>41.2</v>
      </c>
    </row>
    <row r="3325" spans="1:14" x14ac:dyDescent="0.25">
      <c r="A3325" t="s">
        <v>9</v>
      </c>
      <c r="B3325" t="s">
        <v>61</v>
      </c>
      <c r="C3325" s="1">
        <v>42455</v>
      </c>
      <c r="D3325">
        <f>16-0-0</f>
        <v>16</v>
      </c>
      <c r="E3325">
        <v>11.3</v>
      </c>
      <c r="F3325" s="7">
        <v>13.852382435378388</v>
      </c>
      <c r="G3325" s="7">
        <v>12.208852551451928</v>
      </c>
      <c r="H3325">
        <v>10.36</v>
      </c>
      <c r="I3325" s="7">
        <v>11.042877925007048</v>
      </c>
      <c r="J3325">
        <v>10.1</v>
      </c>
      <c r="K3325">
        <v>351.02</v>
      </c>
      <c r="L3325">
        <v>293.8</v>
      </c>
      <c r="M3325">
        <v>35.299999999999997</v>
      </c>
      <c r="N3325">
        <v>31.4</v>
      </c>
    </row>
    <row r="3326" spans="1:14" x14ac:dyDescent="0.25">
      <c r="A3326" t="s">
        <v>10</v>
      </c>
      <c r="B3326" t="s">
        <v>61</v>
      </c>
      <c r="C3326" s="1">
        <v>42455</v>
      </c>
      <c r="D3326">
        <f>16.5-0-0</f>
        <v>16.5</v>
      </c>
      <c r="E3326">
        <v>12.5</v>
      </c>
      <c r="F3326" s="7">
        <v>14.285269386483963</v>
      </c>
      <c r="G3326" s="7">
        <v>11.560699182407667</v>
      </c>
      <c r="H3326">
        <v>9.81</v>
      </c>
      <c r="I3326" s="7">
        <v>10.45662475331266</v>
      </c>
      <c r="J3326">
        <v>12.2</v>
      </c>
      <c r="K3326">
        <v>423.20999999999992</v>
      </c>
      <c r="L3326">
        <v>325</v>
      </c>
      <c r="M3326">
        <v>54.7</v>
      </c>
      <c r="N3326">
        <v>48.6</v>
      </c>
    </row>
    <row r="3327" spans="1:14" x14ac:dyDescent="0.25">
      <c r="A3327" t="s">
        <v>11</v>
      </c>
      <c r="B3327" t="s">
        <v>61</v>
      </c>
      <c r="C3327" s="1">
        <v>42455</v>
      </c>
      <c r="D3327">
        <f>9.3-0-0</f>
        <v>9.3000000000000007</v>
      </c>
      <c r="E3327">
        <v>9.6</v>
      </c>
      <c r="F3327" s="7">
        <v>8.0516972905636877</v>
      </c>
      <c r="G3327" s="7">
        <v>11.06574570059205</v>
      </c>
      <c r="H3327">
        <v>9.39</v>
      </c>
      <c r="I3327" s="7">
        <v>10.008940513109671</v>
      </c>
      <c r="J3327">
        <v>7.9</v>
      </c>
      <c r="K3327">
        <v>273.88999999999993</v>
      </c>
      <c r="L3327">
        <v>249.6</v>
      </c>
      <c r="M3327">
        <v>39.299999999999997</v>
      </c>
      <c r="N3327">
        <v>34.9</v>
      </c>
    </row>
    <row r="3328" spans="1:14" x14ac:dyDescent="0.25">
      <c r="A3328" t="s">
        <v>12</v>
      </c>
      <c r="B3328" t="s">
        <v>61</v>
      </c>
      <c r="C3328" s="1">
        <v>42455</v>
      </c>
      <c r="D3328">
        <f>33.9-0-0</f>
        <v>33.9</v>
      </c>
      <c r="E3328">
        <v>28.9</v>
      </c>
      <c r="F3328" s="7">
        <v>29.349735284957958</v>
      </c>
      <c r="G3328" s="7">
        <v>7.8131942486608397</v>
      </c>
      <c r="H3328">
        <v>6.63</v>
      </c>
      <c r="I3328" s="7">
        <v>7.0670155060614608</v>
      </c>
      <c r="J3328">
        <v>25.2</v>
      </c>
      <c r="K3328">
        <v>875.8950000000001</v>
      </c>
      <c r="L3328">
        <v>751.4</v>
      </c>
      <c r="M3328">
        <v>251</v>
      </c>
      <c r="N3328">
        <v>223.3</v>
      </c>
    </row>
    <row r="3329" spans="1:14" x14ac:dyDescent="0.25">
      <c r="A3329" t="s">
        <v>13</v>
      </c>
      <c r="B3329" t="s">
        <v>61</v>
      </c>
      <c r="C3329" s="1">
        <v>42455</v>
      </c>
      <c r="D3329">
        <f>12-0-0</f>
        <v>12</v>
      </c>
      <c r="E3329">
        <v>10</v>
      </c>
      <c r="F3329" s="7">
        <v>10.389286826533791</v>
      </c>
      <c r="G3329" s="7">
        <v>8.2138708767972926</v>
      </c>
      <c r="H3329">
        <v>6.97</v>
      </c>
      <c r="I3329" s="7">
        <v>7.4294265576543559</v>
      </c>
      <c r="J3329">
        <v>8.5</v>
      </c>
      <c r="K3329">
        <v>295</v>
      </c>
      <c r="L3329">
        <v>260</v>
      </c>
      <c r="M3329">
        <v>31.6</v>
      </c>
      <c r="N3329">
        <v>28.1</v>
      </c>
    </row>
    <row r="3330" spans="1:14" x14ac:dyDescent="0.25">
      <c r="A3330" t="s">
        <v>14</v>
      </c>
      <c r="B3330" t="s">
        <v>61</v>
      </c>
      <c r="C3330" s="1">
        <v>42455</v>
      </c>
      <c r="D3330">
        <f>8-0-0</f>
        <v>8</v>
      </c>
      <c r="E3330">
        <v>6.1</v>
      </c>
      <c r="F3330" s="7">
        <v>6.926191217689194</v>
      </c>
      <c r="G3330" s="7">
        <v>4.9613194248660832</v>
      </c>
      <c r="H3330">
        <v>4.21</v>
      </c>
      <c r="I3330" s="7">
        <v>4.4875015506061455</v>
      </c>
      <c r="J3330">
        <v>6</v>
      </c>
      <c r="K3330">
        <v>208</v>
      </c>
      <c r="L3330">
        <v>158.6</v>
      </c>
      <c r="M3330">
        <v>15</v>
      </c>
      <c r="N3330">
        <v>13.4</v>
      </c>
    </row>
    <row r="3331" spans="1:14" x14ac:dyDescent="0.25">
      <c r="A3331" t="s">
        <v>15</v>
      </c>
      <c r="B3331" t="s">
        <v>61</v>
      </c>
      <c r="C3331" s="1">
        <v>42455</v>
      </c>
      <c r="D3331">
        <f>13-0-0</f>
        <v>13</v>
      </c>
      <c r="E3331">
        <v>9.9</v>
      </c>
      <c r="F3331" s="7">
        <v>11.25506072874494</v>
      </c>
      <c r="G3331" s="7">
        <v>4.8081195376374399</v>
      </c>
      <c r="H3331">
        <v>4.08</v>
      </c>
      <c r="I3331" s="7">
        <v>4.3489326191147448</v>
      </c>
      <c r="J3331">
        <v>9.3000000000000007</v>
      </c>
      <c r="K3331">
        <v>324.5</v>
      </c>
      <c r="L3331">
        <v>257.40000000000003</v>
      </c>
      <c r="M3331">
        <v>41.9</v>
      </c>
      <c r="N3331">
        <v>37.299999999999997</v>
      </c>
    </row>
    <row r="3332" spans="1:14" x14ac:dyDescent="0.25">
      <c r="A3332" t="s">
        <v>16</v>
      </c>
      <c r="B3332" t="s">
        <v>61</v>
      </c>
      <c r="C3332" s="1">
        <v>42455</v>
      </c>
      <c r="D3332">
        <f>14-0-0</f>
        <v>14</v>
      </c>
      <c r="E3332">
        <v>9.9</v>
      </c>
      <c r="F3332" s="7">
        <v>12.120834630956089</v>
      </c>
      <c r="G3332" s="7">
        <v>8.0017479560191695</v>
      </c>
      <c r="H3332">
        <v>6.79</v>
      </c>
      <c r="I3332" s="7">
        <v>7.2375618832816464</v>
      </c>
      <c r="J3332">
        <v>9.1999999999999993</v>
      </c>
      <c r="K3332">
        <v>319.5</v>
      </c>
      <c r="L3332">
        <v>257.40000000000003</v>
      </c>
      <c r="M3332">
        <v>77.900000000000006</v>
      </c>
      <c r="N3332">
        <v>69.3</v>
      </c>
    </row>
    <row r="3333" spans="1:14" x14ac:dyDescent="0.25">
      <c r="A3333" t="s">
        <v>17</v>
      </c>
      <c r="B3333" t="s">
        <v>61</v>
      </c>
      <c r="C3333" s="1">
        <v>42455</v>
      </c>
      <c r="D3333">
        <v>0</v>
      </c>
      <c r="E3333">
        <v>17</v>
      </c>
      <c r="F3333" s="7">
        <v>0</v>
      </c>
      <c r="G3333" s="7">
        <v>3.8771356075556804</v>
      </c>
      <c r="H3333">
        <v>3.29</v>
      </c>
      <c r="I3333" s="7">
        <v>3.5068598815900764</v>
      </c>
      <c r="J3333">
        <v>42.1</v>
      </c>
      <c r="K3333">
        <v>0</v>
      </c>
      <c r="L3333">
        <v>442</v>
      </c>
      <c r="M3333">
        <v>466.8</v>
      </c>
      <c r="N3333">
        <v>415.2</v>
      </c>
    </row>
    <row r="3334" spans="1:14" x14ac:dyDescent="0.25">
      <c r="A3334" t="s">
        <v>18</v>
      </c>
      <c r="B3334" t="s">
        <v>61</v>
      </c>
      <c r="C3334" s="1">
        <v>42455</v>
      </c>
      <c r="D3334">
        <f>20-0-0</f>
        <v>20</v>
      </c>
      <c r="E3334">
        <v>16.2</v>
      </c>
      <c r="F3334" s="7">
        <v>17.315478044222985</v>
      </c>
      <c r="G3334" s="7">
        <v>2.92258246405413</v>
      </c>
      <c r="H3334">
        <v>2.48</v>
      </c>
      <c r="I3334" s="7">
        <v>2.6434688469128838</v>
      </c>
      <c r="J3334">
        <v>14.9</v>
      </c>
      <c r="K3334">
        <v>518</v>
      </c>
      <c r="L3334">
        <v>421.2</v>
      </c>
      <c r="M3334">
        <v>178.2</v>
      </c>
      <c r="N3334">
        <v>158.5</v>
      </c>
    </row>
    <row r="3335" spans="1:14" x14ac:dyDescent="0.25">
      <c r="A3335" t="s">
        <v>19</v>
      </c>
      <c r="B3335" t="s">
        <v>61</v>
      </c>
      <c r="C3335" s="1">
        <v>42455</v>
      </c>
      <c r="D3335">
        <f>16-0-0</f>
        <v>16</v>
      </c>
      <c r="E3335">
        <v>14.6</v>
      </c>
      <c r="F3335" s="7">
        <v>13.852382435378388</v>
      </c>
      <c r="G3335" s="7">
        <v>2.9107978573442344</v>
      </c>
      <c r="H3335">
        <v>2.4700000000000002</v>
      </c>
      <c r="I3335" s="7">
        <v>2.6328096983366227</v>
      </c>
      <c r="J3335">
        <v>11.4</v>
      </c>
      <c r="K3335">
        <v>394.5</v>
      </c>
      <c r="L3335">
        <v>379.59999999999997</v>
      </c>
      <c r="M3335">
        <v>211.9</v>
      </c>
      <c r="N3335">
        <v>188.5</v>
      </c>
    </row>
    <row r="3336" spans="1:14" x14ac:dyDescent="0.25">
      <c r="A3336" t="s">
        <v>20</v>
      </c>
      <c r="B3336" t="s">
        <v>61</v>
      </c>
      <c r="C3336" s="1">
        <v>42455</v>
      </c>
      <c r="D3336">
        <f>27.5-0-0</f>
        <v>27.5</v>
      </c>
      <c r="E3336">
        <v>23.5</v>
      </c>
      <c r="F3336" s="7">
        <v>23.808782310806606</v>
      </c>
      <c r="G3336" s="7">
        <v>2.3804905553989286</v>
      </c>
      <c r="H3336">
        <v>2.02</v>
      </c>
      <c r="I3336" s="7">
        <v>2.153148012404849</v>
      </c>
      <c r="J3336">
        <v>21.1</v>
      </c>
      <c r="K3336">
        <v>732</v>
      </c>
      <c r="L3336">
        <v>611</v>
      </c>
      <c r="M3336">
        <v>199.2</v>
      </c>
      <c r="N3336">
        <v>177.2</v>
      </c>
    </row>
    <row r="3337" spans="1:14" x14ac:dyDescent="0.25">
      <c r="A3337" t="s">
        <v>21</v>
      </c>
      <c r="B3337" t="s">
        <v>61</v>
      </c>
      <c r="C3337" s="1">
        <v>42455</v>
      </c>
      <c r="D3337">
        <f>27-0-0</f>
        <v>27</v>
      </c>
      <c r="E3337">
        <v>22.5</v>
      </c>
      <c r="F3337" s="7">
        <v>23.37589535970103</v>
      </c>
      <c r="G3337" s="7">
        <v>3.5589512263884964</v>
      </c>
      <c r="H3337">
        <v>3.02</v>
      </c>
      <c r="I3337" s="7">
        <v>3.2190628700310122</v>
      </c>
      <c r="J3337">
        <v>19.7</v>
      </c>
      <c r="K3337">
        <v>682.5</v>
      </c>
      <c r="L3337">
        <v>585</v>
      </c>
      <c r="M3337">
        <v>342.2</v>
      </c>
      <c r="N3337">
        <v>304.3</v>
      </c>
    </row>
    <row r="3338" spans="1:14" x14ac:dyDescent="0.25">
      <c r="A3338" t="s">
        <v>22</v>
      </c>
      <c r="B3338" t="s">
        <v>61</v>
      </c>
      <c r="C3338" s="1">
        <v>42455</v>
      </c>
      <c r="D3338">
        <f>19-0-0</f>
        <v>19</v>
      </c>
      <c r="E3338">
        <v>17.100000000000001</v>
      </c>
      <c r="F3338" s="7">
        <v>16.449704142011836</v>
      </c>
      <c r="G3338" s="7">
        <v>1.6734141528051871</v>
      </c>
      <c r="H3338">
        <v>1.42</v>
      </c>
      <c r="I3338" s="7">
        <v>1.5135990978291511</v>
      </c>
      <c r="J3338">
        <v>15.3</v>
      </c>
      <c r="K3338">
        <v>531</v>
      </c>
      <c r="L3338">
        <v>444.6</v>
      </c>
      <c r="M3338">
        <v>250.9</v>
      </c>
      <c r="N3338">
        <v>223.2</v>
      </c>
    </row>
    <row r="3339" spans="1:14" x14ac:dyDescent="0.25">
      <c r="A3339" t="s">
        <v>23</v>
      </c>
      <c r="B3339" t="s">
        <v>61</v>
      </c>
      <c r="C3339" s="1">
        <v>42455</v>
      </c>
      <c r="D3339">
        <f>3.4-0-0</f>
        <v>3.4</v>
      </c>
      <c r="E3339">
        <v>4.7</v>
      </c>
      <c r="F3339" s="7">
        <v>2.9436312675179073</v>
      </c>
      <c r="G3339" s="7">
        <v>2.7693825768254863</v>
      </c>
      <c r="H3339">
        <v>2.35</v>
      </c>
      <c r="I3339" s="7">
        <v>2.504899915421483</v>
      </c>
      <c r="J3339">
        <v>2.8</v>
      </c>
      <c r="K3339">
        <v>96.639999999999986</v>
      </c>
      <c r="L3339">
        <v>122.2</v>
      </c>
      <c r="M3339">
        <v>4.0999999999999996</v>
      </c>
      <c r="N3339">
        <v>3.6</v>
      </c>
    </row>
    <row r="3340" spans="1:14" x14ac:dyDescent="0.25">
      <c r="A3340" t="s">
        <v>24</v>
      </c>
      <c r="B3340" t="s">
        <v>61</v>
      </c>
      <c r="C3340" s="1">
        <v>42455</v>
      </c>
      <c r="D3340">
        <f>41-0-0</f>
        <v>41</v>
      </c>
      <c r="E3340">
        <v>35</v>
      </c>
      <c r="F3340" s="7">
        <v>35.496729990657123</v>
      </c>
      <c r="G3340" s="7">
        <v>2.026952354102058</v>
      </c>
      <c r="H3340">
        <v>1.72</v>
      </c>
      <c r="I3340" s="7">
        <v>1.8333735551170003</v>
      </c>
      <c r="J3340">
        <v>30.3</v>
      </c>
      <c r="K3340">
        <v>1050.9000000000001</v>
      </c>
      <c r="L3340">
        <v>910</v>
      </c>
      <c r="M3340">
        <v>496.9</v>
      </c>
      <c r="N3340">
        <v>441.9</v>
      </c>
    </row>
    <row r="3341" spans="1:14" x14ac:dyDescent="0.25">
      <c r="A3341" t="s">
        <v>25</v>
      </c>
      <c r="B3341" t="s">
        <v>61</v>
      </c>
      <c r="C3341" s="1">
        <v>42455</v>
      </c>
      <c r="D3341">
        <f>7-0-0</f>
        <v>7</v>
      </c>
      <c r="E3341">
        <v>6.3</v>
      </c>
      <c r="F3341" s="7">
        <v>6.0604173154780447</v>
      </c>
      <c r="G3341" s="7">
        <v>2.7222441499859031</v>
      </c>
      <c r="H3341">
        <v>2.31</v>
      </c>
      <c r="I3341" s="7">
        <v>2.4622633211164362</v>
      </c>
      <c r="J3341">
        <v>4.9000000000000004</v>
      </c>
      <c r="K3341">
        <v>169</v>
      </c>
      <c r="L3341">
        <v>163.79999999999998</v>
      </c>
      <c r="M3341">
        <v>12</v>
      </c>
      <c r="N3341">
        <v>10.7</v>
      </c>
    </row>
    <row r="3342" spans="1:14" x14ac:dyDescent="0.25">
      <c r="A3342" t="s">
        <v>26</v>
      </c>
      <c r="B3342" t="s">
        <v>61</v>
      </c>
      <c r="C3342" s="1">
        <v>42455</v>
      </c>
      <c r="D3342">
        <f>19-0-0</f>
        <v>19</v>
      </c>
      <c r="E3342">
        <v>13.8</v>
      </c>
      <c r="F3342" s="7">
        <v>16.449704142011836</v>
      </c>
      <c r="G3342" s="7">
        <v>1.838398646743727</v>
      </c>
      <c r="H3342">
        <v>1.56</v>
      </c>
      <c r="I3342" s="7">
        <v>1.6628271778968142</v>
      </c>
      <c r="J3342">
        <v>14.4</v>
      </c>
      <c r="K3342">
        <v>500</v>
      </c>
      <c r="L3342">
        <v>358.8</v>
      </c>
      <c r="M3342">
        <v>71.5</v>
      </c>
      <c r="N3342">
        <v>63.6</v>
      </c>
    </row>
    <row r="3343" spans="1:14" x14ac:dyDescent="0.25">
      <c r="A3343" t="s">
        <v>27</v>
      </c>
      <c r="B3343" t="s">
        <v>61</v>
      </c>
      <c r="C3343" s="1">
        <v>42455</v>
      </c>
      <c r="D3343">
        <f>19-0-0</f>
        <v>19</v>
      </c>
      <c r="E3343">
        <v>18.2</v>
      </c>
      <c r="F3343" s="7">
        <v>16.449704142011836</v>
      </c>
      <c r="G3343" s="7">
        <v>1.5909219058359176</v>
      </c>
      <c r="H3343">
        <v>1.35</v>
      </c>
      <c r="I3343" s="7">
        <v>1.43898505779532</v>
      </c>
      <c r="J3343">
        <v>14.5</v>
      </c>
      <c r="K3343">
        <v>502</v>
      </c>
      <c r="L3343">
        <v>473.2</v>
      </c>
      <c r="M3343">
        <v>232.2</v>
      </c>
      <c r="N3343">
        <v>206.5</v>
      </c>
    </row>
    <row r="3344" spans="1:14" x14ac:dyDescent="0.25">
      <c r="A3344" t="s">
        <v>28</v>
      </c>
      <c r="B3344" t="s">
        <v>61</v>
      </c>
      <c r="C3344" s="1">
        <v>42455</v>
      </c>
      <c r="D3344">
        <f>6.5-0-0</f>
        <v>6.5</v>
      </c>
      <c r="E3344">
        <v>7</v>
      </c>
      <c r="F3344" s="7">
        <v>5.6275303643724701</v>
      </c>
      <c r="G3344" s="7">
        <v>1.5791372991260217</v>
      </c>
      <c r="H3344">
        <v>1.34</v>
      </c>
      <c r="I3344" s="7">
        <v>1.4283259092190583</v>
      </c>
      <c r="J3344">
        <v>5.2</v>
      </c>
      <c r="K3344">
        <v>181.5</v>
      </c>
      <c r="L3344">
        <v>182</v>
      </c>
      <c r="M3344">
        <v>84.6</v>
      </c>
      <c r="N3344">
        <v>75.2</v>
      </c>
    </row>
    <row r="3345" spans="1:14" x14ac:dyDescent="0.25">
      <c r="A3345" t="s">
        <v>29</v>
      </c>
      <c r="B3345" t="s">
        <v>61</v>
      </c>
      <c r="C3345" s="1">
        <v>42455</v>
      </c>
      <c r="D3345">
        <f>15-0-0</f>
        <v>15</v>
      </c>
      <c r="E3345">
        <v>12.4</v>
      </c>
      <c r="F3345" s="7">
        <v>12.986608533167239</v>
      </c>
      <c r="G3345" s="7">
        <v>1.5202142655765434</v>
      </c>
      <c r="H3345">
        <v>1.29</v>
      </c>
      <c r="I3345" s="7">
        <v>1.3750301663377502</v>
      </c>
      <c r="J3345">
        <v>11.9</v>
      </c>
      <c r="K3345">
        <v>414</v>
      </c>
      <c r="L3345">
        <v>322.40000000000003</v>
      </c>
      <c r="M3345">
        <v>41.7</v>
      </c>
      <c r="N3345">
        <v>37</v>
      </c>
    </row>
    <row r="3346" spans="1:14" x14ac:dyDescent="0.25">
      <c r="A3346" t="s">
        <v>30</v>
      </c>
      <c r="B3346" t="s">
        <v>61</v>
      </c>
      <c r="C3346" s="1">
        <v>42455</v>
      </c>
      <c r="D3346">
        <f>34-0-0</f>
        <v>34</v>
      </c>
      <c r="E3346">
        <v>31.3</v>
      </c>
      <c r="F3346" s="7">
        <v>29.436312675179074</v>
      </c>
      <c r="G3346" s="7">
        <v>1.8855370735833097</v>
      </c>
      <c r="H3346">
        <v>1.6</v>
      </c>
      <c r="I3346" s="7">
        <v>1.7054637722018609</v>
      </c>
      <c r="J3346">
        <v>26.6</v>
      </c>
      <c r="K3346">
        <v>922</v>
      </c>
      <c r="L3346">
        <v>813.80000000000007</v>
      </c>
      <c r="M3346">
        <v>99.1</v>
      </c>
      <c r="N3346">
        <v>88.2</v>
      </c>
    </row>
    <row r="3347" spans="1:14" x14ac:dyDescent="0.25">
      <c r="A3347" t="s">
        <v>31</v>
      </c>
      <c r="B3347" t="s">
        <v>61</v>
      </c>
      <c r="C3347" s="1">
        <v>42455</v>
      </c>
      <c r="D3347">
        <f>52-0-0</f>
        <v>52</v>
      </c>
      <c r="E3347">
        <v>19.399999999999999</v>
      </c>
      <c r="F3347" s="7">
        <v>45.020242914979761</v>
      </c>
      <c r="G3347" s="7">
        <v>1.5791372991260217</v>
      </c>
      <c r="H3347">
        <v>1.34</v>
      </c>
      <c r="I3347" s="7">
        <v>1.4283259092190583</v>
      </c>
      <c r="J3347">
        <v>30.5</v>
      </c>
      <c r="K3347">
        <v>1058.5</v>
      </c>
      <c r="L3347">
        <v>504.4</v>
      </c>
      <c r="M3347">
        <v>197.1</v>
      </c>
      <c r="N3347">
        <v>175.3</v>
      </c>
    </row>
    <row r="3348" spans="1:14" x14ac:dyDescent="0.25">
      <c r="A3348" t="s">
        <v>32</v>
      </c>
      <c r="B3348" t="s">
        <v>61</v>
      </c>
      <c r="C3348" s="1">
        <v>42455</v>
      </c>
      <c r="D3348">
        <f>7-0-0</f>
        <v>7</v>
      </c>
      <c r="E3348">
        <v>6.8</v>
      </c>
      <c r="F3348" s="7">
        <v>6.0604173154780447</v>
      </c>
      <c r="G3348" s="7">
        <v>0.97812235692134186</v>
      </c>
      <c r="H3348">
        <v>0.83</v>
      </c>
      <c r="I3348" s="7">
        <v>0.88470933182971512</v>
      </c>
      <c r="J3348">
        <v>5.4</v>
      </c>
      <c r="K3348">
        <v>186</v>
      </c>
      <c r="L3348">
        <v>176.79999999999998</v>
      </c>
      <c r="M3348">
        <v>71.900000000000006</v>
      </c>
      <c r="N3348">
        <v>64</v>
      </c>
    </row>
    <row r="3349" spans="1:14" x14ac:dyDescent="0.25">
      <c r="A3349" t="s">
        <v>33</v>
      </c>
      <c r="B3349" t="s">
        <v>61</v>
      </c>
      <c r="C3349" s="1">
        <v>42455</v>
      </c>
      <c r="D3349">
        <v>0</v>
      </c>
      <c r="E3349">
        <v>15</v>
      </c>
      <c r="F3349" s="7">
        <v>0</v>
      </c>
      <c r="G3349" s="7">
        <v>1.1431068508598814</v>
      </c>
      <c r="H3349">
        <v>0.97</v>
      </c>
      <c r="I3349" s="7">
        <v>1.0339374118973781</v>
      </c>
      <c r="J3349">
        <v>37.200000000000003</v>
      </c>
      <c r="K3349">
        <v>0</v>
      </c>
      <c r="L3349">
        <v>390</v>
      </c>
      <c r="M3349">
        <v>755.9</v>
      </c>
      <c r="N3349">
        <v>672.3</v>
      </c>
    </row>
    <row r="3350" spans="1:14" x14ac:dyDescent="0.25">
      <c r="A3350" t="s">
        <v>34</v>
      </c>
      <c r="B3350" t="s">
        <v>61</v>
      </c>
      <c r="C3350" s="1">
        <v>42455</v>
      </c>
      <c r="D3350">
        <f>10.3-0-0</f>
        <v>10.3</v>
      </c>
      <c r="E3350">
        <v>7.2</v>
      </c>
      <c r="F3350" s="7">
        <v>8.9174711927748369</v>
      </c>
      <c r="G3350" s="7">
        <v>0.65993797575415836</v>
      </c>
      <c r="H3350">
        <v>0.56000000000000005</v>
      </c>
      <c r="I3350" s="7">
        <v>0.59691232027065133</v>
      </c>
      <c r="J3350">
        <v>6.9</v>
      </c>
      <c r="K3350">
        <v>239.315</v>
      </c>
      <c r="L3350">
        <v>187.20000000000002</v>
      </c>
      <c r="M3350">
        <v>25.7</v>
      </c>
      <c r="N3350">
        <v>22.9</v>
      </c>
    </row>
    <row r="3351" spans="1:14" x14ac:dyDescent="0.25">
      <c r="A3351" t="s">
        <v>35</v>
      </c>
      <c r="B3351" t="s">
        <v>61</v>
      </c>
      <c r="C3351" s="1">
        <v>42455</v>
      </c>
      <c r="D3351">
        <f>21-0-0</f>
        <v>21</v>
      </c>
      <c r="E3351">
        <v>18</v>
      </c>
      <c r="F3351" s="7">
        <v>18.181251946434134</v>
      </c>
      <c r="G3351" s="7">
        <v>0.64815336904426268</v>
      </c>
      <c r="H3351">
        <v>0.55000000000000004</v>
      </c>
      <c r="I3351" s="7">
        <v>0.58625317169438973</v>
      </c>
      <c r="J3351">
        <v>15.8</v>
      </c>
      <c r="K3351">
        <v>550</v>
      </c>
      <c r="L3351">
        <v>468</v>
      </c>
      <c r="M3351">
        <v>256</v>
      </c>
      <c r="N3351">
        <v>227.7</v>
      </c>
    </row>
    <row r="3352" spans="1:14" x14ac:dyDescent="0.25">
      <c r="A3352" t="s">
        <v>36</v>
      </c>
      <c r="B3352" t="s">
        <v>61</v>
      </c>
      <c r="C3352" s="1">
        <v>42455</v>
      </c>
      <c r="D3352">
        <v>0</v>
      </c>
      <c r="E3352">
        <v>8</v>
      </c>
      <c r="F3352" s="7">
        <v>0</v>
      </c>
      <c r="G3352" s="7">
        <v>0.2946151677473921</v>
      </c>
      <c r="H3352">
        <v>0.25</v>
      </c>
      <c r="I3352" s="7">
        <v>0.26647871440654075</v>
      </c>
      <c r="J3352">
        <v>19.8</v>
      </c>
      <c r="K3352">
        <v>0</v>
      </c>
      <c r="L3352">
        <v>208</v>
      </c>
      <c r="M3352">
        <v>0</v>
      </c>
      <c r="N3352">
        <v>0</v>
      </c>
    </row>
    <row r="3353" spans="1:14" x14ac:dyDescent="0.25">
      <c r="A3353" t="s">
        <v>37</v>
      </c>
      <c r="B3353" t="s">
        <v>61</v>
      </c>
      <c r="C3353" s="1">
        <v>42455</v>
      </c>
      <c r="D3353">
        <v>0</v>
      </c>
      <c r="E3353">
        <v>0</v>
      </c>
      <c r="F3353" s="7">
        <v>0</v>
      </c>
      <c r="G3353" s="7">
        <v>0</v>
      </c>
      <c r="H3353">
        <v>0</v>
      </c>
      <c r="I3353" s="7">
        <v>0</v>
      </c>
      <c r="J3353">
        <v>0</v>
      </c>
      <c r="K3353">
        <v>0</v>
      </c>
      <c r="L3353">
        <v>0</v>
      </c>
      <c r="M3353">
        <v>0</v>
      </c>
      <c r="N3353">
        <v>0</v>
      </c>
    </row>
    <row r="3354" spans="1:14" x14ac:dyDescent="0.25">
      <c r="A3354" t="s">
        <v>38</v>
      </c>
      <c r="B3354" t="s">
        <v>61</v>
      </c>
      <c r="C3354" s="1">
        <v>42455</v>
      </c>
      <c r="D3354">
        <v>0</v>
      </c>
      <c r="E3354">
        <v>10</v>
      </c>
      <c r="F3354" s="7">
        <v>0</v>
      </c>
      <c r="G3354" s="7">
        <v>0</v>
      </c>
      <c r="H3354">
        <v>0</v>
      </c>
      <c r="I3354" s="7">
        <v>0</v>
      </c>
      <c r="J3354">
        <v>24.8</v>
      </c>
      <c r="K3354">
        <v>0</v>
      </c>
      <c r="L3354">
        <v>260</v>
      </c>
      <c r="M3354">
        <v>506.4</v>
      </c>
      <c r="N3354">
        <v>450.5</v>
      </c>
    </row>
    <row r="3355" spans="1:14" x14ac:dyDescent="0.25">
      <c r="A3355" t="s">
        <v>59</v>
      </c>
      <c r="B3355" t="s">
        <v>61</v>
      </c>
      <c r="C3355" s="1">
        <v>42455</v>
      </c>
      <c r="D3355">
        <v>0</v>
      </c>
      <c r="E3355">
        <v>5</v>
      </c>
      <c r="F3355" s="7">
        <v>0</v>
      </c>
      <c r="G3355" s="7">
        <v>0</v>
      </c>
      <c r="I3355" s="7">
        <v>0</v>
      </c>
      <c r="K3355">
        <v>0</v>
      </c>
      <c r="L3355">
        <v>130</v>
      </c>
      <c r="M3355">
        <v>0</v>
      </c>
      <c r="N3355">
        <v>0</v>
      </c>
    </row>
    <row r="3356" spans="1:14" x14ac:dyDescent="0.25">
      <c r="A3356" t="s">
        <v>1</v>
      </c>
      <c r="B3356" t="s">
        <v>61</v>
      </c>
      <c r="C3356" s="1">
        <v>42456</v>
      </c>
      <c r="D3356">
        <v>626.6</v>
      </c>
      <c r="E3356">
        <v>507.19999999999993</v>
      </c>
      <c r="F3356">
        <v>546</v>
      </c>
      <c r="G3356">
        <v>155</v>
      </c>
      <c r="H3356">
        <v>177.35000000000002</v>
      </c>
      <c r="I3356">
        <v>185.64000000000001</v>
      </c>
      <c r="J3356">
        <v>533.56321839080465</v>
      </c>
      <c r="K3356">
        <v>16271.900000000001</v>
      </c>
      <c r="L3356">
        <v>14571</v>
      </c>
      <c r="M3356">
        <v>5516.2</v>
      </c>
      <c r="N3356">
        <v>4954.1400000000003</v>
      </c>
    </row>
    <row r="3357" spans="1:14" x14ac:dyDescent="0.25">
      <c r="A3357" t="s">
        <v>2</v>
      </c>
      <c r="B3357" t="s">
        <v>61</v>
      </c>
      <c r="C3357" s="1">
        <v>42456</v>
      </c>
      <c r="D3357">
        <f>17.4-0-0</f>
        <v>17.399999999999999</v>
      </c>
      <c r="E3357">
        <v>15.4</v>
      </c>
      <c r="F3357" s="7">
        <v>15.161825726141078</v>
      </c>
      <c r="G3357" s="7">
        <v>18.091344798421197</v>
      </c>
      <c r="H3357">
        <v>20.7</v>
      </c>
      <c r="I3357" s="7">
        <v>21.667595150831687</v>
      </c>
      <c r="J3357">
        <v>12.5</v>
      </c>
      <c r="K3357">
        <v>447.11000000000007</v>
      </c>
      <c r="L3357">
        <v>415.8</v>
      </c>
      <c r="M3357">
        <v>57.5</v>
      </c>
      <c r="N3357">
        <v>51.6</v>
      </c>
    </row>
    <row r="3358" spans="1:14" x14ac:dyDescent="0.25">
      <c r="A3358" t="s">
        <v>3</v>
      </c>
      <c r="B3358" t="s">
        <v>61</v>
      </c>
      <c r="C3358" s="1">
        <v>42456</v>
      </c>
      <c r="D3358">
        <f>4.6-0-0</f>
        <v>4.5999999999999996</v>
      </c>
      <c r="E3358">
        <v>3.9</v>
      </c>
      <c r="F3358" s="7">
        <v>4.008298755186722</v>
      </c>
      <c r="G3358" s="7">
        <v>12.331829715252322</v>
      </c>
      <c r="H3358">
        <v>14.11</v>
      </c>
      <c r="I3358" s="7">
        <v>14.769553989286718</v>
      </c>
      <c r="J3358">
        <v>3.4</v>
      </c>
      <c r="K3358">
        <v>123.27500000000001</v>
      </c>
      <c r="L3358">
        <v>105.3</v>
      </c>
      <c r="M3358">
        <v>32.6</v>
      </c>
      <c r="N3358">
        <v>29.2</v>
      </c>
    </row>
    <row r="3359" spans="1:14" x14ac:dyDescent="0.25">
      <c r="A3359" t="s">
        <v>4</v>
      </c>
      <c r="B3359" t="s">
        <v>61</v>
      </c>
      <c r="C3359" s="1">
        <v>42456</v>
      </c>
      <c r="D3359">
        <f>8.8-0-0</f>
        <v>8.8000000000000007</v>
      </c>
      <c r="E3359">
        <v>7.8</v>
      </c>
      <c r="F3359" s="7">
        <v>7.6680497925311206</v>
      </c>
      <c r="G3359" s="7">
        <v>9.1592895404567241</v>
      </c>
      <c r="H3359">
        <v>10.48</v>
      </c>
      <c r="I3359" s="7">
        <v>10.969874259937976</v>
      </c>
      <c r="J3359">
        <v>6.7</v>
      </c>
      <c r="K3359">
        <v>240.06999999999994</v>
      </c>
      <c r="L3359">
        <v>210.6</v>
      </c>
      <c r="M3359">
        <v>56.8</v>
      </c>
      <c r="N3359">
        <v>51</v>
      </c>
    </row>
    <row r="3360" spans="1:14" x14ac:dyDescent="0.25">
      <c r="A3360" t="s">
        <v>5</v>
      </c>
      <c r="B3360" t="s">
        <v>61</v>
      </c>
      <c r="C3360" s="1">
        <v>42456</v>
      </c>
      <c r="D3360">
        <f>18.4-0-0</f>
        <v>18.399999999999999</v>
      </c>
      <c r="E3360">
        <v>7.7</v>
      </c>
      <c r="F3360" s="7">
        <v>16.033195020746888</v>
      </c>
      <c r="G3360" s="7">
        <v>8.8359176769100642</v>
      </c>
      <c r="H3360">
        <v>10.11</v>
      </c>
      <c r="I3360" s="7">
        <v>10.582579080913447</v>
      </c>
      <c r="J3360">
        <v>11.2</v>
      </c>
      <c r="K3360">
        <v>400.61950000000002</v>
      </c>
      <c r="L3360">
        <v>207.9</v>
      </c>
      <c r="M3360">
        <v>34.5</v>
      </c>
      <c r="N3360">
        <v>31</v>
      </c>
    </row>
    <row r="3361" spans="1:14" x14ac:dyDescent="0.25">
      <c r="A3361" t="s">
        <v>6</v>
      </c>
      <c r="B3361" t="s">
        <v>61</v>
      </c>
      <c r="C3361" s="1">
        <v>42456</v>
      </c>
      <c r="D3361">
        <f>9.9-0-0</f>
        <v>9.9</v>
      </c>
      <c r="E3361">
        <v>15.4</v>
      </c>
      <c r="F3361" s="7">
        <v>8.6265560165975117</v>
      </c>
      <c r="G3361" s="7">
        <v>10.889765999436143</v>
      </c>
      <c r="H3361">
        <v>12.46</v>
      </c>
      <c r="I3361" s="7">
        <v>13.042426839582747</v>
      </c>
      <c r="J3361">
        <v>10.3</v>
      </c>
      <c r="K3361">
        <v>368.60699999999997</v>
      </c>
      <c r="L3361">
        <v>415.8</v>
      </c>
      <c r="M3361">
        <v>44.9</v>
      </c>
      <c r="N3361">
        <v>40.299999999999997</v>
      </c>
    </row>
    <row r="3362" spans="1:14" x14ac:dyDescent="0.25">
      <c r="A3362" t="s">
        <v>7</v>
      </c>
      <c r="B3362" t="s">
        <v>61</v>
      </c>
      <c r="C3362" s="1">
        <v>42456</v>
      </c>
      <c r="D3362">
        <f>15.7-0-0</f>
        <v>15.7</v>
      </c>
      <c r="E3362">
        <v>11.5</v>
      </c>
      <c r="F3362" s="7">
        <v>13.680497925311201</v>
      </c>
      <c r="G3362" s="7">
        <v>9.2029884409360001</v>
      </c>
      <c r="H3362">
        <v>10.53</v>
      </c>
      <c r="I3362" s="7">
        <v>11.022211446292641</v>
      </c>
      <c r="J3362">
        <v>14.1</v>
      </c>
      <c r="K3362">
        <v>506.17599999999999</v>
      </c>
      <c r="L3362">
        <v>310.5</v>
      </c>
      <c r="M3362">
        <v>47.1</v>
      </c>
      <c r="N3362">
        <v>42.3</v>
      </c>
    </row>
    <row r="3363" spans="1:14" x14ac:dyDescent="0.25">
      <c r="A3363" t="s">
        <v>8</v>
      </c>
      <c r="B3363" t="s">
        <v>61</v>
      </c>
      <c r="C3363" s="1">
        <v>42456</v>
      </c>
      <c r="D3363">
        <f>27.8-0-0</f>
        <v>27.8</v>
      </c>
      <c r="E3363">
        <v>9.4</v>
      </c>
      <c r="F3363" s="7">
        <v>24.224066390041493</v>
      </c>
      <c r="G3363" s="7">
        <v>6.9918240766845212</v>
      </c>
      <c r="H3363">
        <v>8</v>
      </c>
      <c r="I3363" s="7">
        <v>8.3739498167465456</v>
      </c>
      <c r="J3363">
        <v>12</v>
      </c>
      <c r="K3363">
        <v>431.24699999999996</v>
      </c>
      <c r="L3363">
        <v>253.8</v>
      </c>
      <c r="M3363">
        <v>49.4</v>
      </c>
      <c r="N3363">
        <v>44.4</v>
      </c>
    </row>
    <row r="3364" spans="1:14" x14ac:dyDescent="0.25">
      <c r="A3364" t="s">
        <v>9</v>
      </c>
      <c r="B3364" t="s">
        <v>61</v>
      </c>
      <c r="C3364" s="1">
        <v>42456</v>
      </c>
      <c r="D3364">
        <f>17-0-0</f>
        <v>17</v>
      </c>
      <c r="E3364">
        <v>11.3</v>
      </c>
      <c r="F3364" s="7">
        <v>14.813278008298754</v>
      </c>
      <c r="G3364" s="7">
        <v>9.0544121793064551</v>
      </c>
      <c r="H3364">
        <v>10.36</v>
      </c>
      <c r="I3364" s="7">
        <v>10.844265012686776</v>
      </c>
      <c r="J3364">
        <v>10.3</v>
      </c>
      <c r="K3364">
        <v>367.99999999999994</v>
      </c>
      <c r="L3364">
        <v>305.10000000000002</v>
      </c>
      <c r="M3364">
        <v>36.9</v>
      </c>
      <c r="N3364">
        <v>33.1</v>
      </c>
    </row>
    <row r="3365" spans="1:14" x14ac:dyDescent="0.25">
      <c r="A3365" t="s">
        <v>10</v>
      </c>
      <c r="B3365" t="s">
        <v>61</v>
      </c>
      <c r="C3365" s="1">
        <v>42456</v>
      </c>
      <c r="D3365">
        <f>17.9-0-0</f>
        <v>17.899999999999999</v>
      </c>
      <c r="E3365">
        <v>12.5</v>
      </c>
      <c r="F3365" s="7">
        <v>15.597510373443983</v>
      </c>
      <c r="G3365" s="7">
        <v>8.5737242740343955</v>
      </c>
      <c r="H3365">
        <v>9.81</v>
      </c>
      <c r="I3365" s="7">
        <v>10.268555962785452</v>
      </c>
      <c r="J3365">
        <v>12.3</v>
      </c>
      <c r="K3365">
        <v>441.13999999999987</v>
      </c>
      <c r="L3365">
        <v>337.5</v>
      </c>
      <c r="M3365">
        <v>56.9</v>
      </c>
      <c r="N3365">
        <v>51.1</v>
      </c>
    </row>
    <row r="3366" spans="1:14" x14ac:dyDescent="0.25">
      <c r="A3366" t="s">
        <v>11</v>
      </c>
      <c r="B3366" t="s">
        <v>61</v>
      </c>
      <c r="C3366" s="1">
        <v>42456</v>
      </c>
      <c r="D3366">
        <f>10.2-0-0</f>
        <v>10.199999999999999</v>
      </c>
      <c r="E3366">
        <v>9.6</v>
      </c>
      <c r="F3366" s="7">
        <v>8.8879668049792517</v>
      </c>
      <c r="G3366" s="7">
        <v>8.2066535100084579</v>
      </c>
      <c r="H3366">
        <v>9.39</v>
      </c>
      <c r="I3366" s="7">
        <v>9.8289235974062592</v>
      </c>
      <c r="J3366">
        <v>7.9</v>
      </c>
      <c r="K3366">
        <v>284.13499999999993</v>
      </c>
      <c r="L3366">
        <v>259.2</v>
      </c>
      <c r="M3366">
        <v>40.6</v>
      </c>
      <c r="N3366">
        <v>36.5</v>
      </c>
    </row>
    <row r="3367" spans="1:14" x14ac:dyDescent="0.25">
      <c r="A3367" t="s">
        <v>12</v>
      </c>
      <c r="B3367" t="s">
        <v>61</v>
      </c>
      <c r="C3367" s="1">
        <v>42456</v>
      </c>
      <c r="D3367">
        <f>34-0-0</f>
        <v>34</v>
      </c>
      <c r="E3367">
        <v>28.9</v>
      </c>
      <c r="F3367" s="7">
        <v>29.626556016597508</v>
      </c>
      <c r="G3367" s="7">
        <v>5.7944742035522978</v>
      </c>
      <c r="H3367">
        <v>6.63</v>
      </c>
      <c r="I3367" s="7">
        <v>6.9399109106286998</v>
      </c>
      <c r="J3367">
        <v>25.4</v>
      </c>
      <c r="K3367">
        <v>909.8649999999999</v>
      </c>
      <c r="L3367">
        <v>780.3</v>
      </c>
      <c r="M3367">
        <v>260.39999999999998</v>
      </c>
      <c r="N3367">
        <v>233.8</v>
      </c>
    </row>
    <row r="3368" spans="1:14" x14ac:dyDescent="0.25">
      <c r="A3368" t="s">
        <v>13</v>
      </c>
      <c r="B3368" t="s">
        <v>61</v>
      </c>
      <c r="C3368" s="1">
        <v>42456</v>
      </c>
      <c r="D3368">
        <f>11-0-0</f>
        <v>11</v>
      </c>
      <c r="E3368">
        <v>10</v>
      </c>
      <c r="F3368" s="7">
        <v>9.5850622406639001</v>
      </c>
      <c r="G3368" s="7">
        <v>6.0916267268113886</v>
      </c>
      <c r="H3368">
        <v>6.97</v>
      </c>
      <c r="I3368" s="7">
        <v>7.2958037778404279</v>
      </c>
      <c r="J3368">
        <v>8.5</v>
      </c>
      <c r="K3368">
        <v>306</v>
      </c>
      <c r="L3368">
        <v>270</v>
      </c>
      <c r="M3368">
        <v>32.700000000000003</v>
      </c>
      <c r="N3368">
        <v>29.4</v>
      </c>
    </row>
    <row r="3369" spans="1:14" x14ac:dyDescent="0.25">
      <c r="A3369" t="s">
        <v>14</v>
      </c>
      <c r="B3369" t="s">
        <v>61</v>
      </c>
      <c r="C3369" s="1">
        <v>42456</v>
      </c>
      <c r="D3369">
        <f>8-0-0</f>
        <v>8</v>
      </c>
      <c r="E3369">
        <v>6.1</v>
      </c>
      <c r="F3369" s="7">
        <v>6.9709543568464731</v>
      </c>
      <c r="G3369" s="7">
        <v>3.679447420355229</v>
      </c>
      <c r="H3369">
        <v>4.21</v>
      </c>
      <c r="I3369" s="7">
        <v>4.4067910910628703</v>
      </c>
      <c r="J3369">
        <v>6</v>
      </c>
      <c r="K3369">
        <v>216</v>
      </c>
      <c r="L3369">
        <v>164.7</v>
      </c>
      <c r="M3369">
        <v>15.6</v>
      </c>
      <c r="N3369">
        <v>14</v>
      </c>
    </row>
    <row r="3370" spans="1:14" x14ac:dyDescent="0.25">
      <c r="A3370" t="s">
        <v>15</v>
      </c>
      <c r="B3370" t="s">
        <v>61</v>
      </c>
      <c r="C3370" s="1">
        <v>42456</v>
      </c>
      <c r="D3370">
        <f>13-0-0</f>
        <v>13</v>
      </c>
      <c r="E3370">
        <v>9.9</v>
      </c>
      <c r="F3370" s="7">
        <v>11.327800829875518</v>
      </c>
      <c r="G3370" s="7">
        <v>3.5658302791091057</v>
      </c>
      <c r="H3370">
        <v>4.08</v>
      </c>
      <c r="I3370" s="7">
        <v>4.2707144065407388</v>
      </c>
      <c r="J3370">
        <v>9.4</v>
      </c>
      <c r="K3370">
        <v>337.5</v>
      </c>
      <c r="L3370">
        <v>267.3</v>
      </c>
      <c r="M3370">
        <v>43.5</v>
      </c>
      <c r="N3370">
        <v>39.1</v>
      </c>
    </row>
    <row r="3371" spans="1:14" x14ac:dyDescent="0.25">
      <c r="A3371" t="s">
        <v>16</v>
      </c>
      <c r="B3371" t="s">
        <v>61</v>
      </c>
      <c r="C3371" s="1">
        <v>42456</v>
      </c>
      <c r="D3371">
        <f>13-0-0</f>
        <v>13</v>
      </c>
      <c r="E3371">
        <v>9.9</v>
      </c>
      <c r="F3371" s="7">
        <v>11.327800829875518</v>
      </c>
      <c r="G3371" s="7">
        <v>5.9343106850859879</v>
      </c>
      <c r="H3371">
        <v>6.79</v>
      </c>
      <c r="I3371" s="7">
        <v>7.1073899069636317</v>
      </c>
      <c r="J3371">
        <v>9.3000000000000007</v>
      </c>
      <c r="K3371">
        <v>332.5</v>
      </c>
      <c r="L3371">
        <v>267.3</v>
      </c>
      <c r="M3371">
        <v>80.900000000000006</v>
      </c>
      <c r="N3371">
        <v>72.7</v>
      </c>
    </row>
    <row r="3372" spans="1:14" x14ac:dyDescent="0.25">
      <c r="A3372" t="s">
        <v>17</v>
      </c>
      <c r="B3372" t="s">
        <v>61</v>
      </c>
      <c r="C3372" s="1">
        <v>42456</v>
      </c>
      <c r="D3372">
        <v>0</v>
      </c>
      <c r="E3372">
        <v>17</v>
      </c>
      <c r="F3372" s="7">
        <v>0</v>
      </c>
      <c r="G3372" s="7">
        <v>2.8753876515365091</v>
      </c>
      <c r="H3372">
        <v>3.29</v>
      </c>
      <c r="I3372" s="7">
        <v>3.4437868621370171</v>
      </c>
      <c r="J3372">
        <v>41.2</v>
      </c>
      <c r="K3372">
        <v>0</v>
      </c>
      <c r="L3372">
        <v>459</v>
      </c>
      <c r="M3372">
        <v>471.5</v>
      </c>
      <c r="N3372">
        <v>423.5</v>
      </c>
    </row>
    <row r="3373" spans="1:14" x14ac:dyDescent="0.25">
      <c r="A3373" t="s">
        <v>18</v>
      </c>
      <c r="B3373" t="s">
        <v>61</v>
      </c>
      <c r="C3373" s="1">
        <v>42456</v>
      </c>
      <c r="D3373">
        <f>20-0-0</f>
        <v>20</v>
      </c>
      <c r="E3373">
        <v>16.2</v>
      </c>
      <c r="F3373" s="7">
        <v>17.427385892116181</v>
      </c>
      <c r="G3373" s="7">
        <v>2.1674654637722015</v>
      </c>
      <c r="H3373">
        <v>2.48</v>
      </c>
      <c r="I3373" s="7">
        <v>2.595924443191429</v>
      </c>
      <c r="J3373">
        <v>15</v>
      </c>
      <c r="K3373">
        <v>538</v>
      </c>
      <c r="L3373">
        <v>437.4</v>
      </c>
      <c r="M3373">
        <v>184.8</v>
      </c>
      <c r="N3373">
        <v>166</v>
      </c>
    </row>
    <row r="3374" spans="1:14" x14ac:dyDescent="0.25">
      <c r="A3374" t="s">
        <v>19</v>
      </c>
      <c r="B3374" t="s">
        <v>61</v>
      </c>
      <c r="C3374" s="1">
        <v>42456</v>
      </c>
      <c r="D3374">
        <f>16-0-0</f>
        <v>16</v>
      </c>
      <c r="E3374">
        <v>14.6</v>
      </c>
      <c r="F3374" s="7">
        <v>13.941908713692946</v>
      </c>
      <c r="G3374" s="7">
        <v>2.1587256836763462</v>
      </c>
      <c r="H3374">
        <v>2.4700000000000002</v>
      </c>
      <c r="I3374" s="7">
        <v>2.585457005920496</v>
      </c>
      <c r="J3374">
        <v>11.4</v>
      </c>
      <c r="K3374">
        <v>410.5</v>
      </c>
      <c r="L3374">
        <v>394.2</v>
      </c>
      <c r="M3374">
        <v>220.1</v>
      </c>
      <c r="N3374">
        <v>197.7</v>
      </c>
    </row>
    <row r="3375" spans="1:14" x14ac:dyDescent="0.25">
      <c r="A3375" t="s">
        <v>20</v>
      </c>
      <c r="B3375" t="s">
        <v>61</v>
      </c>
      <c r="C3375" s="1">
        <v>42456</v>
      </c>
      <c r="D3375">
        <f>30-0-0</f>
        <v>30</v>
      </c>
      <c r="E3375">
        <v>23.5</v>
      </c>
      <c r="F3375" s="7">
        <v>26.141078838174273</v>
      </c>
      <c r="G3375" s="7">
        <v>1.7654355793628418</v>
      </c>
      <c r="H3375">
        <v>2.02</v>
      </c>
      <c r="I3375" s="7">
        <v>2.1144223287285029</v>
      </c>
      <c r="J3375">
        <v>21.2</v>
      </c>
      <c r="K3375">
        <v>762</v>
      </c>
      <c r="L3375">
        <v>634.5</v>
      </c>
      <c r="M3375">
        <v>207.1</v>
      </c>
      <c r="N3375">
        <v>186</v>
      </c>
    </row>
    <row r="3376" spans="1:14" x14ac:dyDescent="0.25">
      <c r="A3376" t="s">
        <v>21</v>
      </c>
      <c r="B3376" t="s">
        <v>61</v>
      </c>
      <c r="C3376" s="1">
        <v>42456</v>
      </c>
      <c r="D3376">
        <f>26.5-0-0</f>
        <v>26.5</v>
      </c>
      <c r="E3376">
        <v>22.5</v>
      </c>
      <c r="F3376" s="7">
        <v>23.091286307053942</v>
      </c>
      <c r="G3376" s="7">
        <v>2.6394135889484067</v>
      </c>
      <c r="H3376">
        <v>3.02</v>
      </c>
      <c r="I3376" s="7">
        <v>3.1611660558218215</v>
      </c>
      <c r="J3376">
        <v>19.8</v>
      </c>
      <c r="K3376">
        <v>709</v>
      </c>
      <c r="L3376">
        <v>607.5</v>
      </c>
      <c r="M3376">
        <v>354.9</v>
      </c>
      <c r="N3376">
        <v>318.7</v>
      </c>
    </row>
    <row r="3377" spans="1:14" x14ac:dyDescent="0.25">
      <c r="A3377" t="s">
        <v>22</v>
      </c>
      <c r="B3377" t="s">
        <v>61</v>
      </c>
      <c r="C3377" s="1">
        <v>42456</v>
      </c>
      <c r="D3377">
        <f>18-0-0</f>
        <v>18</v>
      </c>
      <c r="E3377">
        <v>17.100000000000001</v>
      </c>
      <c r="F3377" s="7">
        <v>15.684647302904564</v>
      </c>
      <c r="G3377" s="7">
        <v>1.2410487736115026</v>
      </c>
      <c r="H3377">
        <v>1.42</v>
      </c>
      <c r="I3377" s="7">
        <v>1.486376092472512</v>
      </c>
      <c r="J3377">
        <v>15.3</v>
      </c>
      <c r="K3377">
        <v>549</v>
      </c>
      <c r="L3377">
        <v>461.70000000000005</v>
      </c>
      <c r="M3377">
        <v>259.10000000000002</v>
      </c>
      <c r="N3377">
        <v>232.7</v>
      </c>
    </row>
    <row r="3378" spans="1:14" x14ac:dyDescent="0.25">
      <c r="A3378" t="s">
        <v>23</v>
      </c>
      <c r="B3378" t="s">
        <v>61</v>
      </c>
      <c r="C3378" s="1">
        <v>42456</v>
      </c>
      <c r="D3378">
        <f>3.7-0-0</f>
        <v>3.7</v>
      </c>
      <c r="E3378">
        <v>4.7</v>
      </c>
      <c r="F3378" s="7">
        <v>3.2240663900414939</v>
      </c>
      <c r="G3378" s="7">
        <v>2.0538483225260782</v>
      </c>
      <c r="H3378">
        <v>2.35</v>
      </c>
      <c r="I3378" s="7">
        <v>2.4598477586692979</v>
      </c>
      <c r="J3378">
        <v>2.8</v>
      </c>
      <c r="K3378">
        <v>100.35</v>
      </c>
      <c r="L3378">
        <v>126.9</v>
      </c>
      <c r="M3378">
        <v>4.2</v>
      </c>
      <c r="N3378">
        <v>3.8</v>
      </c>
    </row>
    <row r="3379" spans="1:14" x14ac:dyDescent="0.25">
      <c r="A3379" t="s">
        <v>24</v>
      </c>
      <c r="B3379" t="s">
        <v>61</v>
      </c>
      <c r="C3379" s="1">
        <v>42456</v>
      </c>
      <c r="D3379">
        <f>40.5-0-0</f>
        <v>40.5</v>
      </c>
      <c r="E3379">
        <v>35</v>
      </c>
      <c r="F3379" s="7">
        <v>35.290456431535269</v>
      </c>
      <c r="G3379" s="7">
        <v>1.5032421764871722</v>
      </c>
      <c r="H3379">
        <v>1.72</v>
      </c>
      <c r="I3379" s="7">
        <v>1.8003992106005076</v>
      </c>
      <c r="J3379">
        <v>30.4</v>
      </c>
      <c r="K3379">
        <v>1091.4000000000001</v>
      </c>
      <c r="L3379">
        <v>945</v>
      </c>
      <c r="M3379">
        <v>515.29999999999995</v>
      </c>
      <c r="N3379">
        <v>462.8</v>
      </c>
    </row>
    <row r="3380" spans="1:14" x14ac:dyDescent="0.25">
      <c r="A3380" t="s">
        <v>25</v>
      </c>
      <c r="B3380" t="s">
        <v>61</v>
      </c>
      <c r="C3380" s="1">
        <v>42456</v>
      </c>
      <c r="D3380">
        <f>6-0-0</f>
        <v>6</v>
      </c>
      <c r="E3380">
        <v>6.3</v>
      </c>
      <c r="F3380" s="7">
        <v>5.2282157676348548</v>
      </c>
      <c r="G3380" s="7">
        <v>2.0188892021426557</v>
      </c>
      <c r="H3380">
        <v>2.31</v>
      </c>
      <c r="I3380" s="7">
        <v>2.4179780095855654</v>
      </c>
      <c r="J3380">
        <v>4.9000000000000004</v>
      </c>
      <c r="K3380">
        <v>175</v>
      </c>
      <c r="L3380">
        <v>170.1</v>
      </c>
      <c r="M3380">
        <v>12.5</v>
      </c>
      <c r="N3380">
        <v>11.2</v>
      </c>
    </row>
    <row r="3381" spans="1:14" x14ac:dyDescent="0.25">
      <c r="A3381" t="s">
        <v>26</v>
      </c>
      <c r="B3381" t="s">
        <v>61</v>
      </c>
      <c r="C3381" s="1">
        <v>42456</v>
      </c>
      <c r="D3381">
        <f>17-0-0</f>
        <v>17</v>
      </c>
      <c r="E3381">
        <v>13.8</v>
      </c>
      <c r="F3381" s="7">
        <v>14.813278008298754</v>
      </c>
      <c r="G3381" s="7">
        <v>1.3634056949534816</v>
      </c>
      <c r="H3381">
        <v>1.56</v>
      </c>
      <c r="I3381" s="7">
        <v>1.6329202142655765</v>
      </c>
      <c r="J3381">
        <v>14.4</v>
      </c>
      <c r="K3381">
        <v>517</v>
      </c>
      <c r="L3381">
        <v>372.6</v>
      </c>
      <c r="M3381">
        <v>73.8</v>
      </c>
      <c r="N3381">
        <v>66.3</v>
      </c>
    </row>
    <row r="3382" spans="1:14" x14ac:dyDescent="0.25">
      <c r="A3382" t="s">
        <v>27</v>
      </c>
      <c r="B3382" t="s">
        <v>61</v>
      </c>
      <c r="C3382" s="1">
        <v>42456</v>
      </c>
      <c r="D3382">
        <f>20-0-0</f>
        <v>20</v>
      </c>
      <c r="E3382">
        <v>18.2</v>
      </c>
      <c r="F3382" s="7">
        <v>17.427385892116181</v>
      </c>
      <c r="G3382" s="7">
        <v>1.179870312940513</v>
      </c>
      <c r="H3382">
        <v>1.35</v>
      </c>
      <c r="I3382" s="7">
        <v>1.4131040315759797</v>
      </c>
      <c r="J3382">
        <v>14.6</v>
      </c>
      <c r="K3382">
        <v>522</v>
      </c>
      <c r="L3382">
        <v>491.4</v>
      </c>
      <c r="M3382">
        <v>241.1</v>
      </c>
      <c r="N3382">
        <v>216.5</v>
      </c>
    </row>
    <row r="3383" spans="1:14" x14ac:dyDescent="0.25">
      <c r="A3383" t="s">
        <v>28</v>
      </c>
      <c r="B3383" t="s">
        <v>61</v>
      </c>
      <c r="C3383" s="1">
        <v>42456</v>
      </c>
      <c r="D3383">
        <f>6.5-0-0</f>
        <v>6.5</v>
      </c>
      <c r="E3383">
        <v>7</v>
      </c>
      <c r="F3383" s="7">
        <v>5.6639004149377588</v>
      </c>
      <c r="G3383" s="7">
        <v>1.1711305328446575</v>
      </c>
      <c r="H3383">
        <v>1.34</v>
      </c>
      <c r="I3383" s="7">
        <v>1.4026365943050465</v>
      </c>
      <c r="J3383">
        <v>5.2</v>
      </c>
      <c r="K3383">
        <v>188</v>
      </c>
      <c r="L3383">
        <v>189</v>
      </c>
      <c r="M3383">
        <v>87.5</v>
      </c>
      <c r="N3383">
        <v>78.599999999999994</v>
      </c>
    </row>
    <row r="3384" spans="1:14" x14ac:dyDescent="0.25">
      <c r="A3384" t="s">
        <v>29</v>
      </c>
      <c r="B3384" t="s">
        <v>61</v>
      </c>
      <c r="C3384" s="1">
        <v>42456</v>
      </c>
      <c r="D3384">
        <f>15.5-0-0</f>
        <v>15.5</v>
      </c>
      <c r="E3384">
        <v>12.4</v>
      </c>
      <c r="F3384" s="7">
        <v>13.506224066390041</v>
      </c>
      <c r="G3384" s="7">
        <v>1.1274316323653792</v>
      </c>
      <c r="H3384">
        <v>1.29</v>
      </c>
      <c r="I3384" s="7">
        <v>1.3502994079503805</v>
      </c>
      <c r="J3384">
        <v>12</v>
      </c>
      <c r="K3384">
        <v>429.5</v>
      </c>
      <c r="L3384">
        <v>334.8</v>
      </c>
      <c r="M3384">
        <v>43.1</v>
      </c>
      <c r="N3384">
        <v>38.700000000000003</v>
      </c>
    </row>
    <row r="3385" spans="1:14" x14ac:dyDescent="0.25">
      <c r="A3385" t="s">
        <v>30</v>
      </c>
      <c r="B3385" t="s">
        <v>61</v>
      </c>
      <c r="C3385" s="1">
        <v>42456</v>
      </c>
      <c r="D3385">
        <f>36-0-0</f>
        <v>36</v>
      </c>
      <c r="E3385">
        <v>31.3</v>
      </c>
      <c r="F3385" s="7">
        <v>31.369294605809127</v>
      </c>
      <c r="G3385" s="7">
        <v>1.3983648153369042</v>
      </c>
      <c r="H3385">
        <v>1.6</v>
      </c>
      <c r="I3385" s="7">
        <v>1.6747899633493093</v>
      </c>
      <c r="J3385">
        <v>26.7</v>
      </c>
      <c r="K3385">
        <v>958</v>
      </c>
      <c r="L3385">
        <v>845.1</v>
      </c>
      <c r="M3385">
        <v>102.9</v>
      </c>
      <c r="N3385">
        <v>92.4</v>
      </c>
    </row>
    <row r="3386" spans="1:14" x14ac:dyDescent="0.25">
      <c r="A3386" t="s">
        <v>31</v>
      </c>
      <c r="B3386" t="s">
        <v>61</v>
      </c>
      <c r="C3386" s="1">
        <v>42456</v>
      </c>
      <c r="D3386">
        <f>52-0-0</f>
        <v>52</v>
      </c>
      <c r="E3386">
        <v>19.399999999999999</v>
      </c>
      <c r="F3386" s="7">
        <v>45.31120331950207</v>
      </c>
      <c r="G3386" s="7">
        <v>1.1711305328446575</v>
      </c>
      <c r="H3386">
        <v>1.34</v>
      </c>
      <c r="I3386" s="7">
        <v>1.4026365943050465</v>
      </c>
      <c r="J3386">
        <v>31</v>
      </c>
      <c r="K3386">
        <v>1110.5</v>
      </c>
      <c r="L3386">
        <v>523.79999999999995</v>
      </c>
      <c r="M3386">
        <v>206.5</v>
      </c>
      <c r="N3386">
        <v>185.5</v>
      </c>
    </row>
    <row r="3387" spans="1:14" x14ac:dyDescent="0.25">
      <c r="A3387" t="s">
        <v>32</v>
      </c>
      <c r="B3387" t="s">
        <v>61</v>
      </c>
      <c r="C3387" s="1">
        <v>42456</v>
      </c>
      <c r="D3387">
        <f>7-0-0</f>
        <v>7</v>
      </c>
      <c r="E3387">
        <v>6.8</v>
      </c>
      <c r="F3387" s="7">
        <v>6.0995850622406635</v>
      </c>
      <c r="G3387" s="7">
        <v>0.72540174795601908</v>
      </c>
      <c r="H3387">
        <v>0.83</v>
      </c>
      <c r="I3387" s="7">
        <v>0.86879729348745405</v>
      </c>
      <c r="J3387">
        <v>5.4</v>
      </c>
      <c r="K3387">
        <v>193</v>
      </c>
      <c r="L3387">
        <v>183.6</v>
      </c>
      <c r="M3387">
        <v>74.599999999999994</v>
      </c>
      <c r="N3387">
        <v>67</v>
      </c>
    </row>
    <row r="3388" spans="1:14" x14ac:dyDescent="0.25">
      <c r="A3388" t="s">
        <v>33</v>
      </c>
      <c r="B3388" t="s">
        <v>61</v>
      </c>
      <c r="C3388" s="1">
        <v>42456</v>
      </c>
      <c r="D3388">
        <v>0</v>
      </c>
      <c r="E3388">
        <v>15</v>
      </c>
      <c r="F3388" s="7">
        <v>0</v>
      </c>
      <c r="G3388" s="7">
        <v>0.84775866929799815</v>
      </c>
      <c r="H3388">
        <v>0.97</v>
      </c>
      <c r="I3388" s="7">
        <v>1.0153414152805187</v>
      </c>
      <c r="J3388">
        <v>36.4</v>
      </c>
      <c r="K3388">
        <v>0</v>
      </c>
      <c r="L3388">
        <v>405</v>
      </c>
      <c r="M3388">
        <v>763.5</v>
      </c>
      <c r="N3388">
        <v>685.7</v>
      </c>
    </row>
    <row r="3389" spans="1:14" x14ac:dyDescent="0.25">
      <c r="A3389" t="s">
        <v>34</v>
      </c>
      <c r="B3389" t="s">
        <v>61</v>
      </c>
      <c r="C3389" s="1">
        <v>42456</v>
      </c>
      <c r="D3389">
        <f>9.2-0-0</f>
        <v>9.1999999999999993</v>
      </c>
      <c r="E3389">
        <v>7.2</v>
      </c>
      <c r="F3389" s="7">
        <v>8.0165975103734439</v>
      </c>
      <c r="G3389" s="7">
        <v>0.48942768536791653</v>
      </c>
      <c r="H3389">
        <v>0.56000000000000005</v>
      </c>
      <c r="I3389" s="7">
        <v>0.58617648717225823</v>
      </c>
      <c r="J3389">
        <v>6.9</v>
      </c>
      <c r="K3389">
        <v>248.48500000000001</v>
      </c>
      <c r="L3389">
        <v>194.4</v>
      </c>
      <c r="M3389">
        <v>26.7</v>
      </c>
      <c r="N3389">
        <v>24</v>
      </c>
    </row>
    <row r="3390" spans="1:14" x14ac:dyDescent="0.25">
      <c r="A3390" t="s">
        <v>35</v>
      </c>
      <c r="B3390" t="s">
        <v>61</v>
      </c>
      <c r="C3390" s="1">
        <v>42456</v>
      </c>
      <c r="D3390">
        <f>21-0-0</f>
        <v>21</v>
      </c>
      <c r="E3390">
        <v>18</v>
      </c>
      <c r="F3390" s="7">
        <v>18.298755186721991</v>
      </c>
      <c r="G3390" s="7">
        <v>0.48068790527206084</v>
      </c>
      <c r="H3390">
        <v>0.55000000000000004</v>
      </c>
      <c r="I3390" s="7">
        <v>0.5757090499013251</v>
      </c>
      <c r="J3390">
        <v>15.9</v>
      </c>
      <c r="K3390">
        <v>571</v>
      </c>
      <c r="L3390">
        <v>486</v>
      </c>
      <c r="M3390">
        <v>265.3</v>
      </c>
      <c r="N3390">
        <v>238.3</v>
      </c>
    </row>
    <row r="3391" spans="1:14" x14ac:dyDescent="0.25">
      <c r="A3391" t="s">
        <v>36</v>
      </c>
      <c r="B3391" t="s">
        <v>61</v>
      </c>
      <c r="C3391" s="1">
        <v>42456</v>
      </c>
      <c r="D3391">
        <v>0</v>
      </c>
      <c r="E3391">
        <v>8</v>
      </c>
      <c r="F3391" s="7">
        <v>0</v>
      </c>
      <c r="G3391" s="7">
        <v>0.21849450239639129</v>
      </c>
      <c r="H3391">
        <v>0.25</v>
      </c>
      <c r="I3391" s="7">
        <v>0.26168593177332955</v>
      </c>
      <c r="J3391">
        <v>19.399999999999999</v>
      </c>
      <c r="K3391">
        <v>0</v>
      </c>
      <c r="L3391">
        <v>216</v>
      </c>
      <c r="M3391">
        <v>0</v>
      </c>
      <c r="N3391">
        <v>0</v>
      </c>
    </row>
    <row r="3392" spans="1:14" x14ac:dyDescent="0.25">
      <c r="A3392" t="s">
        <v>37</v>
      </c>
      <c r="B3392" t="s">
        <v>61</v>
      </c>
      <c r="C3392" s="1">
        <v>42456</v>
      </c>
      <c r="D3392">
        <v>0</v>
      </c>
      <c r="E3392">
        <v>0</v>
      </c>
      <c r="F3392" s="7">
        <v>0</v>
      </c>
      <c r="G3392" s="7">
        <v>0</v>
      </c>
      <c r="H3392">
        <v>0</v>
      </c>
      <c r="I3392" s="7">
        <v>0</v>
      </c>
      <c r="J3392">
        <v>0</v>
      </c>
      <c r="K3392">
        <v>0</v>
      </c>
      <c r="L3392">
        <v>0</v>
      </c>
      <c r="M3392">
        <v>0</v>
      </c>
      <c r="N3392">
        <v>0</v>
      </c>
    </row>
    <row r="3393" spans="1:14" x14ac:dyDescent="0.25">
      <c r="A3393" t="s">
        <v>38</v>
      </c>
      <c r="B3393" t="s">
        <v>61</v>
      </c>
      <c r="C3393" s="1">
        <v>42456</v>
      </c>
      <c r="D3393">
        <v>0</v>
      </c>
      <c r="E3393">
        <v>10</v>
      </c>
      <c r="F3393" s="7">
        <v>0</v>
      </c>
      <c r="G3393" s="7">
        <v>0</v>
      </c>
      <c r="H3393">
        <v>0</v>
      </c>
      <c r="I3393" s="7">
        <v>0</v>
      </c>
      <c r="J3393">
        <v>24.3</v>
      </c>
      <c r="K3393">
        <v>0</v>
      </c>
      <c r="L3393">
        <v>270</v>
      </c>
      <c r="M3393">
        <v>511.6</v>
      </c>
      <c r="N3393">
        <v>459.5</v>
      </c>
    </row>
    <row r="3394" spans="1:14" x14ac:dyDescent="0.25">
      <c r="A3394" t="s">
        <v>59</v>
      </c>
      <c r="B3394" t="s">
        <v>61</v>
      </c>
      <c r="C3394" s="1">
        <v>42456</v>
      </c>
      <c r="D3394">
        <v>0</v>
      </c>
      <c r="E3394">
        <v>5</v>
      </c>
      <c r="F3394" s="7">
        <v>0</v>
      </c>
      <c r="G3394" s="7">
        <v>0</v>
      </c>
      <c r="I3394" s="7">
        <v>0</v>
      </c>
      <c r="K3394">
        <v>0</v>
      </c>
      <c r="L3394">
        <v>135</v>
      </c>
      <c r="M3394">
        <v>0</v>
      </c>
      <c r="N3394">
        <v>0</v>
      </c>
    </row>
    <row r="3395" spans="1:14" x14ac:dyDescent="0.25">
      <c r="A3395" t="s">
        <v>1</v>
      </c>
      <c r="B3395" t="s">
        <v>61</v>
      </c>
      <c r="C3395" s="1">
        <v>42457</v>
      </c>
      <c r="D3395">
        <v>635.09999999999991</v>
      </c>
      <c r="E3395">
        <v>507.19999999999993</v>
      </c>
      <c r="F3395">
        <v>500</v>
      </c>
      <c r="G3395">
        <v>156</v>
      </c>
      <c r="H3395">
        <v>177.35000000000002</v>
      </c>
      <c r="I3395">
        <v>170</v>
      </c>
      <c r="J3395">
        <v>533.18181818181813</v>
      </c>
      <c r="K3395">
        <v>16907.000000000004</v>
      </c>
      <c r="L3395">
        <v>15071</v>
      </c>
      <c r="M3395">
        <v>5672.2</v>
      </c>
      <c r="N3395">
        <v>5124.1400000000003</v>
      </c>
    </row>
    <row r="3396" spans="1:14" x14ac:dyDescent="0.25">
      <c r="A3396" t="s">
        <v>2</v>
      </c>
      <c r="B3396" t="s">
        <v>61</v>
      </c>
      <c r="C3396" s="1">
        <v>42457</v>
      </c>
      <c r="D3396">
        <f>17.8-0-0</f>
        <v>17.8</v>
      </c>
      <c r="E3396">
        <v>15.4</v>
      </c>
      <c r="F3396" s="7">
        <v>14.013541174618172</v>
      </c>
      <c r="G3396" s="7">
        <v>18.208063151959401</v>
      </c>
      <c r="H3396">
        <v>20.7</v>
      </c>
      <c r="I3396" s="7">
        <v>19.842120101494217</v>
      </c>
      <c r="J3396">
        <v>12.5</v>
      </c>
      <c r="K3396">
        <v>464.90000000000003</v>
      </c>
      <c r="L3396">
        <v>431.2</v>
      </c>
      <c r="M3396">
        <v>59.7</v>
      </c>
      <c r="N3396">
        <v>53.9</v>
      </c>
    </row>
    <row r="3397" spans="1:14" x14ac:dyDescent="0.25">
      <c r="A3397" t="s">
        <v>3</v>
      </c>
      <c r="B3397" t="s">
        <v>61</v>
      </c>
      <c r="C3397" s="1">
        <v>42457</v>
      </c>
      <c r="D3397">
        <f>4.6-0-0</f>
        <v>4.5999999999999996</v>
      </c>
      <c r="E3397">
        <v>3.9</v>
      </c>
      <c r="F3397" s="7">
        <v>3.6214769327664942</v>
      </c>
      <c r="G3397" s="7">
        <v>12.411389906963629</v>
      </c>
      <c r="H3397">
        <v>14.11</v>
      </c>
      <c r="I3397" s="7">
        <v>13.525232590921902</v>
      </c>
      <c r="J3397">
        <v>3.5</v>
      </c>
      <c r="K3397">
        <v>127.91500000000002</v>
      </c>
      <c r="L3397">
        <v>109.2</v>
      </c>
      <c r="M3397">
        <v>33.700000000000003</v>
      </c>
      <c r="N3397">
        <v>30.5</v>
      </c>
    </row>
    <row r="3398" spans="1:14" x14ac:dyDescent="0.25">
      <c r="A3398" t="s">
        <v>4</v>
      </c>
      <c r="B3398" t="s">
        <v>61</v>
      </c>
      <c r="C3398" s="1">
        <v>42457</v>
      </c>
      <c r="D3398">
        <f>10.3-0-0</f>
        <v>10.3</v>
      </c>
      <c r="E3398">
        <v>7.8</v>
      </c>
      <c r="F3398" s="7">
        <v>8.1089592190206279</v>
      </c>
      <c r="G3398" s="7">
        <v>9.2183817310403153</v>
      </c>
      <c r="H3398">
        <v>10.48</v>
      </c>
      <c r="I3398" s="7">
        <v>10.0456723992106</v>
      </c>
      <c r="J3398">
        <v>6.8</v>
      </c>
      <c r="K3398">
        <v>250.32</v>
      </c>
      <c r="L3398">
        <v>218.4</v>
      </c>
      <c r="M3398">
        <v>59.1</v>
      </c>
      <c r="N3398">
        <v>53.4</v>
      </c>
    </row>
    <row r="3399" spans="1:14" x14ac:dyDescent="0.25">
      <c r="A3399" t="s">
        <v>5</v>
      </c>
      <c r="B3399" t="s">
        <v>61</v>
      </c>
      <c r="C3399" s="1">
        <v>42457</v>
      </c>
      <c r="D3399">
        <f>18.4-0-0</f>
        <v>18.399999999999999</v>
      </c>
      <c r="E3399">
        <v>7.7</v>
      </c>
      <c r="F3399" s="7">
        <v>14.485907731065977</v>
      </c>
      <c r="G3399" s="7">
        <v>8.8929235974062575</v>
      </c>
      <c r="H3399">
        <v>10.11</v>
      </c>
      <c r="I3399" s="7">
        <v>9.6910064843529717</v>
      </c>
      <c r="J3399">
        <v>11.3</v>
      </c>
      <c r="K3399">
        <v>419.06450000000001</v>
      </c>
      <c r="L3399">
        <v>215.6</v>
      </c>
      <c r="M3399">
        <v>36</v>
      </c>
      <c r="N3399">
        <v>32.5</v>
      </c>
    </row>
    <row r="3400" spans="1:14" x14ac:dyDescent="0.25">
      <c r="A3400" t="s">
        <v>6</v>
      </c>
      <c r="B3400" t="s">
        <v>61</v>
      </c>
      <c r="C3400" s="1">
        <v>42457</v>
      </c>
      <c r="D3400">
        <f>11-0-0</f>
        <v>11</v>
      </c>
      <c r="E3400">
        <v>15.4</v>
      </c>
      <c r="F3400" s="7">
        <v>8.6600535348763987</v>
      </c>
      <c r="G3400" s="7">
        <v>10.960022554271214</v>
      </c>
      <c r="H3400">
        <v>12.46</v>
      </c>
      <c r="I3400" s="7">
        <v>11.943614321962222</v>
      </c>
      <c r="J3400">
        <v>10.199999999999999</v>
      </c>
      <c r="K3400">
        <v>379.61699999999996</v>
      </c>
      <c r="L3400">
        <v>431.2</v>
      </c>
      <c r="M3400">
        <v>46.2</v>
      </c>
      <c r="N3400">
        <v>41.7</v>
      </c>
    </row>
    <row r="3401" spans="1:14" x14ac:dyDescent="0.25">
      <c r="A3401" t="s">
        <v>7</v>
      </c>
      <c r="B3401" t="s">
        <v>61</v>
      </c>
      <c r="C3401" s="1">
        <v>42457</v>
      </c>
      <c r="D3401">
        <f>18.6-0-0</f>
        <v>18.600000000000001</v>
      </c>
      <c r="E3401">
        <v>11.5</v>
      </c>
      <c r="F3401" s="7">
        <v>14.64336324988191</v>
      </c>
      <c r="G3401" s="7">
        <v>9.2623625599097803</v>
      </c>
      <c r="H3401">
        <v>10.53</v>
      </c>
      <c r="I3401" s="7">
        <v>10.09360022554271</v>
      </c>
      <c r="J3401">
        <v>14.2</v>
      </c>
      <c r="K3401">
        <v>524.73599999999999</v>
      </c>
      <c r="L3401">
        <v>322</v>
      </c>
      <c r="M3401">
        <v>48.7</v>
      </c>
      <c r="N3401">
        <v>44</v>
      </c>
    </row>
    <row r="3402" spans="1:14" x14ac:dyDescent="0.25">
      <c r="A3402" t="s">
        <v>8</v>
      </c>
      <c r="B3402" t="s">
        <v>61</v>
      </c>
      <c r="C3402" s="1">
        <v>42457</v>
      </c>
      <c r="D3402">
        <f>28.6-0-0</f>
        <v>28.6</v>
      </c>
      <c r="E3402">
        <v>9.4</v>
      </c>
      <c r="F3402" s="7">
        <v>22.516139190678636</v>
      </c>
      <c r="G3402" s="7">
        <v>7.0369326191147437</v>
      </c>
      <c r="H3402">
        <v>8</v>
      </c>
      <c r="I3402" s="7">
        <v>7.6684522131378623</v>
      </c>
      <c r="J3402">
        <v>12.4</v>
      </c>
      <c r="K3402">
        <v>459.88699999999994</v>
      </c>
      <c r="L3402">
        <v>263.2</v>
      </c>
      <c r="M3402">
        <v>52.6</v>
      </c>
      <c r="N3402">
        <v>47.5</v>
      </c>
    </row>
    <row r="3403" spans="1:14" x14ac:dyDescent="0.25">
      <c r="A3403" t="s">
        <v>9</v>
      </c>
      <c r="B3403" t="s">
        <v>61</v>
      </c>
      <c r="C3403" s="1">
        <v>42457</v>
      </c>
      <c r="D3403">
        <f>14.7-0-0</f>
        <v>14.7</v>
      </c>
      <c r="E3403">
        <v>11.3</v>
      </c>
      <c r="F3403" s="7">
        <v>11.572980632971188</v>
      </c>
      <c r="G3403" s="7">
        <v>9.112827741753593</v>
      </c>
      <c r="H3403">
        <v>10.36</v>
      </c>
      <c r="I3403" s="7">
        <v>9.9306456160135301</v>
      </c>
      <c r="J3403">
        <v>10.3</v>
      </c>
      <c r="K3403">
        <v>382.68</v>
      </c>
      <c r="L3403">
        <v>316.40000000000003</v>
      </c>
      <c r="M3403">
        <v>38.299999999999997</v>
      </c>
      <c r="N3403">
        <v>34.6</v>
      </c>
    </row>
    <row r="3404" spans="1:14" x14ac:dyDescent="0.25">
      <c r="A3404" t="s">
        <v>10</v>
      </c>
      <c r="B3404" t="s">
        <v>61</v>
      </c>
      <c r="C3404" s="1">
        <v>42457</v>
      </c>
      <c r="D3404">
        <f>17.9-0-0</f>
        <v>17.899999999999999</v>
      </c>
      <c r="E3404">
        <v>12.5</v>
      </c>
      <c r="F3404" s="7">
        <v>14.092268934026139</v>
      </c>
      <c r="G3404" s="7">
        <v>8.6290386241894552</v>
      </c>
      <c r="H3404">
        <v>9.81</v>
      </c>
      <c r="I3404" s="7">
        <v>9.4034395263603034</v>
      </c>
      <c r="J3404">
        <v>12.4</v>
      </c>
      <c r="K3404">
        <v>459.06999999999994</v>
      </c>
      <c r="L3404">
        <v>350</v>
      </c>
      <c r="M3404">
        <v>59.1</v>
      </c>
      <c r="N3404">
        <v>53.4</v>
      </c>
    </row>
    <row r="3405" spans="1:14" x14ac:dyDescent="0.25">
      <c r="A3405" t="s">
        <v>11</v>
      </c>
      <c r="B3405" t="s">
        <v>61</v>
      </c>
      <c r="C3405" s="1">
        <v>42457</v>
      </c>
      <c r="D3405">
        <f>11.2-0-0</f>
        <v>11.2</v>
      </c>
      <c r="E3405">
        <v>9.6</v>
      </c>
      <c r="F3405" s="7">
        <v>8.8175090536923335</v>
      </c>
      <c r="G3405" s="7">
        <v>8.2595996616859324</v>
      </c>
      <c r="H3405">
        <v>9.39</v>
      </c>
      <c r="I3405" s="7">
        <v>9.0008457851705668</v>
      </c>
      <c r="J3405">
        <v>8</v>
      </c>
      <c r="K3405">
        <v>295.35499999999996</v>
      </c>
      <c r="L3405">
        <v>268.8</v>
      </c>
      <c r="M3405">
        <v>42.2</v>
      </c>
      <c r="N3405">
        <v>38.1</v>
      </c>
    </row>
    <row r="3406" spans="1:14" x14ac:dyDescent="0.25">
      <c r="A3406" t="s">
        <v>12</v>
      </c>
      <c r="B3406" t="s">
        <v>61</v>
      </c>
      <c r="C3406" s="1">
        <v>42457</v>
      </c>
      <c r="D3406">
        <f>34.1-0-0</f>
        <v>34.1</v>
      </c>
      <c r="E3406">
        <v>28.9</v>
      </c>
      <c r="F3406" s="7">
        <v>26.846165958116835</v>
      </c>
      <c r="G3406" s="7">
        <v>5.8318579080913437</v>
      </c>
      <c r="H3406">
        <v>6.63</v>
      </c>
      <c r="I3406" s="7">
        <v>6.3552297716380028</v>
      </c>
      <c r="J3406">
        <v>25.5</v>
      </c>
      <c r="K3406">
        <v>943.92499999999995</v>
      </c>
      <c r="L3406">
        <v>809.19999999999993</v>
      </c>
      <c r="M3406">
        <v>269.7</v>
      </c>
      <c r="N3406">
        <v>243.7</v>
      </c>
    </row>
    <row r="3407" spans="1:14" x14ac:dyDescent="0.25">
      <c r="A3407" t="s">
        <v>13</v>
      </c>
      <c r="B3407" t="s">
        <v>61</v>
      </c>
      <c r="C3407" s="1">
        <v>42457</v>
      </c>
      <c r="D3407">
        <f>12-0-0</f>
        <v>12</v>
      </c>
      <c r="E3407">
        <v>10</v>
      </c>
      <c r="F3407" s="7">
        <v>9.4473311289560709</v>
      </c>
      <c r="G3407" s="7">
        <v>6.1309275444037201</v>
      </c>
      <c r="H3407">
        <v>6.97</v>
      </c>
      <c r="I3407" s="7">
        <v>6.6811389906963612</v>
      </c>
      <c r="J3407">
        <v>8.6</v>
      </c>
      <c r="K3407">
        <v>318</v>
      </c>
      <c r="L3407">
        <v>280</v>
      </c>
      <c r="M3407">
        <v>34</v>
      </c>
      <c r="N3407">
        <v>30.7</v>
      </c>
    </row>
    <row r="3408" spans="1:14" x14ac:dyDescent="0.25">
      <c r="A3408" t="s">
        <v>14</v>
      </c>
      <c r="B3408" t="s">
        <v>61</v>
      </c>
      <c r="C3408" s="1">
        <v>42457</v>
      </c>
      <c r="D3408">
        <f>8-0-0</f>
        <v>8</v>
      </c>
      <c r="E3408">
        <v>6.1</v>
      </c>
      <c r="F3408" s="7">
        <v>6.2982207526373806</v>
      </c>
      <c r="G3408" s="7">
        <v>3.7031857908091341</v>
      </c>
      <c r="H3408">
        <v>4.21</v>
      </c>
      <c r="I3408" s="7">
        <v>4.0355229771637999</v>
      </c>
      <c r="J3408">
        <v>6</v>
      </c>
      <c r="K3408">
        <v>224</v>
      </c>
      <c r="L3408">
        <v>170.79999999999998</v>
      </c>
      <c r="M3408">
        <v>16.100000000000001</v>
      </c>
      <c r="N3408">
        <v>14.5</v>
      </c>
    </row>
    <row r="3409" spans="1:14" x14ac:dyDescent="0.25">
      <c r="A3409" t="s">
        <v>15</v>
      </c>
      <c r="B3409" t="s">
        <v>61</v>
      </c>
      <c r="C3409" s="1">
        <v>42457</v>
      </c>
      <c r="D3409">
        <f>13-0-0</f>
        <v>13</v>
      </c>
      <c r="E3409">
        <v>9.9</v>
      </c>
      <c r="F3409" s="7">
        <v>10.234608723035743</v>
      </c>
      <c r="G3409" s="7">
        <v>3.5888356357485196</v>
      </c>
      <c r="H3409">
        <v>4.08</v>
      </c>
      <c r="I3409" s="7">
        <v>3.9109106287003099</v>
      </c>
      <c r="J3409">
        <v>9.5</v>
      </c>
      <c r="K3409">
        <v>350.5</v>
      </c>
      <c r="L3409">
        <v>277.2</v>
      </c>
      <c r="M3409">
        <v>45.1</v>
      </c>
      <c r="N3409">
        <v>40.799999999999997</v>
      </c>
    </row>
    <row r="3410" spans="1:14" x14ac:dyDescent="0.25">
      <c r="A3410" t="s">
        <v>16</v>
      </c>
      <c r="B3410" t="s">
        <v>61</v>
      </c>
      <c r="C3410" s="1">
        <v>42457</v>
      </c>
      <c r="D3410">
        <f>15-0-0</f>
        <v>15</v>
      </c>
      <c r="E3410">
        <v>9.9</v>
      </c>
      <c r="F3410" s="7">
        <v>11.809163911195089</v>
      </c>
      <c r="G3410" s="7">
        <v>5.9725965604736393</v>
      </c>
      <c r="H3410">
        <v>6.79</v>
      </c>
      <c r="I3410" s="7">
        <v>6.5085988159007604</v>
      </c>
      <c r="J3410">
        <v>9.4</v>
      </c>
      <c r="K3410">
        <v>347.5</v>
      </c>
      <c r="L3410">
        <v>277.2</v>
      </c>
      <c r="M3410">
        <v>84.5</v>
      </c>
      <c r="N3410">
        <v>76.3</v>
      </c>
    </row>
    <row r="3411" spans="1:14" x14ac:dyDescent="0.25">
      <c r="A3411" t="s">
        <v>17</v>
      </c>
      <c r="B3411" t="s">
        <v>61</v>
      </c>
      <c r="C3411" s="1">
        <v>42457</v>
      </c>
      <c r="D3411">
        <v>0</v>
      </c>
      <c r="E3411">
        <v>17</v>
      </c>
      <c r="F3411" s="7">
        <v>0</v>
      </c>
      <c r="G3411" s="7">
        <v>2.8939385396109385</v>
      </c>
      <c r="H3411">
        <v>3.29</v>
      </c>
      <c r="I3411" s="7">
        <v>3.1536509726529456</v>
      </c>
      <c r="J3411">
        <v>40.4</v>
      </c>
      <c r="K3411">
        <v>0</v>
      </c>
      <c r="L3411">
        <v>476</v>
      </c>
      <c r="M3411">
        <v>476.3</v>
      </c>
      <c r="N3411">
        <v>430.2</v>
      </c>
    </row>
    <row r="3412" spans="1:14" x14ac:dyDescent="0.25">
      <c r="A3412" t="s">
        <v>18</v>
      </c>
      <c r="B3412" t="s">
        <v>61</v>
      </c>
      <c r="C3412" s="1">
        <v>42457</v>
      </c>
      <c r="D3412">
        <f>20-0-0</f>
        <v>20</v>
      </c>
      <c r="E3412">
        <v>16.2</v>
      </c>
      <c r="F3412" s="7">
        <v>15.745551881593451</v>
      </c>
      <c r="G3412" s="7">
        <v>2.1814491119255708</v>
      </c>
      <c r="H3412">
        <v>2.48</v>
      </c>
      <c r="I3412" s="7">
        <v>2.3772201860727376</v>
      </c>
      <c r="J3412">
        <v>15.1</v>
      </c>
      <c r="K3412">
        <v>558</v>
      </c>
      <c r="L3412">
        <v>453.59999999999997</v>
      </c>
      <c r="M3412">
        <v>191.4</v>
      </c>
      <c r="N3412">
        <v>172.9</v>
      </c>
    </row>
    <row r="3413" spans="1:14" x14ac:dyDescent="0.25">
      <c r="A3413" t="s">
        <v>19</v>
      </c>
      <c r="B3413" t="s">
        <v>61</v>
      </c>
      <c r="C3413" s="1">
        <v>42457</v>
      </c>
      <c r="D3413">
        <f>16-0-0</f>
        <v>16</v>
      </c>
      <c r="E3413">
        <v>14.6</v>
      </c>
      <c r="F3413" s="7">
        <v>12.596441505274761</v>
      </c>
      <c r="G3413" s="7">
        <v>2.1726529461516773</v>
      </c>
      <c r="H3413">
        <v>2.4700000000000002</v>
      </c>
      <c r="I3413" s="7">
        <v>2.367634620806315</v>
      </c>
      <c r="J3413">
        <v>11.5</v>
      </c>
      <c r="K3413">
        <v>426.5</v>
      </c>
      <c r="L3413">
        <v>408.8</v>
      </c>
      <c r="M3413">
        <v>228.4</v>
      </c>
      <c r="N3413">
        <v>206.4</v>
      </c>
    </row>
    <row r="3414" spans="1:14" x14ac:dyDescent="0.25">
      <c r="A3414" t="s">
        <v>20</v>
      </c>
      <c r="B3414" t="s">
        <v>61</v>
      </c>
      <c r="C3414" s="1">
        <v>42457</v>
      </c>
      <c r="D3414">
        <f>31.5-0-0</f>
        <v>31.5</v>
      </c>
      <c r="E3414">
        <v>23.5</v>
      </c>
      <c r="F3414" s="7">
        <v>24.799244213509688</v>
      </c>
      <c r="G3414" s="7">
        <v>1.776825486326473</v>
      </c>
      <c r="H3414">
        <v>2.02</v>
      </c>
      <c r="I3414" s="7">
        <v>1.9362841838173099</v>
      </c>
      <c r="J3414">
        <v>21.4</v>
      </c>
      <c r="K3414">
        <v>793.5</v>
      </c>
      <c r="L3414">
        <v>658</v>
      </c>
      <c r="M3414">
        <v>215.3</v>
      </c>
      <c r="N3414">
        <v>194.5</v>
      </c>
    </row>
    <row r="3415" spans="1:14" x14ac:dyDescent="0.25">
      <c r="A3415" t="s">
        <v>21</v>
      </c>
      <c r="B3415" t="s">
        <v>61</v>
      </c>
      <c r="C3415" s="1">
        <v>42457</v>
      </c>
      <c r="D3415">
        <f>26.5-0-0</f>
        <v>26.5</v>
      </c>
      <c r="E3415">
        <v>22.5</v>
      </c>
      <c r="F3415" s="7">
        <v>20.862856243111324</v>
      </c>
      <c r="G3415" s="7">
        <v>2.6564420637158159</v>
      </c>
      <c r="H3415">
        <v>3.02</v>
      </c>
      <c r="I3415" s="7">
        <v>2.8948407104595426</v>
      </c>
      <c r="J3415">
        <v>19.8</v>
      </c>
      <c r="K3415">
        <v>735.5</v>
      </c>
      <c r="L3415">
        <v>630</v>
      </c>
      <c r="M3415">
        <v>367.6</v>
      </c>
      <c r="N3415">
        <v>332.1</v>
      </c>
    </row>
    <row r="3416" spans="1:14" x14ac:dyDescent="0.25">
      <c r="A3416" t="s">
        <v>22</v>
      </c>
      <c r="B3416" t="s">
        <v>61</v>
      </c>
      <c r="C3416" s="1">
        <v>42457</v>
      </c>
      <c r="D3416">
        <f>18-0-0</f>
        <v>18</v>
      </c>
      <c r="E3416">
        <v>17.100000000000001</v>
      </c>
      <c r="F3416" s="7">
        <v>14.170996693434107</v>
      </c>
      <c r="G3416" s="7">
        <v>1.2490555398928669</v>
      </c>
      <c r="H3416">
        <v>1.42</v>
      </c>
      <c r="I3416" s="7">
        <v>1.3611502678319705</v>
      </c>
      <c r="J3416">
        <v>15.3</v>
      </c>
      <c r="K3416">
        <v>567</v>
      </c>
      <c r="L3416">
        <v>478.80000000000007</v>
      </c>
      <c r="M3416">
        <v>267.2</v>
      </c>
      <c r="N3416">
        <v>241.4</v>
      </c>
    </row>
    <row r="3417" spans="1:14" x14ac:dyDescent="0.25">
      <c r="A3417" t="s">
        <v>23</v>
      </c>
      <c r="B3417" t="s">
        <v>61</v>
      </c>
      <c r="C3417" s="1">
        <v>42457</v>
      </c>
      <c r="D3417">
        <f>4.4-0-0</f>
        <v>4.4000000000000004</v>
      </c>
      <c r="E3417">
        <v>4.7</v>
      </c>
      <c r="F3417" s="7">
        <v>3.4640214139505594</v>
      </c>
      <c r="G3417" s="7">
        <v>2.0670989568649563</v>
      </c>
      <c r="H3417">
        <v>2.35</v>
      </c>
      <c r="I3417" s="7">
        <v>2.2526078376092471</v>
      </c>
      <c r="J3417">
        <v>2.8</v>
      </c>
      <c r="K3417">
        <v>104.70999999999998</v>
      </c>
      <c r="L3417">
        <v>131.6</v>
      </c>
      <c r="M3417">
        <v>4.5</v>
      </c>
      <c r="N3417">
        <v>4</v>
      </c>
    </row>
    <row r="3418" spans="1:14" x14ac:dyDescent="0.25">
      <c r="A3418" t="s">
        <v>24</v>
      </c>
      <c r="B3418" t="s">
        <v>61</v>
      </c>
      <c r="C3418" s="1">
        <v>42457</v>
      </c>
      <c r="D3418">
        <f>40-0-0</f>
        <v>40</v>
      </c>
      <c r="E3418">
        <v>35</v>
      </c>
      <c r="F3418" s="7">
        <v>31.491103763186903</v>
      </c>
      <c r="G3418" s="7">
        <v>1.5129405131096698</v>
      </c>
      <c r="H3418">
        <v>1.72</v>
      </c>
      <c r="I3418" s="7">
        <v>1.6487172258246403</v>
      </c>
      <c r="J3418">
        <v>30.5</v>
      </c>
      <c r="K3418">
        <v>1131.4000000000001</v>
      </c>
      <c r="L3418">
        <v>980</v>
      </c>
      <c r="M3418">
        <v>533.29999999999995</v>
      </c>
      <c r="N3418">
        <v>481.8</v>
      </c>
    </row>
    <row r="3419" spans="1:14" x14ac:dyDescent="0.25">
      <c r="A3419" t="s">
        <v>25</v>
      </c>
      <c r="B3419" t="s">
        <v>61</v>
      </c>
      <c r="C3419" s="1">
        <v>42457</v>
      </c>
      <c r="D3419">
        <f>6-0-0</f>
        <v>6</v>
      </c>
      <c r="E3419">
        <v>6.3</v>
      </c>
      <c r="F3419" s="7">
        <v>4.7236655644780354</v>
      </c>
      <c r="G3419" s="7">
        <v>2.0319142937693826</v>
      </c>
      <c r="H3419">
        <v>2.31</v>
      </c>
      <c r="I3419" s="7">
        <v>2.2142655765435575</v>
      </c>
      <c r="J3419">
        <v>4.9000000000000004</v>
      </c>
      <c r="K3419">
        <v>181</v>
      </c>
      <c r="L3419">
        <v>176.4</v>
      </c>
      <c r="M3419">
        <v>12.8</v>
      </c>
      <c r="N3419">
        <v>11.6</v>
      </c>
    </row>
    <row r="3420" spans="1:14" x14ac:dyDescent="0.25">
      <c r="A3420" t="s">
        <v>26</v>
      </c>
      <c r="B3420" t="s">
        <v>61</v>
      </c>
      <c r="C3420" s="1">
        <v>42457</v>
      </c>
      <c r="D3420">
        <f>17-0-0</f>
        <v>17</v>
      </c>
      <c r="E3420">
        <v>13.8</v>
      </c>
      <c r="F3420" s="7">
        <v>13.383719099354435</v>
      </c>
      <c r="G3420" s="7">
        <v>1.3722018607273752</v>
      </c>
      <c r="H3420">
        <v>1.56</v>
      </c>
      <c r="I3420" s="7">
        <v>1.495348181561883</v>
      </c>
      <c r="J3420">
        <v>14.4</v>
      </c>
      <c r="K3420">
        <v>534</v>
      </c>
      <c r="L3420">
        <v>386.40000000000003</v>
      </c>
      <c r="M3420">
        <v>76.2</v>
      </c>
      <c r="N3420">
        <v>68.8</v>
      </c>
    </row>
    <row r="3421" spans="1:14" x14ac:dyDescent="0.25">
      <c r="A3421" t="s">
        <v>27</v>
      </c>
      <c r="B3421" t="s">
        <v>61</v>
      </c>
      <c r="C3421" s="1">
        <v>42457</v>
      </c>
      <c r="D3421">
        <f>19-0-0</f>
        <v>19</v>
      </c>
      <c r="E3421">
        <v>18.2</v>
      </c>
      <c r="F3421" s="7">
        <v>14.958274287513779</v>
      </c>
      <c r="G3421" s="7">
        <v>1.1874823794756131</v>
      </c>
      <c r="H3421">
        <v>1.35</v>
      </c>
      <c r="I3421" s="7">
        <v>1.2940513109670144</v>
      </c>
      <c r="J3421">
        <v>14.6</v>
      </c>
      <c r="K3421">
        <v>541</v>
      </c>
      <c r="L3421">
        <v>509.59999999999997</v>
      </c>
      <c r="M3421">
        <v>249.5</v>
      </c>
      <c r="N3421">
        <v>225.4</v>
      </c>
    </row>
    <row r="3422" spans="1:14" x14ac:dyDescent="0.25">
      <c r="A3422" t="s">
        <v>28</v>
      </c>
      <c r="B3422" t="s">
        <v>61</v>
      </c>
      <c r="C3422" s="1">
        <v>42457</v>
      </c>
      <c r="D3422">
        <f>6-0-0</f>
        <v>6</v>
      </c>
      <c r="E3422">
        <v>7</v>
      </c>
      <c r="F3422" s="7">
        <v>4.7236655644780354</v>
      </c>
      <c r="G3422" s="7">
        <v>1.1786862137017198</v>
      </c>
      <c r="H3422">
        <v>1.34</v>
      </c>
      <c r="I3422" s="7">
        <v>1.2844657457005919</v>
      </c>
      <c r="J3422">
        <v>5.2</v>
      </c>
      <c r="K3422">
        <v>194</v>
      </c>
      <c r="L3422">
        <v>196</v>
      </c>
      <c r="M3422">
        <v>90.1</v>
      </c>
      <c r="N3422">
        <v>81.400000000000006</v>
      </c>
    </row>
    <row r="3423" spans="1:14" x14ac:dyDescent="0.25">
      <c r="A3423" t="s">
        <v>29</v>
      </c>
      <c r="B3423" t="s">
        <v>61</v>
      </c>
      <c r="C3423" s="1">
        <v>42457</v>
      </c>
      <c r="D3423">
        <f>16-0-0</f>
        <v>16</v>
      </c>
      <c r="E3423">
        <v>12.4</v>
      </c>
      <c r="F3423" s="7">
        <v>12.596441505274761</v>
      </c>
      <c r="G3423" s="7">
        <v>1.1347053848322526</v>
      </c>
      <c r="H3423">
        <v>1.29</v>
      </c>
      <c r="I3423" s="7">
        <v>1.2365379193684802</v>
      </c>
      <c r="J3423">
        <v>12</v>
      </c>
      <c r="K3423">
        <v>445.5</v>
      </c>
      <c r="L3423">
        <v>347.2</v>
      </c>
      <c r="M3423">
        <v>44.6</v>
      </c>
      <c r="N3423">
        <v>40.299999999999997</v>
      </c>
    </row>
    <row r="3424" spans="1:14" x14ac:dyDescent="0.25">
      <c r="A3424" t="s">
        <v>30</v>
      </c>
      <c r="B3424" t="s">
        <v>61</v>
      </c>
      <c r="C3424" s="1">
        <v>42457</v>
      </c>
      <c r="D3424">
        <f>36-0-0</f>
        <v>36</v>
      </c>
      <c r="E3424">
        <v>31.3</v>
      </c>
      <c r="F3424" s="7">
        <v>28.341993386868214</v>
      </c>
      <c r="G3424" s="7">
        <v>1.4073865238229488</v>
      </c>
      <c r="H3424">
        <v>1.6</v>
      </c>
      <c r="I3424" s="7">
        <v>1.5336904426275724</v>
      </c>
      <c r="J3424">
        <v>26.8</v>
      </c>
      <c r="K3424">
        <v>994</v>
      </c>
      <c r="L3424">
        <v>876.4</v>
      </c>
      <c r="M3424">
        <v>106.6</v>
      </c>
      <c r="N3424">
        <v>96.3</v>
      </c>
    </row>
    <row r="3425" spans="1:14" x14ac:dyDescent="0.25">
      <c r="A3425" t="s">
        <v>31</v>
      </c>
      <c r="B3425" t="s">
        <v>61</v>
      </c>
      <c r="C3425" s="1">
        <v>42457</v>
      </c>
      <c r="D3425">
        <f>52.5-0-0</f>
        <v>52.5</v>
      </c>
      <c r="E3425">
        <v>19.399999999999999</v>
      </c>
      <c r="F3425" s="7">
        <v>41.332073689182813</v>
      </c>
      <c r="G3425" s="7">
        <v>1.1786862137017198</v>
      </c>
      <c r="H3425">
        <v>1.34</v>
      </c>
      <c r="I3425" s="7">
        <v>1.2844657457005919</v>
      </c>
      <c r="J3425">
        <v>31.4</v>
      </c>
      <c r="K3425">
        <v>1163</v>
      </c>
      <c r="L3425">
        <v>543.19999999999993</v>
      </c>
      <c r="M3425">
        <v>216</v>
      </c>
      <c r="N3425">
        <v>195.1</v>
      </c>
    </row>
    <row r="3426" spans="1:14" x14ac:dyDescent="0.25">
      <c r="A3426" t="s">
        <v>32</v>
      </c>
      <c r="B3426" t="s">
        <v>61</v>
      </c>
      <c r="C3426" s="1">
        <v>42457</v>
      </c>
      <c r="D3426">
        <f>7-0-0</f>
        <v>7</v>
      </c>
      <c r="E3426">
        <v>6.8</v>
      </c>
      <c r="F3426" s="7">
        <v>5.5109431585577084</v>
      </c>
      <c r="G3426" s="7">
        <v>0.73008175923315466</v>
      </c>
      <c r="H3426">
        <v>0.83</v>
      </c>
      <c r="I3426" s="7">
        <v>0.79560191711305317</v>
      </c>
      <c r="J3426">
        <v>5.4</v>
      </c>
      <c r="K3426">
        <v>200</v>
      </c>
      <c r="L3426">
        <v>190.4</v>
      </c>
      <c r="M3426">
        <v>77.2</v>
      </c>
      <c r="N3426">
        <v>69.7</v>
      </c>
    </row>
    <row r="3427" spans="1:14" x14ac:dyDescent="0.25">
      <c r="A3427" t="s">
        <v>33</v>
      </c>
      <c r="B3427" t="s">
        <v>61</v>
      </c>
      <c r="C3427" s="1">
        <v>42457</v>
      </c>
      <c r="D3427">
        <v>0</v>
      </c>
      <c r="E3427">
        <v>15</v>
      </c>
      <c r="F3427" s="7">
        <v>0</v>
      </c>
      <c r="G3427" s="7">
        <v>0.85322808006766271</v>
      </c>
      <c r="H3427">
        <v>0.97</v>
      </c>
      <c r="I3427" s="7">
        <v>0.9297998308429658</v>
      </c>
      <c r="J3427">
        <v>35.6</v>
      </c>
      <c r="K3427">
        <v>0</v>
      </c>
      <c r="L3427">
        <v>420</v>
      </c>
      <c r="M3427">
        <v>771.2</v>
      </c>
      <c r="N3427">
        <v>696.7</v>
      </c>
    </row>
    <row r="3428" spans="1:14" x14ac:dyDescent="0.25">
      <c r="A3428" t="s">
        <v>34</v>
      </c>
      <c r="B3428" t="s">
        <v>61</v>
      </c>
      <c r="C3428" s="1">
        <v>42457</v>
      </c>
      <c r="D3428">
        <f>8-0-0</f>
        <v>8</v>
      </c>
      <c r="E3428">
        <v>7.2</v>
      </c>
      <c r="F3428" s="7">
        <v>6.2982207526373806</v>
      </c>
      <c r="G3428" s="7">
        <v>0.49258528333803214</v>
      </c>
      <c r="H3428">
        <v>0.56000000000000005</v>
      </c>
      <c r="I3428" s="7">
        <v>0.53679165491965031</v>
      </c>
      <c r="J3428">
        <v>6.9</v>
      </c>
      <c r="K3428">
        <v>256.505</v>
      </c>
      <c r="L3428">
        <v>201.6</v>
      </c>
      <c r="M3428">
        <v>27.6</v>
      </c>
      <c r="N3428">
        <v>24.9</v>
      </c>
    </row>
    <row r="3429" spans="1:14" x14ac:dyDescent="0.25">
      <c r="A3429" t="s">
        <v>35</v>
      </c>
      <c r="B3429" t="s">
        <v>61</v>
      </c>
      <c r="C3429" s="1">
        <v>42457</v>
      </c>
      <c r="D3429">
        <f>21-0-0</f>
        <v>21</v>
      </c>
      <c r="E3429">
        <v>18</v>
      </c>
      <c r="F3429" s="7">
        <v>16.532829475673125</v>
      </c>
      <c r="G3429" s="7">
        <v>0.48378911756413873</v>
      </c>
      <c r="H3429">
        <v>0.55000000000000004</v>
      </c>
      <c r="I3429" s="7">
        <v>0.52720608965322813</v>
      </c>
      <c r="J3429">
        <v>16</v>
      </c>
      <c r="K3429">
        <v>592</v>
      </c>
      <c r="L3429">
        <v>504</v>
      </c>
      <c r="M3429">
        <v>274.8</v>
      </c>
      <c r="N3429">
        <v>248.2</v>
      </c>
    </row>
    <row r="3430" spans="1:14" x14ac:dyDescent="0.25">
      <c r="A3430" t="s">
        <v>36</v>
      </c>
      <c r="B3430" t="s">
        <v>61</v>
      </c>
      <c r="C3430" s="1">
        <v>42457</v>
      </c>
      <c r="D3430">
        <v>0</v>
      </c>
      <c r="E3430">
        <v>8</v>
      </c>
      <c r="F3430" s="7">
        <v>0</v>
      </c>
      <c r="G3430" s="7">
        <v>0.21990414434733574</v>
      </c>
      <c r="H3430">
        <v>0.25</v>
      </c>
      <c r="I3430" s="7">
        <v>0.2396391316605582</v>
      </c>
      <c r="J3430">
        <v>19</v>
      </c>
      <c r="K3430">
        <v>0</v>
      </c>
      <c r="L3430">
        <v>224</v>
      </c>
      <c r="M3430">
        <v>0</v>
      </c>
      <c r="N3430">
        <v>0</v>
      </c>
    </row>
    <row r="3431" spans="1:14" x14ac:dyDescent="0.25">
      <c r="A3431" t="s">
        <v>37</v>
      </c>
      <c r="B3431" t="s">
        <v>61</v>
      </c>
      <c r="C3431" s="1">
        <v>42457</v>
      </c>
      <c r="D3431">
        <v>0</v>
      </c>
      <c r="E3431">
        <v>0</v>
      </c>
      <c r="F3431" s="7">
        <v>0</v>
      </c>
      <c r="G3431" s="7">
        <v>0</v>
      </c>
      <c r="H3431">
        <v>0</v>
      </c>
      <c r="I3431" s="7">
        <v>0</v>
      </c>
      <c r="J3431">
        <v>0</v>
      </c>
      <c r="K3431">
        <v>0</v>
      </c>
      <c r="L3431">
        <v>0</v>
      </c>
      <c r="M3431">
        <v>0</v>
      </c>
      <c r="N3431">
        <v>0</v>
      </c>
    </row>
    <row r="3432" spans="1:14" x14ac:dyDescent="0.25">
      <c r="A3432" t="s">
        <v>38</v>
      </c>
      <c r="B3432" t="s">
        <v>61</v>
      </c>
      <c r="C3432" s="1">
        <v>42457</v>
      </c>
      <c r="D3432">
        <v>0</v>
      </c>
      <c r="E3432">
        <v>10</v>
      </c>
      <c r="F3432" s="7">
        <v>0</v>
      </c>
      <c r="G3432" s="7">
        <v>0</v>
      </c>
      <c r="H3432">
        <v>0</v>
      </c>
      <c r="I3432" s="7">
        <v>0</v>
      </c>
      <c r="J3432">
        <v>23.7</v>
      </c>
      <c r="K3432">
        <v>0</v>
      </c>
      <c r="L3432">
        <v>280</v>
      </c>
      <c r="M3432">
        <v>516.70000000000005</v>
      </c>
      <c r="N3432">
        <v>466.8</v>
      </c>
    </row>
    <row r="3433" spans="1:14" x14ac:dyDescent="0.25">
      <c r="A3433" t="s">
        <v>59</v>
      </c>
      <c r="B3433" t="s">
        <v>61</v>
      </c>
      <c r="C3433" s="1">
        <v>42457</v>
      </c>
      <c r="D3433">
        <v>0</v>
      </c>
      <c r="E3433">
        <v>5</v>
      </c>
      <c r="F3433" s="7">
        <v>0</v>
      </c>
      <c r="G3433" s="7">
        <v>0</v>
      </c>
      <c r="I3433" s="7">
        <v>0</v>
      </c>
      <c r="K3433">
        <v>0</v>
      </c>
      <c r="L3433">
        <v>140</v>
      </c>
      <c r="M3433">
        <v>0</v>
      </c>
      <c r="N3433">
        <v>0</v>
      </c>
    </row>
    <row r="3434" spans="1:14" x14ac:dyDescent="0.25">
      <c r="A3434" t="s">
        <v>1</v>
      </c>
      <c r="B3434" t="s">
        <v>61</v>
      </c>
      <c r="C3434" s="1">
        <v>42458</v>
      </c>
      <c r="D3434">
        <v>612.5</v>
      </c>
      <c r="E3434">
        <v>507.19999999999993</v>
      </c>
      <c r="F3434">
        <v>510</v>
      </c>
      <c r="G3434">
        <v>156</v>
      </c>
      <c r="H3434">
        <v>177.35000000000002</v>
      </c>
      <c r="I3434">
        <v>173.4</v>
      </c>
      <c r="J3434">
        <v>532.92134831460669</v>
      </c>
      <c r="K3434">
        <v>17519.500000000004</v>
      </c>
      <c r="L3434">
        <v>15581</v>
      </c>
      <c r="M3434">
        <v>5828.2</v>
      </c>
      <c r="N3434">
        <v>5297.54</v>
      </c>
    </row>
    <row r="3435" spans="1:14" x14ac:dyDescent="0.25">
      <c r="A3435" t="s">
        <v>2</v>
      </c>
      <c r="B3435" t="s">
        <v>61</v>
      </c>
      <c r="C3435" s="1">
        <v>42458</v>
      </c>
      <c r="D3435">
        <f>17.8-0-0</f>
        <v>17.8</v>
      </c>
      <c r="E3435">
        <v>15.4</v>
      </c>
      <c r="F3435" s="7">
        <v>14.821224489795918</v>
      </c>
      <c r="G3435" s="7">
        <v>18.208063151959401</v>
      </c>
      <c r="H3435">
        <v>20.7</v>
      </c>
      <c r="I3435" s="7">
        <v>20.238962503524103</v>
      </c>
      <c r="J3435">
        <v>12.6</v>
      </c>
      <c r="K3435">
        <v>482.69000000000005</v>
      </c>
      <c r="L3435">
        <v>446.6</v>
      </c>
      <c r="M3435">
        <v>61.9</v>
      </c>
      <c r="N3435">
        <v>56.3</v>
      </c>
    </row>
    <row r="3436" spans="1:14" x14ac:dyDescent="0.25">
      <c r="A3436" t="s">
        <v>3</v>
      </c>
      <c r="B3436" t="s">
        <v>61</v>
      </c>
      <c r="C3436" s="1">
        <v>42458</v>
      </c>
      <c r="D3436">
        <f>4.7-0-0</f>
        <v>4.7</v>
      </c>
      <c r="E3436">
        <v>3.9</v>
      </c>
      <c r="F3436" s="7">
        <v>3.9134693877551019</v>
      </c>
      <c r="G3436" s="7">
        <v>12.411389906963629</v>
      </c>
      <c r="H3436">
        <v>14.11</v>
      </c>
      <c r="I3436" s="7">
        <v>13.795737242740342</v>
      </c>
      <c r="J3436">
        <v>3.5</v>
      </c>
      <c r="K3436">
        <v>132.61500000000001</v>
      </c>
      <c r="L3436">
        <v>113.1</v>
      </c>
      <c r="M3436">
        <v>35</v>
      </c>
      <c r="N3436">
        <v>31.8</v>
      </c>
    </row>
    <row r="3437" spans="1:14" x14ac:dyDescent="0.25">
      <c r="A3437" t="s">
        <v>4</v>
      </c>
      <c r="B3437" t="s">
        <v>61</v>
      </c>
      <c r="C3437" s="1">
        <v>42458</v>
      </c>
      <c r="D3437">
        <f>9.6-0-0</f>
        <v>9.6</v>
      </c>
      <c r="E3437">
        <v>7.8</v>
      </c>
      <c r="F3437" s="7">
        <v>7.993469387755102</v>
      </c>
      <c r="G3437" s="7">
        <v>9.2183817310403153</v>
      </c>
      <c r="H3437">
        <v>10.48</v>
      </c>
      <c r="I3437" s="7">
        <v>10.246585847194812</v>
      </c>
      <c r="J3437">
        <v>6.8</v>
      </c>
      <c r="K3437">
        <v>259.87</v>
      </c>
      <c r="L3437">
        <v>226.2</v>
      </c>
      <c r="M3437">
        <v>61.3</v>
      </c>
      <c r="N3437">
        <v>55.7</v>
      </c>
    </row>
    <row r="3438" spans="1:14" x14ac:dyDescent="0.25">
      <c r="A3438" t="s">
        <v>5</v>
      </c>
      <c r="B3438" t="s">
        <v>61</v>
      </c>
      <c r="C3438" s="1">
        <v>42458</v>
      </c>
      <c r="D3438">
        <f>11.5-0-1.1</f>
        <v>10.4</v>
      </c>
      <c r="E3438">
        <v>7.7</v>
      </c>
      <c r="F3438" s="7">
        <v>8.6595918367346947</v>
      </c>
      <c r="G3438" s="7">
        <v>8.8929235974062575</v>
      </c>
      <c r="H3438">
        <v>10.11</v>
      </c>
      <c r="I3438" s="7">
        <v>9.8848266140400334</v>
      </c>
      <c r="J3438">
        <v>11.3</v>
      </c>
      <c r="K3438">
        <v>430.53049999999996</v>
      </c>
      <c r="L3438">
        <v>223.3</v>
      </c>
      <c r="M3438">
        <v>37</v>
      </c>
      <c r="N3438">
        <v>33.6</v>
      </c>
    </row>
    <row r="3439" spans="1:14" x14ac:dyDescent="0.25">
      <c r="A3439" t="s">
        <v>6</v>
      </c>
      <c r="B3439" t="s">
        <v>61</v>
      </c>
      <c r="C3439" s="1">
        <v>42458</v>
      </c>
      <c r="D3439">
        <f>9.3-0-0.9</f>
        <v>8.4</v>
      </c>
      <c r="E3439">
        <v>15.4</v>
      </c>
      <c r="F3439" s="7">
        <v>6.9942857142857147</v>
      </c>
      <c r="G3439" s="7">
        <v>10.960022554271214</v>
      </c>
      <c r="H3439">
        <v>12.46</v>
      </c>
      <c r="I3439" s="7">
        <v>12.182486608401467</v>
      </c>
      <c r="J3439">
        <v>10.199999999999999</v>
      </c>
      <c r="K3439">
        <v>388.94099999999997</v>
      </c>
      <c r="L3439">
        <v>446.6</v>
      </c>
      <c r="M3439">
        <v>47.3</v>
      </c>
      <c r="N3439">
        <v>43</v>
      </c>
    </row>
    <row r="3440" spans="1:14" x14ac:dyDescent="0.25">
      <c r="A3440" t="s">
        <v>7</v>
      </c>
      <c r="B3440" t="s">
        <v>61</v>
      </c>
      <c r="C3440" s="1">
        <v>42458</v>
      </c>
      <c r="D3440">
        <f>15.8-0-0</f>
        <v>15.8</v>
      </c>
      <c r="E3440">
        <v>11.5</v>
      </c>
      <c r="F3440" s="7">
        <v>13.155918367346938</v>
      </c>
      <c r="G3440" s="7">
        <v>9.2623625599097803</v>
      </c>
      <c r="H3440">
        <v>10.53</v>
      </c>
      <c r="I3440" s="7">
        <v>10.295472230053566</v>
      </c>
      <c r="J3440">
        <v>14.1</v>
      </c>
      <c r="K3440">
        <v>540.51600000000008</v>
      </c>
      <c r="L3440">
        <v>333.5</v>
      </c>
      <c r="M3440">
        <v>50.2</v>
      </c>
      <c r="N3440">
        <v>45.6</v>
      </c>
    </row>
    <row r="3441" spans="1:14" x14ac:dyDescent="0.25">
      <c r="A3441" t="s">
        <v>8</v>
      </c>
      <c r="B3441" t="s">
        <v>61</v>
      </c>
      <c r="C3441" s="1">
        <v>42458</v>
      </c>
      <c r="D3441">
        <f>25.7-0-0</f>
        <v>25.7</v>
      </c>
      <c r="E3441">
        <v>9.4</v>
      </c>
      <c r="F3441" s="7">
        <v>21.399183673469388</v>
      </c>
      <c r="G3441" s="7">
        <v>7.0369326191147437</v>
      </c>
      <c r="H3441">
        <v>8</v>
      </c>
      <c r="I3441" s="7">
        <v>7.8218212574006198</v>
      </c>
      <c r="J3441">
        <v>12.7</v>
      </c>
      <c r="K3441">
        <v>485.57699999999988</v>
      </c>
      <c r="L3441">
        <v>272.60000000000002</v>
      </c>
      <c r="M3441">
        <v>55.5</v>
      </c>
      <c r="N3441">
        <v>50.5</v>
      </c>
    </row>
    <row r="3442" spans="1:14" x14ac:dyDescent="0.25">
      <c r="A3442" t="s">
        <v>9</v>
      </c>
      <c r="B3442" t="s">
        <v>61</v>
      </c>
      <c r="C3442" s="1">
        <v>42458</v>
      </c>
      <c r="D3442">
        <f>14.1-0-0</f>
        <v>14.1</v>
      </c>
      <c r="E3442">
        <v>11.3</v>
      </c>
      <c r="F3442" s="7">
        <v>11.740408163265306</v>
      </c>
      <c r="G3442" s="7">
        <v>9.112827741753593</v>
      </c>
      <c r="H3442">
        <v>10.36</v>
      </c>
      <c r="I3442" s="7">
        <v>10.129258528333802</v>
      </c>
      <c r="J3442">
        <v>10.4</v>
      </c>
      <c r="K3442">
        <v>396.73</v>
      </c>
      <c r="L3442">
        <v>327.70000000000005</v>
      </c>
      <c r="M3442">
        <v>39.700000000000003</v>
      </c>
      <c r="N3442">
        <v>36.1</v>
      </c>
    </row>
    <row r="3443" spans="1:14" x14ac:dyDescent="0.25">
      <c r="A3443" t="s">
        <v>10</v>
      </c>
      <c r="B3443" t="s">
        <v>61</v>
      </c>
      <c r="C3443" s="1">
        <v>42458</v>
      </c>
      <c r="D3443">
        <f>15.6-0-0</f>
        <v>15.6</v>
      </c>
      <c r="E3443">
        <v>12.5</v>
      </c>
      <c r="F3443" s="7">
        <v>12.98938775510204</v>
      </c>
      <c r="G3443" s="7">
        <v>8.6290386241894552</v>
      </c>
      <c r="H3443">
        <v>9.81</v>
      </c>
      <c r="I3443" s="7">
        <v>9.5915083168875093</v>
      </c>
      <c r="J3443">
        <v>12.4</v>
      </c>
      <c r="K3443">
        <v>474.68999999999983</v>
      </c>
      <c r="L3443">
        <v>362.5</v>
      </c>
      <c r="M3443">
        <v>61.1</v>
      </c>
      <c r="N3443">
        <v>55.5</v>
      </c>
    </row>
    <row r="3444" spans="1:14" x14ac:dyDescent="0.25">
      <c r="A3444" t="s">
        <v>11</v>
      </c>
      <c r="B3444" t="s">
        <v>61</v>
      </c>
      <c r="C3444" s="1">
        <v>42458</v>
      </c>
      <c r="D3444">
        <f>11-0-0</f>
        <v>11</v>
      </c>
      <c r="E3444">
        <v>9.6</v>
      </c>
      <c r="F3444" s="7">
        <v>9.1591836734693874</v>
      </c>
      <c r="G3444" s="7">
        <v>8.2595996616859324</v>
      </c>
      <c r="H3444">
        <v>9.39</v>
      </c>
      <c r="I3444" s="7">
        <v>9.1808627008739769</v>
      </c>
      <c r="J3444">
        <v>8</v>
      </c>
      <c r="K3444">
        <v>306.37499999999994</v>
      </c>
      <c r="L3444">
        <v>278.39999999999998</v>
      </c>
      <c r="M3444">
        <v>43.7</v>
      </c>
      <c r="N3444">
        <v>39.700000000000003</v>
      </c>
    </row>
    <row r="3445" spans="1:14" x14ac:dyDescent="0.25">
      <c r="A3445" t="s">
        <v>12</v>
      </c>
      <c r="B3445" t="s">
        <v>61</v>
      </c>
      <c r="C3445" s="1">
        <v>42458</v>
      </c>
      <c r="D3445">
        <f>33.3-0-0</f>
        <v>33.299999999999997</v>
      </c>
      <c r="E3445">
        <v>28.9</v>
      </c>
      <c r="F3445" s="7">
        <v>27.727346938775511</v>
      </c>
      <c r="G3445" s="7">
        <v>5.8318579080913437</v>
      </c>
      <c r="H3445">
        <v>6.63</v>
      </c>
      <c r="I3445" s="7">
        <v>6.4823343670707638</v>
      </c>
      <c r="J3445">
        <v>25.6</v>
      </c>
      <c r="K3445">
        <v>977.23499999999979</v>
      </c>
      <c r="L3445">
        <v>838.09999999999991</v>
      </c>
      <c r="M3445">
        <v>279</v>
      </c>
      <c r="N3445">
        <v>253.6</v>
      </c>
    </row>
    <row r="3446" spans="1:14" x14ac:dyDescent="0.25">
      <c r="A3446" t="s">
        <v>13</v>
      </c>
      <c r="B3446" t="s">
        <v>61</v>
      </c>
      <c r="C3446" s="1">
        <v>42458</v>
      </c>
      <c r="D3446">
        <f>12-0-0</f>
        <v>12</v>
      </c>
      <c r="E3446">
        <v>10</v>
      </c>
      <c r="F3446" s="7">
        <v>9.9918367346938783</v>
      </c>
      <c r="G3446" s="7">
        <v>6.1309275444037201</v>
      </c>
      <c r="H3446">
        <v>6.97</v>
      </c>
      <c r="I3446" s="7">
        <v>6.8147617705102892</v>
      </c>
      <c r="J3446">
        <v>8.6</v>
      </c>
      <c r="K3446">
        <v>330</v>
      </c>
      <c r="L3446">
        <v>290</v>
      </c>
      <c r="M3446">
        <v>35.200000000000003</v>
      </c>
      <c r="N3446">
        <v>32</v>
      </c>
    </row>
    <row r="3447" spans="1:14" x14ac:dyDescent="0.25">
      <c r="A3447" t="s">
        <v>14</v>
      </c>
      <c r="B3447" t="s">
        <v>61</v>
      </c>
      <c r="C3447" s="1">
        <v>42458</v>
      </c>
      <c r="D3447">
        <f>8-0-0</f>
        <v>8</v>
      </c>
      <c r="E3447">
        <v>6.1</v>
      </c>
      <c r="F3447" s="7">
        <v>6.6612244897959183</v>
      </c>
      <c r="G3447" s="7">
        <v>3.7031857908091341</v>
      </c>
      <c r="H3447">
        <v>4.21</v>
      </c>
      <c r="I3447" s="7">
        <v>4.1162334367070761</v>
      </c>
      <c r="J3447">
        <v>6.1</v>
      </c>
      <c r="K3447">
        <v>232</v>
      </c>
      <c r="L3447">
        <v>176.89999999999998</v>
      </c>
      <c r="M3447">
        <v>16.600000000000001</v>
      </c>
      <c r="N3447">
        <v>15.1</v>
      </c>
    </row>
    <row r="3448" spans="1:14" x14ac:dyDescent="0.25">
      <c r="A3448" t="s">
        <v>15</v>
      </c>
      <c r="B3448" t="s">
        <v>61</v>
      </c>
      <c r="C3448" s="1">
        <v>42458</v>
      </c>
      <c r="D3448">
        <f>13-0-0</f>
        <v>13</v>
      </c>
      <c r="E3448">
        <v>9.9</v>
      </c>
      <c r="F3448" s="7">
        <v>10.824489795918367</v>
      </c>
      <c r="G3448" s="7">
        <v>3.5888356357485196</v>
      </c>
      <c r="H3448">
        <v>4.08</v>
      </c>
      <c r="I3448" s="7">
        <v>3.9891288412743156</v>
      </c>
      <c r="J3448">
        <v>9.5</v>
      </c>
      <c r="K3448">
        <v>363.5</v>
      </c>
      <c r="L3448">
        <v>287.10000000000002</v>
      </c>
      <c r="M3448">
        <v>46.8</v>
      </c>
      <c r="N3448">
        <v>42.5</v>
      </c>
    </row>
    <row r="3449" spans="1:14" x14ac:dyDescent="0.25">
      <c r="A3449" t="s">
        <v>16</v>
      </c>
      <c r="B3449" t="s">
        <v>61</v>
      </c>
      <c r="C3449" s="1">
        <v>42458</v>
      </c>
      <c r="D3449">
        <f>13-0-0</f>
        <v>13</v>
      </c>
      <c r="E3449">
        <v>9.9</v>
      </c>
      <c r="F3449" s="7">
        <v>10.824489795918367</v>
      </c>
      <c r="G3449" s="7">
        <v>5.9725965604736393</v>
      </c>
      <c r="H3449">
        <v>6.79</v>
      </c>
      <c r="I3449" s="7">
        <v>6.6387707922187751</v>
      </c>
      <c r="J3449">
        <v>9.4</v>
      </c>
      <c r="K3449">
        <v>360.5</v>
      </c>
      <c r="L3449">
        <v>287.10000000000002</v>
      </c>
      <c r="M3449">
        <v>87.6</v>
      </c>
      <c r="N3449">
        <v>79.599999999999994</v>
      </c>
    </row>
    <row r="3450" spans="1:14" x14ac:dyDescent="0.25">
      <c r="A3450" t="s">
        <v>17</v>
      </c>
      <c r="B3450" t="s">
        <v>61</v>
      </c>
      <c r="C3450" s="1">
        <v>42458</v>
      </c>
      <c r="D3450">
        <v>0</v>
      </c>
      <c r="E3450">
        <v>17</v>
      </c>
      <c r="F3450" s="7">
        <v>0</v>
      </c>
      <c r="G3450" s="7">
        <v>2.8939385396109385</v>
      </c>
      <c r="H3450">
        <v>3.29</v>
      </c>
      <c r="I3450" s="7">
        <v>3.2167239921060045</v>
      </c>
      <c r="J3450">
        <v>39.6</v>
      </c>
      <c r="K3450">
        <v>0</v>
      </c>
      <c r="L3450">
        <v>493</v>
      </c>
      <c r="M3450">
        <v>481.3</v>
      </c>
      <c r="N3450">
        <v>437.5</v>
      </c>
    </row>
    <row r="3451" spans="1:14" x14ac:dyDescent="0.25">
      <c r="A3451" t="s">
        <v>18</v>
      </c>
      <c r="B3451" t="s">
        <v>61</v>
      </c>
      <c r="C3451" s="1">
        <v>42458</v>
      </c>
      <c r="D3451">
        <f>20-0-0</f>
        <v>20</v>
      </c>
      <c r="E3451">
        <v>16.2</v>
      </c>
      <c r="F3451" s="7">
        <v>16.653061224489797</v>
      </c>
      <c r="G3451" s="7">
        <v>2.1814491119255708</v>
      </c>
      <c r="H3451">
        <v>2.48</v>
      </c>
      <c r="I3451" s="7">
        <v>2.4247645897941923</v>
      </c>
      <c r="J3451">
        <v>15.1</v>
      </c>
      <c r="K3451">
        <v>578</v>
      </c>
      <c r="L3451">
        <v>469.79999999999995</v>
      </c>
      <c r="M3451">
        <v>198.1</v>
      </c>
      <c r="N3451">
        <v>180</v>
      </c>
    </row>
    <row r="3452" spans="1:14" x14ac:dyDescent="0.25">
      <c r="A3452" t="s">
        <v>19</v>
      </c>
      <c r="B3452" t="s">
        <v>61</v>
      </c>
      <c r="C3452" s="1">
        <v>42458</v>
      </c>
      <c r="D3452">
        <f>15.5-0-0</f>
        <v>15.5</v>
      </c>
      <c r="E3452">
        <v>14.6</v>
      </c>
      <c r="F3452" s="7">
        <v>12.906122448979591</v>
      </c>
      <c r="G3452" s="7">
        <v>2.1726529461516773</v>
      </c>
      <c r="H3452">
        <v>2.4700000000000002</v>
      </c>
      <c r="I3452" s="7">
        <v>2.4149873132224413</v>
      </c>
      <c r="J3452">
        <v>11.6</v>
      </c>
      <c r="K3452">
        <v>442</v>
      </c>
      <c r="L3452">
        <v>423.4</v>
      </c>
      <c r="M3452">
        <v>236.5</v>
      </c>
      <c r="N3452">
        <v>215</v>
      </c>
    </row>
    <row r="3453" spans="1:14" x14ac:dyDescent="0.25">
      <c r="A3453" t="s">
        <v>20</v>
      </c>
      <c r="B3453" t="s">
        <v>61</v>
      </c>
      <c r="C3453" s="1">
        <v>42458</v>
      </c>
      <c r="D3453">
        <f>33-0-0</f>
        <v>33</v>
      </c>
      <c r="E3453">
        <v>23.5</v>
      </c>
      <c r="F3453" s="7">
        <v>27.477551020408164</v>
      </c>
      <c r="G3453" s="7">
        <v>1.776825486326473</v>
      </c>
      <c r="H3453">
        <v>2.02</v>
      </c>
      <c r="I3453" s="7">
        <v>1.9750098674936565</v>
      </c>
      <c r="J3453">
        <v>21.6</v>
      </c>
      <c r="K3453">
        <v>826.5</v>
      </c>
      <c r="L3453">
        <v>681.5</v>
      </c>
      <c r="M3453">
        <v>224.1</v>
      </c>
      <c r="N3453">
        <v>203.7</v>
      </c>
    </row>
    <row r="3454" spans="1:14" x14ac:dyDescent="0.25">
      <c r="A3454" t="s">
        <v>21</v>
      </c>
      <c r="B3454" t="s">
        <v>61</v>
      </c>
      <c r="C3454" s="1">
        <v>42458</v>
      </c>
      <c r="D3454">
        <f>26-0-0</f>
        <v>26</v>
      </c>
      <c r="E3454">
        <v>22.5</v>
      </c>
      <c r="F3454" s="7">
        <v>21.648979591836735</v>
      </c>
      <c r="G3454" s="7">
        <v>2.6564420637158159</v>
      </c>
      <c r="H3454">
        <v>3.02</v>
      </c>
      <c r="I3454" s="7">
        <v>2.9527375246687337</v>
      </c>
      <c r="J3454">
        <v>19.899999999999999</v>
      </c>
      <c r="K3454">
        <v>761.5</v>
      </c>
      <c r="L3454">
        <v>652.5</v>
      </c>
      <c r="M3454">
        <v>380.3</v>
      </c>
      <c r="N3454">
        <v>345.7</v>
      </c>
    </row>
    <row r="3455" spans="1:14" x14ac:dyDescent="0.25">
      <c r="A3455" t="s">
        <v>22</v>
      </c>
      <c r="B3455" t="s">
        <v>61</v>
      </c>
      <c r="C3455" s="1">
        <v>42458</v>
      </c>
      <c r="D3455">
        <f>17-0-0</f>
        <v>17</v>
      </c>
      <c r="E3455">
        <v>17.100000000000001</v>
      </c>
      <c r="F3455" s="7">
        <v>14.155102040816326</v>
      </c>
      <c r="G3455" s="7">
        <v>1.2490555398928669</v>
      </c>
      <c r="H3455">
        <v>1.42</v>
      </c>
      <c r="I3455" s="7">
        <v>1.38837327318861</v>
      </c>
      <c r="J3455">
        <v>15.3</v>
      </c>
      <c r="K3455">
        <v>584</v>
      </c>
      <c r="L3455">
        <v>495.90000000000003</v>
      </c>
      <c r="M3455">
        <v>275</v>
      </c>
      <c r="N3455">
        <v>250</v>
      </c>
    </row>
    <row r="3456" spans="1:14" x14ac:dyDescent="0.25">
      <c r="A3456" t="s">
        <v>23</v>
      </c>
      <c r="B3456" t="s">
        <v>61</v>
      </c>
      <c r="C3456" s="1">
        <v>42458</v>
      </c>
      <c r="D3456">
        <f>3.8-0-0</f>
        <v>3.8</v>
      </c>
      <c r="E3456">
        <v>4.7</v>
      </c>
      <c r="F3456" s="7">
        <v>3.1640816326530614</v>
      </c>
      <c r="G3456" s="7">
        <v>2.0670989568649563</v>
      </c>
      <c r="H3456">
        <v>2.35</v>
      </c>
      <c r="I3456" s="7">
        <v>2.2976599943614318</v>
      </c>
      <c r="J3456">
        <v>2.8</v>
      </c>
      <c r="K3456">
        <v>108.50999999999999</v>
      </c>
      <c r="L3456">
        <v>136.30000000000001</v>
      </c>
      <c r="M3456">
        <v>4.5999999999999996</v>
      </c>
      <c r="N3456">
        <v>4.2</v>
      </c>
    </row>
    <row r="3457" spans="1:14" x14ac:dyDescent="0.25">
      <c r="A3457" t="s">
        <v>24</v>
      </c>
      <c r="B3457" t="s">
        <v>61</v>
      </c>
      <c r="C3457" s="1">
        <v>42458</v>
      </c>
      <c r="D3457">
        <f>40.5-0-0</f>
        <v>40.5</v>
      </c>
      <c r="E3457">
        <v>35</v>
      </c>
      <c r="F3457" s="7">
        <v>33.722448979591839</v>
      </c>
      <c r="G3457" s="7">
        <v>1.5129405131096698</v>
      </c>
      <c r="H3457">
        <v>1.72</v>
      </c>
      <c r="I3457" s="7">
        <v>1.681691570341133</v>
      </c>
      <c r="J3457">
        <v>30.7</v>
      </c>
      <c r="K3457">
        <v>1171.9000000000001</v>
      </c>
      <c r="L3457">
        <v>1015</v>
      </c>
      <c r="M3457">
        <v>552</v>
      </c>
      <c r="N3457">
        <v>501.8</v>
      </c>
    </row>
    <row r="3458" spans="1:14" x14ac:dyDescent="0.25">
      <c r="A3458" t="s">
        <v>25</v>
      </c>
      <c r="B3458" t="s">
        <v>61</v>
      </c>
      <c r="C3458" s="1">
        <v>42458</v>
      </c>
      <c r="D3458">
        <f>6-0-0</f>
        <v>6</v>
      </c>
      <c r="E3458">
        <v>6.3</v>
      </c>
      <c r="F3458" s="7">
        <v>4.9959183673469392</v>
      </c>
      <c r="G3458" s="7">
        <v>2.0319142937693826</v>
      </c>
      <c r="H3458">
        <v>2.31</v>
      </c>
      <c r="I3458" s="7">
        <v>2.2585508880744292</v>
      </c>
      <c r="J3458">
        <v>4.9000000000000004</v>
      </c>
      <c r="K3458">
        <v>187</v>
      </c>
      <c r="L3458">
        <v>182.7</v>
      </c>
      <c r="M3458">
        <v>13.2</v>
      </c>
      <c r="N3458">
        <v>12</v>
      </c>
    </row>
    <row r="3459" spans="1:14" x14ac:dyDescent="0.25">
      <c r="A3459" t="s">
        <v>26</v>
      </c>
      <c r="B3459" t="s">
        <v>61</v>
      </c>
      <c r="C3459" s="1">
        <v>42458</v>
      </c>
      <c r="D3459">
        <f>17-0-0</f>
        <v>17</v>
      </c>
      <c r="E3459">
        <v>13.8</v>
      </c>
      <c r="F3459" s="7">
        <v>14.155102040816326</v>
      </c>
      <c r="G3459" s="7">
        <v>1.3722018607273752</v>
      </c>
      <c r="H3459">
        <v>1.56</v>
      </c>
      <c r="I3459" s="7">
        <v>1.5252551451931209</v>
      </c>
      <c r="J3459">
        <v>14.4</v>
      </c>
      <c r="K3459">
        <v>551</v>
      </c>
      <c r="L3459">
        <v>400.20000000000005</v>
      </c>
      <c r="M3459">
        <v>78.5</v>
      </c>
      <c r="N3459">
        <v>71.400000000000006</v>
      </c>
    </row>
    <row r="3460" spans="1:14" x14ac:dyDescent="0.25">
      <c r="A3460" t="s">
        <v>27</v>
      </c>
      <c r="B3460" t="s">
        <v>61</v>
      </c>
      <c r="C3460" s="1">
        <v>42458</v>
      </c>
      <c r="D3460">
        <f>18-0-0</f>
        <v>18</v>
      </c>
      <c r="E3460">
        <v>18.2</v>
      </c>
      <c r="F3460" s="7">
        <v>14.987755102040817</v>
      </c>
      <c r="G3460" s="7">
        <v>1.1874823794756131</v>
      </c>
      <c r="H3460">
        <v>1.35</v>
      </c>
      <c r="I3460" s="7">
        <v>1.3199323371863547</v>
      </c>
      <c r="J3460">
        <v>14.6</v>
      </c>
      <c r="K3460">
        <v>559</v>
      </c>
      <c r="L3460">
        <v>527.79999999999995</v>
      </c>
      <c r="M3460">
        <v>257.60000000000002</v>
      </c>
      <c r="N3460">
        <v>234.1</v>
      </c>
    </row>
    <row r="3461" spans="1:14" x14ac:dyDescent="0.25">
      <c r="A3461" t="s">
        <v>28</v>
      </c>
      <c r="B3461" t="s">
        <v>61</v>
      </c>
      <c r="C3461" s="1">
        <v>42458</v>
      </c>
      <c r="D3461">
        <f>6-0-0</f>
        <v>6</v>
      </c>
      <c r="E3461">
        <v>7</v>
      </c>
      <c r="F3461" s="7">
        <v>4.9959183673469392</v>
      </c>
      <c r="G3461" s="7">
        <v>1.1786862137017198</v>
      </c>
      <c r="H3461">
        <v>1.34</v>
      </c>
      <c r="I3461" s="7">
        <v>1.310155060614604</v>
      </c>
      <c r="J3461">
        <v>5.2</v>
      </c>
      <c r="K3461">
        <v>200</v>
      </c>
      <c r="L3461">
        <v>203</v>
      </c>
      <c r="M3461">
        <v>92.9</v>
      </c>
      <c r="N3461">
        <v>84.4</v>
      </c>
    </row>
    <row r="3462" spans="1:14" x14ac:dyDescent="0.25">
      <c r="A3462" t="s">
        <v>29</v>
      </c>
      <c r="B3462" t="s">
        <v>61</v>
      </c>
      <c r="C3462" s="1">
        <v>42458</v>
      </c>
      <c r="D3462">
        <f>16-0-0</f>
        <v>16</v>
      </c>
      <c r="E3462">
        <v>12.4</v>
      </c>
      <c r="F3462" s="7">
        <v>13.322448979591837</v>
      </c>
      <c r="G3462" s="7">
        <v>1.1347053848322526</v>
      </c>
      <c r="H3462">
        <v>1.29</v>
      </c>
      <c r="I3462" s="7">
        <v>1.2612686777558499</v>
      </c>
      <c r="J3462">
        <v>12.1</v>
      </c>
      <c r="K3462">
        <v>461.5</v>
      </c>
      <c r="L3462">
        <v>359.6</v>
      </c>
      <c r="M3462">
        <v>46.3</v>
      </c>
      <c r="N3462">
        <v>42.1</v>
      </c>
    </row>
    <row r="3463" spans="1:14" x14ac:dyDescent="0.25">
      <c r="A3463" t="s">
        <v>30</v>
      </c>
      <c r="B3463" t="s">
        <v>61</v>
      </c>
      <c r="C3463" s="1">
        <v>42458</v>
      </c>
      <c r="D3463">
        <f>35-0-0</f>
        <v>35</v>
      </c>
      <c r="E3463">
        <v>31.3</v>
      </c>
      <c r="F3463" s="7">
        <v>29.142857142857142</v>
      </c>
      <c r="G3463" s="7">
        <v>1.4073865238229488</v>
      </c>
      <c r="H3463">
        <v>1.6</v>
      </c>
      <c r="I3463" s="7">
        <v>1.5643642514801239</v>
      </c>
      <c r="J3463">
        <v>26.9</v>
      </c>
      <c r="K3463">
        <v>1029</v>
      </c>
      <c r="L3463">
        <v>907.7</v>
      </c>
      <c r="M3463">
        <v>110.2</v>
      </c>
      <c r="N3463">
        <v>100.2</v>
      </c>
    </row>
    <row r="3464" spans="1:14" x14ac:dyDescent="0.25">
      <c r="A3464" t="s">
        <v>31</v>
      </c>
      <c r="B3464" t="s">
        <v>61</v>
      </c>
      <c r="C3464" s="1">
        <v>42458</v>
      </c>
      <c r="D3464">
        <f>52.5-0-0</f>
        <v>52.5</v>
      </c>
      <c r="E3464">
        <v>19.399999999999999</v>
      </c>
      <c r="F3464" s="7">
        <v>43.714285714285715</v>
      </c>
      <c r="G3464" s="7">
        <v>1.1786862137017198</v>
      </c>
      <c r="H3464">
        <v>1.34</v>
      </c>
      <c r="I3464" s="7">
        <v>1.310155060614604</v>
      </c>
      <c r="J3464">
        <v>31.8</v>
      </c>
      <c r="K3464">
        <v>1215.5</v>
      </c>
      <c r="L3464">
        <v>562.59999999999991</v>
      </c>
      <c r="M3464">
        <v>225.6</v>
      </c>
      <c r="N3464">
        <v>205</v>
      </c>
    </row>
    <row r="3465" spans="1:14" x14ac:dyDescent="0.25">
      <c r="A3465" t="s">
        <v>32</v>
      </c>
      <c r="B3465" t="s">
        <v>61</v>
      </c>
      <c r="C3465" s="1">
        <v>42458</v>
      </c>
      <c r="D3465">
        <f>7-0-0</f>
        <v>7</v>
      </c>
      <c r="E3465">
        <v>6.8</v>
      </c>
      <c r="F3465" s="7">
        <v>5.8285714285714283</v>
      </c>
      <c r="G3465" s="7">
        <v>0.73008175923315466</v>
      </c>
      <c r="H3465">
        <v>0.83</v>
      </c>
      <c r="I3465" s="7">
        <v>0.81151395545531424</v>
      </c>
      <c r="J3465">
        <v>5.4</v>
      </c>
      <c r="K3465">
        <v>207</v>
      </c>
      <c r="L3465">
        <v>197.2</v>
      </c>
      <c r="M3465">
        <v>79.8</v>
      </c>
      <c r="N3465">
        <v>72.5</v>
      </c>
    </row>
    <row r="3466" spans="1:14" x14ac:dyDescent="0.25">
      <c r="A3466" t="s">
        <v>33</v>
      </c>
      <c r="B3466" t="s">
        <v>61</v>
      </c>
      <c r="C3466" s="1">
        <v>42458</v>
      </c>
      <c r="D3466">
        <v>0</v>
      </c>
      <c r="E3466">
        <v>15</v>
      </c>
      <c r="F3466" s="7">
        <v>0</v>
      </c>
      <c r="G3466" s="7">
        <v>0.85322808006766271</v>
      </c>
      <c r="H3466">
        <v>0.97</v>
      </c>
      <c r="I3466" s="7">
        <v>0.94839582745982509</v>
      </c>
      <c r="J3466">
        <v>34.9</v>
      </c>
      <c r="K3466">
        <v>0</v>
      </c>
      <c r="L3466">
        <v>435</v>
      </c>
      <c r="M3466">
        <v>779.3</v>
      </c>
      <c r="N3466">
        <v>708.4</v>
      </c>
    </row>
    <row r="3467" spans="1:14" x14ac:dyDescent="0.25">
      <c r="A3467" t="s">
        <v>34</v>
      </c>
      <c r="B3467" t="s">
        <v>61</v>
      </c>
      <c r="C3467" s="1">
        <v>42458</v>
      </c>
      <c r="D3467">
        <f>8.8-0-0</f>
        <v>8.8000000000000007</v>
      </c>
      <c r="E3467">
        <v>7.2</v>
      </c>
      <c r="F3467" s="7">
        <v>7.3273469387755101</v>
      </c>
      <c r="G3467" s="7">
        <v>0.49258528333803214</v>
      </c>
      <c r="H3467">
        <v>0.56000000000000005</v>
      </c>
      <c r="I3467" s="7">
        <v>0.54752748801804341</v>
      </c>
      <c r="J3467">
        <v>6.9</v>
      </c>
      <c r="K3467">
        <v>265.34500000000003</v>
      </c>
      <c r="L3467">
        <v>208.8</v>
      </c>
      <c r="M3467">
        <v>28.4</v>
      </c>
      <c r="N3467">
        <v>25.8</v>
      </c>
    </row>
    <row r="3468" spans="1:14" x14ac:dyDescent="0.25">
      <c r="A3468" t="s">
        <v>35</v>
      </c>
      <c r="B3468" t="s">
        <v>61</v>
      </c>
      <c r="C3468" s="1">
        <v>42458</v>
      </c>
      <c r="D3468">
        <f>21-0-0</f>
        <v>21</v>
      </c>
      <c r="E3468">
        <v>18</v>
      </c>
      <c r="F3468" s="7">
        <v>17.485714285714284</v>
      </c>
      <c r="G3468" s="7">
        <v>0.48378911756413873</v>
      </c>
      <c r="H3468">
        <v>0.55000000000000004</v>
      </c>
      <c r="I3468" s="7">
        <v>0.53775021144629265</v>
      </c>
      <c r="J3468">
        <v>16</v>
      </c>
      <c r="K3468">
        <v>613</v>
      </c>
      <c r="L3468">
        <v>522</v>
      </c>
      <c r="M3468">
        <v>284.3</v>
      </c>
      <c r="N3468">
        <v>258.39999999999998</v>
      </c>
    </row>
    <row r="3469" spans="1:14" x14ac:dyDescent="0.25">
      <c r="A3469" t="s">
        <v>36</v>
      </c>
      <c r="B3469" t="s">
        <v>61</v>
      </c>
      <c r="C3469" s="1">
        <v>42458</v>
      </c>
      <c r="D3469">
        <v>0</v>
      </c>
      <c r="E3469">
        <v>8</v>
      </c>
      <c r="F3469" s="7">
        <v>0</v>
      </c>
      <c r="G3469" s="7">
        <v>0.21990414434733574</v>
      </c>
      <c r="H3469">
        <v>0.25</v>
      </c>
      <c r="I3469" s="7">
        <v>0.24443191429376937</v>
      </c>
      <c r="J3469">
        <v>18.600000000000001</v>
      </c>
      <c r="K3469">
        <v>0</v>
      </c>
      <c r="L3469">
        <v>232</v>
      </c>
      <c r="M3469">
        <v>0</v>
      </c>
      <c r="N3469">
        <v>0</v>
      </c>
    </row>
    <row r="3470" spans="1:14" x14ac:dyDescent="0.25">
      <c r="A3470" t="s">
        <v>37</v>
      </c>
      <c r="B3470" t="s">
        <v>61</v>
      </c>
      <c r="C3470" s="1">
        <v>42458</v>
      </c>
      <c r="D3470">
        <v>0</v>
      </c>
      <c r="E3470">
        <v>0</v>
      </c>
      <c r="F3470" s="7">
        <v>0</v>
      </c>
      <c r="G3470" s="7">
        <v>0</v>
      </c>
      <c r="H3470">
        <v>0</v>
      </c>
      <c r="I3470" s="7">
        <v>0</v>
      </c>
      <c r="J3470">
        <v>0</v>
      </c>
      <c r="K3470">
        <v>0</v>
      </c>
      <c r="L3470">
        <v>0</v>
      </c>
      <c r="M3470">
        <v>0</v>
      </c>
      <c r="N3470">
        <v>0</v>
      </c>
    </row>
    <row r="3471" spans="1:14" x14ac:dyDescent="0.25">
      <c r="A3471" t="s">
        <v>38</v>
      </c>
      <c r="B3471" t="s">
        <v>61</v>
      </c>
      <c r="C3471" s="1">
        <v>42458</v>
      </c>
      <c r="D3471">
        <v>0</v>
      </c>
      <c r="E3471">
        <v>10</v>
      </c>
      <c r="F3471" s="7">
        <v>0</v>
      </c>
      <c r="G3471" s="7">
        <v>0</v>
      </c>
      <c r="H3471">
        <v>0</v>
      </c>
      <c r="I3471" s="7">
        <v>0</v>
      </c>
      <c r="J3471">
        <v>23.3</v>
      </c>
      <c r="K3471">
        <v>0</v>
      </c>
      <c r="L3471">
        <v>290</v>
      </c>
      <c r="M3471">
        <v>522.20000000000005</v>
      </c>
      <c r="N3471">
        <v>474.6</v>
      </c>
    </row>
    <row r="3472" spans="1:14" x14ac:dyDescent="0.25">
      <c r="A3472" t="s">
        <v>59</v>
      </c>
      <c r="B3472" t="s">
        <v>61</v>
      </c>
      <c r="C3472" s="1">
        <v>42458</v>
      </c>
      <c r="D3472">
        <v>0</v>
      </c>
      <c r="E3472">
        <v>5</v>
      </c>
      <c r="F3472" s="7">
        <v>0</v>
      </c>
      <c r="G3472" s="7">
        <v>0</v>
      </c>
      <c r="I3472" s="7">
        <v>0</v>
      </c>
      <c r="K3472">
        <v>0</v>
      </c>
      <c r="L3472">
        <v>145</v>
      </c>
      <c r="M3472">
        <v>0</v>
      </c>
      <c r="N3472">
        <v>0</v>
      </c>
    </row>
    <row r="3473" spans="1:14" x14ac:dyDescent="0.25">
      <c r="A3473" t="s">
        <v>1</v>
      </c>
      <c r="B3473" t="s">
        <v>61</v>
      </c>
      <c r="C3473" s="1">
        <v>42459</v>
      </c>
      <c r="D3473">
        <v>614.50000000000011</v>
      </c>
      <c r="E3473">
        <v>507.19999999999993</v>
      </c>
      <c r="F3473">
        <v>519</v>
      </c>
      <c r="G3473">
        <v>180</v>
      </c>
      <c r="H3473">
        <v>177.35000000000002</v>
      </c>
      <c r="I3473">
        <v>176.46</v>
      </c>
      <c r="J3473">
        <v>532.76666666666665</v>
      </c>
      <c r="K3473">
        <v>18134</v>
      </c>
      <c r="L3473">
        <v>16100</v>
      </c>
      <c r="M3473">
        <v>6008.2</v>
      </c>
      <c r="N3473">
        <v>5474</v>
      </c>
    </row>
    <row r="3474" spans="1:14" x14ac:dyDescent="0.25">
      <c r="A3474" t="s">
        <v>2</v>
      </c>
      <c r="B3474" t="s">
        <v>61</v>
      </c>
      <c r="C3474" s="1">
        <v>42459</v>
      </c>
      <c r="D3474">
        <f>16-0-0</f>
        <v>16</v>
      </c>
      <c r="E3474">
        <v>15.4</v>
      </c>
      <c r="F3474" s="7">
        <v>13.513425549227012</v>
      </c>
      <c r="G3474" s="7">
        <v>21.009303636876229</v>
      </c>
      <c r="H3474">
        <v>20.7</v>
      </c>
      <c r="I3474" s="7">
        <v>20.596120665350998</v>
      </c>
      <c r="J3474">
        <v>12.7</v>
      </c>
      <c r="K3474">
        <v>498.66000000000008</v>
      </c>
      <c r="L3474">
        <v>462</v>
      </c>
      <c r="M3474">
        <v>64.2</v>
      </c>
      <c r="N3474">
        <v>58.5</v>
      </c>
    </row>
    <row r="3475" spans="1:14" x14ac:dyDescent="0.25">
      <c r="A3475" t="s">
        <v>3</v>
      </c>
      <c r="B3475" t="s">
        <v>61</v>
      </c>
      <c r="C3475" s="1">
        <v>42459</v>
      </c>
      <c r="D3475">
        <f>4.6-0-0</f>
        <v>4.5999999999999996</v>
      </c>
      <c r="E3475">
        <v>3.9</v>
      </c>
      <c r="F3475" s="7">
        <v>3.885109845402765</v>
      </c>
      <c r="G3475" s="7">
        <v>14.320834508034956</v>
      </c>
      <c r="H3475">
        <v>14.11</v>
      </c>
      <c r="I3475" s="7">
        <v>14.039191429376938</v>
      </c>
      <c r="J3475">
        <v>3.5</v>
      </c>
      <c r="K3475">
        <v>137.16499999999999</v>
      </c>
      <c r="L3475">
        <v>117</v>
      </c>
      <c r="M3475">
        <v>36.299999999999997</v>
      </c>
      <c r="N3475">
        <v>33.1</v>
      </c>
    </row>
    <row r="3476" spans="1:14" x14ac:dyDescent="0.25">
      <c r="A3476" t="s">
        <v>4</v>
      </c>
      <c r="B3476" t="s">
        <v>61</v>
      </c>
      <c r="C3476" s="1">
        <v>42459</v>
      </c>
      <c r="D3476">
        <f>8.9-0-0</f>
        <v>8.9</v>
      </c>
      <c r="E3476">
        <v>7.8</v>
      </c>
      <c r="F3476" s="7">
        <v>7.5168429617575256</v>
      </c>
      <c r="G3476" s="7">
        <v>10.636594305046517</v>
      </c>
      <c r="H3476">
        <v>10.48</v>
      </c>
      <c r="I3476" s="7">
        <v>10.427407950380603</v>
      </c>
      <c r="J3476">
        <v>6.8</v>
      </c>
      <c r="K3476">
        <v>268.71999999999997</v>
      </c>
      <c r="L3476">
        <v>234</v>
      </c>
      <c r="M3476">
        <v>63.6</v>
      </c>
      <c r="N3476">
        <v>57.9</v>
      </c>
    </row>
    <row r="3477" spans="1:14" x14ac:dyDescent="0.25">
      <c r="A3477" t="s">
        <v>5</v>
      </c>
      <c r="B3477" t="s">
        <v>61</v>
      </c>
      <c r="C3477" s="1">
        <v>42459</v>
      </c>
      <c r="D3477">
        <f>12.7-0-0</f>
        <v>12.7</v>
      </c>
      <c r="E3477">
        <v>7.7</v>
      </c>
      <c r="F3477" s="7">
        <v>10.726281529698939</v>
      </c>
      <c r="G3477" s="7">
        <v>10.261065689314913</v>
      </c>
      <c r="H3477">
        <v>10.11</v>
      </c>
      <c r="I3477" s="7">
        <v>10.059264730758386</v>
      </c>
      <c r="J3477">
        <v>11.3</v>
      </c>
      <c r="K3477">
        <v>443.27049999999997</v>
      </c>
      <c r="L3477">
        <v>231</v>
      </c>
      <c r="M3477">
        <v>38.200000000000003</v>
      </c>
      <c r="N3477">
        <v>34.799999999999997</v>
      </c>
    </row>
    <row r="3478" spans="1:14" x14ac:dyDescent="0.25">
      <c r="A3478" t="s">
        <v>6</v>
      </c>
      <c r="B3478" t="s">
        <v>61</v>
      </c>
      <c r="C3478" s="1">
        <v>42459</v>
      </c>
      <c r="D3478">
        <f>8.7-0-0.9</f>
        <v>7.7999999999999989</v>
      </c>
      <c r="E3478">
        <v>15.4</v>
      </c>
      <c r="F3478" s="7">
        <v>6.5877949552481674</v>
      </c>
      <c r="G3478" s="7">
        <v>12.64617987031294</v>
      </c>
      <c r="H3478">
        <v>12.46</v>
      </c>
      <c r="I3478" s="7">
        <v>12.397471666196784</v>
      </c>
      <c r="J3478">
        <v>10.1</v>
      </c>
      <c r="K3478">
        <v>397.68</v>
      </c>
      <c r="L3478">
        <v>462</v>
      </c>
      <c r="M3478">
        <v>48.5</v>
      </c>
      <c r="N3478">
        <v>44.2</v>
      </c>
    </row>
    <row r="3479" spans="1:14" x14ac:dyDescent="0.25">
      <c r="A3479" t="s">
        <v>7</v>
      </c>
      <c r="B3479" t="s">
        <v>61</v>
      </c>
      <c r="C3479" s="1">
        <v>42459</v>
      </c>
      <c r="D3479">
        <f>15.8-0-0</f>
        <v>15.8</v>
      </c>
      <c r="E3479">
        <v>11.5</v>
      </c>
      <c r="F3479" s="7">
        <v>13.344507729861675</v>
      </c>
      <c r="G3479" s="7">
        <v>10.687341415280516</v>
      </c>
      <c r="H3479">
        <v>10.53</v>
      </c>
      <c r="I3479" s="7">
        <v>10.477157034113334</v>
      </c>
      <c r="J3479">
        <v>14.1</v>
      </c>
      <c r="K3479">
        <v>556.29600000000005</v>
      </c>
      <c r="L3479">
        <v>345</v>
      </c>
      <c r="M3479">
        <v>51.8</v>
      </c>
      <c r="N3479">
        <v>47.2</v>
      </c>
    </row>
    <row r="3480" spans="1:14" x14ac:dyDescent="0.25">
      <c r="A3480" t="s">
        <v>8</v>
      </c>
      <c r="B3480" t="s">
        <v>61</v>
      </c>
      <c r="C3480" s="1">
        <v>42459</v>
      </c>
      <c r="D3480">
        <f>22.7-0-0</f>
        <v>22.7</v>
      </c>
      <c r="E3480">
        <v>9.4</v>
      </c>
      <c r="F3480" s="7">
        <v>19.172172497965821</v>
      </c>
      <c r="G3480" s="7">
        <v>8.1195376374400894</v>
      </c>
      <c r="H3480">
        <v>8</v>
      </c>
      <c r="I3480" s="7">
        <v>7.9598533972371008</v>
      </c>
      <c r="J3480">
        <v>12.9</v>
      </c>
      <c r="K3480">
        <v>508.31700000000001</v>
      </c>
      <c r="L3480">
        <v>282</v>
      </c>
      <c r="M3480">
        <v>58.3</v>
      </c>
      <c r="N3480">
        <v>53.1</v>
      </c>
    </row>
    <row r="3481" spans="1:14" x14ac:dyDescent="0.25">
      <c r="A3481" t="s">
        <v>9</v>
      </c>
      <c r="B3481" t="s">
        <v>61</v>
      </c>
      <c r="C3481" s="1">
        <v>42459</v>
      </c>
      <c r="D3481">
        <f>14.1-0-0</f>
        <v>14.1</v>
      </c>
      <c r="E3481">
        <v>11.3</v>
      </c>
      <c r="F3481" s="7">
        <v>11.908706265256303</v>
      </c>
      <c r="G3481" s="7">
        <v>10.514801240484916</v>
      </c>
      <c r="H3481">
        <v>10.36</v>
      </c>
      <c r="I3481" s="7">
        <v>10.308010149422046</v>
      </c>
      <c r="J3481">
        <v>10.4</v>
      </c>
      <c r="K3481">
        <v>410.78000000000003</v>
      </c>
      <c r="L3481">
        <v>339</v>
      </c>
      <c r="M3481">
        <v>41.2</v>
      </c>
      <c r="N3481">
        <v>37.6</v>
      </c>
    </row>
    <row r="3482" spans="1:14" x14ac:dyDescent="0.25">
      <c r="A3482" t="s">
        <v>10</v>
      </c>
      <c r="B3482" t="s">
        <v>61</v>
      </c>
      <c r="C3482" s="1">
        <v>42459</v>
      </c>
      <c r="D3482">
        <f>18.1-0-0</f>
        <v>18.100000000000001</v>
      </c>
      <c r="E3482">
        <v>12.5</v>
      </c>
      <c r="F3482" s="7">
        <v>15.287062652563058</v>
      </c>
      <c r="G3482" s="7">
        <v>9.9565830279109111</v>
      </c>
      <c r="H3482">
        <v>9.81</v>
      </c>
      <c r="I3482" s="7">
        <v>9.760770228361995</v>
      </c>
      <c r="J3482">
        <v>12.5</v>
      </c>
      <c r="K3482">
        <v>492.7399999999999</v>
      </c>
      <c r="L3482">
        <v>375</v>
      </c>
      <c r="M3482">
        <v>63.6</v>
      </c>
      <c r="N3482">
        <v>57.9</v>
      </c>
    </row>
    <row r="3483" spans="1:14" x14ac:dyDescent="0.25">
      <c r="A3483" t="s">
        <v>11</v>
      </c>
      <c r="B3483" t="s">
        <v>61</v>
      </c>
      <c r="C3483" s="1">
        <v>42459</v>
      </c>
      <c r="D3483">
        <f>10.6-0-0</f>
        <v>10.6</v>
      </c>
      <c r="E3483">
        <v>9.6</v>
      </c>
      <c r="F3483" s="7">
        <v>8.9526444263628946</v>
      </c>
      <c r="G3483" s="7">
        <v>9.5303073019453048</v>
      </c>
      <c r="H3483">
        <v>9.39</v>
      </c>
      <c r="I3483" s="7">
        <v>9.3428779250070484</v>
      </c>
      <c r="J3483">
        <v>8</v>
      </c>
      <c r="K3483">
        <v>316.995</v>
      </c>
      <c r="L3483">
        <v>288</v>
      </c>
      <c r="M3483">
        <v>45.4</v>
      </c>
      <c r="N3483">
        <v>41.3</v>
      </c>
    </row>
    <row r="3484" spans="1:14" x14ac:dyDescent="0.25">
      <c r="A3484" t="s">
        <v>12</v>
      </c>
      <c r="B3484" t="s">
        <v>61</v>
      </c>
      <c r="C3484" s="1">
        <v>42459</v>
      </c>
      <c r="D3484">
        <f>34.4-0-0</f>
        <v>34.4</v>
      </c>
      <c r="E3484">
        <v>28.9</v>
      </c>
      <c r="F3484" s="7">
        <v>29.053864930838071</v>
      </c>
      <c r="G3484" s="7">
        <v>6.7290668170284746</v>
      </c>
      <c r="H3484">
        <v>6.63</v>
      </c>
      <c r="I3484" s="7">
        <v>6.5967285029602483</v>
      </c>
      <c r="J3484">
        <v>25.7</v>
      </c>
      <c r="K3484">
        <v>1011.605</v>
      </c>
      <c r="L3484">
        <v>867</v>
      </c>
      <c r="M3484">
        <v>289.7</v>
      </c>
      <c r="N3484">
        <v>264</v>
      </c>
    </row>
    <row r="3485" spans="1:14" x14ac:dyDescent="0.25">
      <c r="A3485" t="s">
        <v>13</v>
      </c>
      <c r="B3485" t="s">
        <v>61</v>
      </c>
      <c r="C3485" s="1">
        <v>42459</v>
      </c>
      <c r="D3485">
        <f>11-0-0</f>
        <v>11</v>
      </c>
      <c r="E3485">
        <v>10</v>
      </c>
      <c r="F3485" s="7">
        <v>9.2904800650935702</v>
      </c>
      <c r="G3485" s="7">
        <v>7.0741471666196771</v>
      </c>
      <c r="H3485">
        <v>6.97</v>
      </c>
      <c r="I3485" s="7">
        <v>6.9350222723428248</v>
      </c>
      <c r="J3485">
        <v>8.6999999999999993</v>
      </c>
      <c r="K3485">
        <v>341</v>
      </c>
      <c r="L3485">
        <v>300</v>
      </c>
      <c r="M3485">
        <v>36.5</v>
      </c>
      <c r="N3485">
        <v>33.299999999999997</v>
      </c>
    </row>
    <row r="3486" spans="1:14" x14ac:dyDescent="0.25">
      <c r="A3486" t="s">
        <v>14</v>
      </c>
      <c r="B3486" t="s">
        <v>61</v>
      </c>
      <c r="C3486" s="1">
        <v>42459</v>
      </c>
      <c r="D3486">
        <f>8-0-0</f>
        <v>8</v>
      </c>
      <c r="E3486">
        <v>6.1</v>
      </c>
      <c r="F3486" s="7">
        <v>6.7567127746135061</v>
      </c>
      <c r="G3486" s="7">
        <v>4.2729066817028469</v>
      </c>
      <c r="H3486">
        <v>4.21</v>
      </c>
      <c r="I3486" s="7">
        <v>4.1888728502960246</v>
      </c>
      <c r="J3486">
        <v>6.1</v>
      </c>
      <c r="K3486">
        <v>240</v>
      </c>
      <c r="L3486">
        <v>183</v>
      </c>
      <c r="M3486">
        <v>17.3</v>
      </c>
      <c r="N3486">
        <v>15.7</v>
      </c>
    </row>
    <row r="3487" spans="1:14" x14ac:dyDescent="0.25">
      <c r="A3487" t="s">
        <v>15</v>
      </c>
      <c r="B3487" t="s">
        <v>61</v>
      </c>
      <c r="C3487" s="1">
        <v>42459</v>
      </c>
      <c r="D3487">
        <f>12.5-0-0</f>
        <v>12.5</v>
      </c>
      <c r="E3487">
        <v>9.9</v>
      </c>
      <c r="F3487" s="7">
        <v>10.557363710333602</v>
      </c>
      <c r="G3487" s="7">
        <v>4.1409641950944449</v>
      </c>
      <c r="H3487">
        <v>4.08</v>
      </c>
      <c r="I3487" s="7">
        <v>4.0595252325909215</v>
      </c>
      <c r="J3487">
        <v>9.5</v>
      </c>
      <c r="K3487">
        <v>376</v>
      </c>
      <c r="L3487">
        <v>297</v>
      </c>
      <c r="M3487">
        <v>48.6</v>
      </c>
      <c r="N3487">
        <v>44.3</v>
      </c>
    </row>
    <row r="3488" spans="1:14" x14ac:dyDescent="0.25">
      <c r="A3488" t="s">
        <v>16</v>
      </c>
      <c r="B3488" t="s">
        <v>61</v>
      </c>
      <c r="C3488" s="1">
        <v>42459</v>
      </c>
      <c r="D3488">
        <f>13-0-0</f>
        <v>13</v>
      </c>
      <c r="E3488">
        <v>9.9</v>
      </c>
      <c r="F3488" s="7">
        <v>10.979658258746946</v>
      </c>
      <c r="G3488" s="7">
        <v>6.891457569777276</v>
      </c>
      <c r="H3488">
        <v>6.79</v>
      </c>
      <c r="I3488" s="7">
        <v>6.7559255709049904</v>
      </c>
      <c r="J3488">
        <v>9.5</v>
      </c>
      <c r="K3488">
        <v>373.5</v>
      </c>
      <c r="L3488">
        <v>297</v>
      </c>
      <c r="M3488">
        <v>91</v>
      </c>
      <c r="N3488">
        <v>82.9</v>
      </c>
    </row>
    <row r="3489" spans="1:14" x14ac:dyDescent="0.25">
      <c r="A3489" t="s">
        <v>17</v>
      </c>
      <c r="B3489" t="s">
        <v>61</v>
      </c>
      <c r="C3489" s="1">
        <v>42459</v>
      </c>
      <c r="D3489">
        <v>0</v>
      </c>
      <c r="E3489">
        <v>17</v>
      </c>
      <c r="F3489" s="7">
        <v>0</v>
      </c>
      <c r="G3489" s="7">
        <v>3.3391598533972369</v>
      </c>
      <c r="H3489">
        <v>3.29</v>
      </c>
      <c r="I3489" s="7">
        <v>3.2734897096137576</v>
      </c>
      <c r="J3489">
        <v>38.799999999999997</v>
      </c>
      <c r="K3489">
        <v>0</v>
      </c>
      <c r="L3489">
        <v>510</v>
      </c>
      <c r="M3489">
        <v>488.3</v>
      </c>
      <c r="N3489">
        <v>444.9</v>
      </c>
    </row>
    <row r="3490" spans="1:14" x14ac:dyDescent="0.25">
      <c r="A3490" t="s">
        <v>18</v>
      </c>
      <c r="B3490" t="s">
        <v>61</v>
      </c>
      <c r="C3490" s="1">
        <v>42459</v>
      </c>
      <c r="D3490">
        <f>20-0-0</f>
        <v>20</v>
      </c>
      <c r="E3490">
        <v>16.2</v>
      </c>
      <c r="F3490" s="7">
        <v>16.891781936533764</v>
      </c>
      <c r="G3490" s="7">
        <v>2.5170566676064277</v>
      </c>
      <c r="H3490">
        <v>2.48</v>
      </c>
      <c r="I3490" s="7">
        <v>2.4675545531435015</v>
      </c>
      <c r="J3490">
        <v>15.2</v>
      </c>
      <c r="K3490">
        <v>598</v>
      </c>
      <c r="L3490">
        <v>486</v>
      </c>
      <c r="M3490">
        <v>205.6</v>
      </c>
      <c r="N3490">
        <v>187.3</v>
      </c>
    </row>
    <row r="3491" spans="1:14" x14ac:dyDescent="0.25">
      <c r="A3491" t="s">
        <v>19</v>
      </c>
      <c r="B3491" t="s">
        <v>61</v>
      </c>
      <c r="C3491" s="1">
        <v>42459</v>
      </c>
      <c r="D3491">
        <f>15.5-0-0</f>
        <v>15.5</v>
      </c>
      <c r="E3491">
        <v>14.6</v>
      </c>
      <c r="F3491" s="7">
        <v>13.091131000813668</v>
      </c>
      <c r="G3491" s="7">
        <v>2.5069072455596277</v>
      </c>
      <c r="H3491">
        <v>2.4700000000000002</v>
      </c>
      <c r="I3491" s="7">
        <v>2.4576047363969553</v>
      </c>
      <c r="J3491">
        <v>11.6</v>
      </c>
      <c r="K3491">
        <v>457.5</v>
      </c>
      <c r="L3491">
        <v>438</v>
      </c>
      <c r="M3491">
        <v>245.6</v>
      </c>
      <c r="N3491">
        <v>223.8</v>
      </c>
    </row>
    <row r="3492" spans="1:14" x14ac:dyDescent="0.25">
      <c r="A3492" t="s">
        <v>20</v>
      </c>
      <c r="B3492" t="s">
        <v>61</v>
      </c>
      <c r="C3492" s="1">
        <v>42459</v>
      </c>
      <c r="D3492">
        <f>31-0-0</f>
        <v>31</v>
      </c>
      <c r="E3492">
        <v>23.5</v>
      </c>
      <c r="F3492" s="7">
        <v>26.182262001627336</v>
      </c>
      <c r="G3492" s="7">
        <v>2.0501832534536226</v>
      </c>
      <c r="H3492">
        <v>2.02</v>
      </c>
      <c r="I3492" s="7">
        <v>2.009862982802368</v>
      </c>
      <c r="J3492">
        <v>21.8</v>
      </c>
      <c r="K3492">
        <v>857.5</v>
      </c>
      <c r="L3492">
        <v>705</v>
      </c>
      <c r="M3492">
        <v>233.2</v>
      </c>
      <c r="N3492">
        <v>212.5</v>
      </c>
    </row>
    <row r="3493" spans="1:14" x14ac:dyDescent="0.25">
      <c r="A3493" t="s">
        <v>21</v>
      </c>
      <c r="B3493" t="s">
        <v>61</v>
      </c>
      <c r="C3493" s="1">
        <v>42459</v>
      </c>
      <c r="D3493">
        <f>26.5-0-0</f>
        <v>26.5</v>
      </c>
      <c r="E3493">
        <v>22.5</v>
      </c>
      <c r="F3493" s="7">
        <v>22.381611065907236</v>
      </c>
      <c r="G3493" s="7">
        <v>3.0651254581336338</v>
      </c>
      <c r="H3493">
        <v>3.02</v>
      </c>
      <c r="I3493" s="7">
        <v>3.004844657457006</v>
      </c>
      <c r="J3493">
        <v>20</v>
      </c>
      <c r="K3493">
        <v>788</v>
      </c>
      <c r="L3493">
        <v>675</v>
      </c>
      <c r="M3493">
        <v>394.9</v>
      </c>
      <c r="N3493">
        <v>359.8</v>
      </c>
    </row>
    <row r="3494" spans="1:14" x14ac:dyDescent="0.25">
      <c r="A3494" t="s">
        <v>22</v>
      </c>
      <c r="B3494" t="s">
        <v>61</v>
      </c>
      <c r="C3494" s="1">
        <v>42459</v>
      </c>
      <c r="D3494">
        <f>17-0-0</f>
        <v>17</v>
      </c>
      <c r="E3494">
        <v>17.100000000000001</v>
      </c>
      <c r="F3494" s="7">
        <v>14.3580146460537</v>
      </c>
      <c r="G3494" s="7">
        <v>1.4412179306456159</v>
      </c>
      <c r="H3494">
        <v>1.42</v>
      </c>
      <c r="I3494" s="7">
        <v>1.4128739780095854</v>
      </c>
      <c r="J3494">
        <v>15.3</v>
      </c>
      <c r="K3494">
        <v>601</v>
      </c>
      <c r="L3494">
        <v>513</v>
      </c>
      <c r="M3494">
        <v>283.89999999999998</v>
      </c>
      <c r="N3494">
        <v>258.60000000000002</v>
      </c>
    </row>
    <row r="3495" spans="1:14" x14ac:dyDescent="0.25">
      <c r="A3495" t="s">
        <v>23</v>
      </c>
      <c r="B3495" t="s">
        <v>61</v>
      </c>
      <c r="C3495" s="1">
        <v>42459</v>
      </c>
      <c r="D3495">
        <f>4.3-0-0</f>
        <v>4.3</v>
      </c>
      <c r="E3495">
        <v>4.7</v>
      </c>
      <c r="F3495" s="7">
        <v>3.6317331163547588</v>
      </c>
      <c r="G3495" s="7">
        <v>2.3851141809980261</v>
      </c>
      <c r="H3495">
        <v>2.35</v>
      </c>
      <c r="I3495" s="7">
        <v>2.3382069354383987</v>
      </c>
      <c r="J3495">
        <v>2.9</v>
      </c>
      <c r="K3495">
        <v>112.79499999999999</v>
      </c>
      <c r="L3495">
        <v>141</v>
      </c>
      <c r="M3495">
        <v>4.8</v>
      </c>
      <c r="N3495">
        <v>4.4000000000000004</v>
      </c>
    </row>
    <row r="3496" spans="1:14" x14ac:dyDescent="0.25">
      <c r="A3496" t="s">
        <v>24</v>
      </c>
      <c r="B3496" t="s">
        <v>61</v>
      </c>
      <c r="C3496" s="1">
        <v>42459</v>
      </c>
      <c r="D3496">
        <f>41-0-0</f>
        <v>41</v>
      </c>
      <c r="E3496">
        <v>35</v>
      </c>
      <c r="F3496" s="7">
        <v>34.628152969894217</v>
      </c>
      <c r="G3496" s="7">
        <v>1.7457005920496194</v>
      </c>
      <c r="H3496">
        <v>1.72</v>
      </c>
      <c r="I3496" s="7">
        <v>1.7113684804059768</v>
      </c>
      <c r="J3496">
        <v>30.8</v>
      </c>
      <c r="K3496">
        <v>1212.9000000000001</v>
      </c>
      <c r="L3496">
        <v>1050</v>
      </c>
      <c r="M3496">
        <v>573.1</v>
      </c>
      <c r="N3496">
        <v>522.20000000000005</v>
      </c>
    </row>
    <row r="3497" spans="1:14" x14ac:dyDescent="0.25">
      <c r="A3497" t="s">
        <v>25</v>
      </c>
      <c r="B3497" t="s">
        <v>61</v>
      </c>
      <c r="C3497" s="1">
        <v>42459</v>
      </c>
      <c r="D3497">
        <f>6-0-0</f>
        <v>6</v>
      </c>
      <c r="E3497">
        <v>6.3</v>
      </c>
      <c r="F3497" s="7">
        <v>5.0675345809601291</v>
      </c>
      <c r="G3497" s="7">
        <v>2.344516492810826</v>
      </c>
      <c r="H3497">
        <v>2.31</v>
      </c>
      <c r="I3497" s="7">
        <v>2.2984076684522132</v>
      </c>
      <c r="J3497">
        <v>4.9000000000000004</v>
      </c>
      <c r="K3497">
        <v>193</v>
      </c>
      <c r="L3497">
        <v>189</v>
      </c>
      <c r="M3497">
        <v>13.7</v>
      </c>
      <c r="N3497">
        <v>12.5</v>
      </c>
    </row>
    <row r="3498" spans="1:14" x14ac:dyDescent="0.25">
      <c r="A3498" t="s">
        <v>26</v>
      </c>
      <c r="B3498" t="s">
        <v>61</v>
      </c>
      <c r="C3498" s="1">
        <v>42459</v>
      </c>
      <c r="D3498">
        <f>19.5-0-0</f>
        <v>19.5</v>
      </c>
      <c r="E3498">
        <v>13.8</v>
      </c>
      <c r="F3498" s="7">
        <v>16.46948738812042</v>
      </c>
      <c r="G3498" s="7">
        <v>1.5833098393008174</v>
      </c>
      <c r="H3498">
        <v>1.56</v>
      </c>
      <c r="I3498" s="7">
        <v>1.5521714124612347</v>
      </c>
      <c r="J3498">
        <v>14.5</v>
      </c>
      <c r="K3498">
        <v>570.5</v>
      </c>
      <c r="L3498">
        <v>414</v>
      </c>
      <c r="M3498">
        <v>81.599999999999994</v>
      </c>
      <c r="N3498">
        <v>74.3</v>
      </c>
    </row>
    <row r="3499" spans="1:14" x14ac:dyDescent="0.25">
      <c r="A3499" t="s">
        <v>27</v>
      </c>
      <c r="B3499" t="s">
        <v>61</v>
      </c>
      <c r="C3499" s="1">
        <v>42459</v>
      </c>
      <c r="D3499">
        <f>19-0-0</f>
        <v>19</v>
      </c>
      <c r="E3499">
        <v>18.2</v>
      </c>
      <c r="F3499" s="7">
        <v>16.047192839707076</v>
      </c>
      <c r="G3499" s="7">
        <v>1.3701719763180151</v>
      </c>
      <c r="H3499">
        <v>1.35</v>
      </c>
      <c r="I3499" s="7">
        <v>1.3432252607837609</v>
      </c>
      <c r="J3499">
        <v>14.7</v>
      </c>
      <c r="K3499">
        <v>578</v>
      </c>
      <c r="L3499">
        <v>546</v>
      </c>
      <c r="M3499">
        <v>267.2</v>
      </c>
      <c r="N3499">
        <v>243.4</v>
      </c>
    </row>
    <row r="3500" spans="1:14" x14ac:dyDescent="0.25">
      <c r="A3500" t="s">
        <v>28</v>
      </c>
      <c r="B3500" t="s">
        <v>61</v>
      </c>
      <c r="C3500" s="1">
        <v>42459</v>
      </c>
      <c r="D3500">
        <f>6-0-0</f>
        <v>6</v>
      </c>
      <c r="E3500">
        <v>7</v>
      </c>
      <c r="F3500" s="7">
        <v>5.0675345809601291</v>
      </c>
      <c r="G3500" s="7">
        <v>1.360022554271215</v>
      </c>
      <c r="H3500">
        <v>1.34</v>
      </c>
      <c r="I3500" s="7">
        <v>1.3332754440372145</v>
      </c>
      <c r="J3500">
        <v>5.2</v>
      </c>
      <c r="K3500">
        <v>206</v>
      </c>
      <c r="L3500">
        <v>210</v>
      </c>
      <c r="M3500">
        <v>96</v>
      </c>
      <c r="N3500">
        <v>87.4</v>
      </c>
    </row>
    <row r="3501" spans="1:14" x14ac:dyDescent="0.25">
      <c r="A3501" t="s">
        <v>29</v>
      </c>
      <c r="B3501" t="s">
        <v>61</v>
      </c>
      <c r="C3501" s="1">
        <v>42459</v>
      </c>
      <c r="D3501">
        <f>16-0-0</f>
        <v>16</v>
      </c>
      <c r="E3501">
        <v>12.4</v>
      </c>
      <c r="F3501" s="7">
        <v>13.513425549227012</v>
      </c>
      <c r="G3501" s="7">
        <v>1.3092754440372145</v>
      </c>
      <c r="H3501">
        <v>1.29</v>
      </c>
      <c r="I3501" s="7">
        <v>1.2835263603044826</v>
      </c>
      <c r="J3501">
        <v>12.1</v>
      </c>
      <c r="K3501">
        <v>477.5</v>
      </c>
      <c r="L3501">
        <v>372</v>
      </c>
      <c r="M3501">
        <v>48</v>
      </c>
      <c r="N3501">
        <v>43.8</v>
      </c>
    </row>
    <row r="3502" spans="1:14" x14ac:dyDescent="0.25">
      <c r="A3502" t="s">
        <v>30</v>
      </c>
      <c r="B3502" t="s">
        <v>61</v>
      </c>
      <c r="C3502" s="1">
        <v>42459</v>
      </c>
      <c r="D3502">
        <f>36-0-0</f>
        <v>36</v>
      </c>
      <c r="E3502">
        <v>31.3</v>
      </c>
      <c r="F3502" s="7">
        <v>30.405207485760776</v>
      </c>
      <c r="G3502" s="7">
        <v>1.6239075274880179</v>
      </c>
      <c r="H3502">
        <v>1.6</v>
      </c>
      <c r="I3502" s="7">
        <v>1.5919706794474202</v>
      </c>
      <c r="J3502">
        <v>27</v>
      </c>
      <c r="K3502">
        <v>1065</v>
      </c>
      <c r="L3502">
        <v>939</v>
      </c>
      <c r="M3502">
        <v>114.4</v>
      </c>
      <c r="N3502">
        <v>104.2</v>
      </c>
    </row>
    <row r="3503" spans="1:14" x14ac:dyDescent="0.25">
      <c r="A3503" t="s">
        <v>31</v>
      </c>
      <c r="B3503" t="s">
        <v>61</v>
      </c>
      <c r="C3503" s="1">
        <v>42459</v>
      </c>
      <c r="D3503">
        <f>53-0-0</f>
        <v>53</v>
      </c>
      <c r="E3503">
        <v>19.399999999999999</v>
      </c>
      <c r="F3503" s="7">
        <v>44.763222131814473</v>
      </c>
      <c r="G3503" s="7">
        <v>1.360022554271215</v>
      </c>
      <c r="H3503">
        <v>1.34</v>
      </c>
      <c r="I3503" s="7">
        <v>1.3332754440372145</v>
      </c>
      <c r="J3503">
        <v>32.200000000000003</v>
      </c>
      <c r="K3503">
        <v>1268.5</v>
      </c>
      <c r="L3503">
        <v>582</v>
      </c>
      <c r="M3503">
        <v>236.2</v>
      </c>
      <c r="N3503">
        <v>215.2</v>
      </c>
    </row>
    <row r="3504" spans="1:14" x14ac:dyDescent="0.25">
      <c r="A3504" t="s">
        <v>32</v>
      </c>
      <c r="B3504" t="s">
        <v>61</v>
      </c>
      <c r="C3504" s="1">
        <v>42459</v>
      </c>
      <c r="D3504">
        <f>7-0-0</f>
        <v>7</v>
      </c>
      <c r="E3504">
        <v>6.8</v>
      </c>
      <c r="F3504" s="7">
        <v>5.9121236777868171</v>
      </c>
      <c r="G3504" s="7">
        <v>0.84240202988440926</v>
      </c>
      <c r="H3504">
        <v>0.83</v>
      </c>
      <c r="I3504" s="7">
        <v>0.82583478996334925</v>
      </c>
      <c r="J3504">
        <v>5.4</v>
      </c>
      <c r="K3504">
        <v>214</v>
      </c>
      <c r="L3504">
        <v>204</v>
      </c>
      <c r="M3504">
        <v>82.7</v>
      </c>
      <c r="N3504">
        <v>75.3</v>
      </c>
    </row>
    <row r="3505" spans="1:14" x14ac:dyDescent="0.25">
      <c r="A3505" t="s">
        <v>33</v>
      </c>
      <c r="B3505" t="s">
        <v>61</v>
      </c>
      <c r="C3505" s="1">
        <v>42459</v>
      </c>
      <c r="D3505">
        <v>0</v>
      </c>
      <c r="E3505">
        <v>15</v>
      </c>
      <c r="F3505" s="7">
        <v>0</v>
      </c>
      <c r="G3505" s="7">
        <v>0.98449393853961076</v>
      </c>
      <c r="H3505">
        <v>0.97</v>
      </c>
      <c r="I3505" s="7">
        <v>0.96513222441499846</v>
      </c>
      <c r="J3505">
        <v>34.299999999999997</v>
      </c>
      <c r="K3505">
        <v>0</v>
      </c>
      <c r="L3505">
        <v>450</v>
      </c>
      <c r="M3505">
        <v>790.6</v>
      </c>
      <c r="N3505">
        <v>720.3</v>
      </c>
    </row>
    <row r="3506" spans="1:14" x14ac:dyDescent="0.25">
      <c r="A3506" t="s">
        <v>34</v>
      </c>
      <c r="B3506" t="s">
        <v>61</v>
      </c>
      <c r="C3506" s="1">
        <v>42459</v>
      </c>
      <c r="D3506">
        <f>9.6-0-0</f>
        <v>9.6</v>
      </c>
      <c r="E3506">
        <v>7.2</v>
      </c>
      <c r="F3506" s="7">
        <v>8.1080553295362066</v>
      </c>
      <c r="G3506" s="7">
        <v>0.56836763462080631</v>
      </c>
      <c r="H3506">
        <v>0.56000000000000005</v>
      </c>
      <c r="I3506" s="7">
        <v>0.55718973780659709</v>
      </c>
      <c r="J3506">
        <v>7</v>
      </c>
      <c r="K3506">
        <v>274.91500000000002</v>
      </c>
      <c r="L3506">
        <v>216</v>
      </c>
      <c r="M3506">
        <v>29.6</v>
      </c>
      <c r="N3506">
        <v>26.9</v>
      </c>
    </row>
    <row r="3507" spans="1:14" x14ac:dyDescent="0.25">
      <c r="A3507" t="s">
        <v>35</v>
      </c>
      <c r="B3507" t="s">
        <v>61</v>
      </c>
      <c r="C3507" s="1">
        <v>42459</v>
      </c>
      <c r="D3507">
        <f>21-0-0</f>
        <v>21</v>
      </c>
      <c r="E3507">
        <v>18</v>
      </c>
      <c r="F3507" s="7">
        <v>17.736371033360452</v>
      </c>
      <c r="G3507" s="7">
        <v>0.55821821257400617</v>
      </c>
      <c r="H3507">
        <v>0.55000000000000004</v>
      </c>
      <c r="I3507" s="7">
        <v>0.5472399210600507</v>
      </c>
      <c r="J3507">
        <v>16.100000000000001</v>
      </c>
      <c r="K3507">
        <v>634</v>
      </c>
      <c r="L3507">
        <v>540</v>
      </c>
      <c r="M3507">
        <v>294.89999999999998</v>
      </c>
      <c r="N3507">
        <v>268.7</v>
      </c>
    </row>
    <row r="3508" spans="1:14" x14ac:dyDescent="0.25">
      <c r="A3508" t="s">
        <v>36</v>
      </c>
      <c r="B3508" t="s">
        <v>61</v>
      </c>
      <c r="C3508" s="1">
        <v>42459</v>
      </c>
      <c r="D3508">
        <v>0</v>
      </c>
      <c r="E3508">
        <v>8</v>
      </c>
      <c r="F3508" s="7">
        <v>0</v>
      </c>
      <c r="G3508" s="7">
        <v>0.25373555117000279</v>
      </c>
      <c r="H3508">
        <v>0.25</v>
      </c>
      <c r="I3508" s="7">
        <v>0.2487454186636594</v>
      </c>
      <c r="J3508">
        <v>18.3</v>
      </c>
      <c r="K3508">
        <v>0</v>
      </c>
      <c r="L3508">
        <v>240</v>
      </c>
      <c r="M3508">
        <v>0</v>
      </c>
      <c r="N3508">
        <v>0</v>
      </c>
    </row>
    <row r="3509" spans="1:14" x14ac:dyDescent="0.25">
      <c r="A3509" t="s">
        <v>37</v>
      </c>
      <c r="B3509" t="s">
        <v>61</v>
      </c>
      <c r="C3509" s="1">
        <v>42459</v>
      </c>
      <c r="D3509">
        <v>0</v>
      </c>
      <c r="E3509">
        <v>0</v>
      </c>
      <c r="F3509" s="7">
        <v>0</v>
      </c>
      <c r="G3509" s="7">
        <v>0</v>
      </c>
      <c r="H3509">
        <v>0</v>
      </c>
      <c r="I3509" s="7">
        <v>0</v>
      </c>
      <c r="J3509">
        <v>0</v>
      </c>
      <c r="K3509">
        <v>0</v>
      </c>
      <c r="L3509">
        <v>0</v>
      </c>
      <c r="M3509">
        <v>0</v>
      </c>
      <c r="N3509">
        <v>0</v>
      </c>
    </row>
    <row r="3510" spans="1:14" x14ac:dyDescent="0.25">
      <c r="A3510" t="s">
        <v>38</v>
      </c>
      <c r="B3510" t="s">
        <v>61</v>
      </c>
      <c r="C3510" s="1">
        <v>42459</v>
      </c>
      <c r="D3510">
        <v>0</v>
      </c>
      <c r="E3510">
        <v>10</v>
      </c>
      <c r="F3510" s="7">
        <v>0</v>
      </c>
      <c r="G3510" s="7">
        <v>0</v>
      </c>
      <c r="H3510">
        <v>0</v>
      </c>
      <c r="I3510" s="7">
        <v>0</v>
      </c>
      <c r="J3510">
        <v>22.9</v>
      </c>
      <c r="K3510">
        <v>0</v>
      </c>
      <c r="L3510">
        <v>300</v>
      </c>
      <c r="M3510">
        <v>529.70000000000005</v>
      </c>
      <c r="N3510">
        <v>482.6</v>
      </c>
    </row>
    <row r="3511" spans="1:14" x14ac:dyDescent="0.25">
      <c r="A3511" t="s">
        <v>59</v>
      </c>
      <c r="B3511" t="s">
        <v>61</v>
      </c>
      <c r="C3511" s="1">
        <v>42459</v>
      </c>
      <c r="D3511">
        <v>0</v>
      </c>
      <c r="E3511">
        <v>5</v>
      </c>
      <c r="F3511" s="7">
        <v>0</v>
      </c>
      <c r="G3511" s="7">
        <v>0</v>
      </c>
      <c r="I3511" s="7">
        <v>0</v>
      </c>
      <c r="K3511">
        <v>0</v>
      </c>
      <c r="L3511">
        <v>150</v>
      </c>
      <c r="M3511">
        <v>0</v>
      </c>
      <c r="N3511">
        <v>0</v>
      </c>
    </row>
    <row r="3512" spans="1:14" x14ac:dyDescent="0.25">
      <c r="A3512" t="s">
        <v>1</v>
      </c>
      <c r="B3512" t="s">
        <v>61</v>
      </c>
      <c r="C3512" s="1">
        <v>42460</v>
      </c>
      <c r="D3512">
        <v>604.4</v>
      </c>
      <c r="E3512">
        <v>507.19999999999993</v>
      </c>
      <c r="F3512">
        <v>578</v>
      </c>
      <c r="G3512">
        <v>106.89999999999998</v>
      </c>
      <c r="H3512">
        <v>177.35000000000002</v>
      </c>
      <c r="I3512">
        <v>196.52</v>
      </c>
      <c r="J3512">
        <v>533.26373626373629</v>
      </c>
      <c r="K3512">
        <v>18738.400000000001</v>
      </c>
      <c r="L3512">
        <v>16678</v>
      </c>
      <c r="M3512">
        <v>6115.0999999999995</v>
      </c>
      <c r="N3512">
        <v>5670.5199999999995</v>
      </c>
    </row>
    <row r="3513" spans="1:14" x14ac:dyDescent="0.25">
      <c r="A3513" t="s">
        <v>2</v>
      </c>
      <c r="B3513" t="s">
        <v>61</v>
      </c>
      <c r="C3513" s="1">
        <v>42460</v>
      </c>
      <c r="D3513">
        <f>16.6-0-0</f>
        <v>16.600000000000001</v>
      </c>
      <c r="E3513">
        <v>15.4</v>
      </c>
      <c r="F3513" s="7">
        <v>15.874917273328924</v>
      </c>
      <c r="G3513" s="7">
        <v>12.477191993233713</v>
      </c>
      <c r="H3513">
        <v>20.7</v>
      </c>
      <c r="I3513" s="7">
        <v>22.937490837327317</v>
      </c>
      <c r="J3513">
        <v>12.7</v>
      </c>
      <c r="K3513">
        <v>515.27</v>
      </c>
      <c r="L3513">
        <v>477.40000000000003</v>
      </c>
      <c r="M3513">
        <v>65.7</v>
      </c>
      <c r="N3513">
        <v>61</v>
      </c>
    </row>
    <row r="3514" spans="1:14" x14ac:dyDescent="0.25">
      <c r="A3514" t="s">
        <v>3</v>
      </c>
      <c r="B3514" t="s">
        <v>61</v>
      </c>
      <c r="C3514" s="1">
        <v>42460</v>
      </c>
      <c r="D3514">
        <f>5.6-0-0</f>
        <v>5.6</v>
      </c>
      <c r="E3514">
        <v>3.9</v>
      </c>
      <c r="F3514" s="7">
        <v>5.3553937789543342</v>
      </c>
      <c r="G3514" s="7">
        <v>8.5049844939385366</v>
      </c>
      <c r="H3514">
        <v>14.11</v>
      </c>
      <c r="I3514" s="7">
        <v>15.63516887510572</v>
      </c>
      <c r="J3514">
        <v>3.5</v>
      </c>
      <c r="K3514">
        <v>142.715</v>
      </c>
      <c r="L3514">
        <v>120.89999999999999</v>
      </c>
      <c r="M3514">
        <v>37.4</v>
      </c>
      <c r="N3514">
        <v>34.700000000000003</v>
      </c>
    </row>
    <row r="3515" spans="1:14" x14ac:dyDescent="0.25">
      <c r="A3515" t="s">
        <v>4</v>
      </c>
      <c r="B3515" t="s">
        <v>61</v>
      </c>
      <c r="C3515" s="1">
        <v>42460</v>
      </c>
      <c r="D3515">
        <f>9.7-0-0</f>
        <v>9.6999999999999993</v>
      </c>
      <c r="E3515">
        <v>7.8</v>
      </c>
      <c r="F3515" s="7">
        <v>9.2763070814030435</v>
      </c>
      <c r="G3515" s="7">
        <v>6.316955173385959</v>
      </c>
      <c r="H3515">
        <v>10.48</v>
      </c>
      <c r="I3515" s="7">
        <v>11.612797293487455</v>
      </c>
      <c r="J3515">
        <v>6.9</v>
      </c>
      <c r="K3515">
        <v>278.41999999999996</v>
      </c>
      <c r="L3515">
        <v>241.79999999999998</v>
      </c>
      <c r="M3515">
        <v>65.3</v>
      </c>
      <c r="N3515">
        <v>60.6</v>
      </c>
    </row>
    <row r="3516" spans="1:14" x14ac:dyDescent="0.25">
      <c r="A3516" t="s">
        <v>5</v>
      </c>
      <c r="B3516" t="s">
        <v>61</v>
      </c>
      <c r="C3516" s="1">
        <v>42460</v>
      </c>
      <c r="D3516">
        <f>12.7-0-0</f>
        <v>12.7</v>
      </c>
      <c r="E3516">
        <v>7.7</v>
      </c>
      <c r="F3516" s="7">
        <v>12.145268034414295</v>
      </c>
      <c r="G3516" s="7">
        <v>6.0939329010431331</v>
      </c>
      <c r="H3516">
        <v>10.11</v>
      </c>
      <c r="I3516" s="7">
        <v>11.202803495912036</v>
      </c>
      <c r="J3516">
        <v>11.3</v>
      </c>
      <c r="K3516">
        <v>456.01049999999998</v>
      </c>
      <c r="L3516">
        <v>238.70000000000002</v>
      </c>
      <c r="M3516">
        <v>39</v>
      </c>
      <c r="N3516">
        <v>36.1</v>
      </c>
    </row>
    <row r="3517" spans="1:14" x14ac:dyDescent="0.25">
      <c r="A3517" t="s">
        <v>6</v>
      </c>
      <c r="B3517" t="s">
        <v>61</v>
      </c>
      <c r="C3517" s="1">
        <v>42460</v>
      </c>
      <c r="D3517">
        <f>12.3-0-0</f>
        <v>12.3</v>
      </c>
      <c r="E3517">
        <v>15.4</v>
      </c>
      <c r="F3517" s="7">
        <v>11.762739907346131</v>
      </c>
      <c r="G3517" s="7">
        <v>7.5104257118691828</v>
      </c>
      <c r="H3517">
        <v>12.46</v>
      </c>
      <c r="I3517" s="7">
        <v>13.806818156188326</v>
      </c>
      <c r="J3517">
        <v>10.1</v>
      </c>
      <c r="K3517">
        <v>409.94</v>
      </c>
      <c r="L3517">
        <v>477.40000000000003</v>
      </c>
      <c r="M3517">
        <v>49.6</v>
      </c>
      <c r="N3517">
        <v>46</v>
      </c>
    </row>
    <row r="3518" spans="1:14" x14ac:dyDescent="0.25">
      <c r="A3518" t="s">
        <v>7</v>
      </c>
      <c r="B3518" t="s">
        <v>61</v>
      </c>
      <c r="C3518" s="1">
        <v>42460</v>
      </c>
      <c r="D3518">
        <f>13-0-0</f>
        <v>13</v>
      </c>
      <c r="E3518">
        <v>11.5</v>
      </c>
      <c r="F3518" s="7">
        <v>12.432164129715421</v>
      </c>
      <c r="G3518" s="7">
        <v>6.3470933182971496</v>
      </c>
      <c r="H3518">
        <v>10.53</v>
      </c>
      <c r="I3518" s="7">
        <v>11.668201860727374</v>
      </c>
      <c r="J3518">
        <v>14.1</v>
      </c>
      <c r="K3518">
        <v>569.29600000000005</v>
      </c>
      <c r="L3518">
        <v>356.5</v>
      </c>
      <c r="M3518">
        <v>52.5</v>
      </c>
      <c r="N3518">
        <v>48.7</v>
      </c>
    </row>
    <row r="3519" spans="1:14" x14ac:dyDescent="0.25">
      <c r="A3519" t="s">
        <v>8</v>
      </c>
      <c r="B3519" t="s">
        <v>61</v>
      </c>
      <c r="C3519" s="1">
        <v>42460</v>
      </c>
      <c r="D3519">
        <f>10.8-0-0</f>
        <v>10.8</v>
      </c>
      <c r="E3519">
        <v>9.4</v>
      </c>
      <c r="F3519" s="7">
        <v>10.328259430840504</v>
      </c>
      <c r="G3519" s="7">
        <v>4.8221031857908079</v>
      </c>
      <c r="H3519">
        <v>8</v>
      </c>
      <c r="I3519" s="7">
        <v>8.8647307583873687</v>
      </c>
      <c r="J3519">
        <v>12.8</v>
      </c>
      <c r="K3519">
        <v>519.15700000000004</v>
      </c>
      <c r="L3519">
        <v>291.40000000000003</v>
      </c>
      <c r="M3519">
        <v>59.1</v>
      </c>
      <c r="N3519">
        <v>54.8</v>
      </c>
    </row>
    <row r="3520" spans="1:14" x14ac:dyDescent="0.25">
      <c r="A3520" t="s">
        <v>9</v>
      </c>
      <c r="B3520" t="s">
        <v>61</v>
      </c>
      <c r="C3520" s="1">
        <v>42460</v>
      </c>
      <c r="D3520">
        <f>13.5-0-0</f>
        <v>13.5</v>
      </c>
      <c r="E3520">
        <v>11.3</v>
      </c>
      <c r="F3520" s="7">
        <v>12.91032428855063</v>
      </c>
      <c r="G3520" s="7">
        <v>6.244623625599095</v>
      </c>
      <c r="H3520">
        <v>10.36</v>
      </c>
      <c r="I3520" s="7">
        <v>11.479826332111642</v>
      </c>
      <c r="J3520">
        <v>10.5</v>
      </c>
      <c r="K3520">
        <v>424.28000000000003</v>
      </c>
      <c r="L3520">
        <v>350.3</v>
      </c>
      <c r="M3520">
        <v>42.2</v>
      </c>
      <c r="N3520">
        <v>39.1</v>
      </c>
    </row>
    <row r="3521" spans="1:14" x14ac:dyDescent="0.25">
      <c r="A3521" t="s">
        <v>10</v>
      </c>
      <c r="B3521" t="s">
        <v>61</v>
      </c>
      <c r="C3521" s="1">
        <v>42460</v>
      </c>
      <c r="D3521">
        <f>17.4-0-0</f>
        <v>17.399999999999999</v>
      </c>
      <c r="E3521">
        <v>12.5</v>
      </c>
      <c r="F3521" s="7">
        <v>16.639973527465255</v>
      </c>
      <c r="G3521" s="7">
        <v>5.913104031575978</v>
      </c>
      <c r="H3521">
        <v>9.81</v>
      </c>
      <c r="I3521" s="7">
        <v>10.870376092472512</v>
      </c>
      <c r="J3521">
        <v>12.6</v>
      </c>
      <c r="K3521">
        <v>510.16499999999996</v>
      </c>
      <c r="L3521">
        <v>387.5</v>
      </c>
      <c r="M3521">
        <v>65.3</v>
      </c>
      <c r="N3521">
        <v>60.5</v>
      </c>
    </row>
    <row r="3522" spans="1:14" x14ac:dyDescent="0.25">
      <c r="A3522" t="s">
        <v>11</v>
      </c>
      <c r="B3522" t="s">
        <v>61</v>
      </c>
      <c r="C3522" s="1">
        <v>42460</v>
      </c>
      <c r="D3522">
        <f>10.6-0-0</f>
        <v>10.6</v>
      </c>
      <c r="E3522">
        <v>9.6</v>
      </c>
      <c r="F3522" s="7">
        <v>10.136995367306421</v>
      </c>
      <c r="G3522" s="7">
        <v>5.6599436143219606</v>
      </c>
      <c r="H3522">
        <v>9.39</v>
      </c>
      <c r="I3522" s="7">
        <v>10.404977727657174</v>
      </c>
      <c r="J3522">
        <v>8.1</v>
      </c>
      <c r="K3522">
        <v>327.61499999999995</v>
      </c>
      <c r="L3522">
        <v>297.59999999999997</v>
      </c>
      <c r="M3522">
        <v>46.5</v>
      </c>
      <c r="N3522">
        <v>43.1</v>
      </c>
    </row>
    <row r="3523" spans="1:14" x14ac:dyDescent="0.25">
      <c r="A3523" t="s">
        <v>12</v>
      </c>
      <c r="B3523" t="s">
        <v>61</v>
      </c>
      <c r="C3523" s="1">
        <v>42460</v>
      </c>
      <c r="D3523">
        <f>34.5-0-0</f>
        <v>34.5</v>
      </c>
      <c r="E3523">
        <v>28.9</v>
      </c>
      <c r="F3523" s="7">
        <v>32.993050959629386</v>
      </c>
      <c r="G3523" s="7">
        <v>3.9963180152241318</v>
      </c>
      <c r="H3523">
        <v>6.63</v>
      </c>
      <c r="I3523" s="7">
        <v>7.3466456160135314</v>
      </c>
      <c r="J3523">
        <v>25.8</v>
      </c>
      <c r="K3523">
        <v>1046.115</v>
      </c>
      <c r="L3523">
        <v>895.9</v>
      </c>
      <c r="M3523">
        <v>297</v>
      </c>
      <c r="N3523">
        <v>275.39999999999998</v>
      </c>
    </row>
    <row r="3524" spans="1:14" x14ac:dyDescent="0.25">
      <c r="A3524" t="s">
        <v>13</v>
      </c>
      <c r="B3524" t="s">
        <v>61</v>
      </c>
      <c r="C3524" s="1">
        <v>42460</v>
      </c>
      <c r="D3524">
        <f>11-0-0</f>
        <v>11</v>
      </c>
      <c r="E3524">
        <v>10</v>
      </c>
      <c r="F3524" s="7">
        <v>10.519523494374587</v>
      </c>
      <c r="G3524" s="7">
        <v>4.201257400620241</v>
      </c>
      <c r="H3524">
        <v>6.97</v>
      </c>
      <c r="I3524" s="7">
        <v>7.723396673244995</v>
      </c>
      <c r="J3524">
        <v>8.6999999999999993</v>
      </c>
      <c r="K3524">
        <v>352</v>
      </c>
      <c r="L3524">
        <v>310</v>
      </c>
      <c r="M3524">
        <v>37.4</v>
      </c>
      <c r="N3524">
        <v>34.700000000000003</v>
      </c>
    </row>
    <row r="3525" spans="1:14" x14ac:dyDescent="0.25">
      <c r="A3525" t="s">
        <v>14</v>
      </c>
      <c r="B3525" t="s">
        <v>61</v>
      </c>
      <c r="C3525" s="1">
        <v>42460</v>
      </c>
      <c r="D3525">
        <f>8-0-0</f>
        <v>8</v>
      </c>
      <c r="E3525">
        <v>6.1</v>
      </c>
      <c r="F3525" s="7">
        <v>7.6505625413633362</v>
      </c>
      <c r="G3525" s="7">
        <v>2.5376318015224126</v>
      </c>
      <c r="H3525">
        <v>4.21</v>
      </c>
      <c r="I3525" s="7">
        <v>4.6650645616013531</v>
      </c>
      <c r="J3525">
        <v>6.1</v>
      </c>
      <c r="K3525">
        <v>248</v>
      </c>
      <c r="L3525">
        <v>189.1</v>
      </c>
      <c r="M3525">
        <v>17.7</v>
      </c>
      <c r="N3525">
        <v>16.5</v>
      </c>
    </row>
    <row r="3526" spans="1:14" x14ac:dyDescent="0.25">
      <c r="A3526" t="s">
        <v>15</v>
      </c>
      <c r="B3526" t="s">
        <v>61</v>
      </c>
      <c r="C3526" s="1">
        <v>42460</v>
      </c>
      <c r="D3526">
        <f>12.5-0-0</f>
        <v>12.5</v>
      </c>
      <c r="E3526">
        <v>9.9</v>
      </c>
      <c r="F3526" s="7">
        <v>11.954003970880212</v>
      </c>
      <c r="G3526" s="7">
        <v>2.4592726247533121</v>
      </c>
      <c r="H3526">
        <v>4.08</v>
      </c>
      <c r="I3526" s="7">
        <v>4.5210126867775582</v>
      </c>
      <c r="J3526">
        <v>9.6</v>
      </c>
      <c r="K3526">
        <v>388.5</v>
      </c>
      <c r="L3526">
        <v>306.90000000000003</v>
      </c>
      <c r="M3526">
        <v>49.7</v>
      </c>
      <c r="N3526">
        <v>46.1</v>
      </c>
    </row>
    <row r="3527" spans="1:14" x14ac:dyDescent="0.25">
      <c r="A3527" t="s">
        <v>16</v>
      </c>
      <c r="B3527" t="s">
        <v>61</v>
      </c>
      <c r="C3527" s="1">
        <v>42460</v>
      </c>
      <c r="D3527">
        <f>12.5-0-0</f>
        <v>12.5</v>
      </c>
      <c r="E3527">
        <v>9.9</v>
      </c>
      <c r="F3527" s="7">
        <v>11.954003970880212</v>
      </c>
      <c r="G3527" s="7">
        <v>4.0927600789399481</v>
      </c>
      <c r="H3527">
        <v>6.79</v>
      </c>
      <c r="I3527" s="7">
        <v>7.52394023118128</v>
      </c>
      <c r="J3527">
        <v>9.5</v>
      </c>
      <c r="K3527">
        <v>386</v>
      </c>
      <c r="L3527">
        <v>306.90000000000003</v>
      </c>
      <c r="M3527">
        <v>93.2</v>
      </c>
      <c r="N3527">
        <v>86.4</v>
      </c>
    </row>
    <row r="3528" spans="1:14" x14ac:dyDescent="0.25">
      <c r="A3528" t="s">
        <v>17</v>
      </c>
      <c r="B3528" t="s">
        <v>61</v>
      </c>
      <c r="C3528" s="1">
        <v>42460</v>
      </c>
      <c r="D3528">
        <v>0</v>
      </c>
      <c r="E3528">
        <v>17</v>
      </c>
      <c r="F3528" s="7">
        <v>0</v>
      </c>
      <c r="G3528" s="7">
        <v>1.9830899351564695</v>
      </c>
      <c r="H3528">
        <v>3.29</v>
      </c>
      <c r="I3528" s="7">
        <v>3.6456205243868056</v>
      </c>
      <c r="J3528">
        <v>38.200000000000003</v>
      </c>
      <c r="K3528">
        <v>0</v>
      </c>
      <c r="L3528">
        <v>527</v>
      </c>
      <c r="M3528">
        <v>489.4</v>
      </c>
      <c r="N3528">
        <v>453.8</v>
      </c>
    </row>
    <row r="3529" spans="1:14" x14ac:dyDescent="0.25">
      <c r="A3529" t="s">
        <v>18</v>
      </c>
      <c r="B3529" t="s">
        <v>61</v>
      </c>
      <c r="C3529" s="1">
        <v>42460</v>
      </c>
      <c r="D3529">
        <f>20-0-0</f>
        <v>20</v>
      </c>
      <c r="E3529">
        <v>16.2</v>
      </c>
      <c r="F3529" s="7">
        <v>19.126406353408338</v>
      </c>
      <c r="G3529" s="7">
        <v>1.4948519875951505</v>
      </c>
      <c r="H3529">
        <v>2.48</v>
      </c>
      <c r="I3529" s="7">
        <v>2.7480665351000844</v>
      </c>
      <c r="J3529">
        <v>15.3</v>
      </c>
      <c r="K3529">
        <v>618</v>
      </c>
      <c r="L3529">
        <v>502.2</v>
      </c>
      <c r="M3529">
        <v>210.6</v>
      </c>
      <c r="N3529">
        <v>195.3</v>
      </c>
    </row>
    <row r="3530" spans="1:14" x14ac:dyDescent="0.25">
      <c r="A3530" t="s">
        <v>19</v>
      </c>
      <c r="B3530" t="s">
        <v>61</v>
      </c>
      <c r="C3530" s="1">
        <v>42460</v>
      </c>
      <c r="D3530">
        <f>15-0-0</f>
        <v>15</v>
      </c>
      <c r="E3530">
        <v>14.6</v>
      </c>
      <c r="F3530" s="7">
        <v>14.344804765056255</v>
      </c>
      <c r="G3530" s="7">
        <v>1.4888243586129117</v>
      </c>
      <c r="H3530">
        <v>2.4700000000000002</v>
      </c>
      <c r="I3530" s="7">
        <v>2.7369856216521002</v>
      </c>
      <c r="J3530">
        <v>11.7</v>
      </c>
      <c r="K3530">
        <v>472.5</v>
      </c>
      <c r="L3530">
        <v>452.59999999999997</v>
      </c>
      <c r="M3530">
        <v>251.5</v>
      </c>
      <c r="N3530">
        <v>233.2</v>
      </c>
    </row>
    <row r="3531" spans="1:14" x14ac:dyDescent="0.25">
      <c r="A3531" t="s">
        <v>20</v>
      </c>
      <c r="B3531" t="s">
        <v>61</v>
      </c>
      <c r="C3531" s="1">
        <v>42460</v>
      </c>
      <c r="D3531">
        <f>31-0-0</f>
        <v>31</v>
      </c>
      <c r="E3531">
        <v>23.5</v>
      </c>
      <c r="F3531" s="7">
        <v>29.645929847782927</v>
      </c>
      <c r="G3531" s="7">
        <v>1.217581054412179</v>
      </c>
      <c r="H3531">
        <v>2.02</v>
      </c>
      <c r="I3531" s="7">
        <v>2.2383445164928109</v>
      </c>
      <c r="J3531">
        <v>22</v>
      </c>
      <c r="K3531">
        <v>888.5</v>
      </c>
      <c r="L3531">
        <v>728.5</v>
      </c>
      <c r="M3531">
        <v>239.6</v>
      </c>
      <c r="N3531">
        <v>222.2</v>
      </c>
    </row>
    <row r="3532" spans="1:14" x14ac:dyDescent="0.25">
      <c r="A3532" t="s">
        <v>21</v>
      </c>
      <c r="B3532" t="s">
        <v>61</v>
      </c>
      <c r="C3532" s="1">
        <v>42460</v>
      </c>
      <c r="D3532">
        <f>27-0-0</f>
        <v>27</v>
      </c>
      <c r="E3532">
        <v>22.5</v>
      </c>
      <c r="F3532" s="7">
        <v>25.820648577101259</v>
      </c>
      <c r="G3532" s="7">
        <v>1.8203439526360297</v>
      </c>
      <c r="H3532">
        <v>3.02</v>
      </c>
      <c r="I3532" s="7">
        <v>3.3464358612912317</v>
      </c>
      <c r="J3532">
        <v>20.100000000000001</v>
      </c>
      <c r="K3532">
        <v>815</v>
      </c>
      <c r="L3532">
        <v>697.5</v>
      </c>
      <c r="M3532">
        <v>404.8</v>
      </c>
      <c r="N3532">
        <v>375.4</v>
      </c>
    </row>
    <row r="3533" spans="1:14" x14ac:dyDescent="0.25">
      <c r="A3533" t="s">
        <v>22</v>
      </c>
      <c r="B3533" t="s">
        <v>61</v>
      </c>
      <c r="C3533" s="1">
        <v>42460</v>
      </c>
      <c r="D3533">
        <f>17-0-0</f>
        <v>17</v>
      </c>
      <c r="E3533">
        <v>17.100000000000001</v>
      </c>
      <c r="F3533" s="7">
        <v>16.257445400397089</v>
      </c>
      <c r="G3533" s="7">
        <v>0.85592331547786837</v>
      </c>
      <c r="H3533">
        <v>1.42</v>
      </c>
      <c r="I3533" s="7">
        <v>1.5734897096137579</v>
      </c>
      <c r="J3533">
        <v>15.3</v>
      </c>
      <c r="K3533">
        <v>618</v>
      </c>
      <c r="L3533">
        <v>530.1</v>
      </c>
      <c r="M3533">
        <v>289.39999999999998</v>
      </c>
      <c r="N3533">
        <v>268.39999999999998</v>
      </c>
    </row>
    <row r="3534" spans="1:14" x14ac:dyDescent="0.25">
      <c r="A3534" t="s">
        <v>23</v>
      </c>
      <c r="B3534" t="s">
        <v>61</v>
      </c>
      <c r="C3534" s="1">
        <v>42460</v>
      </c>
      <c r="D3534">
        <f>4.8-0-0</f>
        <v>4.8</v>
      </c>
      <c r="E3534">
        <v>4.7</v>
      </c>
      <c r="F3534" s="7">
        <v>4.5903375248180014</v>
      </c>
      <c r="G3534" s="7">
        <v>1.4164928108260497</v>
      </c>
      <c r="H3534">
        <v>2.35</v>
      </c>
      <c r="I3534" s="7">
        <v>2.6040146602762899</v>
      </c>
      <c r="J3534">
        <v>2.9</v>
      </c>
      <c r="K3534">
        <v>117.565</v>
      </c>
      <c r="L3534">
        <v>145.70000000000002</v>
      </c>
      <c r="M3534">
        <v>5</v>
      </c>
      <c r="N3534">
        <v>4.5999999999999996</v>
      </c>
    </row>
    <row r="3535" spans="1:14" x14ac:dyDescent="0.25">
      <c r="A3535" t="s">
        <v>24</v>
      </c>
      <c r="B3535" t="s">
        <v>61</v>
      </c>
      <c r="C3535" s="1">
        <v>42460</v>
      </c>
      <c r="D3535">
        <f>41-0-0</f>
        <v>41</v>
      </c>
      <c r="E3535">
        <v>35</v>
      </c>
      <c r="F3535" s="7">
        <v>39.209133024487095</v>
      </c>
      <c r="G3535" s="7">
        <v>1.0367521849450236</v>
      </c>
      <c r="H3535">
        <v>1.72</v>
      </c>
      <c r="I3535" s="7">
        <v>1.9059171130532844</v>
      </c>
      <c r="J3535">
        <v>31</v>
      </c>
      <c r="K3535">
        <v>1253.9000000000001</v>
      </c>
      <c r="L3535">
        <v>1085</v>
      </c>
      <c r="M3535">
        <v>587.29999999999995</v>
      </c>
      <c r="N3535">
        <v>544.6</v>
      </c>
    </row>
    <row r="3536" spans="1:14" x14ac:dyDescent="0.25">
      <c r="A3536" t="s">
        <v>25</v>
      </c>
      <c r="B3536" t="s">
        <v>61</v>
      </c>
      <c r="C3536" s="1">
        <v>42460</v>
      </c>
      <c r="D3536">
        <f>6-0-0</f>
        <v>6</v>
      </c>
      <c r="E3536">
        <v>6.3</v>
      </c>
      <c r="F3536" s="7">
        <v>5.7379219060225015</v>
      </c>
      <c r="G3536" s="7">
        <v>1.3923822948970959</v>
      </c>
      <c r="H3536">
        <v>2.31</v>
      </c>
      <c r="I3536" s="7">
        <v>2.5596910064843525</v>
      </c>
      <c r="J3536">
        <v>4.9000000000000004</v>
      </c>
      <c r="K3536">
        <v>199</v>
      </c>
      <c r="L3536">
        <v>195.29999999999998</v>
      </c>
      <c r="M3536">
        <v>14</v>
      </c>
      <c r="N3536">
        <v>13</v>
      </c>
    </row>
    <row r="3537" spans="1:14" x14ac:dyDescent="0.25">
      <c r="A3537" t="s">
        <v>26</v>
      </c>
      <c r="B3537" t="s">
        <v>61</v>
      </c>
      <c r="C3537" s="1">
        <v>42460</v>
      </c>
      <c r="D3537">
        <f>19.5-0-0</f>
        <v>19.5</v>
      </c>
      <c r="E3537">
        <v>13.8</v>
      </c>
      <c r="F3537" s="7">
        <v>18.648246194573129</v>
      </c>
      <c r="G3537" s="7">
        <v>0.94031012122920754</v>
      </c>
      <c r="H3537">
        <v>1.56</v>
      </c>
      <c r="I3537" s="7">
        <v>1.7286224978855371</v>
      </c>
      <c r="J3537">
        <v>14.6</v>
      </c>
      <c r="K3537">
        <v>590</v>
      </c>
      <c r="L3537">
        <v>427.8</v>
      </c>
      <c r="M3537">
        <v>83.6</v>
      </c>
      <c r="N3537">
        <v>77.599999999999994</v>
      </c>
    </row>
    <row r="3538" spans="1:14" x14ac:dyDescent="0.25">
      <c r="A3538" t="s">
        <v>27</v>
      </c>
      <c r="B3538" t="s">
        <v>61</v>
      </c>
      <c r="C3538" s="1">
        <v>42460</v>
      </c>
      <c r="D3538">
        <f>20-0-0</f>
        <v>20</v>
      </c>
      <c r="E3538">
        <v>18.2</v>
      </c>
      <c r="F3538" s="7">
        <v>19.126406353408338</v>
      </c>
      <c r="G3538" s="7">
        <v>0.81372991260219873</v>
      </c>
      <c r="H3538">
        <v>1.35</v>
      </c>
      <c r="I3538" s="7">
        <v>1.4959233154778686</v>
      </c>
      <c r="J3538">
        <v>14.8</v>
      </c>
      <c r="K3538">
        <v>598</v>
      </c>
      <c r="L3538">
        <v>564.19999999999993</v>
      </c>
      <c r="M3538">
        <v>274</v>
      </c>
      <c r="N3538">
        <v>254.1</v>
      </c>
    </row>
    <row r="3539" spans="1:14" x14ac:dyDescent="0.25">
      <c r="A3539" t="s">
        <v>28</v>
      </c>
      <c r="B3539" t="s">
        <v>61</v>
      </c>
      <c r="C3539" s="1">
        <v>42460</v>
      </c>
      <c r="D3539">
        <f>6-0-0</f>
        <v>6</v>
      </c>
      <c r="E3539">
        <v>7</v>
      </c>
      <c r="F3539" s="7">
        <v>5.7379219060225015</v>
      </c>
      <c r="G3539" s="7">
        <v>0.80770228361996033</v>
      </c>
      <c r="H3539">
        <v>1.34</v>
      </c>
      <c r="I3539" s="7">
        <v>1.4848424020298845</v>
      </c>
      <c r="J3539">
        <v>5.2</v>
      </c>
      <c r="K3539">
        <v>212</v>
      </c>
      <c r="L3539">
        <v>217</v>
      </c>
      <c r="M3539">
        <v>97.9</v>
      </c>
      <c r="N3539">
        <v>90.8</v>
      </c>
    </row>
    <row r="3540" spans="1:14" x14ac:dyDescent="0.25">
      <c r="A3540" t="s">
        <v>29</v>
      </c>
      <c r="B3540" t="s">
        <v>61</v>
      </c>
      <c r="C3540" s="1">
        <v>42460</v>
      </c>
      <c r="D3540">
        <f>16-0-0</f>
        <v>16</v>
      </c>
      <c r="E3540">
        <v>12.4</v>
      </c>
      <c r="F3540" s="7">
        <v>15.301125082726672</v>
      </c>
      <c r="G3540" s="7">
        <v>0.77756413870876773</v>
      </c>
      <c r="H3540">
        <v>1.29</v>
      </c>
      <c r="I3540" s="7">
        <v>1.4294378347899632</v>
      </c>
      <c r="J3540">
        <v>12.2</v>
      </c>
      <c r="K3540">
        <v>493.5</v>
      </c>
      <c r="L3540">
        <v>384.40000000000003</v>
      </c>
      <c r="M3540">
        <v>49.2</v>
      </c>
      <c r="N3540">
        <v>45.6</v>
      </c>
    </row>
    <row r="3541" spans="1:14" x14ac:dyDescent="0.25">
      <c r="A3541" t="s">
        <v>30</v>
      </c>
      <c r="B3541" t="s">
        <v>61</v>
      </c>
      <c r="C3541" s="1">
        <v>42460</v>
      </c>
      <c r="D3541">
        <f>36-0-0</f>
        <v>36</v>
      </c>
      <c r="E3541">
        <v>31.3</v>
      </c>
      <c r="F3541" s="7">
        <v>34.427531436135013</v>
      </c>
      <c r="G3541" s="7">
        <v>0.96442063715816151</v>
      </c>
      <c r="H3541">
        <v>1.6</v>
      </c>
      <c r="I3541" s="7">
        <v>1.7729461516774738</v>
      </c>
      <c r="J3541">
        <v>27.2</v>
      </c>
      <c r="K3541">
        <v>1101</v>
      </c>
      <c r="L3541">
        <v>970.30000000000007</v>
      </c>
      <c r="M3541">
        <v>117.3</v>
      </c>
      <c r="N3541">
        <v>108.8</v>
      </c>
    </row>
    <row r="3542" spans="1:14" x14ac:dyDescent="0.25">
      <c r="A3542" t="s">
        <v>31</v>
      </c>
      <c r="B3542" t="s">
        <v>61</v>
      </c>
      <c r="C3542" s="1">
        <v>42460</v>
      </c>
      <c r="D3542">
        <f>51-0-0</f>
        <v>51</v>
      </c>
      <c r="E3542">
        <v>19.399999999999999</v>
      </c>
      <c r="F3542" s="7">
        <v>48.772336201191266</v>
      </c>
      <c r="G3542" s="7">
        <v>0.80770228361996033</v>
      </c>
      <c r="H3542">
        <v>1.34</v>
      </c>
      <c r="I3542" s="7">
        <v>1.4848424020298845</v>
      </c>
      <c r="J3542">
        <v>32.6</v>
      </c>
      <c r="K3542">
        <v>1319.5</v>
      </c>
      <c r="L3542">
        <v>601.4</v>
      </c>
      <c r="M3542">
        <v>243.5</v>
      </c>
      <c r="N3542">
        <v>225.8</v>
      </c>
    </row>
    <row r="3543" spans="1:14" x14ac:dyDescent="0.25">
      <c r="A3543" t="s">
        <v>32</v>
      </c>
      <c r="B3543" t="s">
        <v>61</v>
      </c>
      <c r="C3543" s="1">
        <v>42460</v>
      </c>
      <c r="D3543">
        <f>7-0-0</f>
        <v>7</v>
      </c>
      <c r="E3543">
        <v>6.8</v>
      </c>
      <c r="F3543" s="7">
        <v>6.6942422236929184</v>
      </c>
      <c r="G3543" s="7">
        <v>0.50029320552579626</v>
      </c>
      <c r="H3543">
        <v>0.83</v>
      </c>
      <c r="I3543" s="7">
        <v>0.91971581618268949</v>
      </c>
      <c r="J3543">
        <v>5.5</v>
      </c>
      <c r="K3543">
        <v>221</v>
      </c>
      <c r="L3543">
        <v>210.79999999999998</v>
      </c>
      <c r="M3543">
        <v>84.7</v>
      </c>
      <c r="N3543">
        <v>78.5</v>
      </c>
    </row>
    <row r="3544" spans="1:14" x14ac:dyDescent="0.25">
      <c r="A3544" t="s">
        <v>33</v>
      </c>
      <c r="B3544" t="s">
        <v>61</v>
      </c>
      <c r="C3544" s="1">
        <v>42460</v>
      </c>
      <c r="D3544">
        <v>0</v>
      </c>
      <c r="E3544">
        <v>15</v>
      </c>
      <c r="F3544" s="7">
        <v>0</v>
      </c>
      <c r="G3544" s="7">
        <v>0.58468001127713531</v>
      </c>
      <c r="H3544">
        <v>0.97</v>
      </c>
      <c r="I3544" s="7">
        <v>1.0748486044544685</v>
      </c>
      <c r="J3544">
        <v>33.700000000000003</v>
      </c>
      <c r="K3544">
        <v>0</v>
      </c>
      <c r="L3544">
        <v>465</v>
      </c>
      <c r="M3544">
        <v>792.4</v>
      </c>
      <c r="N3544">
        <v>734.8</v>
      </c>
    </row>
    <row r="3545" spans="1:14" x14ac:dyDescent="0.25">
      <c r="A3545" t="s">
        <v>34</v>
      </c>
      <c r="B3545" t="s">
        <v>61</v>
      </c>
      <c r="C3545" s="1">
        <v>42460</v>
      </c>
      <c r="D3545">
        <f>10.4-0-0</f>
        <v>10.4</v>
      </c>
      <c r="E3545">
        <v>7.2</v>
      </c>
      <c r="F3545" s="7">
        <v>9.9457313037723356</v>
      </c>
      <c r="G3545" s="7">
        <v>0.33754722300535656</v>
      </c>
      <c r="H3545">
        <v>0.56000000000000005</v>
      </c>
      <c r="I3545" s="7">
        <v>0.62053115308711593</v>
      </c>
      <c r="J3545">
        <v>7.1</v>
      </c>
      <c r="K3545">
        <v>285.36</v>
      </c>
      <c r="L3545">
        <v>223.20000000000002</v>
      </c>
      <c r="M3545">
        <v>30.4</v>
      </c>
      <c r="N3545">
        <v>28.2</v>
      </c>
    </row>
    <row r="3546" spans="1:14" x14ac:dyDescent="0.25">
      <c r="A3546" t="s">
        <v>35</v>
      </c>
      <c r="B3546" t="s">
        <v>61</v>
      </c>
      <c r="C3546" s="1">
        <v>42460</v>
      </c>
      <c r="D3546">
        <f>21-0-0</f>
        <v>21</v>
      </c>
      <c r="E3546">
        <v>18</v>
      </c>
      <c r="F3546" s="7">
        <v>20.082726671078756</v>
      </c>
      <c r="G3546" s="7">
        <v>0.33151959402311804</v>
      </c>
      <c r="H3546">
        <v>0.55000000000000004</v>
      </c>
      <c r="I3546" s="7">
        <v>0.6094502396391317</v>
      </c>
      <c r="J3546">
        <v>16.2</v>
      </c>
      <c r="K3546">
        <v>655</v>
      </c>
      <c r="L3546">
        <v>558</v>
      </c>
      <c r="M3546">
        <v>302.10000000000002</v>
      </c>
      <c r="N3546">
        <v>280.10000000000002</v>
      </c>
    </row>
    <row r="3547" spans="1:14" x14ac:dyDescent="0.25">
      <c r="A3547" t="s">
        <v>36</v>
      </c>
      <c r="B3547" t="s">
        <v>61</v>
      </c>
      <c r="C3547" s="1">
        <v>42460</v>
      </c>
      <c r="D3547">
        <v>0</v>
      </c>
      <c r="E3547">
        <v>8</v>
      </c>
      <c r="F3547" s="7">
        <v>0</v>
      </c>
      <c r="G3547" s="7">
        <v>0.15069072455596275</v>
      </c>
      <c r="H3547">
        <v>0.25</v>
      </c>
      <c r="I3547" s="7">
        <v>0.27702283619960527</v>
      </c>
      <c r="J3547">
        <v>18</v>
      </c>
      <c r="K3547">
        <v>0</v>
      </c>
      <c r="L3547">
        <v>248</v>
      </c>
      <c r="M3547">
        <v>0</v>
      </c>
      <c r="N3547">
        <v>0</v>
      </c>
    </row>
    <row r="3548" spans="1:14" x14ac:dyDescent="0.25">
      <c r="A3548" t="s">
        <v>37</v>
      </c>
      <c r="B3548" t="s">
        <v>61</v>
      </c>
      <c r="C3548" s="1">
        <v>42460</v>
      </c>
      <c r="D3548">
        <v>0</v>
      </c>
      <c r="E3548">
        <v>0</v>
      </c>
      <c r="F3548" s="7">
        <v>0</v>
      </c>
      <c r="G3548" s="7">
        <v>0</v>
      </c>
      <c r="H3548">
        <v>0</v>
      </c>
      <c r="I3548" s="7">
        <v>0</v>
      </c>
      <c r="J3548">
        <v>0</v>
      </c>
      <c r="K3548">
        <v>0</v>
      </c>
      <c r="L3548">
        <v>0</v>
      </c>
      <c r="M3548">
        <v>0</v>
      </c>
      <c r="N3548">
        <v>0</v>
      </c>
    </row>
    <row r="3549" spans="1:14" x14ac:dyDescent="0.25">
      <c r="A3549" t="s">
        <v>38</v>
      </c>
      <c r="B3549" t="s">
        <v>61</v>
      </c>
      <c r="C3549" s="1">
        <v>42460</v>
      </c>
      <c r="D3549">
        <v>0</v>
      </c>
      <c r="E3549">
        <v>10</v>
      </c>
      <c r="F3549" s="7">
        <v>0</v>
      </c>
      <c r="G3549" s="7">
        <v>0</v>
      </c>
      <c r="H3549">
        <v>0</v>
      </c>
      <c r="I3549" s="7">
        <v>0</v>
      </c>
      <c r="J3549">
        <v>22.5</v>
      </c>
      <c r="K3549">
        <v>0</v>
      </c>
      <c r="L3549">
        <v>310</v>
      </c>
      <c r="M3549">
        <v>530.9</v>
      </c>
      <c r="N3549">
        <v>492.3</v>
      </c>
    </row>
    <row r="3550" spans="1:14" x14ac:dyDescent="0.25">
      <c r="A3550" t="s">
        <v>59</v>
      </c>
      <c r="B3550" t="s">
        <v>61</v>
      </c>
      <c r="C3550" s="1">
        <v>42460</v>
      </c>
      <c r="D3550">
        <v>0</v>
      </c>
      <c r="E3550">
        <v>5</v>
      </c>
      <c r="F3550" s="7">
        <v>0</v>
      </c>
      <c r="G3550" s="7">
        <v>0</v>
      </c>
      <c r="I3550" s="7">
        <v>0</v>
      </c>
      <c r="K3550">
        <v>0</v>
      </c>
      <c r="L3550">
        <v>155</v>
      </c>
      <c r="M3550">
        <v>0</v>
      </c>
      <c r="N3550">
        <v>0</v>
      </c>
    </row>
    <row r="3551" spans="1:14" x14ac:dyDescent="0.25">
      <c r="A3551" t="s">
        <v>1</v>
      </c>
      <c r="B3551" t="s">
        <v>62</v>
      </c>
      <c r="C3551" s="1">
        <v>42461</v>
      </c>
      <c r="D3551">
        <v>609.59999999999991</v>
      </c>
      <c r="E3551">
        <v>507.19999999999993</v>
      </c>
      <c r="F3551">
        <v>539</v>
      </c>
      <c r="G3551">
        <v>175.30000000000007</v>
      </c>
      <c r="H3551">
        <v>177.35000000000002</v>
      </c>
      <c r="I3551">
        <v>183.26000000000002</v>
      </c>
      <c r="J3551">
        <v>533.32608695652175</v>
      </c>
      <c r="K3551">
        <v>609.59999999999991</v>
      </c>
      <c r="L3551">
        <v>539</v>
      </c>
      <c r="M3551">
        <v>175.30000000000007</v>
      </c>
      <c r="N3551">
        <v>183.26000000000002</v>
      </c>
    </row>
    <row r="3552" spans="1:14" x14ac:dyDescent="0.25">
      <c r="A3552" t="s">
        <v>2</v>
      </c>
      <c r="B3552" t="s">
        <v>62</v>
      </c>
      <c r="C3552" s="1">
        <v>42461</v>
      </c>
      <c r="D3552">
        <f>16.6-0-0</f>
        <v>16.600000000000001</v>
      </c>
      <c r="E3552">
        <v>15.4</v>
      </c>
      <c r="F3552" s="7">
        <v>14.677493438320214</v>
      </c>
      <c r="G3552" s="7">
        <v>20.460727375246691</v>
      </c>
      <c r="H3552">
        <v>20.7</v>
      </c>
      <c r="I3552" s="7">
        <v>21.389805469410771</v>
      </c>
      <c r="J3552">
        <v>1.7</v>
      </c>
      <c r="K3552">
        <v>16.61</v>
      </c>
      <c r="L3552">
        <v>15.4</v>
      </c>
      <c r="M3552">
        <v>0.2</v>
      </c>
      <c r="N3552">
        <v>0.2</v>
      </c>
    </row>
    <row r="3553" spans="1:14" x14ac:dyDescent="0.25">
      <c r="A3553" t="s">
        <v>3</v>
      </c>
      <c r="B3553" t="s">
        <v>62</v>
      </c>
      <c r="C3553" s="1">
        <v>42461</v>
      </c>
      <c r="D3553">
        <f>5.1-0-0</f>
        <v>5.0999999999999996</v>
      </c>
      <c r="E3553">
        <v>3.9</v>
      </c>
      <c r="F3553" s="7">
        <v>4.5093503937007871</v>
      </c>
      <c r="G3553" s="7">
        <v>13.946901606991828</v>
      </c>
      <c r="H3553">
        <v>14.11</v>
      </c>
      <c r="I3553" s="7">
        <v>14.580200733013813</v>
      </c>
      <c r="J3553">
        <v>0.5</v>
      </c>
      <c r="K3553">
        <v>5.1050000000000004</v>
      </c>
      <c r="L3553">
        <v>3.9</v>
      </c>
      <c r="M3553">
        <v>0.1</v>
      </c>
      <c r="N3553">
        <v>0.1</v>
      </c>
    </row>
    <row r="3554" spans="1:14" x14ac:dyDescent="0.25">
      <c r="A3554" t="s">
        <v>4</v>
      </c>
      <c r="B3554" t="s">
        <v>62</v>
      </c>
      <c r="C3554" s="1">
        <v>42461</v>
      </c>
      <c r="D3554">
        <f>9.6-0-0</f>
        <v>9.6</v>
      </c>
      <c r="E3554">
        <v>7.8</v>
      </c>
      <c r="F3554" s="7">
        <v>8.4881889763779537</v>
      </c>
      <c r="G3554" s="7">
        <v>10.35886100930364</v>
      </c>
      <c r="H3554">
        <v>10.48</v>
      </c>
      <c r="I3554" s="7">
        <v>10.829234846349028</v>
      </c>
      <c r="J3554">
        <v>1</v>
      </c>
      <c r="K3554">
        <v>9.5500000000000007</v>
      </c>
      <c r="L3554">
        <v>7.8</v>
      </c>
      <c r="M3554">
        <v>0.2</v>
      </c>
      <c r="N3554">
        <v>0.2</v>
      </c>
    </row>
    <row r="3555" spans="1:14" x14ac:dyDescent="0.25">
      <c r="A3555" t="s">
        <v>5</v>
      </c>
      <c r="B3555" t="s">
        <v>62</v>
      </c>
      <c r="C3555" s="1">
        <v>42461</v>
      </c>
      <c r="D3555">
        <f>12.7-0-0</f>
        <v>12.7</v>
      </c>
      <c r="E3555">
        <v>7.7</v>
      </c>
      <c r="F3555" s="7">
        <v>11.229166666666668</v>
      </c>
      <c r="G3555" s="7">
        <v>9.9931378629828043</v>
      </c>
      <c r="H3555">
        <v>10.11</v>
      </c>
      <c r="I3555" s="7">
        <v>10.446904990132506</v>
      </c>
      <c r="J3555">
        <v>1.3</v>
      </c>
      <c r="K3555">
        <v>12.74</v>
      </c>
      <c r="L3555">
        <v>7.7</v>
      </c>
      <c r="M3555">
        <v>0.1</v>
      </c>
      <c r="N3555">
        <v>0.1</v>
      </c>
    </row>
    <row r="3556" spans="1:14" x14ac:dyDescent="0.25">
      <c r="A3556" t="s">
        <v>6</v>
      </c>
      <c r="B3556" t="s">
        <v>62</v>
      </c>
      <c r="C3556" s="1">
        <v>42461</v>
      </c>
      <c r="D3556">
        <f>10.2-0-1</f>
        <v>9.1999999999999993</v>
      </c>
      <c r="E3556">
        <v>15.4</v>
      </c>
      <c r="F3556" s="7">
        <v>8.1345144356955377</v>
      </c>
      <c r="G3556" s="7">
        <v>12.315974062588108</v>
      </c>
      <c r="H3556">
        <v>12.46</v>
      </c>
      <c r="I3556" s="7">
        <v>12.875216239075273</v>
      </c>
      <c r="J3556">
        <v>1.1000000000000001</v>
      </c>
      <c r="K3556">
        <v>10.17</v>
      </c>
      <c r="L3556">
        <v>15.4</v>
      </c>
      <c r="M3556">
        <v>0.1</v>
      </c>
      <c r="N3556">
        <v>0.1</v>
      </c>
    </row>
    <row r="3557" spans="1:14" x14ac:dyDescent="0.25">
      <c r="A3557" t="s">
        <v>7</v>
      </c>
      <c r="B3557" t="s">
        <v>62</v>
      </c>
      <c r="C3557" s="1">
        <v>42461</v>
      </c>
      <c r="D3557">
        <f>14.1-0-0</f>
        <v>14.1</v>
      </c>
      <c r="E3557">
        <v>11.5</v>
      </c>
      <c r="F3557" s="7">
        <v>12.467027559055119</v>
      </c>
      <c r="G3557" s="7">
        <v>10.408283056103752</v>
      </c>
      <c r="H3557">
        <v>10.53</v>
      </c>
      <c r="I3557" s="7">
        <v>10.880901043135044</v>
      </c>
      <c r="J3557">
        <v>1.5</v>
      </c>
      <c r="K3557">
        <v>14.1</v>
      </c>
      <c r="L3557">
        <v>11.5</v>
      </c>
      <c r="M3557">
        <v>0.1</v>
      </c>
      <c r="N3557">
        <v>0.1</v>
      </c>
    </row>
    <row r="3558" spans="1:14" x14ac:dyDescent="0.25">
      <c r="A3558" t="s">
        <v>8</v>
      </c>
      <c r="B3558" t="s">
        <v>62</v>
      </c>
      <c r="C3558" s="1">
        <v>42461</v>
      </c>
      <c r="D3558">
        <f>24.2-0-0</f>
        <v>24.2</v>
      </c>
      <c r="E3558">
        <v>9.4</v>
      </c>
      <c r="F3558" s="7">
        <v>21.397309711286091</v>
      </c>
      <c r="G3558" s="7">
        <v>7.9075274880180455</v>
      </c>
      <c r="H3558">
        <v>8</v>
      </c>
      <c r="I3558" s="7">
        <v>8.2665914857626159</v>
      </c>
      <c r="J3558">
        <v>2.5</v>
      </c>
      <c r="K3558">
        <v>24.234999999999999</v>
      </c>
      <c r="L3558">
        <v>9.4</v>
      </c>
      <c r="M3558">
        <v>0.2</v>
      </c>
      <c r="N3558">
        <v>0.3</v>
      </c>
    </row>
    <row r="3559" spans="1:14" x14ac:dyDescent="0.25">
      <c r="A3559" t="s">
        <v>9</v>
      </c>
      <c r="B3559" t="s">
        <v>62</v>
      </c>
      <c r="C3559" s="1">
        <v>42461</v>
      </c>
      <c r="D3559">
        <f>10.9-0-0</f>
        <v>10.9</v>
      </c>
      <c r="E3559">
        <v>11.3</v>
      </c>
      <c r="F3559" s="7">
        <v>9.637631233595803</v>
      </c>
      <c r="G3559" s="7">
        <v>10.240248096983368</v>
      </c>
      <c r="H3559">
        <v>10.36</v>
      </c>
      <c r="I3559" s="7">
        <v>10.705235974062587</v>
      </c>
      <c r="J3559">
        <v>1.1000000000000001</v>
      </c>
      <c r="K3559">
        <v>10.94</v>
      </c>
      <c r="L3559">
        <v>11.3</v>
      </c>
      <c r="M3559">
        <v>0.1</v>
      </c>
      <c r="N3559">
        <v>0.1</v>
      </c>
    </row>
    <row r="3560" spans="1:14" x14ac:dyDescent="0.25">
      <c r="A3560" t="s">
        <v>10</v>
      </c>
      <c r="B3560" t="s">
        <v>62</v>
      </c>
      <c r="C3560" s="1">
        <v>42461</v>
      </c>
      <c r="D3560">
        <f>16.8-0-0</f>
        <v>16.8</v>
      </c>
      <c r="E3560">
        <v>12.5</v>
      </c>
      <c r="F3560" s="7">
        <v>14.85433070866142</v>
      </c>
      <c r="G3560" s="7">
        <v>9.6966055821821282</v>
      </c>
      <c r="H3560">
        <v>9.81</v>
      </c>
      <c r="I3560" s="7">
        <v>10.136907809416408</v>
      </c>
      <c r="J3560">
        <v>1.7</v>
      </c>
      <c r="K3560">
        <v>16.8</v>
      </c>
      <c r="L3560">
        <v>12.5</v>
      </c>
      <c r="M3560">
        <v>0.2</v>
      </c>
      <c r="N3560">
        <v>0.2</v>
      </c>
    </row>
    <row r="3561" spans="1:14" x14ac:dyDescent="0.25">
      <c r="A3561" t="s">
        <v>11</v>
      </c>
      <c r="B3561" t="s">
        <v>62</v>
      </c>
      <c r="C3561" s="1">
        <v>42461</v>
      </c>
      <c r="D3561">
        <f>9.5-0-0</f>
        <v>9.5</v>
      </c>
      <c r="E3561">
        <v>9.6</v>
      </c>
      <c r="F3561" s="7">
        <v>8.3997703412073506</v>
      </c>
      <c r="G3561" s="7">
        <v>9.2814603890611806</v>
      </c>
      <c r="H3561">
        <v>9.39</v>
      </c>
      <c r="I3561" s="7">
        <v>9.7029117564138705</v>
      </c>
      <c r="J3561">
        <v>1</v>
      </c>
      <c r="K3561">
        <v>9.49</v>
      </c>
      <c r="L3561">
        <v>9.6</v>
      </c>
      <c r="M3561">
        <v>0.1</v>
      </c>
      <c r="N3561">
        <v>0.1</v>
      </c>
    </row>
    <row r="3562" spans="1:14" x14ac:dyDescent="0.25">
      <c r="A3562" t="s">
        <v>12</v>
      </c>
      <c r="B3562" t="s">
        <v>62</v>
      </c>
      <c r="C3562" s="1">
        <v>42461</v>
      </c>
      <c r="D3562">
        <f>34.7-0-0</f>
        <v>34.700000000000003</v>
      </c>
      <c r="E3562">
        <v>28.9</v>
      </c>
      <c r="F3562" s="7">
        <v>30.681266404199484</v>
      </c>
      <c r="G3562" s="7">
        <v>6.553363405694955</v>
      </c>
      <c r="H3562">
        <v>6.63</v>
      </c>
      <c r="I3562" s="7">
        <v>6.8509376938257684</v>
      </c>
      <c r="J3562">
        <v>3.6</v>
      </c>
      <c r="K3562">
        <v>34.65</v>
      </c>
      <c r="L3562">
        <v>28.9</v>
      </c>
      <c r="M3562">
        <v>0.9</v>
      </c>
      <c r="N3562">
        <v>0.9</v>
      </c>
    </row>
    <row r="3563" spans="1:14" x14ac:dyDescent="0.25">
      <c r="A3563" t="s">
        <v>13</v>
      </c>
      <c r="B3563" t="s">
        <v>62</v>
      </c>
      <c r="C3563" s="1">
        <v>42461</v>
      </c>
      <c r="D3563">
        <f>12-0-0</f>
        <v>12</v>
      </c>
      <c r="E3563">
        <v>10</v>
      </c>
      <c r="F3563" s="7">
        <v>10.610236220472443</v>
      </c>
      <c r="G3563" s="7">
        <v>6.8894333239357213</v>
      </c>
      <c r="H3563">
        <v>6.97</v>
      </c>
      <c r="I3563" s="7">
        <v>7.202267831970679</v>
      </c>
      <c r="J3563">
        <v>1.2</v>
      </c>
      <c r="K3563">
        <v>12</v>
      </c>
      <c r="L3563">
        <v>10</v>
      </c>
      <c r="M3563">
        <v>0.1</v>
      </c>
      <c r="N3563">
        <v>0.1</v>
      </c>
    </row>
    <row r="3564" spans="1:14" x14ac:dyDescent="0.25">
      <c r="A3564" t="s">
        <v>14</v>
      </c>
      <c r="B3564" t="s">
        <v>62</v>
      </c>
      <c r="C3564" s="1">
        <v>42461</v>
      </c>
      <c r="D3564">
        <f>8-0-0</f>
        <v>8</v>
      </c>
      <c r="E3564">
        <v>6.1</v>
      </c>
      <c r="F3564" s="7">
        <v>7.073490813648295</v>
      </c>
      <c r="G3564" s="7">
        <v>4.1613363405694965</v>
      </c>
      <c r="H3564">
        <v>4.21</v>
      </c>
      <c r="I3564" s="7">
        <v>4.3502937693825769</v>
      </c>
      <c r="J3564">
        <v>0.8</v>
      </c>
      <c r="K3564">
        <v>8</v>
      </c>
      <c r="L3564">
        <v>6.1</v>
      </c>
      <c r="M3564">
        <v>0</v>
      </c>
      <c r="N3564">
        <v>0.1</v>
      </c>
    </row>
    <row r="3565" spans="1:14" x14ac:dyDescent="0.25">
      <c r="A3565" t="s">
        <v>15</v>
      </c>
      <c r="B3565" t="s">
        <v>62</v>
      </c>
      <c r="C3565" s="1">
        <v>42461</v>
      </c>
      <c r="D3565">
        <f>12-0-0</f>
        <v>12</v>
      </c>
      <c r="E3565">
        <v>9.9</v>
      </c>
      <c r="F3565" s="7">
        <v>10.610236220472443</v>
      </c>
      <c r="G3565" s="7">
        <v>4.0328390188892032</v>
      </c>
      <c r="H3565">
        <v>4.08</v>
      </c>
      <c r="I3565" s="7">
        <v>4.2159616577389345</v>
      </c>
      <c r="J3565">
        <v>1.2</v>
      </c>
      <c r="K3565">
        <v>12</v>
      </c>
      <c r="L3565">
        <v>9.9</v>
      </c>
      <c r="M3565">
        <v>0.1</v>
      </c>
      <c r="N3565">
        <v>0.1</v>
      </c>
    </row>
    <row r="3566" spans="1:14" x14ac:dyDescent="0.25">
      <c r="A3566" t="s">
        <v>16</v>
      </c>
      <c r="B3566" t="s">
        <v>62</v>
      </c>
      <c r="C3566" s="1">
        <v>42461</v>
      </c>
      <c r="D3566">
        <f>12-0-0</f>
        <v>12</v>
      </c>
      <c r="E3566">
        <v>9.9</v>
      </c>
      <c r="F3566" s="7">
        <v>10.610236220472443</v>
      </c>
      <c r="G3566" s="7">
        <v>6.7115139554553158</v>
      </c>
      <c r="H3566">
        <v>6.79</v>
      </c>
      <c r="I3566" s="7">
        <v>7.0162695235410206</v>
      </c>
      <c r="J3566">
        <v>1.2</v>
      </c>
      <c r="K3566">
        <v>12</v>
      </c>
      <c r="L3566">
        <v>9.9</v>
      </c>
      <c r="M3566">
        <v>0.3</v>
      </c>
      <c r="N3566">
        <v>0.3</v>
      </c>
    </row>
    <row r="3567" spans="1:14" x14ac:dyDescent="0.25">
      <c r="A3567" t="s">
        <v>17</v>
      </c>
      <c r="B3567" t="s">
        <v>62</v>
      </c>
      <c r="C3567" s="1">
        <v>42461</v>
      </c>
      <c r="D3567">
        <v>0</v>
      </c>
      <c r="E3567">
        <v>17</v>
      </c>
      <c r="F3567" s="7">
        <v>0</v>
      </c>
      <c r="G3567" s="7">
        <v>3.251970679447421</v>
      </c>
      <c r="H3567">
        <v>3.29</v>
      </c>
      <c r="I3567" s="7">
        <v>3.3996357485198758</v>
      </c>
      <c r="J3567">
        <v>161.80000000000001</v>
      </c>
      <c r="K3567">
        <v>0</v>
      </c>
      <c r="L3567">
        <v>17</v>
      </c>
      <c r="M3567">
        <v>44</v>
      </c>
      <c r="N3567">
        <v>46</v>
      </c>
    </row>
    <row r="3568" spans="1:14" x14ac:dyDescent="0.25">
      <c r="A3568" t="s">
        <v>18</v>
      </c>
      <c r="B3568" t="s">
        <v>62</v>
      </c>
      <c r="C3568" s="1">
        <v>42461</v>
      </c>
      <c r="D3568">
        <f>20-0-0</f>
        <v>20</v>
      </c>
      <c r="E3568">
        <v>16.2</v>
      </c>
      <c r="F3568" s="7">
        <v>17.683727034120739</v>
      </c>
      <c r="G3568" s="7">
        <v>2.4513335212855938</v>
      </c>
      <c r="H3568">
        <v>2.48</v>
      </c>
      <c r="I3568" s="7">
        <v>2.562643360586411</v>
      </c>
      <c r="J3568">
        <v>2.1</v>
      </c>
      <c r="K3568">
        <v>20</v>
      </c>
      <c r="L3568">
        <v>16.2</v>
      </c>
      <c r="M3568">
        <v>0.6</v>
      </c>
      <c r="N3568">
        <v>0.6</v>
      </c>
    </row>
    <row r="3569" spans="1:14" x14ac:dyDescent="0.25">
      <c r="A3569" t="s">
        <v>19</v>
      </c>
      <c r="B3569" t="s">
        <v>62</v>
      </c>
      <c r="C3569" s="1">
        <v>42461</v>
      </c>
      <c r="D3569">
        <f>15-0-0</f>
        <v>15</v>
      </c>
      <c r="E3569">
        <v>14.6</v>
      </c>
      <c r="F3569" s="7">
        <v>13.262795275590554</v>
      </c>
      <c r="G3569" s="7">
        <v>2.4414491119255719</v>
      </c>
      <c r="H3569">
        <v>2.4700000000000002</v>
      </c>
      <c r="I3569" s="7">
        <v>2.5523101212292079</v>
      </c>
      <c r="J3569">
        <v>1.6</v>
      </c>
      <c r="K3569">
        <v>15</v>
      </c>
      <c r="L3569">
        <v>14.6</v>
      </c>
      <c r="M3569">
        <v>0.7</v>
      </c>
      <c r="N3569">
        <v>0.7</v>
      </c>
    </row>
    <row r="3570" spans="1:14" x14ac:dyDescent="0.25">
      <c r="A3570" t="s">
        <v>20</v>
      </c>
      <c r="B3570" t="s">
        <v>62</v>
      </c>
      <c r="C3570" s="1">
        <v>42461</v>
      </c>
      <c r="D3570">
        <f>29-0-0</f>
        <v>29</v>
      </c>
      <c r="E3570">
        <v>23.5</v>
      </c>
      <c r="F3570" s="7">
        <v>25.641404199475069</v>
      </c>
      <c r="G3570" s="7">
        <v>1.9966506907245567</v>
      </c>
      <c r="H3570">
        <v>2.02</v>
      </c>
      <c r="I3570" s="7">
        <v>2.0873143501550606</v>
      </c>
      <c r="J3570">
        <v>3</v>
      </c>
      <c r="K3570">
        <v>29</v>
      </c>
      <c r="L3570">
        <v>23.5</v>
      </c>
      <c r="M3570">
        <v>0.7</v>
      </c>
      <c r="N3570">
        <v>0.7</v>
      </c>
    </row>
    <row r="3571" spans="1:14" x14ac:dyDescent="0.25">
      <c r="A3571" t="s">
        <v>21</v>
      </c>
      <c r="B3571" t="s">
        <v>62</v>
      </c>
      <c r="C3571" s="1">
        <v>42461</v>
      </c>
      <c r="D3571">
        <f>27-0-0</f>
        <v>27</v>
      </c>
      <c r="E3571">
        <v>22.5</v>
      </c>
      <c r="F3571" s="7">
        <v>23.873031496062996</v>
      </c>
      <c r="G3571" s="7">
        <v>2.9850916267268119</v>
      </c>
      <c r="H3571">
        <v>3.02</v>
      </c>
      <c r="I3571" s="7">
        <v>3.1206382858753878</v>
      </c>
      <c r="J3571">
        <v>2.8</v>
      </c>
      <c r="K3571">
        <v>27</v>
      </c>
      <c r="L3571">
        <v>22.5</v>
      </c>
      <c r="M3571">
        <v>1.2</v>
      </c>
      <c r="N3571">
        <v>1.2</v>
      </c>
    </row>
    <row r="3572" spans="1:14" x14ac:dyDescent="0.25">
      <c r="A3572" t="s">
        <v>22</v>
      </c>
      <c r="B3572" t="s">
        <v>62</v>
      </c>
      <c r="C3572" s="1">
        <v>42461</v>
      </c>
      <c r="D3572">
        <f>17-0-0</f>
        <v>17</v>
      </c>
      <c r="E3572">
        <v>17.100000000000001</v>
      </c>
      <c r="F3572" s="7">
        <v>15.031167979002626</v>
      </c>
      <c r="G3572" s="7">
        <v>1.403586129123203</v>
      </c>
      <c r="H3572">
        <v>1.42</v>
      </c>
      <c r="I3572" s="7">
        <v>1.4673199887228641</v>
      </c>
      <c r="J3572">
        <v>1.8</v>
      </c>
      <c r="K3572">
        <v>17</v>
      </c>
      <c r="L3572">
        <v>17.100000000000001</v>
      </c>
      <c r="M3572">
        <v>0.7</v>
      </c>
      <c r="N3572">
        <v>0.7</v>
      </c>
    </row>
    <row r="3573" spans="1:14" x14ac:dyDescent="0.25">
      <c r="A3573" t="s">
        <v>23</v>
      </c>
      <c r="B3573" t="s">
        <v>62</v>
      </c>
      <c r="C3573" s="1">
        <v>42461</v>
      </c>
      <c r="D3573">
        <f>4.9-0-0</f>
        <v>4.9000000000000004</v>
      </c>
      <c r="E3573">
        <v>4.7</v>
      </c>
      <c r="F3573" s="7">
        <v>4.3325131233595817</v>
      </c>
      <c r="G3573" s="7">
        <v>2.3228361996053009</v>
      </c>
      <c r="H3573">
        <v>2.35</v>
      </c>
      <c r="I3573" s="7">
        <v>2.4283112489427685</v>
      </c>
      <c r="J3573">
        <v>0.5</v>
      </c>
      <c r="K3573">
        <v>4.9400000000000004</v>
      </c>
      <c r="L3573">
        <v>4.7</v>
      </c>
      <c r="M3573">
        <v>0</v>
      </c>
      <c r="N3573">
        <v>0</v>
      </c>
    </row>
    <row r="3574" spans="1:14" x14ac:dyDescent="0.25">
      <c r="A3574" t="s">
        <v>24</v>
      </c>
      <c r="B3574" t="s">
        <v>62</v>
      </c>
      <c r="C3574" s="1">
        <v>42461</v>
      </c>
      <c r="D3574">
        <f>40.5-0-0</f>
        <v>40.5</v>
      </c>
      <c r="E3574">
        <v>35</v>
      </c>
      <c r="F3574" s="7">
        <v>35.809547244094496</v>
      </c>
      <c r="G3574" s="7">
        <v>1.70011840992388</v>
      </c>
      <c r="H3574">
        <v>1.72</v>
      </c>
      <c r="I3574" s="7">
        <v>1.7773171694389622</v>
      </c>
      <c r="J3574">
        <v>4.2</v>
      </c>
      <c r="K3574">
        <v>40.5</v>
      </c>
      <c r="L3574">
        <v>35</v>
      </c>
      <c r="M3574">
        <v>1.7</v>
      </c>
      <c r="N3574">
        <v>1.8</v>
      </c>
    </row>
    <row r="3575" spans="1:14" x14ac:dyDescent="0.25">
      <c r="A3575" t="s">
        <v>25</v>
      </c>
      <c r="B3575" t="s">
        <v>62</v>
      </c>
      <c r="C3575" s="1">
        <v>42461</v>
      </c>
      <c r="D3575">
        <f>6-0-0</f>
        <v>6</v>
      </c>
      <c r="E3575">
        <v>6.3</v>
      </c>
      <c r="F3575" s="7">
        <v>5.3051181102362213</v>
      </c>
      <c r="G3575" s="7">
        <v>2.2832985621652107</v>
      </c>
      <c r="H3575">
        <v>2.31</v>
      </c>
      <c r="I3575" s="7">
        <v>2.3869782915139557</v>
      </c>
      <c r="J3575">
        <v>0.6</v>
      </c>
      <c r="K3575">
        <v>6</v>
      </c>
      <c r="L3575">
        <v>6.3</v>
      </c>
      <c r="M3575">
        <v>0</v>
      </c>
      <c r="N3575">
        <v>0</v>
      </c>
    </row>
    <row r="3576" spans="1:14" x14ac:dyDescent="0.25">
      <c r="A3576" t="s">
        <v>26</v>
      </c>
      <c r="B3576" t="s">
        <v>62</v>
      </c>
      <c r="C3576" s="1">
        <v>42461</v>
      </c>
      <c r="D3576">
        <f>22-0-0</f>
        <v>22</v>
      </c>
      <c r="E3576">
        <v>13.8</v>
      </c>
      <c r="F3576" s="7">
        <v>19.452099737532812</v>
      </c>
      <c r="G3576" s="7">
        <v>1.5419678601635189</v>
      </c>
      <c r="H3576">
        <v>1.56</v>
      </c>
      <c r="I3576" s="7">
        <v>1.6119853397237103</v>
      </c>
      <c r="J3576">
        <v>2.2999999999999998</v>
      </c>
      <c r="K3576">
        <v>22</v>
      </c>
      <c r="L3576">
        <v>13.8</v>
      </c>
      <c r="M3576">
        <v>0.3</v>
      </c>
      <c r="N3576">
        <v>0.3</v>
      </c>
    </row>
    <row r="3577" spans="1:14" x14ac:dyDescent="0.25">
      <c r="A3577" t="s">
        <v>27</v>
      </c>
      <c r="B3577" t="s">
        <v>62</v>
      </c>
      <c r="C3577" s="1">
        <v>42461</v>
      </c>
      <c r="D3577">
        <f>20-0-0</f>
        <v>20</v>
      </c>
      <c r="E3577">
        <v>18.2</v>
      </c>
      <c r="F3577" s="7">
        <v>17.683727034120739</v>
      </c>
      <c r="G3577" s="7">
        <v>1.3343952636030454</v>
      </c>
      <c r="H3577">
        <v>1.35</v>
      </c>
      <c r="I3577" s="7">
        <v>1.3949873132224415</v>
      </c>
      <c r="J3577">
        <v>2.1</v>
      </c>
      <c r="K3577">
        <v>20</v>
      </c>
      <c r="L3577">
        <v>18.2</v>
      </c>
      <c r="M3577">
        <v>0.8</v>
      </c>
      <c r="N3577">
        <v>0.9</v>
      </c>
    </row>
    <row r="3578" spans="1:14" x14ac:dyDescent="0.25">
      <c r="A3578" t="s">
        <v>28</v>
      </c>
      <c r="B3578" t="s">
        <v>62</v>
      </c>
      <c r="C3578" s="1">
        <v>42461</v>
      </c>
      <c r="D3578">
        <f>6-0-0</f>
        <v>6</v>
      </c>
      <c r="E3578">
        <v>7</v>
      </c>
      <c r="F3578" s="7">
        <v>5.3051181102362213</v>
      </c>
      <c r="G3578" s="7">
        <v>1.3245108542430226</v>
      </c>
      <c r="H3578">
        <v>1.34</v>
      </c>
      <c r="I3578" s="7">
        <v>1.3846540738652384</v>
      </c>
      <c r="J3578">
        <v>0.6</v>
      </c>
      <c r="K3578">
        <v>6</v>
      </c>
      <c r="L3578">
        <v>7</v>
      </c>
      <c r="M3578">
        <v>0.2</v>
      </c>
      <c r="N3578">
        <v>0.3</v>
      </c>
    </row>
    <row r="3579" spans="1:14" x14ac:dyDescent="0.25">
      <c r="A3579" t="s">
        <v>29</v>
      </c>
      <c r="B3579" t="s">
        <v>62</v>
      </c>
      <c r="C3579" s="1">
        <v>42461</v>
      </c>
      <c r="D3579">
        <f>15.5-0-0</f>
        <v>15.5</v>
      </c>
      <c r="E3579">
        <v>12.4</v>
      </c>
      <c r="F3579" s="7">
        <v>13.704888451443571</v>
      </c>
      <c r="G3579" s="7">
        <v>1.2750888074429099</v>
      </c>
      <c r="H3579">
        <v>1.29</v>
      </c>
      <c r="I3579" s="7">
        <v>1.3329878770792218</v>
      </c>
      <c r="J3579">
        <v>1.6</v>
      </c>
      <c r="K3579">
        <v>15.5</v>
      </c>
      <c r="L3579">
        <v>12.4</v>
      </c>
      <c r="M3579">
        <v>0.1</v>
      </c>
      <c r="N3579">
        <v>0.1</v>
      </c>
    </row>
    <row r="3580" spans="1:14" x14ac:dyDescent="0.25">
      <c r="A3580" t="s">
        <v>30</v>
      </c>
      <c r="B3580" t="s">
        <v>62</v>
      </c>
      <c r="C3580" s="1">
        <v>42461</v>
      </c>
      <c r="D3580">
        <f>35-0-0</f>
        <v>35</v>
      </c>
      <c r="E3580">
        <v>31.3</v>
      </c>
      <c r="F3580" s="7">
        <v>30.946522309711291</v>
      </c>
      <c r="G3580" s="7">
        <v>1.5815054976036091</v>
      </c>
      <c r="H3580">
        <v>1.6</v>
      </c>
      <c r="I3580" s="7">
        <v>1.6533182971525233</v>
      </c>
      <c r="J3580">
        <v>3.6</v>
      </c>
      <c r="K3580">
        <v>35</v>
      </c>
      <c r="L3580">
        <v>31.3</v>
      </c>
      <c r="M3580">
        <v>0.3</v>
      </c>
      <c r="N3580">
        <v>0.3</v>
      </c>
    </row>
    <row r="3581" spans="1:14" x14ac:dyDescent="0.25">
      <c r="A3581" t="s">
        <v>31</v>
      </c>
      <c r="B3581" t="s">
        <v>62</v>
      </c>
      <c r="C3581" s="1">
        <v>42461</v>
      </c>
      <c r="D3581">
        <f>49-0-0</f>
        <v>49</v>
      </c>
      <c r="E3581">
        <v>19.399999999999999</v>
      </c>
      <c r="F3581" s="7">
        <v>43.325131233595805</v>
      </c>
      <c r="G3581" s="7">
        <v>1.3245108542430226</v>
      </c>
      <c r="H3581">
        <v>1.34</v>
      </c>
      <c r="I3581" s="7">
        <v>1.3846540738652384</v>
      </c>
      <c r="J3581">
        <v>5.0999999999999996</v>
      </c>
      <c r="K3581">
        <v>49</v>
      </c>
      <c r="L3581">
        <v>19.399999999999999</v>
      </c>
      <c r="M3581">
        <v>0.8</v>
      </c>
      <c r="N3581">
        <v>0.8</v>
      </c>
    </row>
    <row r="3582" spans="1:14" x14ac:dyDescent="0.25">
      <c r="A3582" t="s">
        <v>32</v>
      </c>
      <c r="B3582" t="s">
        <v>62</v>
      </c>
      <c r="C3582" s="1">
        <v>42461</v>
      </c>
      <c r="D3582">
        <f>7-0-0</f>
        <v>7</v>
      </c>
      <c r="E3582">
        <v>6.8</v>
      </c>
      <c r="F3582" s="7">
        <v>6.1893044619422586</v>
      </c>
      <c r="G3582" s="7">
        <v>0.82040597688187222</v>
      </c>
      <c r="H3582">
        <v>0.83</v>
      </c>
      <c r="I3582" s="7">
        <v>0.85765886664787139</v>
      </c>
      <c r="J3582">
        <v>0.7</v>
      </c>
      <c r="K3582">
        <v>7</v>
      </c>
      <c r="L3582">
        <v>6.8</v>
      </c>
      <c r="M3582">
        <v>0.2</v>
      </c>
      <c r="N3582">
        <v>0.3</v>
      </c>
    </row>
    <row r="3583" spans="1:14" x14ac:dyDescent="0.25">
      <c r="A3583" t="s">
        <v>33</v>
      </c>
      <c r="B3583" t="s">
        <v>62</v>
      </c>
      <c r="C3583" s="1">
        <v>42461</v>
      </c>
      <c r="D3583">
        <v>0</v>
      </c>
      <c r="E3583">
        <v>15</v>
      </c>
      <c r="F3583" s="7">
        <v>0</v>
      </c>
      <c r="G3583" s="7">
        <v>0.95878770792218793</v>
      </c>
      <c r="H3583">
        <v>0.97</v>
      </c>
      <c r="I3583" s="7">
        <v>1.002324217648717</v>
      </c>
      <c r="J3583">
        <v>142.80000000000001</v>
      </c>
      <c r="K3583">
        <v>0</v>
      </c>
      <c r="L3583">
        <v>15</v>
      </c>
      <c r="M3583">
        <v>71.2</v>
      </c>
      <c r="N3583">
        <v>74.400000000000006</v>
      </c>
    </row>
    <row r="3584" spans="1:14" x14ac:dyDescent="0.25">
      <c r="A3584" t="s">
        <v>34</v>
      </c>
      <c r="B3584" t="s">
        <v>62</v>
      </c>
      <c r="C3584" s="1">
        <v>42461</v>
      </c>
      <c r="D3584">
        <f>11.3-0-0</f>
        <v>11.3</v>
      </c>
      <c r="E3584">
        <v>7.2</v>
      </c>
      <c r="F3584" s="7">
        <v>9.9913057742782172</v>
      </c>
      <c r="G3584" s="7">
        <v>0.55352692416126326</v>
      </c>
      <c r="H3584">
        <v>0.56000000000000005</v>
      </c>
      <c r="I3584" s="7">
        <v>0.57866140400338317</v>
      </c>
      <c r="J3584">
        <v>1.2</v>
      </c>
      <c r="K3584">
        <v>11.32</v>
      </c>
      <c r="L3584">
        <v>7.2</v>
      </c>
      <c r="M3584">
        <v>0.1</v>
      </c>
      <c r="N3584">
        <v>0.1</v>
      </c>
    </row>
    <row r="3585" spans="1:14" x14ac:dyDescent="0.25">
      <c r="A3585" t="s">
        <v>35</v>
      </c>
      <c r="B3585" t="s">
        <v>62</v>
      </c>
      <c r="C3585" s="1">
        <v>42461</v>
      </c>
      <c r="D3585">
        <f>21-0-0</f>
        <v>21</v>
      </c>
      <c r="E3585">
        <v>18</v>
      </c>
      <c r="F3585" s="7">
        <v>18.567913385826774</v>
      </c>
      <c r="G3585" s="7">
        <v>0.54364251480124071</v>
      </c>
      <c r="H3585">
        <v>0.55000000000000004</v>
      </c>
      <c r="I3585" s="7">
        <v>0.56832816464617997</v>
      </c>
      <c r="J3585">
        <v>2.2000000000000002</v>
      </c>
      <c r="K3585">
        <v>21</v>
      </c>
      <c r="L3585">
        <v>18</v>
      </c>
      <c r="M3585">
        <v>0.9</v>
      </c>
      <c r="N3585">
        <v>0.9</v>
      </c>
    </row>
    <row r="3586" spans="1:14" x14ac:dyDescent="0.25">
      <c r="A3586" t="s">
        <v>36</v>
      </c>
      <c r="B3586" t="s">
        <v>62</v>
      </c>
      <c r="C3586" s="1">
        <v>42461</v>
      </c>
      <c r="D3586">
        <v>0</v>
      </c>
      <c r="E3586">
        <v>8</v>
      </c>
      <c r="F3586" s="7">
        <v>0</v>
      </c>
      <c r="G3586" s="7">
        <v>0.24711023400056392</v>
      </c>
      <c r="H3586">
        <v>0.25</v>
      </c>
      <c r="I3586" s="7">
        <v>0.25833098393008175</v>
      </c>
      <c r="J3586">
        <v>76.2</v>
      </c>
      <c r="K3586">
        <v>0</v>
      </c>
      <c r="L3586">
        <v>8</v>
      </c>
      <c r="M3586">
        <v>0</v>
      </c>
      <c r="N3586">
        <v>0</v>
      </c>
    </row>
    <row r="3587" spans="1:14" x14ac:dyDescent="0.25">
      <c r="A3587" t="s">
        <v>37</v>
      </c>
      <c r="B3587" t="s">
        <v>62</v>
      </c>
      <c r="C3587" s="1">
        <v>42461</v>
      </c>
      <c r="D3587">
        <v>0</v>
      </c>
      <c r="E3587">
        <v>0</v>
      </c>
      <c r="F3587" s="7">
        <v>0</v>
      </c>
      <c r="G3587" s="7">
        <v>0</v>
      </c>
      <c r="H3587">
        <v>0</v>
      </c>
      <c r="I3587" s="7">
        <v>0</v>
      </c>
      <c r="J3587">
        <v>0</v>
      </c>
      <c r="K3587">
        <v>0</v>
      </c>
      <c r="L3587">
        <v>0</v>
      </c>
      <c r="M3587">
        <v>0</v>
      </c>
      <c r="N3587">
        <v>0</v>
      </c>
    </row>
    <row r="3588" spans="1:14" x14ac:dyDescent="0.25">
      <c r="A3588" t="s">
        <v>38</v>
      </c>
      <c r="B3588" t="s">
        <v>62</v>
      </c>
      <c r="C3588" s="1">
        <v>42461</v>
      </c>
      <c r="D3588">
        <v>0</v>
      </c>
      <c r="E3588">
        <v>10</v>
      </c>
      <c r="F3588" s="7">
        <v>0</v>
      </c>
      <c r="G3588" s="7">
        <v>0</v>
      </c>
      <c r="H3588">
        <v>0</v>
      </c>
      <c r="I3588" s="7">
        <v>0</v>
      </c>
      <c r="J3588">
        <v>95.2</v>
      </c>
      <c r="K3588">
        <v>0</v>
      </c>
      <c r="L3588">
        <v>10</v>
      </c>
      <c r="M3588">
        <v>47.7</v>
      </c>
      <c r="N3588">
        <v>49.9</v>
      </c>
    </row>
    <row r="3589" spans="1:14" x14ac:dyDescent="0.25">
      <c r="A3589" t="s">
        <v>59</v>
      </c>
      <c r="B3589" t="s">
        <v>62</v>
      </c>
      <c r="C3589" s="1">
        <v>42461</v>
      </c>
      <c r="D3589">
        <v>0</v>
      </c>
      <c r="E3589">
        <v>5</v>
      </c>
      <c r="F3589" s="7">
        <v>0</v>
      </c>
      <c r="G3589" s="7">
        <v>0</v>
      </c>
      <c r="I3589" s="7">
        <v>0</v>
      </c>
      <c r="K3589">
        <v>0</v>
      </c>
      <c r="L3589">
        <v>5</v>
      </c>
      <c r="M3589">
        <v>0</v>
      </c>
      <c r="N3589">
        <v>0</v>
      </c>
    </row>
    <row r="3590" spans="1:14" x14ac:dyDescent="0.25">
      <c r="A3590" t="s">
        <v>1</v>
      </c>
      <c r="B3590" t="s">
        <v>62</v>
      </c>
      <c r="C3590" s="1">
        <v>42462</v>
      </c>
      <c r="D3590">
        <v>623.00000000000011</v>
      </c>
      <c r="E3590">
        <v>507.19999999999993</v>
      </c>
      <c r="F3590">
        <v>540</v>
      </c>
      <c r="G3590">
        <v>250</v>
      </c>
      <c r="H3590">
        <v>177.35000000000002</v>
      </c>
      <c r="I3590">
        <v>183.60000000000002</v>
      </c>
      <c r="J3590">
        <v>533.39784946236557</v>
      </c>
      <c r="K3590">
        <v>1232.5999999999999</v>
      </c>
      <c r="L3590">
        <v>1079</v>
      </c>
      <c r="M3590">
        <v>425.30000000000007</v>
      </c>
      <c r="N3590">
        <v>366.86</v>
      </c>
    </row>
    <row r="3591" spans="1:14" x14ac:dyDescent="0.25">
      <c r="A3591" t="s">
        <v>2</v>
      </c>
      <c r="B3591" t="s">
        <v>62</v>
      </c>
      <c r="C3591" s="1">
        <v>42462</v>
      </c>
      <c r="D3591">
        <f>17.3-0-0</f>
        <v>17.3</v>
      </c>
      <c r="E3591">
        <v>15.4</v>
      </c>
      <c r="F3591" s="7">
        <v>14.995184590690206</v>
      </c>
      <c r="G3591" s="7">
        <v>29.179588384550321</v>
      </c>
      <c r="H3591">
        <v>20.7</v>
      </c>
      <c r="I3591" s="7">
        <v>21.429489709613758</v>
      </c>
      <c r="J3591">
        <v>3.1</v>
      </c>
      <c r="K3591">
        <v>33.86</v>
      </c>
      <c r="L3591">
        <v>30.8</v>
      </c>
      <c r="M3591">
        <v>0.9</v>
      </c>
      <c r="N3591">
        <v>0.7</v>
      </c>
    </row>
    <row r="3592" spans="1:14" x14ac:dyDescent="0.25">
      <c r="A3592" t="s">
        <v>3</v>
      </c>
      <c r="B3592" t="s">
        <v>62</v>
      </c>
      <c r="C3592" s="1">
        <v>42462</v>
      </c>
      <c r="D3592">
        <f>4.7-0-0</f>
        <v>4.7</v>
      </c>
      <c r="E3592">
        <v>3.9</v>
      </c>
      <c r="F3592" s="7">
        <v>4.0738362760834663</v>
      </c>
      <c r="G3592" s="7">
        <v>19.89004792782633</v>
      </c>
      <c r="H3592">
        <v>14.11</v>
      </c>
      <c r="I3592" s="7">
        <v>14.607251198195657</v>
      </c>
      <c r="J3592">
        <v>0.9</v>
      </c>
      <c r="K3592">
        <v>9.7650000000000006</v>
      </c>
      <c r="L3592">
        <v>7.8</v>
      </c>
      <c r="M3592">
        <v>0.5</v>
      </c>
      <c r="N3592">
        <v>0.4</v>
      </c>
    </row>
    <row r="3593" spans="1:14" x14ac:dyDescent="0.25">
      <c r="A3593" t="s">
        <v>4</v>
      </c>
      <c r="B3593" t="s">
        <v>62</v>
      </c>
      <c r="C3593" s="1">
        <v>42462</v>
      </c>
      <c r="D3593">
        <f>9.6-0-0</f>
        <v>9.6</v>
      </c>
      <c r="E3593">
        <v>7.8</v>
      </c>
      <c r="F3593" s="7">
        <v>8.3210272873194207</v>
      </c>
      <c r="G3593" s="7">
        <v>14.77304764589794</v>
      </c>
      <c r="H3593">
        <v>10.48</v>
      </c>
      <c r="I3593" s="7">
        <v>10.849326191147449</v>
      </c>
      <c r="J3593">
        <v>1.8</v>
      </c>
      <c r="K3593">
        <v>19.100000000000001</v>
      </c>
      <c r="L3593">
        <v>15.6</v>
      </c>
      <c r="M3593">
        <v>0.9</v>
      </c>
      <c r="N3593">
        <v>0.8</v>
      </c>
    </row>
    <row r="3594" spans="1:14" x14ac:dyDescent="0.25">
      <c r="A3594" t="s">
        <v>5</v>
      </c>
      <c r="B3594" t="s">
        <v>62</v>
      </c>
      <c r="C3594" s="1">
        <v>42462</v>
      </c>
      <c r="D3594">
        <f>11.5-0-1.1</f>
        <v>10.4</v>
      </c>
      <c r="E3594">
        <v>7.7</v>
      </c>
      <c r="F3594" s="7">
        <v>9.0144462279293727</v>
      </c>
      <c r="G3594" s="7">
        <v>14.25148012404849</v>
      </c>
      <c r="H3594">
        <v>10.11</v>
      </c>
      <c r="I3594" s="7">
        <v>10.466287003101211</v>
      </c>
      <c r="J3594">
        <v>2.2000000000000002</v>
      </c>
      <c r="K3594">
        <v>24.206000000000003</v>
      </c>
      <c r="L3594">
        <v>15.4</v>
      </c>
      <c r="M3594">
        <v>0.4</v>
      </c>
      <c r="N3594">
        <v>0.4</v>
      </c>
    </row>
    <row r="3595" spans="1:14" x14ac:dyDescent="0.25">
      <c r="A3595" t="s">
        <v>6</v>
      </c>
      <c r="B3595" t="s">
        <v>62</v>
      </c>
      <c r="C3595" s="1">
        <v>42462</v>
      </c>
      <c r="D3595">
        <f>9.9-0-1</f>
        <v>8.9</v>
      </c>
      <c r="E3595">
        <v>15.4</v>
      </c>
      <c r="F3595" s="7">
        <v>7.7142857142857126</v>
      </c>
      <c r="G3595" s="7">
        <v>17.56413870876797</v>
      </c>
      <c r="H3595">
        <v>12.46</v>
      </c>
      <c r="I3595" s="7">
        <v>12.8991034677192</v>
      </c>
      <c r="J3595">
        <v>1.9</v>
      </c>
      <c r="K3595">
        <v>20.097000000000001</v>
      </c>
      <c r="L3595">
        <v>30.8</v>
      </c>
      <c r="M3595">
        <v>0.5</v>
      </c>
      <c r="N3595">
        <v>0.4</v>
      </c>
    </row>
    <row r="3596" spans="1:14" x14ac:dyDescent="0.25">
      <c r="A3596" t="s">
        <v>7</v>
      </c>
      <c r="B3596" t="s">
        <v>62</v>
      </c>
      <c r="C3596" s="1">
        <v>42462</v>
      </c>
      <c r="D3596">
        <f>21.1-0-0</f>
        <v>21.1</v>
      </c>
      <c r="E3596">
        <v>11.5</v>
      </c>
      <c r="F3596" s="7">
        <v>18.288924558587478</v>
      </c>
      <c r="G3596" s="7">
        <v>14.843529743445163</v>
      </c>
      <c r="H3596">
        <v>10.53</v>
      </c>
      <c r="I3596" s="7">
        <v>10.901088243586129</v>
      </c>
      <c r="J3596">
        <v>3.3</v>
      </c>
      <c r="K3596">
        <v>35.229999999999997</v>
      </c>
      <c r="L3596">
        <v>23</v>
      </c>
      <c r="M3596">
        <v>0.6</v>
      </c>
      <c r="N3596">
        <v>0.6</v>
      </c>
    </row>
    <row r="3597" spans="1:14" x14ac:dyDescent="0.25">
      <c r="A3597" t="s">
        <v>8</v>
      </c>
      <c r="B3597" t="s">
        <v>62</v>
      </c>
      <c r="C3597" s="1">
        <v>42462</v>
      </c>
      <c r="D3597">
        <f>24.2-0-0</f>
        <v>24.2</v>
      </c>
      <c r="E3597">
        <v>9.4</v>
      </c>
      <c r="F3597" s="7">
        <v>20.97592295345104</v>
      </c>
      <c r="G3597" s="7">
        <v>11.27713560755568</v>
      </c>
      <c r="H3597">
        <v>8</v>
      </c>
      <c r="I3597" s="7">
        <v>8.2819283901888916</v>
      </c>
      <c r="J3597">
        <v>4.5</v>
      </c>
      <c r="K3597">
        <v>48.47</v>
      </c>
      <c r="L3597">
        <v>18.8</v>
      </c>
      <c r="M3597">
        <v>1.1000000000000001</v>
      </c>
      <c r="N3597">
        <v>1</v>
      </c>
    </row>
    <row r="3598" spans="1:14" x14ac:dyDescent="0.25">
      <c r="A3598" t="s">
        <v>9</v>
      </c>
      <c r="B3598" t="s">
        <v>62</v>
      </c>
      <c r="C3598" s="1">
        <v>42462</v>
      </c>
      <c r="D3598">
        <f>14.4-0-0</f>
        <v>14.4</v>
      </c>
      <c r="E3598">
        <v>11.3</v>
      </c>
      <c r="F3598" s="7">
        <v>12.481540930979131</v>
      </c>
      <c r="G3598" s="7">
        <v>14.603890611784605</v>
      </c>
      <c r="H3598">
        <v>10.36</v>
      </c>
      <c r="I3598" s="7">
        <v>10.725097265294615</v>
      </c>
      <c r="J3598">
        <v>2.2999999999999998</v>
      </c>
      <c r="K3598">
        <v>25.314999999999998</v>
      </c>
      <c r="L3598">
        <v>22.6</v>
      </c>
      <c r="M3598">
        <v>0.5</v>
      </c>
      <c r="N3598">
        <v>0.4</v>
      </c>
    </row>
    <row r="3599" spans="1:14" x14ac:dyDescent="0.25">
      <c r="A3599" t="s">
        <v>10</v>
      </c>
      <c r="B3599" t="s">
        <v>62</v>
      </c>
      <c r="C3599" s="1">
        <v>42462</v>
      </c>
      <c r="D3599">
        <f>16.7-0-0</f>
        <v>16.7</v>
      </c>
      <c r="E3599">
        <v>12.5</v>
      </c>
      <c r="F3599" s="7">
        <v>14.475120385232742</v>
      </c>
      <c r="G3599" s="7">
        <v>13.828587538765152</v>
      </c>
      <c r="H3599">
        <v>9.81</v>
      </c>
      <c r="I3599" s="7">
        <v>10.155714688469129</v>
      </c>
      <c r="J3599">
        <v>3.1</v>
      </c>
      <c r="K3599">
        <v>33.519999999999996</v>
      </c>
      <c r="L3599">
        <v>25</v>
      </c>
      <c r="M3599">
        <v>0.9</v>
      </c>
      <c r="N3599">
        <v>0.7</v>
      </c>
    </row>
    <row r="3600" spans="1:14" x14ac:dyDescent="0.25">
      <c r="A3600" t="s">
        <v>11</v>
      </c>
      <c r="B3600" t="s">
        <v>62</v>
      </c>
      <c r="C3600" s="1">
        <v>42462</v>
      </c>
      <c r="D3600">
        <f>10.8-0-0</f>
        <v>10.8</v>
      </c>
      <c r="E3600">
        <v>9.6</v>
      </c>
      <c r="F3600" s="7">
        <v>9.3611556982343487</v>
      </c>
      <c r="G3600" s="7">
        <v>13.236537919368478</v>
      </c>
      <c r="H3600">
        <v>9.39</v>
      </c>
      <c r="I3600" s="7">
        <v>9.7209134479842128</v>
      </c>
      <c r="J3600">
        <v>1.9</v>
      </c>
      <c r="K3600">
        <v>20.28</v>
      </c>
      <c r="L3600">
        <v>19.2</v>
      </c>
      <c r="M3600">
        <v>0.6</v>
      </c>
      <c r="N3600">
        <v>0.5</v>
      </c>
    </row>
    <row r="3601" spans="1:14" x14ac:dyDescent="0.25">
      <c r="A3601" t="s">
        <v>12</v>
      </c>
      <c r="B3601" t="s">
        <v>62</v>
      </c>
      <c r="C3601" s="1">
        <v>42462</v>
      </c>
      <c r="D3601">
        <f>34.3-0-0</f>
        <v>34.299999999999997</v>
      </c>
      <c r="E3601">
        <v>28.9</v>
      </c>
      <c r="F3601" s="7">
        <v>29.730337078651679</v>
      </c>
      <c r="G3601" s="7">
        <v>9.3459261347617701</v>
      </c>
      <c r="H3601">
        <v>6.63</v>
      </c>
      <c r="I3601" s="7">
        <v>6.8636481533690432</v>
      </c>
      <c r="J3601">
        <v>6.4</v>
      </c>
      <c r="K3601">
        <v>68.97</v>
      </c>
      <c r="L3601">
        <v>57.8</v>
      </c>
      <c r="M3601">
        <v>3.9</v>
      </c>
      <c r="N3601">
        <v>3.4</v>
      </c>
    </row>
    <row r="3602" spans="1:14" x14ac:dyDescent="0.25">
      <c r="A3602" t="s">
        <v>13</v>
      </c>
      <c r="B3602" t="s">
        <v>62</v>
      </c>
      <c r="C3602" s="1">
        <v>42462</v>
      </c>
      <c r="D3602">
        <f>12-0-0</f>
        <v>12</v>
      </c>
      <c r="E3602">
        <v>10</v>
      </c>
      <c r="F3602" s="7">
        <v>10.401284109149275</v>
      </c>
      <c r="G3602" s="7">
        <v>9.8252043980828851</v>
      </c>
      <c r="H3602">
        <v>6.97</v>
      </c>
      <c r="I3602" s="7">
        <v>7.2156301099520714</v>
      </c>
      <c r="J3602">
        <v>2.2000000000000002</v>
      </c>
      <c r="K3602">
        <v>24</v>
      </c>
      <c r="L3602">
        <v>20</v>
      </c>
      <c r="M3602">
        <v>0.5</v>
      </c>
      <c r="N3602">
        <v>0.4</v>
      </c>
    </row>
    <row r="3603" spans="1:14" x14ac:dyDescent="0.25">
      <c r="A3603" t="s">
        <v>14</v>
      </c>
      <c r="B3603" t="s">
        <v>62</v>
      </c>
      <c r="C3603" s="1">
        <v>42462</v>
      </c>
      <c r="D3603">
        <f>8-0-0</f>
        <v>8</v>
      </c>
      <c r="E3603">
        <v>6.1</v>
      </c>
      <c r="F3603" s="7">
        <v>6.9341894060995175</v>
      </c>
      <c r="G3603" s="7">
        <v>5.9345926134761759</v>
      </c>
      <c r="H3603">
        <v>4.21</v>
      </c>
      <c r="I3603" s="7">
        <v>4.3583648153369046</v>
      </c>
      <c r="J3603">
        <v>1.5</v>
      </c>
      <c r="K3603">
        <v>16</v>
      </c>
      <c r="L3603">
        <v>12.2</v>
      </c>
      <c r="M3603">
        <v>0.2</v>
      </c>
      <c r="N3603">
        <v>0.2</v>
      </c>
    </row>
    <row r="3604" spans="1:14" x14ac:dyDescent="0.25">
      <c r="A3604" t="s">
        <v>15</v>
      </c>
      <c r="B3604" t="s">
        <v>62</v>
      </c>
      <c r="C3604" s="1">
        <v>42462</v>
      </c>
      <c r="D3604">
        <f>12-0-0</f>
        <v>12</v>
      </c>
      <c r="E3604">
        <v>9.9</v>
      </c>
      <c r="F3604" s="7">
        <v>10.401284109149275</v>
      </c>
      <c r="G3604" s="7">
        <v>5.7513391598533969</v>
      </c>
      <c r="H3604">
        <v>4.08</v>
      </c>
      <c r="I3604" s="7">
        <v>4.2237834789963351</v>
      </c>
      <c r="J3604">
        <v>2.2000000000000002</v>
      </c>
      <c r="K3604">
        <v>24</v>
      </c>
      <c r="L3604">
        <v>19.8</v>
      </c>
      <c r="M3604">
        <v>0.6</v>
      </c>
      <c r="N3604">
        <v>0.5</v>
      </c>
    </row>
    <row r="3605" spans="1:14" x14ac:dyDescent="0.25">
      <c r="A3605" t="s">
        <v>16</v>
      </c>
      <c r="B3605" t="s">
        <v>62</v>
      </c>
      <c r="C3605" s="1">
        <v>42462</v>
      </c>
      <c r="D3605">
        <f>18-0-0</f>
        <v>18</v>
      </c>
      <c r="E3605">
        <v>9.9</v>
      </c>
      <c r="F3605" s="7">
        <v>15.601926163723913</v>
      </c>
      <c r="G3605" s="7">
        <v>9.5714688469128824</v>
      </c>
      <c r="H3605">
        <v>6.79</v>
      </c>
      <c r="I3605" s="7">
        <v>7.0292867211728227</v>
      </c>
      <c r="J3605">
        <v>2.8</v>
      </c>
      <c r="K3605">
        <v>30</v>
      </c>
      <c r="L3605">
        <v>19.8</v>
      </c>
      <c r="M3605">
        <v>1.5</v>
      </c>
      <c r="N3605">
        <v>1.3</v>
      </c>
    </row>
    <row r="3606" spans="1:14" x14ac:dyDescent="0.25">
      <c r="A3606" t="s">
        <v>17</v>
      </c>
      <c r="B3606" t="s">
        <v>62</v>
      </c>
      <c r="C3606" s="1">
        <v>42462</v>
      </c>
      <c r="D3606">
        <v>0</v>
      </c>
      <c r="E3606">
        <v>17</v>
      </c>
      <c r="F3606" s="7">
        <v>0</v>
      </c>
      <c r="G3606" s="7">
        <v>4.6377220186072732</v>
      </c>
      <c r="H3606">
        <v>3.29</v>
      </c>
      <c r="I3606" s="7">
        <v>3.405943050465182</v>
      </c>
      <c r="J3606">
        <v>146.1</v>
      </c>
      <c r="K3606">
        <v>0</v>
      </c>
      <c r="L3606">
        <v>34</v>
      </c>
      <c r="M3606">
        <v>99.7</v>
      </c>
      <c r="N3606">
        <v>86</v>
      </c>
    </row>
    <row r="3607" spans="1:14" x14ac:dyDescent="0.25">
      <c r="A3607" t="s">
        <v>18</v>
      </c>
      <c r="B3607" t="s">
        <v>62</v>
      </c>
      <c r="C3607" s="1">
        <v>42462</v>
      </c>
      <c r="D3607">
        <f>20-0-0</f>
        <v>20</v>
      </c>
      <c r="E3607">
        <v>16.2</v>
      </c>
      <c r="F3607" s="7">
        <v>17.335473515248793</v>
      </c>
      <c r="G3607" s="7">
        <v>3.4959120383422606</v>
      </c>
      <c r="H3607">
        <v>2.48</v>
      </c>
      <c r="I3607" s="7">
        <v>2.5673978009585565</v>
      </c>
      <c r="J3607">
        <v>3.7</v>
      </c>
      <c r="K3607">
        <v>40</v>
      </c>
      <c r="L3607">
        <v>32.4</v>
      </c>
      <c r="M3607">
        <v>2.7</v>
      </c>
      <c r="N3607">
        <v>2.2999999999999998</v>
      </c>
    </row>
    <row r="3608" spans="1:14" x14ac:dyDescent="0.25">
      <c r="A3608" t="s">
        <v>19</v>
      </c>
      <c r="B3608" t="s">
        <v>62</v>
      </c>
      <c r="C3608" s="1">
        <v>42462</v>
      </c>
      <c r="D3608">
        <f>15-0-0</f>
        <v>15</v>
      </c>
      <c r="E3608">
        <v>14.6</v>
      </c>
      <c r="F3608" s="7">
        <v>13.001605136436595</v>
      </c>
      <c r="G3608" s="7">
        <v>3.4818156188328162</v>
      </c>
      <c r="H3608">
        <v>2.4700000000000002</v>
      </c>
      <c r="I3608" s="7">
        <v>2.5570453904708206</v>
      </c>
      <c r="J3608">
        <v>2.8</v>
      </c>
      <c r="K3608">
        <v>30</v>
      </c>
      <c r="L3608">
        <v>29.2</v>
      </c>
      <c r="M3608">
        <v>3.2</v>
      </c>
      <c r="N3608">
        <v>2.8</v>
      </c>
    </row>
    <row r="3609" spans="1:14" x14ac:dyDescent="0.25">
      <c r="A3609" t="s">
        <v>20</v>
      </c>
      <c r="B3609" t="s">
        <v>62</v>
      </c>
      <c r="C3609" s="1">
        <v>42462</v>
      </c>
      <c r="D3609">
        <f>30-0-0</f>
        <v>30</v>
      </c>
      <c r="E3609">
        <v>23.5</v>
      </c>
      <c r="F3609" s="7">
        <v>26.00321027287319</v>
      </c>
      <c r="G3609" s="7">
        <v>2.8474767409078092</v>
      </c>
      <c r="H3609">
        <v>2.02</v>
      </c>
      <c r="I3609" s="7">
        <v>2.0911869185226952</v>
      </c>
      <c r="J3609">
        <v>5.5</v>
      </c>
      <c r="K3609">
        <v>59</v>
      </c>
      <c r="L3609">
        <v>47</v>
      </c>
      <c r="M3609">
        <v>3.2</v>
      </c>
      <c r="N3609">
        <v>2.7</v>
      </c>
    </row>
    <row r="3610" spans="1:14" x14ac:dyDescent="0.25">
      <c r="A3610" t="s">
        <v>21</v>
      </c>
      <c r="B3610" t="s">
        <v>62</v>
      </c>
      <c r="C3610" s="1">
        <v>42462</v>
      </c>
      <c r="D3610">
        <f>25.5-0-0</f>
        <v>25.5</v>
      </c>
      <c r="E3610">
        <v>22.5</v>
      </c>
      <c r="F3610" s="7">
        <v>22.102728731942211</v>
      </c>
      <c r="G3610" s="7">
        <v>4.257118691852269</v>
      </c>
      <c r="H3610">
        <v>3.02</v>
      </c>
      <c r="I3610" s="7">
        <v>3.1264279672963067</v>
      </c>
      <c r="J3610">
        <v>4.9000000000000004</v>
      </c>
      <c r="K3610">
        <v>52.5</v>
      </c>
      <c r="L3610">
        <v>45</v>
      </c>
      <c r="M3610">
        <v>5.2</v>
      </c>
      <c r="N3610">
        <v>4.5</v>
      </c>
    </row>
    <row r="3611" spans="1:14" x14ac:dyDescent="0.25">
      <c r="A3611" t="s">
        <v>22</v>
      </c>
      <c r="B3611" t="s">
        <v>62</v>
      </c>
      <c r="C3611" s="1">
        <v>42462</v>
      </c>
      <c r="D3611">
        <f>17-0-0</f>
        <v>17</v>
      </c>
      <c r="E3611">
        <v>17.100000000000001</v>
      </c>
      <c r="F3611" s="7">
        <v>14.735152487961473</v>
      </c>
      <c r="G3611" s="7">
        <v>2.0016915703411331</v>
      </c>
      <c r="H3611">
        <v>1.42</v>
      </c>
      <c r="I3611" s="7">
        <v>1.4700422892585283</v>
      </c>
      <c r="J3611">
        <v>3.1</v>
      </c>
      <c r="K3611">
        <v>34</v>
      </c>
      <c r="L3611">
        <v>34.200000000000003</v>
      </c>
      <c r="M3611">
        <v>3.2</v>
      </c>
      <c r="N3611">
        <v>2.7</v>
      </c>
    </row>
    <row r="3612" spans="1:14" x14ac:dyDescent="0.25">
      <c r="A3612" t="s">
        <v>23</v>
      </c>
      <c r="B3612" t="s">
        <v>62</v>
      </c>
      <c r="C3612" s="1">
        <v>42462</v>
      </c>
      <c r="D3612">
        <f>4-0-0</f>
        <v>4</v>
      </c>
      <c r="E3612">
        <v>4.7</v>
      </c>
      <c r="F3612" s="7">
        <v>3.4670947030497588</v>
      </c>
      <c r="G3612" s="7">
        <v>3.3126585847194807</v>
      </c>
      <c r="H3612">
        <v>2.35</v>
      </c>
      <c r="I3612" s="7">
        <v>2.4328164646179871</v>
      </c>
      <c r="J3612">
        <v>0.8</v>
      </c>
      <c r="K3612">
        <v>8.9499999999999993</v>
      </c>
      <c r="L3612">
        <v>9.4</v>
      </c>
      <c r="M3612">
        <v>0.1</v>
      </c>
      <c r="N3612">
        <v>0.1</v>
      </c>
    </row>
    <row r="3613" spans="1:14" x14ac:dyDescent="0.25">
      <c r="A3613" t="s">
        <v>24</v>
      </c>
      <c r="B3613" t="s">
        <v>62</v>
      </c>
      <c r="C3613" s="1">
        <v>42462</v>
      </c>
      <c r="D3613">
        <f>40-0-0</f>
        <v>40</v>
      </c>
      <c r="E3613">
        <v>35</v>
      </c>
      <c r="F3613" s="7">
        <v>34.670947030497587</v>
      </c>
      <c r="G3613" s="7">
        <v>2.4245841556244709</v>
      </c>
      <c r="H3613">
        <v>1.72</v>
      </c>
      <c r="I3613" s="7">
        <v>1.7806146038906117</v>
      </c>
      <c r="J3613">
        <v>7.4</v>
      </c>
      <c r="K3613">
        <v>80.5</v>
      </c>
      <c r="L3613">
        <v>70</v>
      </c>
      <c r="M3613">
        <v>7.5</v>
      </c>
      <c r="N3613">
        <v>6.5</v>
      </c>
    </row>
    <row r="3614" spans="1:14" x14ac:dyDescent="0.25">
      <c r="A3614" t="s">
        <v>25</v>
      </c>
      <c r="B3614" t="s">
        <v>62</v>
      </c>
      <c r="C3614" s="1">
        <v>42462</v>
      </c>
      <c r="D3614">
        <f>6-0-0</f>
        <v>6</v>
      </c>
      <c r="E3614">
        <v>6.3</v>
      </c>
      <c r="F3614" s="7">
        <v>5.2006420545746375</v>
      </c>
      <c r="G3614" s="7">
        <v>3.2562729066817022</v>
      </c>
      <c r="H3614">
        <v>2.31</v>
      </c>
      <c r="I3614" s="7">
        <v>2.3914068226670424</v>
      </c>
      <c r="J3614">
        <v>1.1000000000000001</v>
      </c>
      <c r="K3614">
        <v>12</v>
      </c>
      <c r="L3614">
        <v>12.6</v>
      </c>
      <c r="M3614">
        <v>0.2</v>
      </c>
      <c r="N3614">
        <v>0.1</v>
      </c>
    </row>
    <row r="3615" spans="1:14" x14ac:dyDescent="0.25">
      <c r="A3615" t="s">
        <v>26</v>
      </c>
      <c r="B3615" t="s">
        <v>62</v>
      </c>
      <c r="C3615" s="1">
        <v>42462</v>
      </c>
      <c r="D3615">
        <f>22-0-0</f>
        <v>22</v>
      </c>
      <c r="E3615">
        <v>13.8</v>
      </c>
      <c r="F3615" s="7">
        <v>19.069020866773673</v>
      </c>
      <c r="G3615" s="7">
        <v>2.1990414434733574</v>
      </c>
      <c r="H3615">
        <v>1.56</v>
      </c>
      <c r="I3615" s="7">
        <v>1.6149760360868339</v>
      </c>
      <c r="J3615">
        <v>4.0999999999999996</v>
      </c>
      <c r="K3615">
        <v>44</v>
      </c>
      <c r="L3615">
        <v>27.6</v>
      </c>
      <c r="M3615">
        <v>1.2</v>
      </c>
      <c r="N3615">
        <v>1.1000000000000001</v>
      </c>
    </row>
    <row r="3616" spans="1:14" x14ac:dyDescent="0.25">
      <c r="A3616" t="s">
        <v>27</v>
      </c>
      <c r="B3616" t="s">
        <v>62</v>
      </c>
      <c r="C3616" s="1">
        <v>42462</v>
      </c>
      <c r="D3616">
        <f>19.5-0-0</f>
        <v>19.5</v>
      </c>
      <c r="E3616">
        <v>18.2</v>
      </c>
      <c r="F3616" s="7">
        <v>16.902086677367574</v>
      </c>
      <c r="G3616" s="7">
        <v>1.9030166337750209</v>
      </c>
      <c r="H3616">
        <v>1.35</v>
      </c>
      <c r="I3616" s="7">
        <v>1.3975754158443756</v>
      </c>
      <c r="J3616">
        <v>3.6</v>
      </c>
      <c r="K3616">
        <v>39.5</v>
      </c>
      <c r="L3616">
        <v>36.4</v>
      </c>
      <c r="M3616">
        <v>3.6</v>
      </c>
      <c r="N3616">
        <v>3.1</v>
      </c>
    </row>
    <row r="3617" spans="1:14" x14ac:dyDescent="0.25">
      <c r="A3617" t="s">
        <v>28</v>
      </c>
      <c r="B3617" t="s">
        <v>62</v>
      </c>
      <c r="C3617" s="1">
        <v>42462</v>
      </c>
      <c r="D3617">
        <f>6-0-0</f>
        <v>6</v>
      </c>
      <c r="E3617">
        <v>7</v>
      </c>
      <c r="F3617" s="7">
        <v>5.2006420545746375</v>
      </c>
      <c r="G3617" s="7">
        <v>1.8889202142655763</v>
      </c>
      <c r="H3617">
        <v>1.34</v>
      </c>
      <c r="I3617" s="7">
        <v>1.3872230053566397</v>
      </c>
      <c r="J3617">
        <v>1.1000000000000001</v>
      </c>
      <c r="K3617">
        <v>12</v>
      </c>
      <c r="L3617">
        <v>14</v>
      </c>
      <c r="M3617">
        <v>1.1000000000000001</v>
      </c>
      <c r="N3617">
        <v>1</v>
      </c>
    </row>
    <row r="3618" spans="1:14" x14ac:dyDescent="0.25">
      <c r="A3618" t="s">
        <v>29</v>
      </c>
      <c r="B3618" t="s">
        <v>62</v>
      </c>
      <c r="C3618" s="1">
        <v>42462</v>
      </c>
      <c r="D3618">
        <f>15.5-0-0</f>
        <v>15.5</v>
      </c>
      <c r="E3618">
        <v>12.4</v>
      </c>
      <c r="F3618" s="7">
        <v>13.434991974317814</v>
      </c>
      <c r="G3618" s="7">
        <v>1.8184381167183532</v>
      </c>
      <c r="H3618">
        <v>1.29</v>
      </c>
      <c r="I3618" s="7">
        <v>1.3354609529179589</v>
      </c>
      <c r="J3618">
        <v>2.9</v>
      </c>
      <c r="K3618">
        <v>31</v>
      </c>
      <c r="L3618">
        <v>24.8</v>
      </c>
      <c r="M3618">
        <v>0.6</v>
      </c>
      <c r="N3618">
        <v>0.5</v>
      </c>
    </row>
    <row r="3619" spans="1:14" x14ac:dyDescent="0.25">
      <c r="A3619" t="s">
        <v>30</v>
      </c>
      <c r="B3619" t="s">
        <v>62</v>
      </c>
      <c r="C3619" s="1">
        <v>42462</v>
      </c>
      <c r="D3619">
        <f>35-0-0</f>
        <v>35</v>
      </c>
      <c r="E3619">
        <v>31.3</v>
      </c>
      <c r="F3619" s="7">
        <v>30.337078651685388</v>
      </c>
      <c r="G3619" s="7">
        <v>2.2554271215111359</v>
      </c>
      <c r="H3619">
        <v>1.6</v>
      </c>
      <c r="I3619" s="7">
        <v>1.6563856780377784</v>
      </c>
      <c r="J3619">
        <v>6.5</v>
      </c>
      <c r="K3619">
        <v>70</v>
      </c>
      <c r="L3619">
        <v>62.6</v>
      </c>
      <c r="M3619">
        <v>1.5</v>
      </c>
      <c r="N3619">
        <v>1.3</v>
      </c>
    </row>
    <row r="3620" spans="1:14" x14ac:dyDescent="0.25">
      <c r="A3620" t="s">
        <v>31</v>
      </c>
      <c r="B3620" t="s">
        <v>62</v>
      </c>
      <c r="C3620" s="1">
        <v>42462</v>
      </c>
      <c r="D3620">
        <f>49-0-0</f>
        <v>49</v>
      </c>
      <c r="E3620">
        <v>19.399999999999999</v>
      </c>
      <c r="F3620" s="7">
        <v>42.471910112359545</v>
      </c>
      <c r="G3620" s="7">
        <v>1.8889202142655763</v>
      </c>
      <c r="H3620">
        <v>1.34</v>
      </c>
      <c r="I3620" s="7">
        <v>1.3872230053566397</v>
      </c>
      <c r="J3620">
        <v>9.1</v>
      </c>
      <c r="K3620">
        <v>98</v>
      </c>
      <c r="L3620">
        <v>38.799999999999997</v>
      </c>
      <c r="M3620">
        <v>3.6</v>
      </c>
      <c r="N3620">
        <v>3.1</v>
      </c>
    </row>
    <row r="3621" spans="1:14" x14ac:dyDescent="0.25">
      <c r="A3621" t="s">
        <v>32</v>
      </c>
      <c r="B3621" t="s">
        <v>62</v>
      </c>
      <c r="C3621" s="1">
        <v>42462</v>
      </c>
      <c r="D3621">
        <f>7-0-0</f>
        <v>7</v>
      </c>
      <c r="E3621">
        <v>6.8</v>
      </c>
      <c r="F3621" s="7">
        <v>6.0674157303370775</v>
      </c>
      <c r="G3621" s="7">
        <v>1.1700028192839018</v>
      </c>
      <c r="H3621">
        <v>0.83</v>
      </c>
      <c r="I3621" s="7">
        <v>0.85925007048209745</v>
      </c>
      <c r="J3621">
        <v>1.3</v>
      </c>
      <c r="K3621">
        <v>14</v>
      </c>
      <c r="L3621">
        <v>13.6</v>
      </c>
      <c r="M3621">
        <v>1.1000000000000001</v>
      </c>
      <c r="N3621">
        <v>0.9</v>
      </c>
    </row>
    <row r="3622" spans="1:14" x14ac:dyDescent="0.25">
      <c r="A3622" t="s">
        <v>33</v>
      </c>
      <c r="B3622" t="s">
        <v>62</v>
      </c>
      <c r="C3622" s="1">
        <v>42462</v>
      </c>
      <c r="D3622">
        <v>0</v>
      </c>
      <c r="E3622">
        <v>15</v>
      </c>
      <c r="F3622" s="7">
        <v>0</v>
      </c>
      <c r="G3622" s="7">
        <v>1.3673526924161261</v>
      </c>
      <c r="H3622">
        <v>0.97</v>
      </c>
      <c r="I3622" s="7">
        <v>1.0041838173104032</v>
      </c>
      <c r="J3622">
        <v>128.9</v>
      </c>
      <c r="K3622">
        <v>0</v>
      </c>
      <c r="L3622">
        <v>30</v>
      </c>
      <c r="M3622">
        <v>161.4</v>
      </c>
      <c r="N3622">
        <v>139.19999999999999</v>
      </c>
    </row>
    <row r="3623" spans="1:14" x14ac:dyDescent="0.25">
      <c r="A3623" t="s">
        <v>34</v>
      </c>
      <c r="B3623" t="s">
        <v>62</v>
      </c>
      <c r="C3623" s="1">
        <v>42462</v>
      </c>
      <c r="D3623">
        <f>8.1-0-0</f>
        <v>8.1</v>
      </c>
      <c r="E3623">
        <v>7.2</v>
      </c>
      <c r="F3623" s="7">
        <v>7.0208667736757615</v>
      </c>
      <c r="G3623" s="7">
        <v>0.78939949252889752</v>
      </c>
      <c r="H3623">
        <v>0.56000000000000005</v>
      </c>
      <c r="I3623" s="7">
        <v>0.57973498731322248</v>
      </c>
      <c r="J3623">
        <v>1.8</v>
      </c>
      <c r="K3623">
        <v>19.46</v>
      </c>
      <c r="L3623">
        <v>14.4</v>
      </c>
      <c r="M3623">
        <v>0.4</v>
      </c>
      <c r="N3623">
        <v>0.4</v>
      </c>
    </row>
    <row r="3624" spans="1:14" x14ac:dyDescent="0.25">
      <c r="A3624" t="s">
        <v>35</v>
      </c>
      <c r="B3624" t="s">
        <v>62</v>
      </c>
      <c r="C3624" s="1">
        <v>42462</v>
      </c>
      <c r="D3624">
        <f>24-0-0</f>
        <v>24</v>
      </c>
      <c r="E3624">
        <v>18</v>
      </c>
      <c r="F3624" s="7">
        <v>20.80256821829855</v>
      </c>
      <c r="G3624" s="7">
        <v>0.775303073019453</v>
      </c>
      <c r="H3624">
        <v>0.55000000000000004</v>
      </c>
      <c r="I3624" s="7">
        <v>0.56938257682548632</v>
      </c>
      <c r="J3624">
        <v>4.2</v>
      </c>
      <c r="K3624">
        <v>45</v>
      </c>
      <c r="L3624">
        <v>36</v>
      </c>
      <c r="M3624">
        <v>4.0999999999999996</v>
      </c>
      <c r="N3624">
        <v>3.6</v>
      </c>
    </row>
    <row r="3625" spans="1:14" x14ac:dyDescent="0.25">
      <c r="A3625" t="s">
        <v>36</v>
      </c>
      <c r="B3625" t="s">
        <v>62</v>
      </c>
      <c r="C3625" s="1">
        <v>42462</v>
      </c>
      <c r="D3625">
        <v>0</v>
      </c>
      <c r="E3625">
        <v>8</v>
      </c>
      <c r="F3625" s="7">
        <v>0</v>
      </c>
      <c r="G3625" s="7">
        <v>0.352410487736115</v>
      </c>
      <c r="H3625">
        <v>0.25</v>
      </c>
      <c r="I3625" s="7">
        <v>0.25881026219340286</v>
      </c>
      <c r="J3625">
        <v>68.7</v>
      </c>
      <c r="K3625">
        <v>0</v>
      </c>
      <c r="L3625">
        <v>16</v>
      </c>
      <c r="M3625">
        <v>0</v>
      </c>
      <c r="N3625">
        <v>0</v>
      </c>
    </row>
    <row r="3626" spans="1:14" x14ac:dyDescent="0.25">
      <c r="A3626" t="s">
        <v>37</v>
      </c>
      <c r="B3626" t="s">
        <v>62</v>
      </c>
      <c r="C3626" s="1">
        <v>42462</v>
      </c>
      <c r="D3626">
        <v>0</v>
      </c>
      <c r="E3626">
        <v>0</v>
      </c>
      <c r="F3626" s="7">
        <v>0</v>
      </c>
      <c r="G3626" s="7">
        <v>0</v>
      </c>
      <c r="H3626">
        <v>0</v>
      </c>
      <c r="I3626" s="7">
        <v>0</v>
      </c>
      <c r="J3626">
        <v>0</v>
      </c>
      <c r="K3626">
        <v>0</v>
      </c>
      <c r="L3626">
        <v>0</v>
      </c>
      <c r="M3626">
        <v>0</v>
      </c>
      <c r="N3626">
        <v>0</v>
      </c>
    </row>
    <row r="3627" spans="1:14" x14ac:dyDescent="0.25">
      <c r="A3627" t="s">
        <v>38</v>
      </c>
      <c r="B3627" t="s">
        <v>62</v>
      </c>
      <c r="C3627" s="1">
        <v>42462</v>
      </c>
      <c r="D3627">
        <v>0</v>
      </c>
      <c r="E3627">
        <v>10</v>
      </c>
      <c r="F3627" s="7">
        <v>0</v>
      </c>
      <c r="G3627" s="7">
        <v>0</v>
      </c>
      <c r="H3627">
        <v>0</v>
      </c>
      <c r="I3627" s="7">
        <v>0</v>
      </c>
      <c r="J3627">
        <v>85.9</v>
      </c>
      <c r="K3627">
        <v>0</v>
      </c>
      <c r="L3627">
        <v>20</v>
      </c>
      <c r="M3627">
        <v>108.2</v>
      </c>
      <c r="N3627">
        <v>93.3</v>
      </c>
    </row>
    <row r="3628" spans="1:14" x14ac:dyDescent="0.25">
      <c r="A3628" t="s">
        <v>59</v>
      </c>
      <c r="B3628" t="s">
        <v>62</v>
      </c>
      <c r="C3628" s="1">
        <v>42462</v>
      </c>
      <c r="D3628">
        <v>0</v>
      </c>
      <c r="E3628">
        <v>5</v>
      </c>
      <c r="F3628" s="7">
        <v>0</v>
      </c>
      <c r="G3628" s="7">
        <v>0</v>
      </c>
      <c r="I3628" s="7">
        <v>0</v>
      </c>
      <c r="K3628">
        <v>0</v>
      </c>
      <c r="L3628">
        <v>10</v>
      </c>
      <c r="M3628">
        <v>0</v>
      </c>
      <c r="N3628">
        <v>0</v>
      </c>
    </row>
    <row r="3629" spans="1:14" x14ac:dyDescent="0.25">
      <c r="A3629" t="s">
        <v>1</v>
      </c>
      <c r="B3629" t="s">
        <v>62</v>
      </c>
      <c r="C3629" s="1">
        <v>42463</v>
      </c>
      <c r="D3629">
        <v>640.5</v>
      </c>
      <c r="E3629">
        <v>507.19999999999993</v>
      </c>
      <c r="F3629">
        <v>527</v>
      </c>
      <c r="G3629">
        <v>263.79999999999995</v>
      </c>
      <c r="H3629">
        <v>177.35000000000002</v>
      </c>
      <c r="I3629">
        <v>179.18</v>
      </c>
      <c r="J3629">
        <v>533.32978723404256</v>
      </c>
      <c r="K3629">
        <v>1873.1</v>
      </c>
      <c r="L3629">
        <v>1606</v>
      </c>
      <c r="M3629">
        <v>689.1</v>
      </c>
      <c r="N3629">
        <v>546.04000000000008</v>
      </c>
    </row>
    <row r="3630" spans="1:14" x14ac:dyDescent="0.25">
      <c r="A3630" t="s">
        <v>2</v>
      </c>
      <c r="B3630" t="s">
        <v>62</v>
      </c>
      <c r="C3630" s="1">
        <v>42463</v>
      </c>
      <c r="D3630">
        <f>16.8-0-0</f>
        <v>16.8</v>
      </c>
      <c r="E3630">
        <v>15.4</v>
      </c>
      <c r="F3630" s="7">
        <v>13.822950819672132</v>
      </c>
      <c r="G3630" s="7">
        <v>30.790301663377491</v>
      </c>
      <c r="H3630">
        <v>20.7</v>
      </c>
      <c r="I3630" s="7">
        <v>20.913594586974906</v>
      </c>
      <c r="J3630">
        <v>4.2</v>
      </c>
      <c r="K3630">
        <v>50.69</v>
      </c>
      <c r="L3630">
        <v>46.2</v>
      </c>
      <c r="M3630">
        <v>1.9</v>
      </c>
      <c r="N3630">
        <v>1.5</v>
      </c>
    </row>
    <row r="3631" spans="1:14" x14ac:dyDescent="0.25">
      <c r="A3631" t="s">
        <v>3</v>
      </c>
      <c r="B3631" t="s">
        <v>62</v>
      </c>
      <c r="C3631" s="1">
        <v>42463</v>
      </c>
      <c r="D3631">
        <f>4.6-0-0</f>
        <v>4.5999999999999996</v>
      </c>
      <c r="E3631">
        <v>3.9</v>
      </c>
      <c r="F3631" s="7">
        <v>3.7848555815768927</v>
      </c>
      <c r="G3631" s="7">
        <v>20.987978573442341</v>
      </c>
      <c r="H3631">
        <v>14.11</v>
      </c>
      <c r="I3631" s="7">
        <v>14.255595150831688</v>
      </c>
      <c r="J3631">
        <v>1.2</v>
      </c>
      <c r="K3631">
        <v>14.365</v>
      </c>
      <c r="L3631">
        <v>11.7</v>
      </c>
      <c r="M3631">
        <v>1.1000000000000001</v>
      </c>
      <c r="N3631">
        <v>0.9</v>
      </c>
    </row>
    <row r="3632" spans="1:14" x14ac:dyDescent="0.25">
      <c r="A3632" t="s">
        <v>4</v>
      </c>
      <c r="B3632" t="s">
        <v>62</v>
      </c>
      <c r="C3632" s="1">
        <v>42463</v>
      </c>
      <c r="D3632">
        <f>9.5-0-0</f>
        <v>9.5</v>
      </c>
      <c r="E3632">
        <v>7.8</v>
      </c>
      <c r="F3632" s="7">
        <v>7.8165495706479309</v>
      </c>
      <c r="G3632" s="7">
        <v>15.588519875951505</v>
      </c>
      <c r="H3632">
        <v>10.48</v>
      </c>
      <c r="I3632" s="7">
        <v>10.588138708767973</v>
      </c>
      <c r="J3632">
        <v>2.4</v>
      </c>
      <c r="K3632">
        <v>28.560000000000002</v>
      </c>
      <c r="L3632">
        <v>23.4</v>
      </c>
      <c r="M3632">
        <v>2</v>
      </c>
      <c r="N3632">
        <v>1.6</v>
      </c>
    </row>
    <row r="3633" spans="1:14" x14ac:dyDescent="0.25">
      <c r="A3633" t="s">
        <v>5</v>
      </c>
      <c r="B3633" t="s">
        <v>62</v>
      </c>
      <c r="C3633" s="1">
        <v>42463</v>
      </c>
      <c r="D3633">
        <f>13.1-0-0</f>
        <v>13.1</v>
      </c>
      <c r="E3633">
        <v>7.7</v>
      </c>
      <c r="F3633" s="7">
        <v>10.778610460577674</v>
      </c>
      <c r="G3633" s="7">
        <v>15.038161826895964</v>
      </c>
      <c r="H3633">
        <v>10.11</v>
      </c>
      <c r="I3633" s="7">
        <v>10.214320834508033</v>
      </c>
      <c r="J3633">
        <v>3.1</v>
      </c>
      <c r="K3633">
        <v>37.276000000000003</v>
      </c>
      <c r="L3633">
        <v>23.1</v>
      </c>
      <c r="M3633">
        <v>1</v>
      </c>
      <c r="N3633">
        <v>0.8</v>
      </c>
    </row>
    <row r="3634" spans="1:14" x14ac:dyDescent="0.25">
      <c r="A3634" t="s">
        <v>6</v>
      </c>
      <c r="B3634" t="s">
        <v>62</v>
      </c>
      <c r="C3634" s="1">
        <v>42463</v>
      </c>
      <c r="D3634">
        <f>9.7-0-1</f>
        <v>8.6999999999999993</v>
      </c>
      <c r="E3634">
        <v>15.4</v>
      </c>
      <c r="F3634" s="7">
        <v>7.1583138173302103</v>
      </c>
      <c r="G3634" s="7">
        <v>18.533679165491961</v>
      </c>
      <c r="H3634">
        <v>12.46</v>
      </c>
      <c r="I3634" s="7">
        <v>12.58856949534818</v>
      </c>
      <c r="J3634">
        <v>2.5</v>
      </c>
      <c r="K3634">
        <v>29.780999999999999</v>
      </c>
      <c r="L3634">
        <v>46.2</v>
      </c>
      <c r="M3634">
        <v>1.1000000000000001</v>
      </c>
      <c r="N3634">
        <v>0.8</v>
      </c>
    </row>
    <row r="3635" spans="1:14" x14ac:dyDescent="0.25">
      <c r="A3635" t="s">
        <v>7</v>
      </c>
      <c r="B3635" t="s">
        <v>62</v>
      </c>
      <c r="C3635" s="1">
        <v>42463</v>
      </c>
      <c r="D3635">
        <f>20.2-0-0</f>
        <v>20.2</v>
      </c>
      <c r="E3635">
        <v>11.5</v>
      </c>
      <c r="F3635" s="7">
        <v>16.620452771272443</v>
      </c>
      <c r="G3635" s="7">
        <v>15.662892585283332</v>
      </c>
      <c r="H3635">
        <v>10.53</v>
      </c>
      <c r="I3635" s="7">
        <v>10.638654637722016</v>
      </c>
      <c r="J3635">
        <v>4.5999999999999996</v>
      </c>
      <c r="K3635">
        <v>55.395000000000003</v>
      </c>
      <c r="L3635">
        <v>34.5</v>
      </c>
      <c r="M3635">
        <v>1.5</v>
      </c>
      <c r="N3635">
        <v>1.2</v>
      </c>
    </row>
    <row r="3636" spans="1:14" x14ac:dyDescent="0.25">
      <c r="A3636" t="s">
        <v>8</v>
      </c>
      <c r="B3636" t="s">
        <v>62</v>
      </c>
      <c r="C3636" s="1">
        <v>42463</v>
      </c>
      <c r="D3636">
        <f>37.6-0-0</f>
        <v>37.6</v>
      </c>
      <c r="E3636">
        <v>9.4</v>
      </c>
      <c r="F3636" s="7">
        <v>30.937080405932868</v>
      </c>
      <c r="G3636" s="7">
        <v>11.89963349309275</v>
      </c>
      <c r="H3636">
        <v>8</v>
      </c>
      <c r="I3636" s="7">
        <v>8.0825486326473062</v>
      </c>
      <c r="J3636">
        <v>7.2</v>
      </c>
      <c r="K3636">
        <v>86.1</v>
      </c>
      <c r="L3636">
        <v>28.200000000000003</v>
      </c>
      <c r="M3636">
        <v>2.9</v>
      </c>
      <c r="N3636">
        <v>2.2999999999999998</v>
      </c>
    </row>
    <row r="3637" spans="1:14" x14ac:dyDescent="0.25">
      <c r="A3637" t="s">
        <v>9</v>
      </c>
      <c r="B3637" t="s">
        <v>62</v>
      </c>
      <c r="C3637" s="1">
        <v>42463</v>
      </c>
      <c r="D3637">
        <f>17.8-0-0</f>
        <v>17.8</v>
      </c>
      <c r="E3637">
        <v>11.3</v>
      </c>
      <c r="F3637" s="7">
        <v>14.645745511319282</v>
      </c>
      <c r="G3637" s="7">
        <v>15.410025373555111</v>
      </c>
      <c r="H3637">
        <v>10.36</v>
      </c>
      <c r="I3637" s="7">
        <v>10.466900479278261</v>
      </c>
      <c r="J3637">
        <v>3.6</v>
      </c>
      <c r="K3637">
        <v>43.125</v>
      </c>
      <c r="L3637">
        <v>33.900000000000006</v>
      </c>
      <c r="M3637">
        <v>1.3</v>
      </c>
      <c r="N3637">
        <v>1</v>
      </c>
    </row>
    <row r="3638" spans="1:14" x14ac:dyDescent="0.25">
      <c r="A3638" t="s">
        <v>10</v>
      </c>
      <c r="B3638" t="s">
        <v>62</v>
      </c>
      <c r="C3638" s="1">
        <v>42463</v>
      </c>
      <c r="D3638">
        <f>18.3-0-0</f>
        <v>18.3</v>
      </c>
      <c r="E3638">
        <v>12.5</v>
      </c>
      <c r="F3638" s="7">
        <v>15.057142857142857</v>
      </c>
      <c r="G3638" s="7">
        <v>14.591925570904987</v>
      </c>
      <c r="H3638">
        <v>9.81</v>
      </c>
      <c r="I3638" s="7">
        <v>9.9112252607837608</v>
      </c>
      <c r="J3638">
        <v>4.3</v>
      </c>
      <c r="K3638">
        <v>51.769999999999996</v>
      </c>
      <c r="L3638">
        <v>37.5</v>
      </c>
      <c r="M3638">
        <v>2</v>
      </c>
      <c r="N3638">
        <v>1.6</v>
      </c>
    </row>
    <row r="3639" spans="1:14" x14ac:dyDescent="0.25">
      <c r="A3639" t="s">
        <v>11</v>
      </c>
      <c r="B3639" t="s">
        <v>62</v>
      </c>
      <c r="C3639" s="1">
        <v>42463</v>
      </c>
      <c r="D3639">
        <f>10.5-0-0</f>
        <v>10.5</v>
      </c>
      <c r="E3639">
        <v>9.6</v>
      </c>
      <c r="F3639" s="7">
        <v>8.6393442622950811</v>
      </c>
      <c r="G3639" s="7">
        <v>13.967194812517619</v>
      </c>
      <c r="H3639">
        <v>9.39</v>
      </c>
      <c r="I3639" s="7">
        <v>9.4868914575697776</v>
      </c>
      <c r="J3639">
        <v>2.6</v>
      </c>
      <c r="K3639">
        <v>30.795000000000002</v>
      </c>
      <c r="L3639">
        <v>28.799999999999997</v>
      </c>
      <c r="M3639">
        <v>1.3</v>
      </c>
      <c r="N3639">
        <v>1</v>
      </c>
    </row>
    <row r="3640" spans="1:14" x14ac:dyDescent="0.25">
      <c r="A3640" t="s">
        <v>12</v>
      </c>
      <c r="B3640" t="s">
        <v>62</v>
      </c>
      <c r="C3640" s="1">
        <v>42463</v>
      </c>
      <c r="D3640">
        <f>34.4-0-0</f>
        <v>34.4</v>
      </c>
      <c r="E3640">
        <v>28.9</v>
      </c>
      <c r="F3640" s="7">
        <v>28.304137392661982</v>
      </c>
      <c r="G3640" s="7">
        <v>9.8618212574006172</v>
      </c>
      <c r="H3640">
        <v>6.63</v>
      </c>
      <c r="I3640" s="7">
        <v>6.6984121793064562</v>
      </c>
      <c r="J3640">
        <v>8.6</v>
      </c>
      <c r="K3640">
        <v>103.32</v>
      </c>
      <c r="L3640">
        <v>86.699999999999989</v>
      </c>
      <c r="M3640">
        <v>8.8000000000000007</v>
      </c>
      <c r="N3640">
        <v>7</v>
      </c>
    </row>
    <row r="3641" spans="1:14" x14ac:dyDescent="0.25">
      <c r="A3641" t="s">
        <v>13</v>
      </c>
      <c r="B3641" t="s">
        <v>62</v>
      </c>
      <c r="C3641" s="1">
        <v>42463</v>
      </c>
      <c r="D3641">
        <f>12-0-0</f>
        <v>12</v>
      </c>
      <c r="E3641">
        <v>10</v>
      </c>
      <c r="F3641" s="7">
        <v>9.8735362997658083</v>
      </c>
      <c r="G3641" s="7">
        <v>10.367555680857059</v>
      </c>
      <c r="H3641">
        <v>6.97</v>
      </c>
      <c r="I3641" s="7">
        <v>7.0419204961939661</v>
      </c>
      <c r="J3641">
        <v>3</v>
      </c>
      <c r="K3641">
        <v>36</v>
      </c>
      <c r="L3641">
        <v>30</v>
      </c>
      <c r="M3641">
        <v>1.1000000000000001</v>
      </c>
      <c r="N3641">
        <v>0.9</v>
      </c>
    </row>
    <row r="3642" spans="1:14" x14ac:dyDescent="0.25">
      <c r="A3642" t="s">
        <v>14</v>
      </c>
      <c r="B3642" t="s">
        <v>62</v>
      </c>
      <c r="C3642" s="1">
        <v>42463</v>
      </c>
      <c r="D3642">
        <f>8-0-0</f>
        <v>8</v>
      </c>
      <c r="E3642">
        <v>6.1</v>
      </c>
      <c r="F3642" s="7">
        <v>6.5823575331772055</v>
      </c>
      <c r="G3642" s="7">
        <v>6.2621821257400594</v>
      </c>
      <c r="H3642">
        <v>4.21</v>
      </c>
      <c r="I3642" s="7">
        <v>4.2534412179306447</v>
      </c>
      <c r="J3642">
        <v>2</v>
      </c>
      <c r="K3642">
        <v>24</v>
      </c>
      <c r="L3642">
        <v>18.299999999999997</v>
      </c>
      <c r="M3642">
        <v>0.5</v>
      </c>
      <c r="N3642">
        <v>0.4</v>
      </c>
    </row>
    <row r="3643" spans="1:14" x14ac:dyDescent="0.25">
      <c r="A3643" t="s">
        <v>15</v>
      </c>
      <c r="B3643" t="s">
        <v>62</v>
      </c>
      <c r="C3643" s="1">
        <v>42463</v>
      </c>
      <c r="D3643">
        <f>12-0-0</f>
        <v>12</v>
      </c>
      <c r="E3643">
        <v>9.9</v>
      </c>
      <c r="F3643" s="7">
        <v>9.8735362997658083</v>
      </c>
      <c r="G3643" s="7">
        <v>6.0688130814773036</v>
      </c>
      <c r="H3643">
        <v>4.08</v>
      </c>
      <c r="I3643" s="7">
        <v>4.1220998026501263</v>
      </c>
      <c r="J3643">
        <v>3</v>
      </c>
      <c r="K3643">
        <v>36</v>
      </c>
      <c r="L3643">
        <v>29.700000000000003</v>
      </c>
      <c r="M3643">
        <v>1.4</v>
      </c>
      <c r="N3643">
        <v>1.1000000000000001</v>
      </c>
    </row>
    <row r="3644" spans="1:14" x14ac:dyDescent="0.25">
      <c r="A3644" t="s">
        <v>16</v>
      </c>
      <c r="B3644" t="s">
        <v>62</v>
      </c>
      <c r="C3644" s="1">
        <v>42463</v>
      </c>
      <c r="D3644">
        <f>15-0-0</f>
        <v>15</v>
      </c>
      <c r="E3644">
        <v>9.9</v>
      </c>
      <c r="F3644" s="7">
        <v>12.341920374707261</v>
      </c>
      <c r="G3644" s="7">
        <v>10.099813927262472</v>
      </c>
      <c r="H3644">
        <v>6.79</v>
      </c>
      <c r="I3644" s="7">
        <v>6.8600631519594018</v>
      </c>
      <c r="J3644">
        <v>3.7</v>
      </c>
      <c r="K3644">
        <v>45</v>
      </c>
      <c r="L3644">
        <v>29.700000000000003</v>
      </c>
      <c r="M3644">
        <v>3.3</v>
      </c>
      <c r="N3644">
        <v>2.6</v>
      </c>
    </row>
    <row r="3645" spans="1:14" x14ac:dyDescent="0.25">
      <c r="A3645" t="s">
        <v>17</v>
      </c>
      <c r="B3645" t="s">
        <v>62</v>
      </c>
      <c r="C3645" s="1">
        <v>42463</v>
      </c>
      <c r="D3645">
        <v>0</v>
      </c>
      <c r="E3645">
        <v>17</v>
      </c>
      <c r="F3645" s="7">
        <v>0</v>
      </c>
      <c r="G3645" s="7">
        <v>4.893724274034394</v>
      </c>
      <c r="H3645">
        <v>3.29</v>
      </c>
      <c r="I3645" s="7">
        <v>3.3239481251762051</v>
      </c>
      <c r="J3645">
        <v>133</v>
      </c>
      <c r="K3645">
        <v>0</v>
      </c>
      <c r="L3645">
        <v>51</v>
      </c>
      <c r="M3645">
        <v>151.6</v>
      </c>
      <c r="N3645">
        <v>120.2</v>
      </c>
    </row>
    <row r="3646" spans="1:14" x14ac:dyDescent="0.25">
      <c r="A3646" t="s">
        <v>18</v>
      </c>
      <c r="B3646" t="s">
        <v>62</v>
      </c>
      <c r="C3646" s="1">
        <v>42463</v>
      </c>
      <c r="D3646">
        <f>20-0-0</f>
        <v>20</v>
      </c>
      <c r="E3646">
        <v>16.2</v>
      </c>
      <c r="F3646" s="7">
        <v>16.455893832943012</v>
      </c>
      <c r="G3646" s="7">
        <v>3.6888863828587528</v>
      </c>
      <c r="H3646">
        <v>2.48</v>
      </c>
      <c r="I3646" s="7">
        <v>2.5055900761206651</v>
      </c>
      <c r="J3646">
        <v>5</v>
      </c>
      <c r="K3646">
        <v>60</v>
      </c>
      <c r="L3646">
        <v>48.599999999999994</v>
      </c>
      <c r="M3646">
        <v>6.1</v>
      </c>
      <c r="N3646">
        <v>4.9000000000000004</v>
      </c>
    </row>
    <row r="3647" spans="1:14" x14ac:dyDescent="0.25">
      <c r="A3647" t="s">
        <v>19</v>
      </c>
      <c r="B3647" t="s">
        <v>62</v>
      </c>
      <c r="C3647" s="1">
        <v>42463</v>
      </c>
      <c r="D3647">
        <f>15-0-0</f>
        <v>15</v>
      </c>
      <c r="E3647">
        <v>14.6</v>
      </c>
      <c r="F3647" s="7">
        <v>12.341920374707261</v>
      </c>
      <c r="G3647" s="7">
        <v>3.674011840992387</v>
      </c>
      <c r="H3647">
        <v>2.4700000000000002</v>
      </c>
      <c r="I3647" s="7">
        <v>2.4954868903298562</v>
      </c>
      <c r="J3647">
        <v>3.7</v>
      </c>
      <c r="K3647">
        <v>45</v>
      </c>
      <c r="L3647">
        <v>43.8</v>
      </c>
      <c r="M3647">
        <v>7.2</v>
      </c>
      <c r="N3647">
        <v>5.7</v>
      </c>
    </row>
    <row r="3648" spans="1:14" x14ac:dyDescent="0.25">
      <c r="A3648" t="s">
        <v>20</v>
      </c>
      <c r="B3648" t="s">
        <v>62</v>
      </c>
      <c r="C3648" s="1">
        <v>42463</v>
      </c>
      <c r="D3648">
        <f>30-0-0</f>
        <v>30</v>
      </c>
      <c r="E3648">
        <v>23.5</v>
      </c>
      <c r="F3648" s="7">
        <v>24.683840749414522</v>
      </c>
      <c r="G3648" s="7">
        <v>3.0046574570059192</v>
      </c>
      <c r="H3648">
        <v>2.02</v>
      </c>
      <c r="I3648" s="7">
        <v>2.0408435297434449</v>
      </c>
      <c r="J3648">
        <v>7.4</v>
      </c>
      <c r="K3648">
        <v>89</v>
      </c>
      <c r="L3648">
        <v>70.5</v>
      </c>
      <c r="M3648">
        <v>7.2</v>
      </c>
      <c r="N3648">
        <v>5.7</v>
      </c>
    </row>
    <row r="3649" spans="1:14" x14ac:dyDescent="0.25">
      <c r="A3649" t="s">
        <v>21</v>
      </c>
      <c r="B3649" t="s">
        <v>62</v>
      </c>
      <c r="C3649" s="1">
        <v>42463</v>
      </c>
      <c r="D3649">
        <f>24-0-0</f>
        <v>24</v>
      </c>
      <c r="E3649">
        <v>22.5</v>
      </c>
      <c r="F3649" s="7">
        <v>19.747072599531617</v>
      </c>
      <c r="G3649" s="7">
        <v>4.492111643642513</v>
      </c>
      <c r="H3649">
        <v>3.02</v>
      </c>
      <c r="I3649" s="7">
        <v>3.0511621088243581</v>
      </c>
      <c r="J3649">
        <v>6.4</v>
      </c>
      <c r="K3649">
        <v>76.5</v>
      </c>
      <c r="L3649">
        <v>67.5</v>
      </c>
      <c r="M3649">
        <v>11.4</v>
      </c>
      <c r="N3649">
        <v>9</v>
      </c>
    </row>
    <row r="3650" spans="1:14" x14ac:dyDescent="0.25">
      <c r="A3650" t="s">
        <v>22</v>
      </c>
      <c r="B3650" t="s">
        <v>62</v>
      </c>
      <c r="C3650" s="1">
        <v>42463</v>
      </c>
      <c r="D3650">
        <f>17-0-0</f>
        <v>17</v>
      </c>
      <c r="E3650">
        <v>17.100000000000001</v>
      </c>
      <c r="F3650" s="7">
        <v>13.987509758001561</v>
      </c>
      <c r="G3650" s="7">
        <v>2.1121849450239631</v>
      </c>
      <c r="H3650">
        <v>1.42</v>
      </c>
      <c r="I3650" s="7">
        <v>1.4346523822948969</v>
      </c>
      <c r="J3650">
        <v>4.2</v>
      </c>
      <c r="K3650">
        <v>51</v>
      </c>
      <c r="L3650">
        <v>51.300000000000004</v>
      </c>
      <c r="M3650">
        <v>7.2</v>
      </c>
      <c r="N3650">
        <v>5.7</v>
      </c>
    </row>
    <row r="3651" spans="1:14" x14ac:dyDescent="0.25">
      <c r="A3651" t="s">
        <v>23</v>
      </c>
      <c r="B3651" t="s">
        <v>62</v>
      </c>
      <c r="C3651" s="1">
        <v>42463</v>
      </c>
      <c r="D3651">
        <f>4-0-0</f>
        <v>4</v>
      </c>
      <c r="E3651">
        <v>4.7</v>
      </c>
      <c r="F3651" s="7">
        <v>3.2911787665886028</v>
      </c>
      <c r="G3651" s="7">
        <v>3.4955173385959957</v>
      </c>
      <c r="H3651">
        <v>2.35</v>
      </c>
      <c r="I3651" s="7">
        <v>2.3742486608401463</v>
      </c>
      <c r="J3651">
        <v>1.1000000000000001</v>
      </c>
      <c r="K3651">
        <v>12.96</v>
      </c>
      <c r="L3651">
        <v>14.100000000000001</v>
      </c>
      <c r="M3651">
        <v>0.2</v>
      </c>
      <c r="N3651">
        <v>0.1</v>
      </c>
    </row>
    <row r="3652" spans="1:14" x14ac:dyDescent="0.25">
      <c r="A3652" t="s">
        <v>24</v>
      </c>
      <c r="B3652" t="s">
        <v>62</v>
      </c>
      <c r="C3652" s="1">
        <v>42463</v>
      </c>
      <c r="D3652">
        <f>40-0-0</f>
        <v>40</v>
      </c>
      <c r="E3652">
        <v>35</v>
      </c>
      <c r="F3652" s="7">
        <v>32.911787665886024</v>
      </c>
      <c r="G3652" s="7">
        <v>2.5584212010149416</v>
      </c>
      <c r="H3652">
        <v>1.72</v>
      </c>
      <c r="I3652" s="7">
        <v>1.7377479560191709</v>
      </c>
      <c r="J3652">
        <v>10</v>
      </c>
      <c r="K3652">
        <v>120.5</v>
      </c>
      <c r="L3652">
        <v>105</v>
      </c>
      <c r="M3652">
        <v>16.899999999999999</v>
      </c>
      <c r="N3652">
        <v>13.4</v>
      </c>
    </row>
    <row r="3653" spans="1:14" x14ac:dyDescent="0.25">
      <c r="A3653" t="s">
        <v>25</v>
      </c>
      <c r="B3653" t="s">
        <v>62</v>
      </c>
      <c r="C3653" s="1">
        <v>42463</v>
      </c>
      <c r="D3653">
        <f>6-0-0</f>
        <v>6</v>
      </c>
      <c r="E3653">
        <v>6.3</v>
      </c>
      <c r="F3653" s="7">
        <v>4.9367681498829041</v>
      </c>
      <c r="G3653" s="7">
        <v>3.4360191711305319</v>
      </c>
      <c r="H3653">
        <v>2.31</v>
      </c>
      <c r="I3653" s="7">
        <v>2.3338359176769097</v>
      </c>
      <c r="J3653">
        <v>1.5</v>
      </c>
      <c r="K3653">
        <v>18</v>
      </c>
      <c r="L3653">
        <v>18.899999999999999</v>
      </c>
      <c r="M3653">
        <v>0.4</v>
      </c>
      <c r="N3653">
        <v>0.3</v>
      </c>
    </row>
    <row r="3654" spans="1:14" x14ac:dyDescent="0.25">
      <c r="A3654" t="s">
        <v>26</v>
      </c>
      <c r="B3654" t="s">
        <v>62</v>
      </c>
      <c r="C3654" s="1">
        <v>42463</v>
      </c>
      <c r="D3654">
        <f>22-0-0</f>
        <v>22</v>
      </c>
      <c r="E3654">
        <v>13.8</v>
      </c>
      <c r="F3654" s="7">
        <v>18.101483216237316</v>
      </c>
      <c r="G3654" s="7">
        <v>2.3204285311530866</v>
      </c>
      <c r="H3654">
        <v>1.56</v>
      </c>
      <c r="I3654" s="7">
        <v>1.5760969833662248</v>
      </c>
      <c r="J3654">
        <v>5.5</v>
      </c>
      <c r="K3654">
        <v>66</v>
      </c>
      <c r="L3654">
        <v>41.400000000000006</v>
      </c>
      <c r="M3654">
        <v>2.8</v>
      </c>
      <c r="N3654">
        <v>2.2000000000000002</v>
      </c>
    </row>
    <row r="3655" spans="1:14" x14ac:dyDescent="0.25">
      <c r="A3655" t="s">
        <v>27</v>
      </c>
      <c r="B3655" t="s">
        <v>62</v>
      </c>
      <c r="C3655" s="1">
        <v>42463</v>
      </c>
      <c r="D3655">
        <f>19-0-0</f>
        <v>19</v>
      </c>
      <c r="E3655">
        <v>18.2</v>
      </c>
      <c r="F3655" s="7">
        <v>15.633099141295862</v>
      </c>
      <c r="G3655" s="7">
        <v>2.0080631519594019</v>
      </c>
      <c r="H3655">
        <v>1.35</v>
      </c>
      <c r="I3655" s="7">
        <v>1.3639300817592332</v>
      </c>
      <c r="J3655">
        <v>4.9000000000000004</v>
      </c>
      <c r="K3655">
        <v>58.5</v>
      </c>
      <c r="L3655">
        <v>54.599999999999994</v>
      </c>
      <c r="M3655">
        <v>8</v>
      </c>
      <c r="N3655">
        <v>6.4</v>
      </c>
    </row>
    <row r="3656" spans="1:14" x14ac:dyDescent="0.25">
      <c r="A3656" t="s">
        <v>28</v>
      </c>
      <c r="B3656" t="s">
        <v>62</v>
      </c>
      <c r="C3656" s="1">
        <v>42463</v>
      </c>
      <c r="D3656">
        <f>6-0-0</f>
        <v>6</v>
      </c>
      <c r="E3656">
        <v>7</v>
      </c>
      <c r="F3656" s="7">
        <v>4.9367681498829041</v>
      </c>
      <c r="G3656" s="7">
        <v>1.9931886100930358</v>
      </c>
      <c r="H3656">
        <v>1.34</v>
      </c>
      <c r="I3656" s="7">
        <v>1.3538268959684241</v>
      </c>
      <c r="J3656">
        <v>1.5</v>
      </c>
      <c r="K3656">
        <v>18</v>
      </c>
      <c r="L3656">
        <v>21</v>
      </c>
      <c r="M3656">
        <v>2.5</v>
      </c>
      <c r="N3656">
        <v>2</v>
      </c>
    </row>
    <row r="3657" spans="1:14" x14ac:dyDescent="0.25">
      <c r="A3657" t="s">
        <v>29</v>
      </c>
      <c r="B3657" t="s">
        <v>62</v>
      </c>
      <c r="C3657" s="1">
        <v>42463</v>
      </c>
      <c r="D3657">
        <f>15-0-0</f>
        <v>15</v>
      </c>
      <c r="E3657">
        <v>12.4</v>
      </c>
      <c r="F3657" s="7">
        <v>12.341920374707261</v>
      </c>
      <c r="G3657" s="7">
        <v>1.9188159007612062</v>
      </c>
      <c r="H3657">
        <v>1.29</v>
      </c>
      <c r="I3657" s="7">
        <v>1.3033109670143781</v>
      </c>
      <c r="J3657">
        <v>3.8</v>
      </c>
      <c r="K3657">
        <v>46</v>
      </c>
      <c r="L3657">
        <v>37.200000000000003</v>
      </c>
      <c r="M3657">
        <v>1.4</v>
      </c>
      <c r="N3657">
        <v>1.1000000000000001</v>
      </c>
    </row>
    <row r="3658" spans="1:14" x14ac:dyDescent="0.25">
      <c r="A3658" t="s">
        <v>30</v>
      </c>
      <c r="B3658" t="s">
        <v>62</v>
      </c>
      <c r="C3658" s="1">
        <v>42463</v>
      </c>
      <c r="D3658">
        <f>36-0-0</f>
        <v>36</v>
      </c>
      <c r="E3658">
        <v>31.3</v>
      </c>
      <c r="F3658" s="7">
        <v>29.620608899297423</v>
      </c>
      <c r="G3658" s="7">
        <v>2.3799266986185503</v>
      </c>
      <c r="H3658">
        <v>1.6</v>
      </c>
      <c r="I3658" s="7">
        <v>1.6165097265294615</v>
      </c>
      <c r="J3658">
        <v>8.8000000000000007</v>
      </c>
      <c r="K3658">
        <v>106</v>
      </c>
      <c r="L3658">
        <v>93.9</v>
      </c>
      <c r="M3658">
        <v>3.4</v>
      </c>
      <c r="N3658">
        <v>2.7</v>
      </c>
    </row>
    <row r="3659" spans="1:14" x14ac:dyDescent="0.25">
      <c r="A3659" t="s">
        <v>31</v>
      </c>
      <c r="B3659" t="s">
        <v>62</v>
      </c>
      <c r="C3659" s="1">
        <v>42463</v>
      </c>
      <c r="D3659">
        <f>50-0-0</f>
        <v>50</v>
      </c>
      <c r="E3659">
        <v>19.399999999999999</v>
      </c>
      <c r="F3659" s="7">
        <v>41.139734582357534</v>
      </c>
      <c r="G3659" s="7">
        <v>1.9931886100930358</v>
      </c>
      <c r="H3659">
        <v>1.34</v>
      </c>
      <c r="I3659" s="7">
        <v>1.3538268959684241</v>
      </c>
      <c r="J3659">
        <v>12.3</v>
      </c>
      <c r="K3659">
        <v>148</v>
      </c>
      <c r="L3659">
        <v>58.199999999999996</v>
      </c>
      <c r="M3659">
        <v>8.1999999999999993</v>
      </c>
      <c r="N3659">
        <v>6.5</v>
      </c>
    </row>
    <row r="3660" spans="1:14" x14ac:dyDescent="0.25">
      <c r="A3660" t="s">
        <v>32</v>
      </c>
      <c r="B3660" t="s">
        <v>62</v>
      </c>
      <c r="C3660" s="1">
        <v>42463</v>
      </c>
      <c r="D3660">
        <f>7-0-0</f>
        <v>7</v>
      </c>
      <c r="E3660">
        <v>6.8</v>
      </c>
      <c r="F3660" s="7">
        <v>5.7595628415300544</v>
      </c>
      <c r="G3660" s="7">
        <v>1.2345869749083729</v>
      </c>
      <c r="H3660">
        <v>0.83</v>
      </c>
      <c r="I3660" s="7">
        <v>0.83856442063715808</v>
      </c>
      <c r="J3660">
        <v>1.7</v>
      </c>
      <c r="K3660">
        <v>21</v>
      </c>
      <c r="L3660">
        <v>20.399999999999999</v>
      </c>
      <c r="M3660">
        <v>2.4</v>
      </c>
      <c r="N3660">
        <v>1.9</v>
      </c>
    </row>
    <row r="3661" spans="1:14" x14ac:dyDescent="0.25">
      <c r="A3661" t="s">
        <v>33</v>
      </c>
      <c r="B3661" t="s">
        <v>62</v>
      </c>
      <c r="C3661" s="1">
        <v>42463</v>
      </c>
      <c r="D3661">
        <v>0</v>
      </c>
      <c r="E3661">
        <v>15</v>
      </c>
      <c r="F3661" s="7">
        <v>0</v>
      </c>
      <c r="G3661" s="7">
        <v>1.4428305610374959</v>
      </c>
      <c r="H3661">
        <v>0.97</v>
      </c>
      <c r="I3661" s="7">
        <v>0.98000902170848592</v>
      </c>
      <c r="J3661">
        <v>117.3</v>
      </c>
      <c r="K3661">
        <v>0</v>
      </c>
      <c r="L3661">
        <v>45</v>
      </c>
      <c r="M3661">
        <v>245.5</v>
      </c>
      <c r="N3661">
        <v>194.5</v>
      </c>
    </row>
    <row r="3662" spans="1:14" x14ac:dyDescent="0.25">
      <c r="A3662" t="s">
        <v>34</v>
      </c>
      <c r="B3662" t="s">
        <v>62</v>
      </c>
      <c r="C3662" s="1">
        <v>42463</v>
      </c>
      <c r="D3662">
        <f>8-0-0</f>
        <v>8</v>
      </c>
      <c r="E3662">
        <v>7.2</v>
      </c>
      <c r="F3662" s="7">
        <v>6.5823575331772055</v>
      </c>
      <c r="G3662" s="7">
        <v>0.83297434451649255</v>
      </c>
      <c r="H3662">
        <v>0.56000000000000005</v>
      </c>
      <c r="I3662" s="7">
        <v>0.56577840428531156</v>
      </c>
      <c r="J3662">
        <v>2.2999999999999998</v>
      </c>
      <c r="K3662">
        <v>27.490000000000002</v>
      </c>
      <c r="L3662">
        <v>21.6</v>
      </c>
      <c r="M3662">
        <v>0.9</v>
      </c>
      <c r="N3662">
        <v>0.7</v>
      </c>
    </row>
    <row r="3663" spans="1:14" x14ac:dyDescent="0.25">
      <c r="A3663" t="s">
        <v>35</v>
      </c>
      <c r="B3663" t="s">
        <v>62</v>
      </c>
      <c r="C3663" s="1">
        <v>42463</v>
      </c>
      <c r="D3663">
        <f>27-0-0</f>
        <v>27</v>
      </c>
      <c r="E3663">
        <v>18</v>
      </c>
      <c r="F3663" s="7">
        <v>22.215456674473067</v>
      </c>
      <c r="G3663" s="7">
        <v>0.81809980265012661</v>
      </c>
      <c r="H3663">
        <v>0.55000000000000004</v>
      </c>
      <c r="I3663" s="7">
        <v>0.55567521849450241</v>
      </c>
      <c r="J3663">
        <v>6</v>
      </c>
      <c r="K3663">
        <v>72</v>
      </c>
      <c r="L3663">
        <v>54</v>
      </c>
      <c r="M3663">
        <v>10</v>
      </c>
      <c r="N3663">
        <v>7.9</v>
      </c>
    </row>
    <row r="3664" spans="1:14" x14ac:dyDescent="0.25">
      <c r="A3664" t="s">
        <v>36</v>
      </c>
      <c r="B3664" t="s">
        <v>62</v>
      </c>
      <c r="C3664" s="1">
        <v>42463</v>
      </c>
      <c r="D3664">
        <v>0</v>
      </c>
      <c r="E3664">
        <v>8</v>
      </c>
      <c r="F3664" s="7">
        <v>0</v>
      </c>
      <c r="G3664" s="7">
        <v>0.37186354665914845</v>
      </c>
      <c r="H3664">
        <v>0.25</v>
      </c>
      <c r="I3664" s="7">
        <v>0.25257964477022832</v>
      </c>
      <c r="J3664">
        <v>62.6</v>
      </c>
      <c r="K3664">
        <v>0</v>
      </c>
      <c r="L3664">
        <v>24</v>
      </c>
      <c r="M3664">
        <v>0</v>
      </c>
      <c r="N3664">
        <v>0</v>
      </c>
    </row>
    <row r="3665" spans="1:14" x14ac:dyDescent="0.25">
      <c r="A3665" t="s">
        <v>37</v>
      </c>
      <c r="B3665" t="s">
        <v>62</v>
      </c>
      <c r="C3665" s="1">
        <v>42463</v>
      </c>
      <c r="D3665">
        <v>0</v>
      </c>
      <c r="E3665">
        <v>0</v>
      </c>
      <c r="F3665" s="7">
        <v>0</v>
      </c>
      <c r="G3665" s="7">
        <v>0</v>
      </c>
      <c r="H3665">
        <v>0</v>
      </c>
      <c r="I3665" s="7">
        <v>0</v>
      </c>
      <c r="J3665"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25">
      <c r="A3666" t="s">
        <v>38</v>
      </c>
      <c r="B3666" t="s">
        <v>62</v>
      </c>
      <c r="C3666" s="1">
        <v>42463</v>
      </c>
      <c r="D3666">
        <v>0</v>
      </c>
      <c r="E3666">
        <v>10</v>
      </c>
      <c r="F3666" s="7">
        <v>0</v>
      </c>
      <c r="G3666" s="7">
        <v>0</v>
      </c>
      <c r="H3666">
        <v>0</v>
      </c>
      <c r="I3666" s="7">
        <v>0</v>
      </c>
      <c r="J3666">
        <v>78.2</v>
      </c>
      <c r="K3666">
        <v>0</v>
      </c>
      <c r="L3666">
        <v>30</v>
      </c>
      <c r="M3666">
        <v>164.5</v>
      </c>
      <c r="N3666">
        <v>130.4</v>
      </c>
    </row>
    <row r="3667" spans="1:14" x14ac:dyDescent="0.25">
      <c r="A3667" t="s">
        <v>59</v>
      </c>
      <c r="B3667" t="s">
        <v>62</v>
      </c>
      <c r="C3667" s="1">
        <v>42463</v>
      </c>
      <c r="D3667">
        <v>0</v>
      </c>
      <c r="E3667">
        <v>5</v>
      </c>
      <c r="F3667" s="7">
        <v>0</v>
      </c>
      <c r="G3667" s="7">
        <v>0</v>
      </c>
      <c r="I3667" s="7">
        <v>0</v>
      </c>
      <c r="K3667">
        <v>0</v>
      </c>
      <c r="L3667">
        <v>15</v>
      </c>
      <c r="M3667">
        <v>0</v>
      </c>
      <c r="N3667">
        <v>0</v>
      </c>
    </row>
    <row r="3668" spans="1:14" x14ac:dyDescent="0.25">
      <c r="A3668" t="s">
        <v>1</v>
      </c>
      <c r="B3668" t="s">
        <v>62</v>
      </c>
      <c r="C3668" s="1">
        <v>42464</v>
      </c>
      <c r="D3668">
        <v>629.79999999999995</v>
      </c>
      <c r="E3668">
        <v>507.19999999999993</v>
      </c>
      <c r="F3668">
        <v>580</v>
      </c>
      <c r="G3668">
        <v>237.10000000000002</v>
      </c>
      <c r="H3668">
        <v>177.35000000000002</v>
      </c>
      <c r="I3668">
        <v>197.20000000000002</v>
      </c>
      <c r="J3668">
        <v>533.82105263157894</v>
      </c>
      <c r="K3668">
        <v>2502.9</v>
      </c>
      <c r="L3668">
        <v>2186</v>
      </c>
      <c r="M3668">
        <v>926.2</v>
      </c>
      <c r="N3668">
        <v>743.24</v>
      </c>
    </row>
    <row r="3669" spans="1:14" x14ac:dyDescent="0.25">
      <c r="A3669" t="s">
        <v>2</v>
      </c>
      <c r="B3669" t="s">
        <v>62</v>
      </c>
      <c r="C3669" s="1">
        <v>42464</v>
      </c>
      <c r="D3669">
        <f>16.2-0-0</f>
        <v>16.2</v>
      </c>
      <c r="E3669">
        <v>15.4</v>
      </c>
      <c r="F3669" s="7">
        <v>14.919021911718007</v>
      </c>
      <c r="G3669" s="7">
        <v>27.673921623907525</v>
      </c>
      <c r="H3669">
        <v>20.7</v>
      </c>
      <c r="I3669" s="7">
        <v>23.016859317733296</v>
      </c>
      <c r="J3669">
        <v>5.0999999999999996</v>
      </c>
      <c r="K3669">
        <v>66.849999999999994</v>
      </c>
      <c r="L3669">
        <v>61.6</v>
      </c>
      <c r="M3669">
        <v>3.2</v>
      </c>
      <c r="N3669">
        <v>2.6</v>
      </c>
    </row>
    <row r="3670" spans="1:14" x14ac:dyDescent="0.25">
      <c r="A3670" t="s">
        <v>3</v>
      </c>
      <c r="B3670" t="s">
        <v>62</v>
      </c>
      <c r="C3670" s="1">
        <v>42464</v>
      </c>
      <c r="D3670">
        <f>4.8-0-0</f>
        <v>4.8</v>
      </c>
      <c r="E3670">
        <v>3.9</v>
      </c>
      <c r="F3670" s="7">
        <v>4.4204509368053353</v>
      </c>
      <c r="G3670" s="7">
        <v>18.863721454750493</v>
      </c>
      <c r="H3670">
        <v>14.11</v>
      </c>
      <c r="I3670" s="7">
        <v>15.68926980546941</v>
      </c>
      <c r="J3670">
        <v>1.5</v>
      </c>
      <c r="K3670">
        <v>19.164999999999999</v>
      </c>
      <c r="L3670">
        <v>15.6</v>
      </c>
      <c r="M3670">
        <v>1.9</v>
      </c>
      <c r="N3670">
        <v>1.5</v>
      </c>
    </row>
    <row r="3671" spans="1:14" x14ac:dyDescent="0.25">
      <c r="A3671" t="s">
        <v>4</v>
      </c>
      <c r="B3671" t="s">
        <v>62</v>
      </c>
      <c r="C3671" s="1">
        <v>42464</v>
      </c>
      <c r="D3671">
        <f>11.1-0-0</f>
        <v>11.1</v>
      </c>
      <c r="E3671">
        <v>7.8</v>
      </c>
      <c r="F3671" s="7">
        <v>10.222292791362339</v>
      </c>
      <c r="G3671" s="7">
        <v>14.010758387369609</v>
      </c>
      <c r="H3671">
        <v>10.48</v>
      </c>
      <c r="I3671" s="7">
        <v>11.652979983084297</v>
      </c>
      <c r="J3671">
        <v>3</v>
      </c>
      <c r="K3671">
        <v>39.68</v>
      </c>
      <c r="L3671">
        <v>31.2</v>
      </c>
      <c r="M3671">
        <v>3.5</v>
      </c>
      <c r="N3671">
        <v>2.8</v>
      </c>
    </row>
    <row r="3672" spans="1:14" x14ac:dyDescent="0.25">
      <c r="A3672" t="s">
        <v>5</v>
      </c>
      <c r="B3672" t="s">
        <v>62</v>
      </c>
      <c r="C3672" s="1">
        <v>42464</v>
      </c>
      <c r="D3672">
        <f>13.1-0-0</f>
        <v>13.1</v>
      </c>
      <c r="E3672">
        <v>7.7</v>
      </c>
      <c r="F3672" s="7">
        <v>12.06414734836456</v>
      </c>
      <c r="G3672" s="7">
        <v>13.516103749647588</v>
      </c>
      <c r="H3672">
        <v>10.11</v>
      </c>
      <c r="I3672" s="7">
        <v>11.241567521849449</v>
      </c>
      <c r="J3672">
        <v>3.8</v>
      </c>
      <c r="K3672">
        <v>50.346000000000004</v>
      </c>
      <c r="L3672">
        <v>30.8</v>
      </c>
      <c r="M3672">
        <v>1.6</v>
      </c>
      <c r="N3672">
        <v>1.3</v>
      </c>
    </row>
    <row r="3673" spans="1:14" x14ac:dyDescent="0.25">
      <c r="A3673" t="s">
        <v>6</v>
      </c>
      <c r="B3673" t="s">
        <v>62</v>
      </c>
      <c r="C3673" s="1">
        <v>42464</v>
      </c>
      <c r="D3673">
        <f>9.7-0-1</f>
        <v>8.6999999999999993</v>
      </c>
      <c r="E3673">
        <v>15.4</v>
      </c>
      <c r="F3673" s="7">
        <v>8.0120673229596697</v>
      </c>
      <c r="G3673" s="7">
        <v>16.657829151395546</v>
      </c>
      <c r="H3673">
        <v>12.46</v>
      </c>
      <c r="I3673" s="7">
        <v>13.854592613476179</v>
      </c>
      <c r="J3673">
        <v>3</v>
      </c>
      <c r="K3673">
        <v>39.465000000000003</v>
      </c>
      <c r="L3673">
        <v>61.6</v>
      </c>
      <c r="M3673">
        <v>1.8</v>
      </c>
      <c r="N3673">
        <v>1.4</v>
      </c>
    </row>
    <row r="3674" spans="1:14" x14ac:dyDescent="0.25">
      <c r="A3674" t="s">
        <v>7</v>
      </c>
      <c r="B3674" t="s">
        <v>62</v>
      </c>
      <c r="C3674" s="1">
        <v>42464</v>
      </c>
      <c r="D3674">
        <f>19.2-0-0</f>
        <v>19.2</v>
      </c>
      <c r="E3674">
        <v>11.5</v>
      </c>
      <c r="F3674" s="7">
        <v>17.681803747221341</v>
      </c>
      <c r="G3674" s="7">
        <v>14.077603608683393</v>
      </c>
      <c r="H3674">
        <v>10.53</v>
      </c>
      <c r="I3674" s="7">
        <v>11.708576261629545</v>
      </c>
      <c r="J3674">
        <v>5.7</v>
      </c>
      <c r="K3674">
        <v>74.594999999999985</v>
      </c>
      <c r="L3674">
        <v>46</v>
      </c>
      <c r="M3674">
        <v>2.6</v>
      </c>
      <c r="N3674">
        <v>2.1</v>
      </c>
    </row>
    <row r="3675" spans="1:14" x14ac:dyDescent="0.25">
      <c r="A3675" t="s">
        <v>8</v>
      </c>
      <c r="B3675" t="s">
        <v>62</v>
      </c>
      <c r="C3675" s="1">
        <v>42464</v>
      </c>
      <c r="D3675">
        <f>37.6-0-0</f>
        <v>37.6</v>
      </c>
      <c r="E3675">
        <v>9.4</v>
      </c>
      <c r="F3675" s="7">
        <v>34.626865671641795</v>
      </c>
      <c r="G3675" s="7">
        <v>10.695235410205807</v>
      </c>
      <c r="H3675">
        <v>8</v>
      </c>
      <c r="I3675" s="7">
        <v>8.89540456723992</v>
      </c>
      <c r="J3675">
        <v>9.4</v>
      </c>
      <c r="K3675">
        <v>123.73</v>
      </c>
      <c r="L3675">
        <v>37.6</v>
      </c>
      <c r="M3675">
        <v>5.3</v>
      </c>
      <c r="N3675">
        <v>4.3</v>
      </c>
    </row>
    <row r="3676" spans="1:14" x14ac:dyDescent="0.25">
      <c r="A3676" t="s">
        <v>9</v>
      </c>
      <c r="B3676" t="s">
        <v>62</v>
      </c>
      <c r="C3676" s="1">
        <v>42464</v>
      </c>
      <c r="D3676">
        <f>16.5-0-0</f>
        <v>16.5</v>
      </c>
      <c r="E3676">
        <v>11.3</v>
      </c>
      <c r="F3676" s="7">
        <v>15.19530009526834</v>
      </c>
      <c r="G3676" s="7">
        <v>13.85032985621652</v>
      </c>
      <c r="H3676">
        <v>10.36</v>
      </c>
      <c r="I3676" s="7">
        <v>11.519548914575696</v>
      </c>
      <c r="J3676">
        <v>4.5</v>
      </c>
      <c r="K3676">
        <v>59.669999999999995</v>
      </c>
      <c r="L3676">
        <v>45.2</v>
      </c>
      <c r="M3676">
        <v>2.2000000000000002</v>
      </c>
      <c r="N3676">
        <v>1.8</v>
      </c>
    </row>
    <row r="3677" spans="1:14" x14ac:dyDescent="0.25">
      <c r="A3677" t="s">
        <v>10</v>
      </c>
      <c r="B3677" t="s">
        <v>62</v>
      </c>
      <c r="C3677" s="1">
        <v>42464</v>
      </c>
      <c r="D3677">
        <f>15.7-0-0</f>
        <v>15.7</v>
      </c>
      <c r="E3677">
        <v>12.5</v>
      </c>
      <c r="F3677" s="7">
        <v>14.458558272467451</v>
      </c>
      <c r="G3677" s="7">
        <v>13.115032421764873</v>
      </c>
      <c r="H3677">
        <v>9.81</v>
      </c>
      <c r="I3677" s="7">
        <v>10.907989850577952</v>
      </c>
      <c r="J3677">
        <v>5.0999999999999996</v>
      </c>
      <c r="K3677">
        <v>67.48</v>
      </c>
      <c r="L3677">
        <v>50</v>
      </c>
      <c r="M3677">
        <v>3.3</v>
      </c>
      <c r="N3677">
        <v>2.6</v>
      </c>
    </row>
    <row r="3678" spans="1:14" x14ac:dyDescent="0.25">
      <c r="A3678" t="s">
        <v>11</v>
      </c>
      <c r="B3678" t="s">
        <v>62</v>
      </c>
      <c r="C3678" s="1">
        <v>42464</v>
      </c>
      <c r="D3678">
        <f>10.2-0-0</f>
        <v>10.199999999999999</v>
      </c>
      <c r="E3678">
        <v>9.6</v>
      </c>
      <c r="F3678" s="7">
        <v>9.3934582407113378</v>
      </c>
      <c r="G3678" s="7">
        <v>12.553532562729066</v>
      </c>
      <c r="H3678">
        <v>9.39</v>
      </c>
      <c r="I3678" s="7">
        <v>10.440981110797857</v>
      </c>
      <c r="J3678">
        <v>3.1</v>
      </c>
      <c r="K3678">
        <v>41.035000000000004</v>
      </c>
      <c r="L3678">
        <v>38.4</v>
      </c>
      <c r="M3678">
        <v>2.2000000000000002</v>
      </c>
      <c r="N3678">
        <v>1.8</v>
      </c>
    </row>
    <row r="3679" spans="1:14" x14ac:dyDescent="0.25">
      <c r="A3679" t="s">
        <v>12</v>
      </c>
      <c r="B3679" t="s">
        <v>62</v>
      </c>
      <c r="C3679" s="1">
        <v>42464</v>
      </c>
      <c r="D3679">
        <f>34.4-0-0</f>
        <v>34.4</v>
      </c>
      <c r="E3679">
        <v>28.9</v>
      </c>
      <c r="F3679" s="7">
        <v>31.679898380438235</v>
      </c>
      <c r="G3679" s="7">
        <v>8.863676346208063</v>
      </c>
      <c r="H3679">
        <v>6.63</v>
      </c>
      <c r="I3679" s="7">
        <v>7.3720665351000845</v>
      </c>
      <c r="J3679">
        <v>10.5</v>
      </c>
      <c r="K3679">
        <v>137.70000000000002</v>
      </c>
      <c r="L3679">
        <v>115.6</v>
      </c>
      <c r="M3679">
        <v>14.7</v>
      </c>
      <c r="N3679">
        <v>11.8</v>
      </c>
    </row>
    <row r="3680" spans="1:14" x14ac:dyDescent="0.25">
      <c r="A3680" t="s">
        <v>13</v>
      </c>
      <c r="B3680" t="s">
        <v>62</v>
      </c>
      <c r="C3680" s="1">
        <v>42464</v>
      </c>
      <c r="D3680">
        <f>11-0-0</f>
        <v>11</v>
      </c>
      <c r="E3680">
        <v>10</v>
      </c>
      <c r="F3680" s="7">
        <v>10.130200063512227</v>
      </c>
      <c r="G3680" s="7">
        <v>9.3182238511418092</v>
      </c>
      <c r="H3680">
        <v>6.97</v>
      </c>
      <c r="I3680" s="7">
        <v>7.7501212292077808</v>
      </c>
      <c r="J3680">
        <v>3.6</v>
      </c>
      <c r="K3680">
        <v>47</v>
      </c>
      <c r="L3680">
        <v>40</v>
      </c>
      <c r="M3680">
        <v>1.9</v>
      </c>
      <c r="N3680">
        <v>1.5</v>
      </c>
    </row>
    <row r="3681" spans="1:14" x14ac:dyDescent="0.25">
      <c r="A3681" t="s">
        <v>14</v>
      </c>
      <c r="B3681" t="s">
        <v>62</v>
      </c>
      <c r="C3681" s="1">
        <v>42464</v>
      </c>
      <c r="D3681">
        <f>8-0-0</f>
        <v>8</v>
      </c>
      <c r="E3681">
        <v>6.1</v>
      </c>
      <c r="F3681" s="7">
        <v>7.3674182280088925</v>
      </c>
      <c r="G3681" s="7">
        <v>5.6283676346208056</v>
      </c>
      <c r="H3681">
        <v>4.21</v>
      </c>
      <c r="I3681" s="7">
        <v>4.6812066535100083</v>
      </c>
      <c r="J3681">
        <v>2.4</v>
      </c>
      <c r="K3681">
        <v>32</v>
      </c>
      <c r="L3681">
        <v>24.4</v>
      </c>
      <c r="M3681">
        <v>0.9</v>
      </c>
      <c r="N3681">
        <v>0.7</v>
      </c>
    </row>
    <row r="3682" spans="1:14" x14ac:dyDescent="0.25">
      <c r="A3682" t="s">
        <v>15</v>
      </c>
      <c r="B3682" t="s">
        <v>62</v>
      </c>
      <c r="C3682" s="1">
        <v>42464</v>
      </c>
      <c r="D3682">
        <f>12-0-0</f>
        <v>12</v>
      </c>
      <c r="E3682">
        <v>9.9</v>
      </c>
      <c r="F3682" s="7">
        <v>11.051127342013338</v>
      </c>
      <c r="G3682" s="7">
        <v>5.4545700592049622</v>
      </c>
      <c r="H3682">
        <v>4.08</v>
      </c>
      <c r="I3682" s="7">
        <v>4.5366563292923603</v>
      </c>
      <c r="J3682">
        <v>3.6</v>
      </c>
      <c r="K3682">
        <v>48</v>
      </c>
      <c r="L3682">
        <v>39.6</v>
      </c>
      <c r="M3682">
        <v>2.2999999999999998</v>
      </c>
      <c r="N3682">
        <v>1.9</v>
      </c>
    </row>
    <row r="3683" spans="1:14" x14ac:dyDescent="0.25">
      <c r="A3683" t="s">
        <v>16</v>
      </c>
      <c r="B3683" t="s">
        <v>62</v>
      </c>
      <c r="C3683" s="1">
        <v>42464</v>
      </c>
      <c r="D3683">
        <f>12-0-0</f>
        <v>12</v>
      </c>
      <c r="E3683">
        <v>9.9</v>
      </c>
      <c r="F3683" s="7">
        <v>11.051127342013338</v>
      </c>
      <c r="G3683" s="7">
        <v>9.0775810544121782</v>
      </c>
      <c r="H3683">
        <v>6.79</v>
      </c>
      <c r="I3683" s="7">
        <v>7.5499746264448824</v>
      </c>
      <c r="J3683">
        <v>4.3</v>
      </c>
      <c r="K3683">
        <v>57</v>
      </c>
      <c r="L3683">
        <v>39.6</v>
      </c>
      <c r="M3683">
        <v>5.2</v>
      </c>
      <c r="N3683">
        <v>4.2</v>
      </c>
    </row>
    <row r="3684" spans="1:14" x14ac:dyDescent="0.25">
      <c r="A3684" t="s">
        <v>17</v>
      </c>
      <c r="B3684" t="s">
        <v>62</v>
      </c>
      <c r="C3684" s="1">
        <v>42464</v>
      </c>
      <c r="D3684">
        <v>0</v>
      </c>
      <c r="E3684">
        <v>17</v>
      </c>
      <c r="F3684" s="7">
        <v>0</v>
      </c>
      <c r="G3684" s="7">
        <v>4.3984155624471386</v>
      </c>
      <c r="H3684">
        <v>3.29</v>
      </c>
      <c r="I3684" s="7">
        <v>3.658235128277417</v>
      </c>
      <c r="J3684">
        <v>122.6</v>
      </c>
      <c r="K3684">
        <v>0</v>
      </c>
      <c r="L3684">
        <v>68</v>
      </c>
      <c r="M3684">
        <v>192.4</v>
      </c>
      <c r="N3684">
        <v>154.4</v>
      </c>
    </row>
    <row r="3685" spans="1:14" x14ac:dyDescent="0.25">
      <c r="A3685" t="s">
        <v>18</v>
      </c>
      <c r="B3685" t="s">
        <v>62</v>
      </c>
      <c r="C3685" s="1">
        <v>42464</v>
      </c>
      <c r="D3685">
        <f>20-0-0</f>
        <v>20</v>
      </c>
      <c r="E3685">
        <v>16.2</v>
      </c>
      <c r="F3685" s="7">
        <v>18.418545570022232</v>
      </c>
      <c r="G3685" s="7">
        <v>3.3155229771638002</v>
      </c>
      <c r="H3685">
        <v>2.48</v>
      </c>
      <c r="I3685" s="7">
        <v>2.7575754158443755</v>
      </c>
      <c r="J3685">
        <v>6.1</v>
      </c>
      <c r="K3685">
        <v>80</v>
      </c>
      <c r="L3685">
        <v>64.8</v>
      </c>
      <c r="M3685">
        <v>10.3</v>
      </c>
      <c r="N3685">
        <v>8.1999999999999993</v>
      </c>
    </row>
    <row r="3686" spans="1:14" x14ac:dyDescent="0.25">
      <c r="A3686" t="s">
        <v>19</v>
      </c>
      <c r="B3686" t="s">
        <v>62</v>
      </c>
      <c r="C3686" s="1">
        <v>42464</v>
      </c>
      <c r="D3686">
        <f>16-0-0</f>
        <v>16</v>
      </c>
      <c r="E3686">
        <v>14.6</v>
      </c>
      <c r="F3686" s="7">
        <v>14.734836456017785</v>
      </c>
      <c r="G3686" s="7">
        <v>3.3021539329010432</v>
      </c>
      <c r="H3686">
        <v>2.4700000000000002</v>
      </c>
      <c r="I3686" s="7">
        <v>2.7464561601353257</v>
      </c>
      <c r="J3686">
        <v>4.5999999999999996</v>
      </c>
      <c r="K3686">
        <v>61</v>
      </c>
      <c r="L3686">
        <v>58.4</v>
      </c>
      <c r="M3686">
        <v>12.2</v>
      </c>
      <c r="N3686">
        <v>9.8000000000000007</v>
      </c>
    </row>
    <row r="3687" spans="1:14" x14ac:dyDescent="0.25">
      <c r="A3687" t="s">
        <v>20</v>
      </c>
      <c r="B3687" t="s">
        <v>62</v>
      </c>
      <c r="C3687" s="1">
        <v>42464</v>
      </c>
      <c r="D3687">
        <f>31-0-0</f>
        <v>31</v>
      </c>
      <c r="E3687">
        <v>23.5</v>
      </c>
      <c r="F3687" s="7">
        <v>28.548745633534459</v>
      </c>
      <c r="G3687" s="7">
        <v>2.7005469410769662</v>
      </c>
      <c r="H3687">
        <v>2.02</v>
      </c>
      <c r="I3687" s="7">
        <v>2.2460896532280801</v>
      </c>
      <c r="J3687">
        <v>9.1</v>
      </c>
      <c r="K3687">
        <v>120</v>
      </c>
      <c r="L3687">
        <v>94</v>
      </c>
      <c r="M3687">
        <v>12.2</v>
      </c>
      <c r="N3687">
        <v>9.8000000000000007</v>
      </c>
    </row>
    <row r="3688" spans="1:14" x14ac:dyDescent="0.25">
      <c r="A3688" t="s">
        <v>21</v>
      </c>
      <c r="B3688" t="s">
        <v>62</v>
      </c>
      <c r="C3688" s="1">
        <v>42464</v>
      </c>
      <c r="D3688">
        <f>24.5-0-0</f>
        <v>24.5</v>
      </c>
      <c r="E3688">
        <v>22.5</v>
      </c>
      <c r="F3688" s="7">
        <v>22.562718323277231</v>
      </c>
      <c r="G3688" s="7">
        <v>4.0374513673526922</v>
      </c>
      <c r="H3688">
        <v>3.02</v>
      </c>
      <c r="I3688" s="7">
        <v>3.3580152241330703</v>
      </c>
      <c r="J3688">
        <v>7.7</v>
      </c>
      <c r="K3688">
        <v>101</v>
      </c>
      <c r="L3688">
        <v>90</v>
      </c>
      <c r="M3688">
        <v>18.899999999999999</v>
      </c>
      <c r="N3688">
        <v>15.2</v>
      </c>
    </row>
    <row r="3689" spans="1:14" x14ac:dyDescent="0.25">
      <c r="A3689" t="s">
        <v>22</v>
      </c>
      <c r="B3689" t="s">
        <v>62</v>
      </c>
      <c r="C3689" s="1">
        <v>42464</v>
      </c>
      <c r="D3689">
        <f>17-0-0</f>
        <v>17</v>
      </c>
      <c r="E3689">
        <v>17.100000000000001</v>
      </c>
      <c r="F3689" s="7">
        <v>15.655763734518896</v>
      </c>
      <c r="G3689" s="7">
        <v>1.8984042853115308</v>
      </c>
      <c r="H3689">
        <v>1.42</v>
      </c>
      <c r="I3689" s="7">
        <v>1.5789343106850857</v>
      </c>
      <c r="J3689">
        <v>5.2</v>
      </c>
      <c r="K3689">
        <v>68</v>
      </c>
      <c r="L3689">
        <v>68.400000000000006</v>
      </c>
      <c r="M3689">
        <v>12</v>
      </c>
      <c r="N3689">
        <v>9.6</v>
      </c>
    </row>
    <row r="3690" spans="1:14" x14ac:dyDescent="0.25">
      <c r="A3690" t="s">
        <v>23</v>
      </c>
      <c r="B3690" t="s">
        <v>62</v>
      </c>
      <c r="C3690" s="1">
        <v>42464</v>
      </c>
      <c r="D3690">
        <f>3.9-0-0</f>
        <v>3.9</v>
      </c>
      <c r="E3690">
        <v>4.7</v>
      </c>
      <c r="F3690" s="7">
        <v>3.5916163861543349</v>
      </c>
      <c r="G3690" s="7">
        <v>3.1417254017479559</v>
      </c>
      <c r="H3690">
        <v>2.35</v>
      </c>
      <c r="I3690" s="7">
        <v>2.613025091626727</v>
      </c>
      <c r="J3690">
        <v>1.3</v>
      </c>
      <c r="K3690">
        <v>16.905000000000001</v>
      </c>
      <c r="L3690">
        <v>18.8</v>
      </c>
      <c r="M3690">
        <v>0.3</v>
      </c>
      <c r="N3690">
        <v>0.2</v>
      </c>
    </row>
    <row r="3691" spans="1:14" x14ac:dyDescent="0.25">
      <c r="A3691" t="s">
        <v>24</v>
      </c>
      <c r="B3691" t="s">
        <v>62</v>
      </c>
      <c r="C3691" s="1">
        <v>42464</v>
      </c>
      <c r="D3691">
        <f>38-0-0</f>
        <v>38</v>
      </c>
      <c r="E3691">
        <v>35</v>
      </c>
      <c r="F3691" s="7">
        <v>34.995236583042235</v>
      </c>
      <c r="G3691" s="7">
        <v>2.2994756131942484</v>
      </c>
      <c r="H3691">
        <v>1.72</v>
      </c>
      <c r="I3691" s="7">
        <v>1.912511981956583</v>
      </c>
      <c r="J3691">
        <v>12</v>
      </c>
      <c r="K3691">
        <v>158.5</v>
      </c>
      <c r="L3691">
        <v>140</v>
      </c>
      <c r="M3691">
        <v>27.9</v>
      </c>
      <c r="N3691">
        <v>22.4</v>
      </c>
    </row>
    <row r="3692" spans="1:14" x14ac:dyDescent="0.25">
      <c r="A3692" t="s">
        <v>25</v>
      </c>
      <c r="B3692" t="s">
        <v>62</v>
      </c>
      <c r="C3692" s="1">
        <v>42464</v>
      </c>
      <c r="D3692">
        <f>6-0-0</f>
        <v>6</v>
      </c>
      <c r="E3692">
        <v>6.3</v>
      </c>
      <c r="F3692" s="7">
        <v>5.5255636710066689</v>
      </c>
      <c r="G3692" s="7">
        <v>3.0882492246969266</v>
      </c>
      <c r="H3692">
        <v>2.31</v>
      </c>
      <c r="I3692" s="7">
        <v>2.5685480687905269</v>
      </c>
      <c r="J3692">
        <v>1.8</v>
      </c>
      <c r="K3692">
        <v>24</v>
      </c>
      <c r="L3692">
        <v>25.2</v>
      </c>
      <c r="M3692">
        <v>0.6</v>
      </c>
      <c r="N3692">
        <v>0.5</v>
      </c>
    </row>
    <row r="3693" spans="1:14" x14ac:dyDescent="0.25">
      <c r="A3693" t="s">
        <v>26</v>
      </c>
      <c r="B3693" t="s">
        <v>62</v>
      </c>
      <c r="C3693" s="1">
        <v>42464</v>
      </c>
      <c r="D3693">
        <f>19-0-0</f>
        <v>19</v>
      </c>
      <c r="E3693">
        <v>13.8</v>
      </c>
      <c r="F3693" s="7">
        <v>17.497618291521118</v>
      </c>
      <c r="G3693" s="7">
        <v>2.0855709049901323</v>
      </c>
      <c r="H3693">
        <v>1.56</v>
      </c>
      <c r="I3693" s="7">
        <v>1.7346038906117847</v>
      </c>
      <c r="J3693">
        <v>6.5</v>
      </c>
      <c r="K3693">
        <v>85</v>
      </c>
      <c r="L3693">
        <v>55.2</v>
      </c>
      <c r="M3693">
        <v>4.5</v>
      </c>
      <c r="N3693">
        <v>3.6</v>
      </c>
    </row>
    <row r="3694" spans="1:14" x14ac:dyDescent="0.25">
      <c r="A3694" t="s">
        <v>27</v>
      </c>
      <c r="B3694" t="s">
        <v>62</v>
      </c>
      <c r="C3694" s="1">
        <v>42464</v>
      </c>
      <c r="D3694">
        <f>20-0-0</f>
        <v>20</v>
      </c>
      <c r="E3694">
        <v>18.2</v>
      </c>
      <c r="F3694" s="7">
        <v>18.418545570022232</v>
      </c>
      <c r="G3694" s="7">
        <v>1.80482097547223</v>
      </c>
      <c r="H3694">
        <v>1.35</v>
      </c>
      <c r="I3694" s="7">
        <v>1.5010995207217366</v>
      </c>
      <c r="J3694">
        <v>6</v>
      </c>
      <c r="K3694">
        <v>78.5</v>
      </c>
      <c r="L3694">
        <v>72.8</v>
      </c>
      <c r="M3694">
        <v>13.5</v>
      </c>
      <c r="N3694">
        <v>10.9</v>
      </c>
    </row>
    <row r="3695" spans="1:14" x14ac:dyDescent="0.25">
      <c r="A3695" t="s">
        <v>28</v>
      </c>
      <c r="B3695" t="s">
        <v>62</v>
      </c>
      <c r="C3695" s="1">
        <v>42464</v>
      </c>
      <c r="D3695">
        <f>6-0-0</f>
        <v>6</v>
      </c>
      <c r="E3695">
        <v>7</v>
      </c>
      <c r="F3695" s="7">
        <v>5.5255636710066689</v>
      </c>
      <c r="G3695" s="7">
        <v>1.7914519312094728</v>
      </c>
      <c r="H3695">
        <v>1.34</v>
      </c>
      <c r="I3695" s="7">
        <v>1.4899802650126868</v>
      </c>
      <c r="J3695">
        <v>1.8</v>
      </c>
      <c r="K3695">
        <v>24</v>
      </c>
      <c r="L3695">
        <v>28</v>
      </c>
      <c r="M3695">
        <v>4.2</v>
      </c>
      <c r="N3695">
        <v>3.4</v>
      </c>
    </row>
    <row r="3696" spans="1:14" x14ac:dyDescent="0.25">
      <c r="A3696" t="s">
        <v>29</v>
      </c>
      <c r="B3696" t="s">
        <v>62</v>
      </c>
      <c r="C3696" s="1">
        <v>42464</v>
      </c>
      <c r="D3696">
        <f>15-0-0</f>
        <v>15</v>
      </c>
      <c r="E3696">
        <v>12.4</v>
      </c>
      <c r="F3696" s="7">
        <v>13.813909177516672</v>
      </c>
      <c r="G3696" s="7">
        <v>1.7246067098956865</v>
      </c>
      <c r="H3696">
        <v>1.29</v>
      </c>
      <c r="I3696" s="7">
        <v>1.4343839864674373</v>
      </c>
      <c r="J3696">
        <v>4.5999999999999996</v>
      </c>
      <c r="K3696">
        <v>61</v>
      </c>
      <c r="L3696">
        <v>49.6</v>
      </c>
      <c r="M3696">
        <v>2.2999999999999998</v>
      </c>
      <c r="N3696">
        <v>1.8</v>
      </c>
    </row>
    <row r="3697" spans="1:14" x14ac:dyDescent="0.25">
      <c r="A3697" t="s">
        <v>30</v>
      </c>
      <c r="B3697" t="s">
        <v>62</v>
      </c>
      <c r="C3697" s="1">
        <v>42464</v>
      </c>
      <c r="D3697">
        <f>35-0-0</f>
        <v>35</v>
      </c>
      <c r="E3697">
        <v>31.3</v>
      </c>
      <c r="F3697" s="7">
        <v>32.232454747538902</v>
      </c>
      <c r="G3697" s="7">
        <v>2.1390470820411616</v>
      </c>
      <c r="H3697">
        <v>1.6</v>
      </c>
      <c r="I3697" s="7">
        <v>1.7790809134479841</v>
      </c>
      <c r="J3697">
        <v>10.7</v>
      </c>
      <c r="K3697">
        <v>141</v>
      </c>
      <c r="L3697">
        <v>125.2</v>
      </c>
      <c r="M3697">
        <v>5.7</v>
      </c>
      <c r="N3697">
        <v>4.5</v>
      </c>
    </row>
    <row r="3698" spans="1:14" x14ac:dyDescent="0.25">
      <c r="A3698" t="s">
        <v>31</v>
      </c>
      <c r="B3698" t="s">
        <v>62</v>
      </c>
      <c r="C3698" s="1">
        <v>42464</v>
      </c>
      <c r="D3698">
        <f>51-0-0</f>
        <v>51</v>
      </c>
      <c r="E3698">
        <v>19.399999999999999</v>
      </c>
      <c r="F3698" s="7">
        <v>46.967291203556691</v>
      </c>
      <c r="G3698" s="7">
        <v>1.7914519312094728</v>
      </c>
      <c r="H3698">
        <v>1.34</v>
      </c>
      <c r="I3698" s="7">
        <v>1.4899802650126868</v>
      </c>
      <c r="J3698">
        <v>15.1</v>
      </c>
      <c r="K3698">
        <v>199</v>
      </c>
      <c r="L3698">
        <v>77.599999999999994</v>
      </c>
      <c r="M3698">
        <v>13.8</v>
      </c>
      <c r="N3698">
        <v>11.1</v>
      </c>
    </row>
    <row r="3699" spans="1:14" x14ac:dyDescent="0.25">
      <c r="A3699" t="s">
        <v>32</v>
      </c>
      <c r="B3699" t="s">
        <v>62</v>
      </c>
      <c r="C3699" s="1">
        <v>42464</v>
      </c>
      <c r="D3699">
        <f>7-0-0</f>
        <v>7</v>
      </c>
      <c r="E3699">
        <v>6.8</v>
      </c>
      <c r="F3699" s="7">
        <v>6.4464909495077807</v>
      </c>
      <c r="G3699" s="7">
        <v>1.1096306738088524</v>
      </c>
      <c r="H3699">
        <v>0.83</v>
      </c>
      <c r="I3699" s="7">
        <v>0.92289822385114173</v>
      </c>
      <c r="J3699">
        <v>2.1</v>
      </c>
      <c r="K3699">
        <v>28</v>
      </c>
      <c r="L3699">
        <v>27.2</v>
      </c>
      <c r="M3699">
        <v>4</v>
      </c>
      <c r="N3699">
        <v>3.2</v>
      </c>
    </row>
    <row r="3700" spans="1:14" x14ac:dyDescent="0.25">
      <c r="A3700" t="s">
        <v>33</v>
      </c>
      <c r="B3700" t="s">
        <v>62</v>
      </c>
      <c r="C3700" s="1">
        <v>42464</v>
      </c>
      <c r="D3700">
        <v>0</v>
      </c>
      <c r="E3700">
        <v>15</v>
      </c>
      <c r="F3700" s="7">
        <v>0</v>
      </c>
      <c r="G3700" s="7">
        <v>1.2967972934874541</v>
      </c>
      <c r="H3700">
        <v>0.97</v>
      </c>
      <c r="I3700" s="7">
        <v>1.0785678037778403</v>
      </c>
      <c r="J3700">
        <v>108.2</v>
      </c>
      <c r="K3700">
        <v>0</v>
      </c>
      <c r="L3700">
        <v>60</v>
      </c>
      <c r="M3700">
        <v>311.5</v>
      </c>
      <c r="N3700">
        <v>250</v>
      </c>
    </row>
    <row r="3701" spans="1:14" x14ac:dyDescent="0.25">
      <c r="A3701" t="s">
        <v>34</v>
      </c>
      <c r="B3701" t="s">
        <v>62</v>
      </c>
      <c r="C3701" s="1">
        <v>42464</v>
      </c>
      <c r="D3701">
        <f>7.9-0-0</f>
        <v>7.9</v>
      </c>
      <c r="E3701">
        <v>7.2</v>
      </c>
      <c r="F3701" s="7">
        <v>7.2753255001587807</v>
      </c>
      <c r="G3701" s="7">
        <v>0.74866647871440661</v>
      </c>
      <c r="H3701">
        <v>0.56000000000000005</v>
      </c>
      <c r="I3701" s="7">
        <v>0.62267831970679444</v>
      </c>
      <c r="J3701">
        <v>2.7</v>
      </c>
      <c r="K3701">
        <v>35.410000000000004</v>
      </c>
      <c r="L3701">
        <v>28.8</v>
      </c>
      <c r="M3701">
        <v>1.4</v>
      </c>
      <c r="N3701">
        <v>1.1000000000000001</v>
      </c>
    </row>
    <row r="3702" spans="1:14" x14ac:dyDescent="0.25">
      <c r="A3702" t="s">
        <v>35</v>
      </c>
      <c r="B3702" t="s">
        <v>62</v>
      </c>
      <c r="C3702" s="1">
        <v>42464</v>
      </c>
      <c r="D3702">
        <f>26-0-0</f>
        <v>26</v>
      </c>
      <c r="E3702">
        <v>18</v>
      </c>
      <c r="F3702" s="7">
        <v>23.944109241028901</v>
      </c>
      <c r="G3702" s="7">
        <v>0.7352974344516493</v>
      </c>
      <c r="H3702">
        <v>0.55000000000000004</v>
      </c>
      <c r="I3702" s="7">
        <v>0.61155906399774462</v>
      </c>
      <c r="J3702">
        <v>7.4</v>
      </c>
      <c r="K3702">
        <v>98</v>
      </c>
      <c r="L3702">
        <v>72</v>
      </c>
      <c r="M3702">
        <v>17</v>
      </c>
      <c r="N3702">
        <v>13.7</v>
      </c>
    </row>
    <row r="3703" spans="1:14" x14ac:dyDescent="0.25">
      <c r="A3703" t="s">
        <v>36</v>
      </c>
      <c r="B3703" t="s">
        <v>62</v>
      </c>
      <c r="C3703" s="1">
        <v>42464</v>
      </c>
      <c r="D3703">
        <v>0</v>
      </c>
      <c r="E3703">
        <v>8</v>
      </c>
      <c r="F3703" s="7">
        <v>0</v>
      </c>
      <c r="G3703" s="7">
        <v>0.33422610656893148</v>
      </c>
      <c r="H3703">
        <v>0.25</v>
      </c>
      <c r="I3703" s="7">
        <v>0.2779813927262475</v>
      </c>
      <c r="J3703">
        <v>57.7</v>
      </c>
      <c r="K3703">
        <v>0</v>
      </c>
      <c r="L3703">
        <v>32</v>
      </c>
      <c r="M3703">
        <v>0</v>
      </c>
      <c r="N3703">
        <v>0</v>
      </c>
    </row>
    <row r="3704" spans="1:14" x14ac:dyDescent="0.25">
      <c r="A3704" t="s">
        <v>37</v>
      </c>
      <c r="B3704" t="s">
        <v>62</v>
      </c>
      <c r="C3704" s="1">
        <v>42464</v>
      </c>
      <c r="D3704">
        <v>0</v>
      </c>
      <c r="E3704">
        <v>0</v>
      </c>
      <c r="F3704" s="7">
        <v>0</v>
      </c>
      <c r="G3704" s="7">
        <v>0</v>
      </c>
      <c r="H3704">
        <v>0</v>
      </c>
      <c r="I3704" s="7">
        <v>0</v>
      </c>
      <c r="J3704">
        <v>0</v>
      </c>
      <c r="K3704">
        <v>0</v>
      </c>
      <c r="L3704">
        <v>0</v>
      </c>
      <c r="M3704">
        <v>0</v>
      </c>
      <c r="N3704">
        <v>0</v>
      </c>
    </row>
    <row r="3705" spans="1:14" x14ac:dyDescent="0.25">
      <c r="A3705" t="s">
        <v>38</v>
      </c>
      <c r="B3705" t="s">
        <v>62</v>
      </c>
      <c r="C3705" s="1">
        <v>42464</v>
      </c>
      <c r="D3705">
        <v>0</v>
      </c>
      <c r="E3705">
        <v>10</v>
      </c>
      <c r="F3705" s="7">
        <v>0</v>
      </c>
      <c r="G3705" s="7">
        <v>0</v>
      </c>
      <c r="H3705">
        <v>0</v>
      </c>
      <c r="I3705" s="7">
        <v>0</v>
      </c>
      <c r="J3705">
        <v>72.099999999999994</v>
      </c>
      <c r="K3705">
        <v>0</v>
      </c>
      <c r="L3705">
        <v>40</v>
      </c>
      <c r="M3705">
        <v>208.7</v>
      </c>
      <c r="N3705">
        <v>167.5</v>
      </c>
    </row>
    <row r="3706" spans="1:14" x14ac:dyDescent="0.25">
      <c r="A3706" t="s">
        <v>59</v>
      </c>
      <c r="B3706" t="s">
        <v>62</v>
      </c>
      <c r="C3706" s="1">
        <v>42464</v>
      </c>
      <c r="D3706">
        <v>0</v>
      </c>
      <c r="E3706">
        <v>5</v>
      </c>
      <c r="F3706" s="7">
        <v>0</v>
      </c>
      <c r="G3706" s="7">
        <v>0</v>
      </c>
      <c r="I3706" s="7">
        <v>0</v>
      </c>
      <c r="K3706">
        <v>0</v>
      </c>
      <c r="L3706">
        <v>20</v>
      </c>
      <c r="M3706">
        <v>0</v>
      </c>
      <c r="N3706">
        <v>0</v>
      </c>
    </row>
    <row r="3707" spans="1:14" x14ac:dyDescent="0.25">
      <c r="A3707" t="s">
        <v>1</v>
      </c>
      <c r="B3707" t="s">
        <v>62</v>
      </c>
      <c r="C3707" s="1">
        <v>42465</v>
      </c>
      <c r="D3707">
        <v>630.69999999999993</v>
      </c>
      <c r="E3707">
        <v>507.19999999999993</v>
      </c>
      <c r="F3707">
        <v>556</v>
      </c>
      <c r="G3707">
        <v>250.69999999999993</v>
      </c>
      <c r="H3707">
        <v>177.35000000000002</v>
      </c>
      <c r="I3707">
        <v>189.04000000000002</v>
      </c>
      <c r="J3707">
        <v>534.05208333333337</v>
      </c>
      <c r="K3707">
        <v>3133.6</v>
      </c>
      <c r="L3707">
        <v>2742</v>
      </c>
      <c r="M3707">
        <v>1176.9000000000001</v>
      </c>
      <c r="N3707">
        <v>932.28000000000009</v>
      </c>
    </row>
    <row r="3708" spans="1:14" x14ac:dyDescent="0.25">
      <c r="A3708" t="s">
        <v>2</v>
      </c>
      <c r="B3708" t="s">
        <v>62</v>
      </c>
      <c r="C3708" s="1">
        <v>42465</v>
      </c>
      <c r="D3708">
        <f>16.7-0-0</f>
        <v>16.7</v>
      </c>
      <c r="E3708">
        <v>15.4</v>
      </c>
      <c r="F3708" s="7">
        <v>14.722054859679721</v>
      </c>
      <c r="G3708" s="7">
        <v>29.261291232027048</v>
      </c>
      <c r="H3708">
        <v>20.7</v>
      </c>
      <c r="I3708" s="7">
        <v>22.06443755286157</v>
      </c>
      <c r="J3708">
        <v>5.8</v>
      </c>
      <c r="K3708">
        <v>83.52</v>
      </c>
      <c r="L3708">
        <v>77</v>
      </c>
      <c r="M3708">
        <v>4.8</v>
      </c>
      <c r="N3708">
        <v>3.8</v>
      </c>
    </row>
    <row r="3709" spans="1:14" x14ac:dyDescent="0.25">
      <c r="A3709" t="s">
        <v>3</v>
      </c>
      <c r="B3709" t="s">
        <v>62</v>
      </c>
      <c r="C3709" s="1">
        <v>42465</v>
      </c>
      <c r="D3709">
        <f>5-0-0</f>
        <v>5</v>
      </c>
      <c r="E3709">
        <v>3.9</v>
      </c>
      <c r="F3709" s="7">
        <v>4.4078008561915336</v>
      </c>
      <c r="G3709" s="7">
        <v>19.945740062024239</v>
      </c>
      <c r="H3709">
        <v>14.11</v>
      </c>
      <c r="I3709" s="7">
        <v>15.040058641105158</v>
      </c>
      <c r="J3709">
        <v>1.7</v>
      </c>
      <c r="K3709">
        <v>24.165000000000003</v>
      </c>
      <c r="L3709">
        <v>19.5</v>
      </c>
      <c r="M3709">
        <v>2.8</v>
      </c>
      <c r="N3709">
        <v>2.2999999999999998</v>
      </c>
    </row>
    <row r="3710" spans="1:14" x14ac:dyDescent="0.25">
      <c r="A3710" t="s">
        <v>4</v>
      </c>
      <c r="B3710" t="s">
        <v>62</v>
      </c>
      <c r="C3710" s="1">
        <v>42465</v>
      </c>
      <c r="D3710">
        <f>9.7-0-0</f>
        <v>9.6999999999999993</v>
      </c>
      <c r="E3710">
        <v>7.8</v>
      </c>
      <c r="F3710" s="7">
        <v>8.5511336610115745</v>
      </c>
      <c r="G3710" s="7">
        <v>14.81441217930645</v>
      </c>
      <c r="H3710">
        <v>10.48</v>
      </c>
      <c r="I3710" s="7">
        <v>11.170787707922187</v>
      </c>
      <c r="J3710">
        <v>3.4</v>
      </c>
      <c r="K3710">
        <v>49.370000000000005</v>
      </c>
      <c r="L3710">
        <v>39</v>
      </c>
      <c r="M3710">
        <v>5.2</v>
      </c>
      <c r="N3710">
        <v>4.0999999999999996</v>
      </c>
    </row>
    <row r="3711" spans="1:14" x14ac:dyDescent="0.25">
      <c r="A3711" t="s">
        <v>5</v>
      </c>
      <c r="B3711" t="s">
        <v>62</v>
      </c>
      <c r="C3711" s="1">
        <v>42465</v>
      </c>
      <c r="D3711">
        <f>13.4-0-0</f>
        <v>13.4</v>
      </c>
      <c r="E3711">
        <v>7.7</v>
      </c>
      <c r="F3711" s="7">
        <v>11.812906294593311</v>
      </c>
      <c r="G3711" s="7">
        <v>14.291384268395822</v>
      </c>
      <c r="H3711">
        <v>10.11</v>
      </c>
      <c r="I3711" s="7">
        <v>10.776399210600507</v>
      </c>
      <c r="J3711">
        <v>4.4000000000000004</v>
      </c>
      <c r="K3711">
        <v>63.746000000000002</v>
      </c>
      <c r="L3711">
        <v>38.5</v>
      </c>
      <c r="M3711">
        <v>2.5</v>
      </c>
      <c r="N3711">
        <v>1.9</v>
      </c>
    </row>
    <row r="3712" spans="1:14" x14ac:dyDescent="0.25">
      <c r="A3712" t="s">
        <v>6</v>
      </c>
      <c r="B3712" t="s">
        <v>62</v>
      </c>
      <c r="C3712" s="1">
        <v>42465</v>
      </c>
      <c r="D3712">
        <f>10.3-2.1-0</f>
        <v>8.2000000000000011</v>
      </c>
      <c r="E3712">
        <v>15.4</v>
      </c>
      <c r="F3712" s="7">
        <v>7.228793404154116</v>
      </c>
      <c r="G3712" s="7">
        <v>17.613318297152517</v>
      </c>
      <c r="H3712">
        <v>12.46</v>
      </c>
      <c r="I3712" s="7">
        <v>13.281299126021992</v>
      </c>
      <c r="J3712">
        <v>3.5</v>
      </c>
      <c r="K3712">
        <v>49.760999999999996</v>
      </c>
      <c r="L3712">
        <v>77</v>
      </c>
      <c r="M3712">
        <v>2.7</v>
      </c>
      <c r="N3712">
        <v>2.1</v>
      </c>
    </row>
    <row r="3713" spans="1:14" x14ac:dyDescent="0.25">
      <c r="A3713" t="s">
        <v>7</v>
      </c>
      <c r="B3713" t="s">
        <v>62</v>
      </c>
      <c r="C3713" s="1">
        <v>42465</v>
      </c>
      <c r="D3713">
        <f>19.2-0-0</f>
        <v>19.2</v>
      </c>
      <c r="E3713">
        <v>11.5</v>
      </c>
      <c r="F3713" s="7">
        <v>16.925955287775487</v>
      </c>
      <c r="G3713" s="7">
        <v>14.885091626726805</v>
      </c>
      <c r="H3713">
        <v>10.53</v>
      </c>
      <c r="I3713" s="7">
        <v>11.224083450803494</v>
      </c>
      <c r="J3713">
        <v>6.5</v>
      </c>
      <c r="K3713">
        <v>93.794999999999987</v>
      </c>
      <c r="L3713">
        <v>57.5</v>
      </c>
      <c r="M3713">
        <v>3.9</v>
      </c>
      <c r="N3713">
        <v>3.1</v>
      </c>
    </row>
    <row r="3714" spans="1:14" x14ac:dyDescent="0.25">
      <c r="A3714" t="s">
        <v>8</v>
      </c>
      <c r="B3714" t="s">
        <v>62</v>
      </c>
      <c r="C3714" s="1">
        <v>42465</v>
      </c>
      <c r="D3714">
        <f>37.6-0-0</f>
        <v>37.6</v>
      </c>
      <c r="E3714">
        <v>9.4</v>
      </c>
      <c r="F3714" s="7">
        <v>33.146662438560334</v>
      </c>
      <c r="G3714" s="7">
        <v>11.308711587256832</v>
      </c>
      <c r="H3714">
        <v>8</v>
      </c>
      <c r="I3714" s="7">
        <v>8.527318861009304</v>
      </c>
      <c r="J3714">
        <v>11.3</v>
      </c>
      <c r="K3714">
        <v>161.36000000000001</v>
      </c>
      <c r="L3714">
        <v>47</v>
      </c>
      <c r="M3714">
        <v>8.3000000000000007</v>
      </c>
      <c r="N3714">
        <v>6.5</v>
      </c>
    </row>
    <row r="3715" spans="1:14" x14ac:dyDescent="0.25">
      <c r="A3715" t="s">
        <v>9</v>
      </c>
      <c r="B3715" t="s">
        <v>62</v>
      </c>
      <c r="C3715" s="1">
        <v>42465</v>
      </c>
      <c r="D3715">
        <f>15.3-0-0</f>
        <v>15.3</v>
      </c>
      <c r="E3715">
        <v>11.3</v>
      </c>
      <c r="F3715" s="7">
        <v>13.487870619946095</v>
      </c>
      <c r="G3715" s="7">
        <v>14.644781505497596</v>
      </c>
      <c r="H3715">
        <v>10.36</v>
      </c>
      <c r="I3715" s="7">
        <v>11.042877925007048</v>
      </c>
      <c r="J3715">
        <v>5.2</v>
      </c>
      <c r="K3715">
        <v>74.949999999999989</v>
      </c>
      <c r="L3715">
        <v>56.5</v>
      </c>
      <c r="M3715">
        <v>3.3</v>
      </c>
      <c r="N3715">
        <v>2.6</v>
      </c>
    </row>
    <row r="3716" spans="1:14" x14ac:dyDescent="0.25">
      <c r="A3716" t="s">
        <v>10</v>
      </c>
      <c r="B3716" t="s">
        <v>62</v>
      </c>
      <c r="C3716" s="1">
        <v>42465</v>
      </c>
      <c r="D3716">
        <f>14.9-0-0</f>
        <v>14.9</v>
      </c>
      <c r="E3716">
        <v>12.5</v>
      </c>
      <c r="F3716" s="7">
        <v>13.13524655145077</v>
      </c>
      <c r="G3716" s="7">
        <v>13.867307583873691</v>
      </c>
      <c r="H3716">
        <v>9.81</v>
      </c>
      <c r="I3716" s="7">
        <v>10.45662475331266</v>
      </c>
      <c r="J3716">
        <v>5.7</v>
      </c>
      <c r="K3716">
        <v>82.399999999999991</v>
      </c>
      <c r="L3716">
        <v>62.5</v>
      </c>
      <c r="M3716">
        <v>4.7</v>
      </c>
      <c r="N3716">
        <v>3.7</v>
      </c>
    </row>
    <row r="3717" spans="1:14" x14ac:dyDescent="0.25">
      <c r="A3717" t="s">
        <v>11</v>
      </c>
      <c r="B3717" t="s">
        <v>62</v>
      </c>
      <c r="C3717" s="1">
        <v>42465</v>
      </c>
      <c r="D3717">
        <f>10.5-0-0</f>
        <v>10.5</v>
      </c>
      <c r="E3717">
        <v>9.6</v>
      </c>
      <c r="F3717" s="7">
        <v>9.2563817980022201</v>
      </c>
      <c r="G3717" s="7">
        <v>13.273600225542706</v>
      </c>
      <c r="H3717">
        <v>9.39</v>
      </c>
      <c r="I3717" s="7">
        <v>10.008940513109671</v>
      </c>
      <c r="J3717">
        <v>3.6</v>
      </c>
      <c r="K3717">
        <v>51.57</v>
      </c>
      <c r="L3717">
        <v>48</v>
      </c>
      <c r="M3717">
        <v>3.3</v>
      </c>
      <c r="N3717">
        <v>2.6</v>
      </c>
    </row>
    <row r="3718" spans="1:14" x14ac:dyDescent="0.25">
      <c r="A3718" t="s">
        <v>12</v>
      </c>
      <c r="B3718" t="s">
        <v>62</v>
      </c>
      <c r="C3718" s="1">
        <v>42465</v>
      </c>
      <c r="D3718">
        <f>34.4-0-0</f>
        <v>34.4</v>
      </c>
      <c r="E3718">
        <v>28.9</v>
      </c>
      <c r="F3718" s="7">
        <v>30.325669890597748</v>
      </c>
      <c r="G3718" s="7">
        <v>9.3720947279390998</v>
      </c>
      <c r="H3718">
        <v>6.63</v>
      </c>
      <c r="I3718" s="7">
        <v>7.0670155060614608</v>
      </c>
      <c r="J3718">
        <v>12</v>
      </c>
      <c r="K3718">
        <v>172.13499999999999</v>
      </c>
      <c r="L3718">
        <v>144.5</v>
      </c>
      <c r="M3718">
        <v>21.9</v>
      </c>
      <c r="N3718">
        <v>17.399999999999999</v>
      </c>
    </row>
    <row r="3719" spans="1:14" x14ac:dyDescent="0.25">
      <c r="A3719" t="s">
        <v>13</v>
      </c>
      <c r="B3719" t="s">
        <v>62</v>
      </c>
      <c r="C3719" s="1">
        <v>42465</v>
      </c>
      <c r="D3719">
        <f>12-0-0</f>
        <v>12</v>
      </c>
      <c r="E3719">
        <v>10</v>
      </c>
      <c r="F3719" s="7">
        <v>10.57872205485968</v>
      </c>
      <c r="G3719" s="7">
        <v>9.8527149703975141</v>
      </c>
      <c r="H3719">
        <v>6.97</v>
      </c>
      <c r="I3719" s="7">
        <v>7.4294265576543559</v>
      </c>
      <c r="J3719">
        <v>4.0999999999999996</v>
      </c>
      <c r="K3719">
        <v>59</v>
      </c>
      <c r="L3719">
        <v>50</v>
      </c>
      <c r="M3719">
        <v>2.8</v>
      </c>
      <c r="N3719">
        <v>2.2000000000000002</v>
      </c>
    </row>
    <row r="3720" spans="1:14" x14ac:dyDescent="0.25">
      <c r="A3720" t="s">
        <v>14</v>
      </c>
      <c r="B3720" t="s">
        <v>62</v>
      </c>
      <c r="C3720" s="1">
        <v>42465</v>
      </c>
      <c r="D3720">
        <f>8-0-0</f>
        <v>8</v>
      </c>
      <c r="E3720">
        <v>6.1</v>
      </c>
      <c r="F3720" s="7">
        <v>7.0524813699064541</v>
      </c>
      <c r="G3720" s="7">
        <v>5.9512094727939076</v>
      </c>
      <c r="H3720">
        <v>4.21</v>
      </c>
      <c r="I3720" s="7">
        <v>4.4875015506061455</v>
      </c>
      <c r="J3720">
        <v>2.8</v>
      </c>
      <c r="K3720">
        <v>40</v>
      </c>
      <c r="L3720">
        <v>30.5</v>
      </c>
      <c r="M3720">
        <v>1.3</v>
      </c>
      <c r="N3720">
        <v>1</v>
      </c>
    </row>
    <row r="3721" spans="1:14" x14ac:dyDescent="0.25">
      <c r="A3721" t="s">
        <v>15</v>
      </c>
      <c r="B3721" t="s">
        <v>62</v>
      </c>
      <c r="C3721" s="1">
        <v>42465</v>
      </c>
      <c r="D3721">
        <f>12-0-0</f>
        <v>12</v>
      </c>
      <c r="E3721">
        <v>9.9</v>
      </c>
      <c r="F3721" s="7">
        <v>10.57872205485968</v>
      </c>
      <c r="G3721" s="7">
        <v>5.7674429095009847</v>
      </c>
      <c r="H3721">
        <v>4.08</v>
      </c>
      <c r="I3721" s="7">
        <v>4.3489326191147448</v>
      </c>
      <c r="J3721">
        <v>4.2</v>
      </c>
      <c r="K3721">
        <v>60</v>
      </c>
      <c r="L3721">
        <v>49.5</v>
      </c>
      <c r="M3721">
        <v>3.5</v>
      </c>
      <c r="N3721">
        <v>2.7</v>
      </c>
    </row>
    <row r="3722" spans="1:14" x14ac:dyDescent="0.25">
      <c r="A3722" t="s">
        <v>16</v>
      </c>
      <c r="B3722" t="s">
        <v>62</v>
      </c>
      <c r="C3722" s="1">
        <v>42465</v>
      </c>
      <c r="D3722">
        <f>14-0-0</f>
        <v>14</v>
      </c>
      <c r="E3722">
        <v>9.9</v>
      </c>
      <c r="F3722" s="7">
        <v>12.341842397336295</v>
      </c>
      <c r="G3722" s="7">
        <v>9.5982689596842352</v>
      </c>
      <c r="H3722">
        <v>6.79</v>
      </c>
      <c r="I3722" s="7">
        <v>7.2375618832816464</v>
      </c>
      <c r="J3722">
        <v>5</v>
      </c>
      <c r="K3722">
        <v>71</v>
      </c>
      <c r="L3722">
        <v>49.5</v>
      </c>
      <c r="M3722">
        <v>7.7</v>
      </c>
      <c r="N3722">
        <v>6.1</v>
      </c>
    </row>
    <row r="3723" spans="1:14" x14ac:dyDescent="0.25">
      <c r="A3723" t="s">
        <v>17</v>
      </c>
      <c r="B3723" t="s">
        <v>62</v>
      </c>
      <c r="C3723" s="1">
        <v>42465</v>
      </c>
      <c r="D3723">
        <v>0</v>
      </c>
      <c r="E3723">
        <v>17</v>
      </c>
      <c r="F3723" s="7">
        <v>0</v>
      </c>
      <c r="G3723" s="7">
        <v>4.6507076402593723</v>
      </c>
      <c r="H3723">
        <v>3.29</v>
      </c>
      <c r="I3723" s="7">
        <v>3.5068598815900764</v>
      </c>
      <c r="J3723">
        <v>113.8</v>
      </c>
      <c r="K3723">
        <v>0</v>
      </c>
      <c r="L3723">
        <v>85</v>
      </c>
      <c r="M3723">
        <v>231.8</v>
      </c>
      <c r="N3723">
        <v>183.7</v>
      </c>
    </row>
    <row r="3724" spans="1:14" x14ac:dyDescent="0.25">
      <c r="A3724" t="s">
        <v>18</v>
      </c>
      <c r="B3724" t="s">
        <v>62</v>
      </c>
      <c r="C3724" s="1">
        <v>42465</v>
      </c>
      <c r="D3724">
        <f>20-0-0</f>
        <v>20</v>
      </c>
      <c r="E3724">
        <v>16.2</v>
      </c>
      <c r="F3724" s="7">
        <v>17.631203424766134</v>
      </c>
      <c r="G3724" s="7">
        <v>3.5057005920496183</v>
      </c>
      <c r="H3724">
        <v>2.48</v>
      </c>
      <c r="I3724" s="7">
        <v>2.6434688469128838</v>
      </c>
      <c r="J3724">
        <v>7</v>
      </c>
      <c r="K3724">
        <v>100</v>
      </c>
      <c r="L3724">
        <v>81</v>
      </c>
      <c r="M3724">
        <v>15.3</v>
      </c>
      <c r="N3724">
        <v>12.1</v>
      </c>
    </row>
    <row r="3725" spans="1:14" x14ac:dyDescent="0.25">
      <c r="A3725" t="s">
        <v>19</v>
      </c>
      <c r="B3725" t="s">
        <v>62</v>
      </c>
      <c r="C3725" s="1">
        <v>42465</v>
      </c>
      <c r="D3725">
        <f>17-0-0</f>
        <v>17</v>
      </c>
      <c r="E3725">
        <v>14.6</v>
      </c>
      <c r="F3725" s="7">
        <v>14.986522911051214</v>
      </c>
      <c r="G3725" s="7">
        <v>3.4915647025655474</v>
      </c>
      <c r="H3725">
        <v>2.4700000000000002</v>
      </c>
      <c r="I3725" s="7">
        <v>2.6328096983366227</v>
      </c>
      <c r="J3725">
        <v>5.4</v>
      </c>
      <c r="K3725">
        <v>78</v>
      </c>
      <c r="L3725">
        <v>73</v>
      </c>
      <c r="M3725">
        <v>18.600000000000001</v>
      </c>
      <c r="N3725">
        <v>14.8</v>
      </c>
    </row>
    <row r="3726" spans="1:14" x14ac:dyDescent="0.25">
      <c r="A3726" t="s">
        <v>20</v>
      </c>
      <c r="B3726" t="s">
        <v>62</v>
      </c>
      <c r="C3726" s="1">
        <v>42465</v>
      </c>
      <c r="D3726">
        <f>29.5-0-0</f>
        <v>29.5</v>
      </c>
      <c r="E3726">
        <v>23.5</v>
      </c>
      <c r="F3726" s="7">
        <v>26.006025051530049</v>
      </c>
      <c r="G3726" s="7">
        <v>2.8554496757823502</v>
      </c>
      <c r="H3726">
        <v>2.02</v>
      </c>
      <c r="I3726" s="7">
        <v>2.153148012404849</v>
      </c>
      <c r="J3726">
        <v>10.4</v>
      </c>
      <c r="K3726">
        <v>149.5</v>
      </c>
      <c r="L3726">
        <v>117.5</v>
      </c>
      <c r="M3726">
        <v>18.100000000000001</v>
      </c>
      <c r="N3726">
        <v>14.3</v>
      </c>
    </row>
    <row r="3727" spans="1:14" x14ac:dyDescent="0.25">
      <c r="A3727" t="s">
        <v>21</v>
      </c>
      <c r="B3727" t="s">
        <v>62</v>
      </c>
      <c r="C3727" s="1">
        <v>42465</v>
      </c>
      <c r="D3727">
        <f>24.5-0-0</f>
        <v>24.5</v>
      </c>
      <c r="E3727">
        <v>22.5</v>
      </c>
      <c r="F3727" s="7">
        <v>21.598224195338513</v>
      </c>
      <c r="G3727" s="7">
        <v>4.269038624189454</v>
      </c>
      <c r="H3727">
        <v>3.02</v>
      </c>
      <c r="I3727" s="7">
        <v>3.2190628700310122</v>
      </c>
      <c r="J3727">
        <v>8.8000000000000007</v>
      </c>
      <c r="K3727">
        <v>125.5</v>
      </c>
      <c r="L3727">
        <v>112.5</v>
      </c>
      <c r="M3727">
        <v>28</v>
      </c>
      <c r="N3727">
        <v>22.2</v>
      </c>
    </row>
    <row r="3728" spans="1:14" x14ac:dyDescent="0.25">
      <c r="A3728" t="s">
        <v>22</v>
      </c>
      <c r="B3728" t="s">
        <v>62</v>
      </c>
      <c r="C3728" s="1">
        <v>42465</v>
      </c>
      <c r="D3728">
        <f>17-0-0</f>
        <v>17</v>
      </c>
      <c r="E3728">
        <v>17.100000000000001</v>
      </c>
      <c r="F3728" s="7">
        <v>14.986522911051214</v>
      </c>
      <c r="G3728" s="7">
        <v>2.0072963067380876</v>
      </c>
      <c r="H3728">
        <v>1.42</v>
      </c>
      <c r="I3728" s="7">
        <v>1.5135990978291511</v>
      </c>
      <c r="J3728">
        <v>5.9</v>
      </c>
      <c r="K3728">
        <v>85</v>
      </c>
      <c r="L3728">
        <v>85.5</v>
      </c>
      <c r="M3728">
        <v>17.899999999999999</v>
      </c>
      <c r="N3728">
        <v>14.2</v>
      </c>
    </row>
    <row r="3729" spans="1:14" x14ac:dyDescent="0.25">
      <c r="A3729" t="s">
        <v>23</v>
      </c>
      <c r="B3729" t="s">
        <v>62</v>
      </c>
      <c r="C3729" s="1">
        <v>42465</v>
      </c>
      <c r="D3729">
        <f>3.9-0-0</f>
        <v>3.9</v>
      </c>
      <c r="E3729">
        <v>4.7</v>
      </c>
      <c r="F3729" s="7">
        <v>3.4380846678293966</v>
      </c>
      <c r="G3729" s="7">
        <v>3.3219340287566945</v>
      </c>
      <c r="H3729">
        <v>2.35</v>
      </c>
      <c r="I3729" s="7">
        <v>2.504899915421483</v>
      </c>
      <c r="J3729">
        <v>1.5</v>
      </c>
      <c r="K3729">
        <v>20.849999999999998</v>
      </c>
      <c r="L3729">
        <v>23.5</v>
      </c>
      <c r="M3729">
        <v>0.4</v>
      </c>
      <c r="N3729">
        <v>0.3</v>
      </c>
    </row>
    <row r="3730" spans="1:14" x14ac:dyDescent="0.25">
      <c r="A3730" t="s">
        <v>24</v>
      </c>
      <c r="B3730" t="s">
        <v>62</v>
      </c>
      <c r="C3730" s="1">
        <v>42465</v>
      </c>
      <c r="D3730">
        <f>36-0-0</f>
        <v>36</v>
      </c>
      <c r="E3730">
        <v>35</v>
      </c>
      <c r="F3730" s="7">
        <v>31.736166164579043</v>
      </c>
      <c r="G3730" s="7">
        <v>2.4313729912602189</v>
      </c>
      <c r="H3730">
        <v>1.72</v>
      </c>
      <c r="I3730" s="7">
        <v>1.8333735551170003</v>
      </c>
      <c r="J3730">
        <v>13.6</v>
      </c>
      <c r="K3730">
        <v>194.5</v>
      </c>
      <c r="L3730">
        <v>175</v>
      </c>
      <c r="M3730">
        <v>40.9</v>
      </c>
      <c r="N3730">
        <v>32.4</v>
      </c>
    </row>
    <row r="3731" spans="1:14" x14ac:dyDescent="0.25">
      <c r="A3731" t="s">
        <v>25</v>
      </c>
      <c r="B3731" t="s">
        <v>62</v>
      </c>
      <c r="C3731" s="1">
        <v>42465</v>
      </c>
      <c r="D3731">
        <f>6-0-0</f>
        <v>6</v>
      </c>
      <c r="E3731">
        <v>6.3</v>
      </c>
      <c r="F3731" s="7">
        <v>5.2893610274298402</v>
      </c>
      <c r="G3731" s="7">
        <v>3.2653904708204102</v>
      </c>
      <c r="H3731">
        <v>2.31</v>
      </c>
      <c r="I3731" s="7">
        <v>2.4622633211164362</v>
      </c>
      <c r="J3731">
        <v>2.1</v>
      </c>
      <c r="K3731">
        <v>30</v>
      </c>
      <c r="L3731">
        <v>31.5</v>
      </c>
      <c r="M3731">
        <v>1</v>
      </c>
      <c r="N3731">
        <v>0.8</v>
      </c>
    </row>
    <row r="3732" spans="1:14" x14ac:dyDescent="0.25">
      <c r="A3732" t="s">
        <v>26</v>
      </c>
      <c r="B3732" t="s">
        <v>62</v>
      </c>
      <c r="C3732" s="1">
        <v>42465</v>
      </c>
      <c r="D3732">
        <f>19-0-0</f>
        <v>19</v>
      </c>
      <c r="E3732">
        <v>13.8</v>
      </c>
      <c r="F3732" s="7">
        <v>16.749643253527829</v>
      </c>
      <c r="G3732" s="7">
        <v>2.2051987595150826</v>
      </c>
      <c r="H3732">
        <v>1.56</v>
      </c>
      <c r="I3732" s="7">
        <v>1.6628271778968142</v>
      </c>
      <c r="J3732">
        <v>7.3</v>
      </c>
      <c r="K3732">
        <v>104</v>
      </c>
      <c r="L3732">
        <v>69</v>
      </c>
      <c r="M3732">
        <v>6.6</v>
      </c>
      <c r="N3732">
        <v>5.2</v>
      </c>
    </row>
    <row r="3733" spans="1:14" x14ac:dyDescent="0.25">
      <c r="A3733" t="s">
        <v>27</v>
      </c>
      <c r="B3733" t="s">
        <v>62</v>
      </c>
      <c r="C3733" s="1">
        <v>42465</v>
      </c>
      <c r="D3733">
        <f>18-0-0</f>
        <v>18</v>
      </c>
      <c r="E3733">
        <v>18.2</v>
      </c>
      <c r="F3733" s="7">
        <v>15.868083082289521</v>
      </c>
      <c r="G3733" s="7">
        <v>1.9083450803495905</v>
      </c>
      <c r="H3733">
        <v>1.35</v>
      </c>
      <c r="I3733" s="7">
        <v>1.43898505779532</v>
      </c>
      <c r="J3733">
        <v>6.7</v>
      </c>
      <c r="K3733">
        <v>96.5</v>
      </c>
      <c r="L3733">
        <v>91</v>
      </c>
      <c r="M3733">
        <v>19.8</v>
      </c>
      <c r="N3733">
        <v>15.7</v>
      </c>
    </row>
    <row r="3734" spans="1:14" x14ac:dyDescent="0.25">
      <c r="A3734" t="s">
        <v>28</v>
      </c>
      <c r="B3734" t="s">
        <v>62</v>
      </c>
      <c r="C3734" s="1">
        <v>42465</v>
      </c>
      <c r="D3734">
        <f>6-0-0</f>
        <v>6</v>
      </c>
      <c r="E3734">
        <v>7</v>
      </c>
      <c r="F3734" s="7">
        <v>5.2893610274298402</v>
      </c>
      <c r="G3734" s="7">
        <v>1.8942091908655194</v>
      </c>
      <c r="H3734">
        <v>1.34</v>
      </c>
      <c r="I3734" s="7">
        <v>1.4283259092190583</v>
      </c>
      <c r="J3734">
        <v>2.1</v>
      </c>
      <c r="K3734">
        <v>30</v>
      </c>
      <c r="L3734">
        <v>35</v>
      </c>
      <c r="M3734">
        <v>6.2</v>
      </c>
      <c r="N3734">
        <v>4.9000000000000004</v>
      </c>
    </row>
    <row r="3735" spans="1:14" x14ac:dyDescent="0.25">
      <c r="A3735" t="s">
        <v>29</v>
      </c>
      <c r="B3735" t="s">
        <v>62</v>
      </c>
      <c r="C3735" s="1">
        <v>42465</v>
      </c>
      <c r="D3735">
        <f>15-0-0</f>
        <v>15</v>
      </c>
      <c r="E3735">
        <v>12.4</v>
      </c>
      <c r="F3735" s="7">
        <v>13.223402568574601</v>
      </c>
      <c r="G3735" s="7">
        <v>1.8235297434451643</v>
      </c>
      <c r="H3735">
        <v>1.29</v>
      </c>
      <c r="I3735" s="7">
        <v>1.3750301663377502</v>
      </c>
      <c r="J3735">
        <v>5.3</v>
      </c>
      <c r="K3735">
        <v>76</v>
      </c>
      <c r="L3735">
        <v>62</v>
      </c>
      <c r="M3735">
        <v>3.4</v>
      </c>
      <c r="N3735">
        <v>2.7</v>
      </c>
    </row>
    <row r="3736" spans="1:14" x14ac:dyDescent="0.25">
      <c r="A3736" t="s">
        <v>30</v>
      </c>
      <c r="B3736" t="s">
        <v>62</v>
      </c>
      <c r="C3736" s="1">
        <v>42465</v>
      </c>
      <c r="D3736">
        <f>35-0-0</f>
        <v>35</v>
      </c>
      <c r="E3736">
        <v>31.3</v>
      </c>
      <c r="F3736" s="7">
        <v>30.854605993340737</v>
      </c>
      <c r="G3736" s="7">
        <v>2.2617423174513664</v>
      </c>
      <c r="H3736">
        <v>1.6</v>
      </c>
      <c r="I3736" s="7">
        <v>1.7054637722018609</v>
      </c>
      <c r="J3736">
        <v>12.3</v>
      </c>
      <c r="K3736">
        <v>176</v>
      </c>
      <c r="L3736">
        <v>156.5</v>
      </c>
      <c r="M3736">
        <v>8.4</v>
      </c>
      <c r="N3736">
        <v>6.7</v>
      </c>
    </row>
    <row r="3737" spans="1:14" x14ac:dyDescent="0.25">
      <c r="A3737" t="s">
        <v>31</v>
      </c>
      <c r="B3737" t="s">
        <v>62</v>
      </c>
      <c r="C3737" s="1">
        <v>42465</v>
      </c>
      <c r="D3737">
        <f>53-0-0</f>
        <v>53</v>
      </c>
      <c r="E3737">
        <v>40.299999999999997</v>
      </c>
      <c r="F3737" s="7">
        <v>46.722689075630257</v>
      </c>
      <c r="G3737" s="7">
        <v>1.8942091908655194</v>
      </c>
      <c r="H3737">
        <v>1.34</v>
      </c>
      <c r="I3737" s="7">
        <v>1.4283259092190583</v>
      </c>
      <c r="J3737">
        <v>17.600000000000001</v>
      </c>
      <c r="K3737">
        <v>252</v>
      </c>
      <c r="L3737">
        <v>201.5</v>
      </c>
      <c r="M3737">
        <v>20.9</v>
      </c>
      <c r="N3737">
        <v>16.5</v>
      </c>
    </row>
    <row r="3738" spans="1:14" x14ac:dyDescent="0.25">
      <c r="A3738" t="s">
        <v>32</v>
      </c>
      <c r="B3738" t="s">
        <v>62</v>
      </c>
      <c r="C3738" s="1">
        <v>42465</v>
      </c>
      <c r="D3738">
        <f>7-0-0</f>
        <v>7</v>
      </c>
      <c r="E3738">
        <v>6.8</v>
      </c>
      <c r="F3738" s="7">
        <v>6.1709211986681476</v>
      </c>
      <c r="G3738" s="7">
        <v>1.1732788271778962</v>
      </c>
      <c r="H3738">
        <v>0.83</v>
      </c>
      <c r="I3738" s="7">
        <v>0.88470933182971512</v>
      </c>
      <c r="J3738">
        <v>2.4</v>
      </c>
      <c r="K3738">
        <v>35</v>
      </c>
      <c r="L3738">
        <v>34</v>
      </c>
      <c r="M3738">
        <v>6</v>
      </c>
      <c r="N3738">
        <v>4.8</v>
      </c>
    </row>
    <row r="3739" spans="1:14" x14ac:dyDescent="0.25">
      <c r="A3739" t="s">
        <v>33</v>
      </c>
      <c r="B3739" t="s">
        <v>62</v>
      </c>
      <c r="C3739" s="1">
        <v>42465</v>
      </c>
      <c r="D3739">
        <v>0</v>
      </c>
      <c r="E3739">
        <v>15</v>
      </c>
      <c r="F3739" s="7">
        <v>0</v>
      </c>
      <c r="G3739" s="7">
        <v>1.3711812799548908</v>
      </c>
      <c r="H3739">
        <v>0.97</v>
      </c>
      <c r="I3739" s="7">
        <v>1.0339374118973781</v>
      </c>
      <c r="J3739">
        <v>100.4</v>
      </c>
      <c r="K3739">
        <v>0</v>
      </c>
      <c r="L3739">
        <v>75</v>
      </c>
      <c r="M3739">
        <v>375.4</v>
      </c>
      <c r="N3739">
        <v>297.39999999999998</v>
      </c>
    </row>
    <row r="3740" spans="1:14" x14ac:dyDescent="0.25">
      <c r="A3740" t="s">
        <v>34</v>
      </c>
      <c r="B3740" t="s">
        <v>62</v>
      </c>
      <c r="C3740" s="1">
        <v>42465</v>
      </c>
      <c r="D3740">
        <f>9.8-0-0</f>
        <v>9.8000000000000007</v>
      </c>
      <c r="E3740">
        <v>7.2</v>
      </c>
      <c r="F3740" s="7">
        <v>8.6392896781354072</v>
      </c>
      <c r="G3740" s="7">
        <v>0.79160981110797823</v>
      </c>
      <c r="H3740">
        <v>0.56000000000000005</v>
      </c>
      <c r="I3740" s="7">
        <v>0.59691232027065133</v>
      </c>
      <c r="J3740">
        <v>3.2</v>
      </c>
      <c r="K3740">
        <v>45.2</v>
      </c>
      <c r="L3740">
        <v>36</v>
      </c>
      <c r="M3740">
        <v>2.2000000000000002</v>
      </c>
      <c r="N3740">
        <v>1.7</v>
      </c>
    </row>
    <row r="3741" spans="1:14" x14ac:dyDescent="0.25">
      <c r="A3741" t="s">
        <v>35</v>
      </c>
      <c r="B3741" t="s">
        <v>62</v>
      </c>
      <c r="C3741" s="1">
        <v>42465</v>
      </c>
      <c r="D3741">
        <f>26-0-0</f>
        <v>26</v>
      </c>
      <c r="E3741">
        <v>18</v>
      </c>
      <c r="F3741" s="7">
        <v>22.920564452195975</v>
      </c>
      <c r="G3741" s="7">
        <v>0.77747392162390727</v>
      </c>
      <c r="H3741">
        <v>0.55000000000000004</v>
      </c>
      <c r="I3741" s="7">
        <v>0.58625317169438973</v>
      </c>
      <c r="J3741">
        <v>8.6</v>
      </c>
      <c r="K3741">
        <v>124</v>
      </c>
      <c r="L3741">
        <v>90</v>
      </c>
      <c r="M3741">
        <v>25.7</v>
      </c>
      <c r="N3741">
        <v>20.3</v>
      </c>
    </row>
    <row r="3742" spans="1:14" x14ac:dyDescent="0.25">
      <c r="A3742" t="s">
        <v>36</v>
      </c>
      <c r="B3742" t="s">
        <v>62</v>
      </c>
      <c r="C3742" s="1">
        <v>42465</v>
      </c>
      <c r="D3742">
        <v>0</v>
      </c>
      <c r="E3742">
        <v>8</v>
      </c>
      <c r="F3742" s="7">
        <v>0</v>
      </c>
      <c r="G3742" s="7">
        <v>0.35339723710177601</v>
      </c>
      <c r="H3742">
        <v>0.25</v>
      </c>
      <c r="I3742" s="7">
        <v>0.26647871440654075</v>
      </c>
      <c r="J3742">
        <v>53.6</v>
      </c>
      <c r="K3742">
        <v>0</v>
      </c>
      <c r="L3742">
        <v>40</v>
      </c>
      <c r="M3742">
        <v>0</v>
      </c>
      <c r="N3742">
        <v>0</v>
      </c>
    </row>
    <row r="3743" spans="1:14" x14ac:dyDescent="0.25">
      <c r="A3743" t="s">
        <v>37</v>
      </c>
      <c r="B3743" t="s">
        <v>62</v>
      </c>
      <c r="C3743" s="1">
        <v>42465</v>
      </c>
      <c r="D3743">
        <v>0</v>
      </c>
      <c r="E3743">
        <v>0</v>
      </c>
      <c r="F3743" s="7">
        <v>0</v>
      </c>
      <c r="G3743" s="7">
        <v>0</v>
      </c>
      <c r="H3743">
        <v>0</v>
      </c>
      <c r="I3743" s="7">
        <v>0</v>
      </c>
      <c r="J3743">
        <v>0</v>
      </c>
      <c r="K3743">
        <v>0</v>
      </c>
      <c r="L3743">
        <v>0</v>
      </c>
      <c r="M3743">
        <v>0</v>
      </c>
      <c r="N3743">
        <v>0</v>
      </c>
    </row>
    <row r="3744" spans="1:14" x14ac:dyDescent="0.25">
      <c r="A3744" t="s">
        <v>38</v>
      </c>
      <c r="B3744" t="s">
        <v>62</v>
      </c>
      <c r="C3744" s="1">
        <v>42465</v>
      </c>
      <c r="D3744">
        <v>0</v>
      </c>
      <c r="E3744">
        <v>10</v>
      </c>
      <c r="F3744" s="7">
        <v>0</v>
      </c>
      <c r="G3744" s="7">
        <v>0</v>
      </c>
      <c r="H3744">
        <v>0</v>
      </c>
      <c r="I3744" s="7">
        <v>0</v>
      </c>
      <c r="J3744">
        <v>66.900000000000006</v>
      </c>
      <c r="K3744">
        <v>0</v>
      </c>
      <c r="L3744">
        <v>50</v>
      </c>
      <c r="M3744">
        <v>251.6</v>
      </c>
      <c r="N3744">
        <v>199.3</v>
      </c>
    </row>
    <row r="3745" spans="1:14" x14ac:dyDescent="0.25">
      <c r="A3745" t="s">
        <v>59</v>
      </c>
      <c r="B3745" t="s">
        <v>62</v>
      </c>
      <c r="C3745" s="1">
        <v>42465</v>
      </c>
      <c r="D3745">
        <v>0</v>
      </c>
      <c r="E3745">
        <v>5</v>
      </c>
      <c r="F3745" s="7">
        <v>0</v>
      </c>
      <c r="G3745" s="7">
        <v>0</v>
      </c>
      <c r="I3745" s="7">
        <v>0</v>
      </c>
      <c r="K3745">
        <v>0</v>
      </c>
      <c r="L3745">
        <v>25</v>
      </c>
      <c r="M3745">
        <v>0</v>
      </c>
      <c r="N3745">
        <v>0</v>
      </c>
    </row>
    <row r="3746" spans="1:14" x14ac:dyDescent="0.25">
      <c r="A3746" t="s">
        <v>1</v>
      </c>
      <c r="B3746" t="s">
        <v>62</v>
      </c>
      <c r="C3746" s="1">
        <v>42466</v>
      </c>
      <c r="D3746">
        <v>636.39999999999986</v>
      </c>
      <c r="E3746">
        <v>507.19999999999993</v>
      </c>
      <c r="F3746">
        <v>574</v>
      </c>
      <c r="G3746">
        <v>215</v>
      </c>
      <c r="H3746">
        <v>177.35000000000002</v>
      </c>
      <c r="I3746">
        <v>195.16000000000003</v>
      </c>
      <c r="J3746">
        <v>534.46391752577324</v>
      </c>
      <c r="K3746">
        <v>3769.9999999999995</v>
      </c>
      <c r="L3746">
        <v>3316</v>
      </c>
      <c r="M3746">
        <v>1391.9</v>
      </c>
      <c r="N3746">
        <v>1127.4400000000003</v>
      </c>
    </row>
    <row r="3747" spans="1:14" x14ac:dyDescent="0.25">
      <c r="A3747" t="s">
        <v>2</v>
      </c>
      <c r="B3747" t="s">
        <v>62</v>
      </c>
      <c r="C3747" s="1">
        <v>42466</v>
      </c>
      <c r="D3747">
        <f>16.7-0-0</f>
        <v>16.7</v>
      </c>
      <c r="E3747">
        <v>15.4</v>
      </c>
      <c r="F3747" s="7">
        <v>15.062539283469517</v>
      </c>
      <c r="G3747" s="7">
        <v>25.094446010713277</v>
      </c>
      <c r="H3747">
        <v>20.7</v>
      </c>
      <c r="I3747" s="7">
        <v>22.778753876515363</v>
      </c>
      <c r="J3747">
        <v>6.5</v>
      </c>
      <c r="K3747">
        <v>100.24</v>
      </c>
      <c r="L3747">
        <v>92.4</v>
      </c>
      <c r="M3747">
        <v>6.4</v>
      </c>
      <c r="N3747">
        <v>5.2</v>
      </c>
    </row>
    <row r="3748" spans="1:14" x14ac:dyDescent="0.25">
      <c r="A3748" t="s">
        <v>3</v>
      </c>
      <c r="B3748" t="s">
        <v>62</v>
      </c>
      <c r="C3748" s="1">
        <v>42466</v>
      </c>
      <c r="D3748">
        <f>4.7-0-0</f>
        <v>4.7</v>
      </c>
      <c r="E3748">
        <v>3.9</v>
      </c>
      <c r="F3748" s="7">
        <v>4.2391577624135772</v>
      </c>
      <c r="G3748" s="7">
        <v>17.105441217930643</v>
      </c>
      <c r="H3748">
        <v>14.11</v>
      </c>
      <c r="I3748" s="7">
        <v>15.526967014378346</v>
      </c>
      <c r="J3748">
        <v>1.9</v>
      </c>
      <c r="K3748">
        <v>28.844999999999999</v>
      </c>
      <c r="L3748">
        <v>23.4</v>
      </c>
      <c r="M3748">
        <v>3.8</v>
      </c>
      <c r="N3748">
        <v>3</v>
      </c>
    </row>
    <row r="3749" spans="1:14" x14ac:dyDescent="0.25">
      <c r="A3749" t="s">
        <v>4</v>
      </c>
      <c r="B3749" t="s">
        <v>62</v>
      </c>
      <c r="C3749" s="1">
        <v>42466</v>
      </c>
      <c r="D3749">
        <f>9.9-0-0</f>
        <v>9.9</v>
      </c>
      <c r="E3749">
        <v>7.8</v>
      </c>
      <c r="F3749" s="7">
        <v>8.929289754871153</v>
      </c>
      <c r="G3749" s="7">
        <v>12.704820975472231</v>
      </c>
      <c r="H3749">
        <v>10.48</v>
      </c>
      <c r="I3749" s="7">
        <v>11.53243191429377</v>
      </c>
      <c r="J3749">
        <v>3.8</v>
      </c>
      <c r="K3749">
        <v>59.31</v>
      </c>
      <c r="L3749">
        <v>46.8</v>
      </c>
      <c r="M3749">
        <v>7</v>
      </c>
      <c r="N3749">
        <v>5.6</v>
      </c>
    </row>
    <row r="3750" spans="1:14" x14ac:dyDescent="0.25">
      <c r="A3750" t="s">
        <v>5</v>
      </c>
      <c r="B3750" t="s">
        <v>62</v>
      </c>
      <c r="C3750" s="1">
        <v>42466</v>
      </c>
      <c r="D3750">
        <f>17.9-0-0</f>
        <v>17.899999999999999</v>
      </c>
      <c r="E3750">
        <v>7.7</v>
      </c>
      <c r="F3750" s="7">
        <v>16.144877435575111</v>
      </c>
      <c r="G3750" s="7">
        <v>12.256272906681701</v>
      </c>
      <c r="H3750">
        <v>10.11</v>
      </c>
      <c r="I3750" s="7">
        <v>11.125275444037214</v>
      </c>
      <c r="J3750">
        <v>5.3</v>
      </c>
      <c r="K3750">
        <v>81.655999999999992</v>
      </c>
      <c r="L3750">
        <v>46.2</v>
      </c>
      <c r="M3750">
        <v>3.5</v>
      </c>
      <c r="N3750">
        <v>2.8</v>
      </c>
    </row>
    <row r="3751" spans="1:14" x14ac:dyDescent="0.25">
      <c r="A3751" t="s">
        <v>6</v>
      </c>
      <c r="B3751" t="s">
        <v>62</v>
      </c>
      <c r="C3751" s="1">
        <v>42466</v>
      </c>
      <c r="D3751">
        <f>12.6-0-1.3</f>
        <v>11.299999999999999</v>
      </c>
      <c r="E3751">
        <v>15.4</v>
      </c>
      <c r="F3751" s="7">
        <v>10.192017598994346</v>
      </c>
      <c r="G3751" s="7">
        <v>15.105159289540456</v>
      </c>
      <c r="H3751">
        <v>12.46</v>
      </c>
      <c r="I3751" s="7">
        <v>13.711269241612632</v>
      </c>
      <c r="J3751">
        <v>4</v>
      </c>
      <c r="K3751">
        <v>62.351999999999997</v>
      </c>
      <c r="L3751">
        <v>92.4</v>
      </c>
      <c r="M3751">
        <v>3.8</v>
      </c>
      <c r="N3751">
        <v>3</v>
      </c>
    </row>
    <row r="3752" spans="1:14" x14ac:dyDescent="0.25">
      <c r="A3752" t="s">
        <v>7</v>
      </c>
      <c r="B3752" t="s">
        <v>62</v>
      </c>
      <c r="C3752" s="1">
        <v>42466</v>
      </c>
      <c r="D3752">
        <f>18.3-0-0</f>
        <v>18.3</v>
      </c>
      <c r="E3752">
        <v>11.5</v>
      </c>
      <c r="F3752" s="7">
        <v>16.505656819610312</v>
      </c>
      <c r="G3752" s="7">
        <v>12.765435579362839</v>
      </c>
      <c r="H3752">
        <v>10.53</v>
      </c>
      <c r="I3752" s="7">
        <v>11.587453058923034</v>
      </c>
      <c r="J3752">
        <v>7.2</v>
      </c>
      <c r="K3752">
        <v>112.1</v>
      </c>
      <c r="L3752">
        <v>69</v>
      </c>
      <c r="M3752">
        <v>5.2</v>
      </c>
      <c r="N3752">
        <v>4.2</v>
      </c>
    </row>
    <row r="3753" spans="1:14" x14ac:dyDescent="0.25">
      <c r="A3753" t="s">
        <v>8</v>
      </c>
      <c r="B3753" t="s">
        <v>62</v>
      </c>
      <c r="C3753" s="1">
        <v>42466</v>
      </c>
      <c r="D3753">
        <f>37.6-0-0</f>
        <v>37.6</v>
      </c>
      <c r="E3753">
        <v>9.4</v>
      </c>
      <c r="F3753" s="7">
        <v>33.913262099308618</v>
      </c>
      <c r="G3753" s="7">
        <v>9.6983366224978838</v>
      </c>
      <c r="H3753">
        <v>8</v>
      </c>
      <c r="I3753" s="7">
        <v>8.803383140682266</v>
      </c>
      <c r="J3753">
        <v>12.8</v>
      </c>
      <c r="K3753">
        <v>198.99</v>
      </c>
      <c r="L3753">
        <v>56.400000000000006</v>
      </c>
      <c r="M3753">
        <v>11.3</v>
      </c>
      <c r="N3753">
        <v>9.1999999999999993</v>
      </c>
    </row>
    <row r="3754" spans="1:14" x14ac:dyDescent="0.25">
      <c r="A3754" t="s">
        <v>9</v>
      </c>
      <c r="B3754" t="s">
        <v>62</v>
      </c>
      <c r="C3754" s="1">
        <v>42466</v>
      </c>
      <c r="D3754">
        <f>14.1-0-0</f>
        <v>14.1</v>
      </c>
      <c r="E3754">
        <v>11.3</v>
      </c>
      <c r="F3754" s="7">
        <v>12.717473287240731</v>
      </c>
      <c r="G3754" s="7">
        <v>12.55934592613476</v>
      </c>
      <c r="H3754">
        <v>10.36</v>
      </c>
      <c r="I3754" s="7">
        <v>11.400381167183534</v>
      </c>
      <c r="J3754">
        <v>5.7</v>
      </c>
      <c r="K3754">
        <v>89.07</v>
      </c>
      <c r="L3754">
        <v>67.800000000000011</v>
      </c>
      <c r="M3754">
        <v>4.4000000000000004</v>
      </c>
      <c r="N3754">
        <v>3.6</v>
      </c>
    </row>
    <row r="3755" spans="1:14" x14ac:dyDescent="0.25">
      <c r="A3755" t="s">
        <v>10</v>
      </c>
      <c r="B3755" t="s">
        <v>62</v>
      </c>
      <c r="C3755" s="1">
        <v>42466</v>
      </c>
      <c r="D3755">
        <f>16.4-0-0</f>
        <v>16.399999999999999</v>
      </c>
      <c r="E3755">
        <v>12.5</v>
      </c>
      <c r="F3755" s="7">
        <v>14.791954745443119</v>
      </c>
      <c r="G3755" s="7">
        <v>11.892585283338031</v>
      </c>
      <c r="H3755">
        <v>9.81</v>
      </c>
      <c r="I3755" s="7">
        <v>10.79514857626163</v>
      </c>
      <c r="J3755">
        <v>6.4</v>
      </c>
      <c r="K3755">
        <v>98.83</v>
      </c>
      <c r="L3755">
        <v>75</v>
      </c>
      <c r="M3755">
        <v>6.3</v>
      </c>
      <c r="N3755">
        <v>5.0999999999999996</v>
      </c>
    </row>
    <row r="3756" spans="1:14" x14ac:dyDescent="0.25">
      <c r="A3756" t="s">
        <v>11</v>
      </c>
      <c r="B3756" t="s">
        <v>62</v>
      </c>
      <c r="C3756" s="1">
        <v>42466</v>
      </c>
      <c r="D3756">
        <f>10.5-0-0</f>
        <v>10.5</v>
      </c>
      <c r="E3756">
        <v>9.6</v>
      </c>
      <c r="F3756" s="7">
        <v>9.470458830923949</v>
      </c>
      <c r="G3756" s="7">
        <v>11.383422610656892</v>
      </c>
      <c r="H3756">
        <v>9.39</v>
      </c>
      <c r="I3756" s="7">
        <v>10.332970961375811</v>
      </c>
      <c r="J3756">
        <v>4</v>
      </c>
      <c r="K3756">
        <v>62.105000000000004</v>
      </c>
      <c r="L3756">
        <v>57.599999999999994</v>
      </c>
      <c r="M3756">
        <v>4.4000000000000004</v>
      </c>
      <c r="N3756">
        <v>3.6</v>
      </c>
    </row>
    <row r="3757" spans="1:14" x14ac:dyDescent="0.25">
      <c r="A3757" t="s">
        <v>12</v>
      </c>
      <c r="B3757" t="s">
        <v>62</v>
      </c>
      <c r="C3757" s="1">
        <v>42466</v>
      </c>
      <c r="D3757">
        <f>34.5-0-0</f>
        <v>34.5</v>
      </c>
      <c r="E3757">
        <v>28.9</v>
      </c>
      <c r="F3757" s="7">
        <v>31.117221873035835</v>
      </c>
      <c r="G3757" s="7">
        <v>8.0374964758951215</v>
      </c>
      <c r="H3757">
        <v>6.63</v>
      </c>
      <c r="I3757" s="7">
        <v>7.2958037778404279</v>
      </c>
      <c r="J3757">
        <v>13.3</v>
      </c>
      <c r="K3757">
        <v>206.625</v>
      </c>
      <c r="L3757">
        <v>173.39999999999998</v>
      </c>
      <c r="M3757">
        <v>29.4</v>
      </c>
      <c r="N3757">
        <v>23.8</v>
      </c>
    </row>
    <row r="3758" spans="1:14" x14ac:dyDescent="0.25">
      <c r="A3758" t="s">
        <v>13</v>
      </c>
      <c r="B3758" t="s">
        <v>62</v>
      </c>
      <c r="C3758" s="1">
        <v>42466</v>
      </c>
      <c r="D3758">
        <f>12-0-0</f>
        <v>12</v>
      </c>
      <c r="E3758">
        <v>10</v>
      </c>
      <c r="F3758" s="7">
        <v>10.823381521055943</v>
      </c>
      <c r="G3758" s="7">
        <v>8.4496757823512816</v>
      </c>
      <c r="H3758">
        <v>6.97</v>
      </c>
      <c r="I3758" s="7">
        <v>7.6699475613194243</v>
      </c>
      <c r="J3758">
        <v>4.5999999999999996</v>
      </c>
      <c r="K3758">
        <v>71</v>
      </c>
      <c r="L3758">
        <v>60</v>
      </c>
      <c r="M3758">
        <v>3.8</v>
      </c>
      <c r="N3758">
        <v>3</v>
      </c>
    </row>
    <row r="3759" spans="1:14" x14ac:dyDescent="0.25">
      <c r="A3759" t="s">
        <v>14</v>
      </c>
      <c r="B3759" t="s">
        <v>62</v>
      </c>
      <c r="C3759" s="1">
        <v>42466</v>
      </c>
      <c r="D3759">
        <f>8-0-0</f>
        <v>8</v>
      </c>
      <c r="E3759">
        <v>6.1</v>
      </c>
      <c r="F3759" s="7">
        <v>7.2155876807039609</v>
      </c>
      <c r="G3759" s="7">
        <v>5.1037496475895114</v>
      </c>
      <c r="H3759">
        <v>4.21</v>
      </c>
      <c r="I3759" s="7">
        <v>4.6327803777840426</v>
      </c>
      <c r="J3759">
        <v>3.1</v>
      </c>
      <c r="K3759">
        <v>48</v>
      </c>
      <c r="L3759">
        <v>36.599999999999994</v>
      </c>
      <c r="M3759">
        <v>1.7</v>
      </c>
      <c r="N3759">
        <v>1.4</v>
      </c>
    </row>
    <row r="3760" spans="1:14" x14ac:dyDescent="0.25">
      <c r="A3760" t="s">
        <v>15</v>
      </c>
      <c r="B3760" t="s">
        <v>62</v>
      </c>
      <c r="C3760" s="1">
        <v>42466</v>
      </c>
      <c r="D3760">
        <f>12-0-0</f>
        <v>12</v>
      </c>
      <c r="E3760">
        <v>9.9</v>
      </c>
      <c r="F3760" s="7">
        <v>10.823381521055943</v>
      </c>
      <c r="G3760" s="7">
        <v>4.9461516774739209</v>
      </c>
      <c r="H3760">
        <v>4.08</v>
      </c>
      <c r="I3760" s="7">
        <v>4.4897254017479558</v>
      </c>
      <c r="J3760">
        <v>4.5999999999999996</v>
      </c>
      <c r="K3760">
        <v>72</v>
      </c>
      <c r="L3760">
        <v>59.400000000000006</v>
      </c>
      <c r="M3760">
        <v>4.5999999999999996</v>
      </c>
      <c r="N3760">
        <v>3.7</v>
      </c>
    </row>
    <row r="3761" spans="1:14" x14ac:dyDescent="0.25">
      <c r="A3761" t="s">
        <v>16</v>
      </c>
      <c r="B3761" t="s">
        <v>62</v>
      </c>
      <c r="C3761" s="1">
        <v>42466</v>
      </c>
      <c r="D3761">
        <f>14-0-0</f>
        <v>14</v>
      </c>
      <c r="E3761">
        <v>9.9</v>
      </c>
      <c r="F3761" s="7">
        <v>12.627278441231931</v>
      </c>
      <c r="G3761" s="7">
        <v>8.2314632083450796</v>
      </c>
      <c r="H3761">
        <v>6.79</v>
      </c>
      <c r="I3761" s="7">
        <v>7.4718714406540734</v>
      </c>
      <c r="J3761">
        <v>5.5</v>
      </c>
      <c r="K3761">
        <v>85</v>
      </c>
      <c r="L3761">
        <v>59.400000000000006</v>
      </c>
      <c r="M3761">
        <v>10.3</v>
      </c>
      <c r="N3761">
        <v>8.3000000000000007</v>
      </c>
    </row>
    <row r="3762" spans="1:14" x14ac:dyDescent="0.25">
      <c r="A3762" t="s">
        <v>17</v>
      </c>
      <c r="B3762" t="s">
        <v>62</v>
      </c>
      <c r="C3762" s="1">
        <v>42466</v>
      </c>
      <c r="D3762">
        <v>0</v>
      </c>
      <c r="E3762">
        <v>17</v>
      </c>
      <c r="F3762" s="7">
        <v>0</v>
      </c>
      <c r="G3762" s="7">
        <v>3.988440936002255</v>
      </c>
      <c r="H3762">
        <v>3.29</v>
      </c>
      <c r="I3762" s="7">
        <v>3.6203913166055819</v>
      </c>
      <c r="J3762">
        <v>106.3</v>
      </c>
      <c r="K3762">
        <v>0</v>
      </c>
      <c r="L3762">
        <v>102</v>
      </c>
      <c r="M3762">
        <v>260.89999999999998</v>
      </c>
      <c r="N3762">
        <v>211.4</v>
      </c>
    </row>
    <row r="3763" spans="1:14" x14ac:dyDescent="0.25">
      <c r="A3763" t="s">
        <v>18</v>
      </c>
      <c r="B3763" t="s">
        <v>62</v>
      </c>
      <c r="C3763" s="1">
        <v>42466</v>
      </c>
      <c r="D3763">
        <f>20-0-0</f>
        <v>20</v>
      </c>
      <c r="E3763">
        <v>16.2</v>
      </c>
      <c r="F3763" s="7">
        <v>18.038969201759905</v>
      </c>
      <c r="G3763" s="7">
        <v>3.0064843529743444</v>
      </c>
      <c r="H3763">
        <v>2.48</v>
      </c>
      <c r="I3763" s="7">
        <v>2.7290487736115026</v>
      </c>
      <c r="J3763">
        <v>7.7</v>
      </c>
      <c r="K3763">
        <v>120</v>
      </c>
      <c r="L3763">
        <v>97.199999999999989</v>
      </c>
      <c r="M3763">
        <v>20.399999999999999</v>
      </c>
      <c r="N3763">
        <v>16.600000000000001</v>
      </c>
    </row>
    <row r="3764" spans="1:14" x14ac:dyDescent="0.25">
      <c r="A3764" t="s">
        <v>19</v>
      </c>
      <c r="B3764" t="s">
        <v>62</v>
      </c>
      <c r="C3764" s="1">
        <v>42466</v>
      </c>
      <c r="D3764">
        <f>17-0-0</f>
        <v>17</v>
      </c>
      <c r="E3764">
        <v>14.6</v>
      </c>
      <c r="F3764" s="7">
        <v>15.333123821495917</v>
      </c>
      <c r="G3764" s="7">
        <v>2.994361432196222</v>
      </c>
      <c r="H3764">
        <v>2.4700000000000002</v>
      </c>
      <c r="I3764" s="7">
        <v>2.7180445446856498</v>
      </c>
      <c r="J3764">
        <v>6.1</v>
      </c>
      <c r="K3764">
        <v>95</v>
      </c>
      <c r="L3764">
        <v>87.6</v>
      </c>
      <c r="M3764">
        <v>25.3</v>
      </c>
      <c r="N3764">
        <v>20.5</v>
      </c>
    </row>
    <row r="3765" spans="1:14" x14ac:dyDescent="0.25">
      <c r="A3765" t="s">
        <v>20</v>
      </c>
      <c r="B3765" t="s">
        <v>62</v>
      </c>
      <c r="C3765" s="1">
        <v>42466</v>
      </c>
      <c r="D3765">
        <f>28-0-0</f>
        <v>28</v>
      </c>
      <c r="E3765">
        <v>23.5</v>
      </c>
      <c r="F3765" s="7">
        <v>25.254556882463863</v>
      </c>
      <c r="G3765" s="7">
        <v>2.4488299971807157</v>
      </c>
      <c r="H3765">
        <v>2.02</v>
      </c>
      <c r="I3765" s="7">
        <v>2.2228542430222724</v>
      </c>
      <c r="J3765">
        <v>11.4</v>
      </c>
      <c r="K3765">
        <v>177.5</v>
      </c>
      <c r="L3765">
        <v>141</v>
      </c>
      <c r="M3765">
        <v>23.9</v>
      </c>
      <c r="N3765">
        <v>19.399999999999999</v>
      </c>
    </row>
    <row r="3766" spans="1:14" x14ac:dyDescent="0.25">
      <c r="A3766" t="s">
        <v>21</v>
      </c>
      <c r="B3766" t="s">
        <v>62</v>
      </c>
      <c r="C3766" s="1">
        <v>42466</v>
      </c>
      <c r="D3766">
        <f>25-0-0</f>
        <v>25</v>
      </c>
      <c r="E3766">
        <v>22.5</v>
      </c>
      <c r="F3766" s="7">
        <v>22.548711502199879</v>
      </c>
      <c r="G3766" s="7">
        <v>3.6611220749929512</v>
      </c>
      <c r="H3766">
        <v>3.02</v>
      </c>
      <c r="I3766" s="7">
        <v>3.3232771356075559</v>
      </c>
      <c r="J3766">
        <v>9.6999999999999993</v>
      </c>
      <c r="K3766">
        <v>150.5</v>
      </c>
      <c r="L3766">
        <v>135</v>
      </c>
      <c r="M3766">
        <v>37.4</v>
      </c>
      <c r="N3766">
        <v>30.3</v>
      </c>
    </row>
    <row r="3767" spans="1:14" x14ac:dyDescent="0.25">
      <c r="A3767" t="s">
        <v>22</v>
      </c>
      <c r="B3767" t="s">
        <v>62</v>
      </c>
      <c r="C3767" s="1">
        <v>42466</v>
      </c>
      <c r="D3767">
        <f>17-0-0</f>
        <v>17</v>
      </c>
      <c r="E3767">
        <v>17.100000000000001</v>
      </c>
      <c r="F3767" s="7">
        <v>15.333123821495917</v>
      </c>
      <c r="G3767" s="7">
        <v>1.7214547504933746</v>
      </c>
      <c r="H3767">
        <v>1.42</v>
      </c>
      <c r="I3767" s="7">
        <v>1.5626005074711022</v>
      </c>
      <c r="J3767">
        <v>6.6</v>
      </c>
      <c r="K3767">
        <v>102</v>
      </c>
      <c r="L3767">
        <v>102.60000000000001</v>
      </c>
      <c r="M3767">
        <v>23.9</v>
      </c>
      <c r="N3767">
        <v>19.399999999999999</v>
      </c>
    </row>
    <row r="3768" spans="1:14" x14ac:dyDescent="0.25">
      <c r="A3768" t="s">
        <v>23</v>
      </c>
      <c r="B3768" t="s">
        <v>62</v>
      </c>
      <c r="C3768" s="1">
        <v>42466</v>
      </c>
      <c r="D3768">
        <f>3.9-0-0</f>
        <v>3.9</v>
      </c>
      <c r="E3768">
        <v>4.7</v>
      </c>
      <c r="F3768" s="7">
        <v>3.5175989943431811</v>
      </c>
      <c r="G3768" s="7">
        <v>2.8488863828587534</v>
      </c>
      <c r="H3768">
        <v>2.35</v>
      </c>
      <c r="I3768" s="7">
        <v>2.5859937975754161</v>
      </c>
      <c r="J3768">
        <v>1.6</v>
      </c>
      <c r="K3768">
        <v>24.73</v>
      </c>
      <c r="L3768">
        <v>28.200000000000003</v>
      </c>
      <c r="M3768">
        <v>0.5</v>
      </c>
      <c r="N3768">
        <v>0.4</v>
      </c>
    </row>
    <row r="3769" spans="1:14" x14ac:dyDescent="0.25">
      <c r="A3769" t="s">
        <v>24</v>
      </c>
      <c r="B3769" t="s">
        <v>62</v>
      </c>
      <c r="C3769" s="1">
        <v>42466</v>
      </c>
      <c r="D3769">
        <f>35-0-0</f>
        <v>35</v>
      </c>
      <c r="E3769">
        <v>35</v>
      </c>
      <c r="F3769" s="7">
        <v>31.568196103079831</v>
      </c>
      <c r="G3769" s="7">
        <v>2.0851423738370451</v>
      </c>
      <c r="H3769">
        <v>1.72</v>
      </c>
      <c r="I3769" s="7">
        <v>1.8927273752466871</v>
      </c>
      <c r="J3769">
        <v>14.8</v>
      </c>
      <c r="K3769">
        <v>229.5</v>
      </c>
      <c r="L3769">
        <v>210</v>
      </c>
      <c r="M3769">
        <v>53.8</v>
      </c>
      <c r="N3769">
        <v>43.5</v>
      </c>
    </row>
    <row r="3770" spans="1:14" x14ac:dyDescent="0.25">
      <c r="A3770" t="s">
        <v>25</v>
      </c>
      <c r="B3770" t="s">
        <v>62</v>
      </c>
      <c r="C3770" s="1">
        <v>42466</v>
      </c>
      <c r="D3770">
        <f>7-0-0</f>
        <v>7</v>
      </c>
      <c r="E3770">
        <v>6.3</v>
      </c>
      <c r="F3770" s="7">
        <v>6.3136392206159657</v>
      </c>
      <c r="G3770" s="7">
        <v>2.8003946997462643</v>
      </c>
      <c r="H3770">
        <v>2.31</v>
      </c>
      <c r="I3770" s="7">
        <v>2.5419768818720048</v>
      </c>
      <c r="J3770">
        <v>2.4</v>
      </c>
      <c r="K3770">
        <v>37</v>
      </c>
      <c r="L3770">
        <v>37.799999999999997</v>
      </c>
      <c r="M3770">
        <v>1.3</v>
      </c>
      <c r="N3770">
        <v>1.1000000000000001</v>
      </c>
    </row>
    <row r="3771" spans="1:14" x14ac:dyDescent="0.25">
      <c r="A3771" t="s">
        <v>26</v>
      </c>
      <c r="B3771" t="s">
        <v>62</v>
      </c>
      <c r="C3771" s="1">
        <v>42466</v>
      </c>
      <c r="D3771">
        <f>16-0-0</f>
        <v>16</v>
      </c>
      <c r="E3771">
        <v>13.8</v>
      </c>
      <c r="F3771" s="7">
        <v>14.431175361407922</v>
      </c>
      <c r="G3771" s="7">
        <v>1.8911756413870877</v>
      </c>
      <c r="H3771">
        <v>1.56</v>
      </c>
      <c r="I3771" s="7">
        <v>1.7166597124330421</v>
      </c>
      <c r="J3771">
        <v>7.7</v>
      </c>
      <c r="K3771">
        <v>120</v>
      </c>
      <c r="L3771">
        <v>82.800000000000011</v>
      </c>
      <c r="M3771">
        <v>8.5</v>
      </c>
      <c r="N3771">
        <v>6.9</v>
      </c>
    </row>
    <row r="3772" spans="1:14" x14ac:dyDescent="0.25">
      <c r="A3772" t="s">
        <v>27</v>
      </c>
      <c r="B3772" t="s">
        <v>62</v>
      </c>
      <c r="C3772" s="1">
        <v>42466</v>
      </c>
      <c r="D3772">
        <f>20-0-0</f>
        <v>20</v>
      </c>
      <c r="E3772">
        <v>18.2</v>
      </c>
      <c r="F3772" s="7">
        <v>18.038969201759905</v>
      </c>
      <c r="G3772" s="7">
        <v>1.6365943050465179</v>
      </c>
      <c r="H3772">
        <v>1.35</v>
      </c>
      <c r="I3772" s="7">
        <v>1.4855709049901327</v>
      </c>
      <c r="J3772">
        <v>7.5</v>
      </c>
      <c r="K3772">
        <v>116.5</v>
      </c>
      <c r="L3772">
        <v>109.19999999999999</v>
      </c>
      <c r="M3772">
        <v>26.7</v>
      </c>
      <c r="N3772">
        <v>21.6</v>
      </c>
    </row>
    <row r="3773" spans="1:14" x14ac:dyDescent="0.25">
      <c r="A3773" t="s">
        <v>28</v>
      </c>
      <c r="B3773" t="s">
        <v>62</v>
      </c>
      <c r="C3773" s="1">
        <v>42466</v>
      </c>
      <c r="D3773">
        <f>6-0-0</f>
        <v>6</v>
      </c>
      <c r="E3773">
        <v>7</v>
      </c>
      <c r="F3773" s="7">
        <v>5.4116907605279714</v>
      </c>
      <c r="G3773" s="7">
        <v>1.6244713842683958</v>
      </c>
      <c r="H3773">
        <v>1.34</v>
      </c>
      <c r="I3773" s="7">
        <v>1.4745666760642797</v>
      </c>
      <c r="J3773">
        <v>2.2999999999999998</v>
      </c>
      <c r="K3773">
        <v>36</v>
      </c>
      <c r="L3773">
        <v>42</v>
      </c>
      <c r="M3773">
        <v>8.3000000000000007</v>
      </c>
      <c r="N3773">
        <v>6.7</v>
      </c>
    </row>
    <row r="3774" spans="1:14" x14ac:dyDescent="0.25">
      <c r="A3774" t="s">
        <v>29</v>
      </c>
      <c r="B3774" t="s">
        <v>62</v>
      </c>
      <c r="C3774" s="1">
        <v>42466</v>
      </c>
      <c r="D3774">
        <f>15.5-0-0</f>
        <v>15.5</v>
      </c>
      <c r="E3774">
        <v>12.4</v>
      </c>
      <c r="F3774" s="7">
        <v>13.980201131363925</v>
      </c>
      <c r="G3774" s="7">
        <v>1.5638567803777839</v>
      </c>
      <c r="H3774">
        <v>1.29</v>
      </c>
      <c r="I3774" s="7">
        <v>1.4195455314350156</v>
      </c>
      <c r="J3774">
        <v>5.9</v>
      </c>
      <c r="K3774">
        <v>91.5</v>
      </c>
      <c r="L3774">
        <v>74.400000000000006</v>
      </c>
      <c r="M3774">
        <v>4.5999999999999996</v>
      </c>
      <c r="N3774">
        <v>3.7</v>
      </c>
    </row>
    <row r="3775" spans="1:14" x14ac:dyDescent="0.25">
      <c r="A3775" t="s">
        <v>30</v>
      </c>
      <c r="B3775" t="s">
        <v>62</v>
      </c>
      <c r="C3775" s="1">
        <v>42466</v>
      </c>
      <c r="D3775">
        <f>35-0-0</f>
        <v>35</v>
      </c>
      <c r="E3775">
        <v>31.3</v>
      </c>
      <c r="F3775" s="7">
        <v>31.568196103079831</v>
      </c>
      <c r="G3775" s="7">
        <v>1.9396673244995768</v>
      </c>
      <c r="H3775">
        <v>1.6</v>
      </c>
      <c r="I3775" s="7">
        <v>1.7606766281364536</v>
      </c>
      <c r="J3775">
        <v>13.6</v>
      </c>
      <c r="K3775">
        <v>211</v>
      </c>
      <c r="L3775">
        <v>187.8</v>
      </c>
      <c r="M3775">
        <v>11.3</v>
      </c>
      <c r="N3775">
        <v>9.1</v>
      </c>
    </row>
    <row r="3776" spans="1:14" x14ac:dyDescent="0.25">
      <c r="A3776" t="s">
        <v>31</v>
      </c>
      <c r="B3776" t="s">
        <v>62</v>
      </c>
      <c r="C3776" s="1">
        <v>42466</v>
      </c>
      <c r="D3776">
        <f>55-0-0</f>
        <v>55</v>
      </c>
      <c r="E3776">
        <v>40.299999999999997</v>
      </c>
      <c r="F3776" s="7">
        <v>49.607165304839732</v>
      </c>
      <c r="G3776" s="7">
        <v>1.6244713842683958</v>
      </c>
      <c r="H3776">
        <v>1.34</v>
      </c>
      <c r="I3776" s="7">
        <v>1.4745666760642797</v>
      </c>
      <c r="J3776">
        <v>19.8</v>
      </c>
      <c r="K3776">
        <v>307</v>
      </c>
      <c r="L3776">
        <v>241.79999999999998</v>
      </c>
      <c r="M3776">
        <v>28.3</v>
      </c>
      <c r="N3776">
        <v>22.9</v>
      </c>
    </row>
    <row r="3777" spans="1:14" x14ac:dyDescent="0.25">
      <c r="A3777" t="s">
        <v>32</v>
      </c>
      <c r="B3777" t="s">
        <v>62</v>
      </c>
      <c r="C3777" s="1">
        <v>42466</v>
      </c>
      <c r="D3777">
        <f>7-0-0</f>
        <v>7</v>
      </c>
      <c r="E3777">
        <v>6.8</v>
      </c>
      <c r="F3777" s="7">
        <v>6.3136392206159657</v>
      </c>
      <c r="G3777" s="7">
        <v>1.0062024245841554</v>
      </c>
      <c r="H3777">
        <v>0.83</v>
      </c>
      <c r="I3777" s="7">
        <v>0.91335100084578524</v>
      </c>
      <c r="J3777">
        <v>2.7</v>
      </c>
      <c r="K3777">
        <v>42</v>
      </c>
      <c r="L3777">
        <v>40.799999999999997</v>
      </c>
      <c r="M3777">
        <v>8</v>
      </c>
      <c r="N3777">
        <v>6.5</v>
      </c>
    </row>
    <row r="3778" spans="1:14" x14ac:dyDescent="0.25">
      <c r="A3778" t="s">
        <v>33</v>
      </c>
      <c r="B3778" t="s">
        <v>62</v>
      </c>
      <c r="C3778" s="1">
        <v>42466</v>
      </c>
      <c r="D3778">
        <v>0</v>
      </c>
      <c r="E3778">
        <v>15</v>
      </c>
      <c r="F3778" s="7">
        <v>0</v>
      </c>
      <c r="G3778" s="7">
        <v>1.1759233154778683</v>
      </c>
      <c r="H3778">
        <v>0.97</v>
      </c>
      <c r="I3778" s="7">
        <v>1.0674102058077248</v>
      </c>
      <c r="J3778">
        <v>93.8</v>
      </c>
      <c r="K3778">
        <v>0</v>
      </c>
      <c r="L3778">
        <v>90</v>
      </c>
      <c r="M3778">
        <v>422.5</v>
      </c>
      <c r="N3778">
        <v>342.2</v>
      </c>
    </row>
    <row r="3779" spans="1:14" x14ac:dyDescent="0.25">
      <c r="A3779" t="s">
        <v>34</v>
      </c>
      <c r="B3779" t="s">
        <v>62</v>
      </c>
      <c r="C3779" s="1">
        <v>42466</v>
      </c>
      <c r="D3779">
        <f>9.8-0-0</f>
        <v>9.8000000000000007</v>
      </c>
      <c r="E3779">
        <v>7.2</v>
      </c>
      <c r="F3779" s="7">
        <v>8.8390949088623536</v>
      </c>
      <c r="G3779" s="7">
        <v>0.67888356357485191</v>
      </c>
      <c r="H3779">
        <v>0.56000000000000005</v>
      </c>
      <c r="I3779" s="7">
        <v>0.61623681984775869</v>
      </c>
      <c r="J3779">
        <v>3.5</v>
      </c>
      <c r="K3779">
        <v>54.99</v>
      </c>
      <c r="L3779">
        <v>43.2</v>
      </c>
      <c r="M3779">
        <v>2.9</v>
      </c>
      <c r="N3779">
        <v>2.4</v>
      </c>
    </row>
    <row r="3780" spans="1:14" x14ac:dyDescent="0.25">
      <c r="A3780" t="s">
        <v>35</v>
      </c>
      <c r="B3780" t="s">
        <v>62</v>
      </c>
      <c r="C3780" s="1">
        <v>42466</v>
      </c>
      <c r="D3780">
        <f>25-0-0</f>
        <v>25</v>
      </c>
      <c r="E3780">
        <v>18</v>
      </c>
      <c r="F3780" s="7">
        <v>22.548711502199879</v>
      </c>
      <c r="G3780" s="7">
        <v>0.66676064279672964</v>
      </c>
      <c r="H3780">
        <v>0.55000000000000004</v>
      </c>
      <c r="I3780" s="7">
        <v>0.60523259092190584</v>
      </c>
      <c r="J3780">
        <v>9.6</v>
      </c>
      <c r="K3780">
        <v>149</v>
      </c>
      <c r="L3780">
        <v>108</v>
      </c>
      <c r="M3780">
        <v>34.4</v>
      </c>
      <c r="N3780">
        <v>27.9</v>
      </c>
    </row>
    <row r="3781" spans="1:14" x14ac:dyDescent="0.25">
      <c r="A3781" t="s">
        <v>36</v>
      </c>
      <c r="B3781" t="s">
        <v>62</v>
      </c>
      <c r="C3781" s="1">
        <v>42466</v>
      </c>
      <c r="D3781">
        <v>0</v>
      </c>
      <c r="E3781">
        <v>8</v>
      </c>
      <c r="F3781" s="7">
        <v>0</v>
      </c>
      <c r="G3781" s="7">
        <v>0.30307301945305887</v>
      </c>
      <c r="H3781">
        <v>0.25</v>
      </c>
      <c r="I3781" s="7">
        <v>0.27510572314632081</v>
      </c>
      <c r="J3781">
        <v>50</v>
      </c>
      <c r="K3781">
        <v>0</v>
      </c>
      <c r="L3781">
        <v>48</v>
      </c>
      <c r="M3781">
        <v>0</v>
      </c>
      <c r="N3781">
        <v>0</v>
      </c>
    </row>
    <row r="3782" spans="1:14" x14ac:dyDescent="0.25">
      <c r="A3782" t="s">
        <v>37</v>
      </c>
      <c r="B3782" t="s">
        <v>62</v>
      </c>
      <c r="C3782" s="1">
        <v>42466</v>
      </c>
      <c r="D3782">
        <v>0</v>
      </c>
      <c r="E3782">
        <v>0</v>
      </c>
      <c r="F3782" s="7">
        <v>0</v>
      </c>
      <c r="G3782" s="7">
        <v>0</v>
      </c>
      <c r="H3782">
        <v>0</v>
      </c>
      <c r="I3782" s="7">
        <v>0</v>
      </c>
      <c r="J3782">
        <v>0</v>
      </c>
      <c r="K3782">
        <v>0</v>
      </c>
      <c r="L3782">
        <v>0</v>
      </c>
      <c r="M3782">
        <v>0</v>
      </c>
      <c r="N3782">
        <v>0</v>
      </c>
    </row>
    <row r="3783" spans="1:14" x14ac:dyDescent="0.25">
      <c r="A3783" t="s">
        <v>38</v>
      </c>
      <c r="B3783" t="s">
        <v>62</v>
      </c>
      <c r="C3783" s="1">
        <v>42466</v>
      </c>
      <c r="D3783">
        <v>0</v>
      </c>
      <c r="E3783">
        <v>10</v>
      </c>
      <c r="F3783" s="7">
        <v>0</v>
      </c>
      <c r="G3783" s="7">
        <v>0</v>
      </c>
      <c r="H3783">
        <v>0</v>
      </c>
      <c r="I3783" s="7">
        <v>0</v>
      </c>
      <c r="J3783">
        <v>62.5</v>
      </c>
      <c r="K3783">
        <v>0</v>
      </c>
      <c r="L3783">
        <v>60</v>
      </c>
      <c r="M3783">
        <v>283.10000000000002</v>
      </c>
      <c r="N3783">
        <v>229.3</v>
      </c>
    </row>
    <row r="3784" spans="1:14" x14ac:dyDescent="0.25">
      <c r="A3784" t="s">
        <v>59</v>
      </c>
      <c r="B3784" t="s">
        <v>62</v>
      </c>
      <c r="C3784" s="1">
        <v>42466</v>
      </c>
      <c r="D3784">
        <v>0</v>
      </c>
      <c r="E3784">
        <v>5</v>
      </c>
      <c r="F3784" s="7">
        <v>0</v>
      </c>
      <c r="G3784" s="7">
        <v>0</v>
      </c>
      <c r="I3784" s="7">
        <v>0</v>
      </c>
      <c r="K3784">
        <v>0</v>
      </c>
      <c r="L3784">
        <v>30</v>
      </c>
      <c r="M3784">
        <v>0</v>
      </c>
      <c r="N3784">
        <v>0</v>
      </c>
    </row>
    <row r="3785" spans="1:14" x14ac:dyDescent="0.25">
      <c r="A3785" t="s">
        <v>1</v>
      </c>
      <c r="B3785" t="s">
        <v>62</v>
      </c>
      <c r="C3785" s="1">
        <v>42467</v>
      </c>
      <c r="D3785">
        <v>638.1</v>
      </c>
      <c r="E3785">
        <v>507.19999999999993</v>
      </c>
      <c r="F3785">
        <v>546</v>
      </c>
      <c r="G3785">
        <v>150</v>
      </c>
      <c r="H3785">
        <v>177.35000000000002</v>
      </c>
      <c r="I3785">
        <v>185.64000000000001</v>
      </c>
      <c r="J3785">
        <v>534.58163265306121</v>
      </c>
      <c r="K3785">
        <v>4408.1000000000004</v>
      </c>
      <c r="L3785">
        <v>3862</v>
      </c>
      <c r="M3785">
        <v>1541.9</v>
      </c>
      <c r="N3785">
        <v>1313.0800000000002</v>
      </c>
    </row>
    <row r="3786" spans="1:14" x14ac:dyDescent="0.25">
      <c r="A3786" t="s">
        <v>2</v>
      </c>
      <c r="B3786" t="s">
        <v>62</v>
      </c>
      <c r="C3786" s="1">
        <v>42467</v>
      </c>
      <c r="D3786">
        <f>17.1-0-0</f>
        <v>17.100000000000001</v>
      </c>
      <c r="E3786">
        <v>15.4</v>
      </c>
      <c r="F3786" s="7">
        <v>14.631875881523273</v>
      </c>
      <c r="G3786" s="7">
        <v>17.507753030730193</v>
      </c>
      <c r="H3786">
        <v>20.7</v>
      </c>
      <c r="I3786" s="7">
        <v>21.667595150831687</v>
      </c>
      <c r="J3786">
        <v>7</v>
      </c>
      <c r="K3786">
        <v>117.33</v>
      </c>
      <c r="L3786">
        <v>107.8</v>
      </c>
      <c r="M3786">
        <v>7.8</v>
      </c>
      <c r="N3786">
        <v>6.7</v>
      </c>
    </row>
    <row r="3787" spans="1:14" x14ac:dyDescent="0.25">
      <c r="A3787" t="s">
        <v>3</v>
      </c>
      <c r="B3787" t="s">
        <v>62</v>
      </c>
      <c r="C3787" s="1">
        <v>42467</v>
      </c>
      <c r="D3787">
        <f>4.6-0-0</f>
        <v>4.5999999999999996</v>
      </c>
      <c r="E3787">
        <v>3.9</v>
      </c>
      <c r="F3787" s="7">
        <v>3.9360601786553828</v>
      </c>
      <c r="G3787" s="7">
        <v>11.934028756695797</v>
      </c>
      <c r="H3787">
        <v>14.11</v>
      </c>
      <c r="I3787" s="7">
        <v>14.769553989286718</v>
      </c>
      <c r="J3787">
        <v>2</v>
      </c>
      <c r="K3787">
        <v>33.405000000000001</v>
      </c>
      <c r="L3787">
        <v>27.3</v>
      </c>
      <c r="M3787">
        <v>4.5999999999999996</v>
      </c>
      <c r="N3787">
        <v>3.9</v>
      </c>
    </row>
    <row r="3788" spans="1:14" x14ac:dyDescent="0.25">
      <c r="A3788" t="s">
        <v>4</v>
      </c>
      <c r="B3788" t="s">
        <v>62</v>
      </c>
      <c r="C3788" s="1">
        <v>42467</v>
      </c>
      <c r="D3788">
        <f>9.6-0-0</f>
        <v>9.6</v>
      </c>
      <c r="E3788">
        <v>7.8</v>
      </c>
      <c r="F3788" s="7">
        <v>8.2143864598025385</v>
      </c>
      <c r="G3788" s="7">
        <v>8.8638285875387641</v>
      </c>
      <c r="H3788">
        <v>10.48</v>
      </c>
      <c r="I3788" s="7">
        <v>10.969874259937976</v>
      </c>
      <c r="J3788">
        <v>4.0999999999999996</v>
      </c>
      <c r="K3788">
        <v>68.899999999999991</v>
      </c>
      <c r="L3788">
        <v>54.6</v>
      </c>
      <c r="M3788">
        <v>8.5</v>
      </c>
      <c r="N3788">
        <v>7.2</v>
      </c>
    </row>
    <row r="3789" spans="1:14" x14ac:dyDescent="0.25">
      <c r="A3789" t="s">
        <v>5</v>
      </c>
      <c r="B3789" t="s">
        <v>62</v>
      </c>
      <c r="C3789" s="1">
        <v>42467</v>
      </c>
      <c r="D3789">
        <f>20.7-0-0</f>
        <v>20.7</v>
      </c>
      <c r="E3789">
        <v>7.7</v>
      </c>
      <c r="F3789" s="7">
        <v>17.71227080394922</v>
      </c>
      <c r="G3789" s="7">
        <v>8.5508880744290945</v>
      </c>
      <c r="H3789">
        <v>10.11</v>
      </c>
      <c r="I3789" s="7">
        <v>10.582579080913447</v>
      </c>
      <c r="J3789">
        <v>6.1</v>
      </c>
      <c r="K3789">
        <v>102.366</v>
      </c>
      <c r="L3789">
        <v>53.9</v>
      </c>
      <c r="M3789">
        <v>4.5999999999999996</v>
      </c>
      <c r="N3789">
        <v>3.9</v>
      </c>
    </row>
    <row r="3790" spans="1:14" x14ac:dyDescent="0.25">
      <c r="A3790" t="s">
        <v>6</v>
      </c>
      <c r="B3790" t="s">
        <v>62</v>
      </c>
      <c r="C3790" s="1">
        <v>42467</v>
      </c>
      <c r="D3790">
        <f>14.9-0-0</f>
        <v>14.9</v>
      </c>
      <c r="E3790">
        <v>15.4</v>
      </c>
      <c r="F3790" s="7">
        <v>12.749412317818525</v>
      </c>
      <c r="G3790" s="7">
        <v>10.538483225260784</v>
      </c>
      <c r="H3790">
        <v>12.46</v>
      </c>
      <c r="I3790" s="7">
        <v>13.042426839582747</v>
      </c>
      <c r="J3790">
        <v>4.5999999999999996</v>
      </c>
      <c r="K3790">
        <v>77.231999999999999</v>
      </c>
      <c r="L3790">
        <v>107.8</v>
      </c>
      <c r="M3790">
        <v>4.9000000000000004</v>
      </c>
      <c r="N3790">
        <v>4.2</v>
      </c>
    </row>
    <row r="3791" spans="1:14" x14ac:dyDescent="0.25">
      <c r="A3791" t="s">
        <v>7</v>
      </c>
      <c r="B3791" t="s">
        <v>62</v>
      </c>
      <c r="C3791" s="1">
        <v>42467</v>
      </c>
      <c r="D3791">
        <f>17.4-0-0</f>
        <v>17.399999999999999</v>
      </c>
      <c r="E3791">
        <v>11.5</v>
      </c>
      <c r="F3791" s="7">
        <v>14.888575458392101</v>
      </c>
      <c r="G3791" s="7">
        <v>8.9061178460670973</v>
      </c>
      <c r="H3791">
        <v>10.53</v>
      </c>
      <c r="I3791" s="7">
        <v>11.022211446292641</v>
      </c>
      <c r="J3791">
        <v>7.8</v>
      </c>
      <c r="K3791">
        <v>129.51</v>
      </c>
      <c r="L3791">
        <v>80.5</v>
      </c>
      <c r="M3791">
        <v>6.3</v>
      </c>
      <c r="N3791">
        <v>5.3</v>
      </c>
    </row>
    <row r="3792" spans="1:14" x14ac:dyDescent="0.25">
      <c r="A3792" t="s">
        <v>8</v>
      </c>
      <c r="B3792" t="s">
        <v>62</v>
      </c>
      <c r="C3792" s="1">
        <v>42467</v>
      </c>
      <c r="D3792">
        <f>37.6-0-0</f>
        <v>37.6</v>
      </c>
      <c r="E3792">
        <v>9.4</v>
      </c>
      <c r="F3792" s="7">
        <v>32.173013634226614</v>
      </c>
      <c r="G3792" s="7">
        <v>6.7662813645334072</v>
      </c>
      <c r="H3792">
        <v>8</v>
      </c>
      <c r="I3792" s="7">
        <v>8.3739498167465456</v>
      </c>
      <c r="J3792">
        <v>14.2</v>
      </c>
      <c r="K3792">
        <v>236.62</v>
      </c>
      <c r="L3792">
        <v>65.8</v>
      </c>
      <c r="M3792">
        <v>14.1</v>
      </c>
      <c r="N3792">
        <v>12</v>
      </c>
    </row>
    <row r="3793" spans="1:14" x14ac:dyDescent="0.25">
      <c r="A3793" t="s">
        <v>9</v>
      </c>
      <c r="B3793" t="s">
        <v>62</v>
      </c>
      <c r="C3793" s="1">
        <v>42467</v>
      </c>
      <c r="D3793">
        <f>16.3-0-0</f>
        <v>16.3</v>
      </c>
      <c r="E3793">
        <v>11.3</v>
      </c>
      <c r="F3793" s="7">
        <v>13.947343676539729</v>
      </c>
      <c r="G3793" s="7">
        <v>8.7623343670707623</v>
      </c>
      <c r="H3793">
        <v>10.36</v>
      </c>
      <c r="I3793" s="7">
        <v>10.844265012686776</v>
      </c>
      <c r="J3793">
        <v>6.3</v>
      </c>
      <c r="K3793">
        <v>105.39</v>
      </c>
      <c r="L3793">
        <v>79.100000000000009</v>
      </c>
      <c r="M3793">
        <v>5.5</v>
      </c>
      <c r="N3793">
        <v>4.7</v>
      </c>
    </row>
    <row r="3794" spans="1:14" x14ac:dyDescent="0.25">
      <c r="A3794" t="s">
        <v>10</v>
      </c>
      <c r="B3794" t="s">
        <v>62</v>
      </c>
      <c r="C3794" s="1">
        <v>42467</v>
      </c>
      <c r="D3794">
        <f>16-0-0</f>
        <v>16</v>
      </c>
      <c r="E3794">
        <v>12.5</v>
      </c>
      <c r="F3794" s="7">
        <v>13.690644099670898</v>
      </c>
      <c r="G3794" s="7">
        <v>8.2971525232590917</v>
      </c>
      <c r="H3794">
        <v>9.81</v>
      </c>
      <c r="I3794" s="7">
        <v>10.268555962785452</v>
      </c>
      <c r="J3794">
        <v>6.9</v>
      </c>
      <c r="K3794">
        <v>114.83499999999999</v>
      </c>
      <c r="L3794">
        <v>87.5</v>
      </c>
      <c r="M3794">
        <v>7.7</v>
      </c>
      <c r="N3794">
        <v>6.6</v>
      </c>
    </row>
    <row r="3795" spans="1:14" x14ac:dyDescent="0.25">
      <c r="A3795" t="s">
        <v>11</v>
      </c>
      <c r="B3795" t="s">
        <v>62</v>
      </c>
      <c r="C3795" s="1">
        <v>42467</v>
      </c>
      <c r="D3795">
        <f>10.8-0-0</f>
        <v>10.8</v>
      </c>
      <c r="E3795">
        <v>9.6</v>
      </c>
      <c r="F3795" s="7">
        <v>9.241184767277856</v>
      </c>
      <c r="G3795" s="7">
        <v>7.9419227516210871</v>
      </c>
      <c r="H3795">
        <v>9.39</v>
      </c>
      <c r="I3795" s="7">
        <v>9.8289235974062592</v>
      </c>
      <c r="J3795">
        <v>4.4000000000000004</v>
      </c>
      <c r="K3795">
        <v>72.935000000000002</v>
      </c>
      <c r="L3795">
        <v>67.2</v>
      </c>
      <c r="M3795">
        <v>5.4</v>
      </c>
      <c r="N3795">
        <v>4.5999999999999996</v>
      </c>
    </row>
    <row r="3796" spans="1:14" x14ac:dyDescent="0.25">
      <c r="A3796" t="s">
        <v>12</v>
      </c>
      <c r="B3796" t="s">
        <v>62</v>
      </c>
      <c r="C3796" s="1">
        <v>42467</v>
      </c>
      <c r="D3796">
        <f>34.5-0-0</f>
        <v>34.5</v>
      </c>
      <c r="E3796">
        <v>28.9</v>
      </c>
      <c r="F3796" s="7">
        <v>29.520451339915372</v>
      </c>
      <c r="G3796" s="7">
        <v>5.6075556808570619</v>
      </c>
      <c r="H3796">
        <v>6.63</v>
      </c>
      <c r="I3796" s="7">
        <v>6.9399109106286998</v>
      </c>
      <c r="J3796">
        <v>14.4</v>
      </c>
      <c r="K3796">
        <v>241.11500000000001</v>
      </c>
      <c r="L3796">
        <v>202.29999999999998</v>
      </c>
      <c r="M3796">
        <v>35.799999999999997</v>
      </c>
      <c r="N3796">
        <v>30.5</v>
      </c>
    </row>
    <row r="3797" spans="1:14" x14ac:dyDescent="0.25">
      <c r="A3797" t="s">
        <v>13</v>
      </c>
      <c r="B3797" t="s">
        <v>62</v>
      </c>
      <c r="C3797" s="1">
        <v>42467</v>
      </c>
      <c r="D3797">
        <f>11-0-0</f>
        <v>11</v>
      </c>
      <c r="E3797">
        <v>10</v>
      </c>
      <c r="F3797" s="7">
        <v>9.4123178185237428</v>
      </c>
      <c r="G3797" s="7">
        <v>5.8951226388497311</v>
      </c>
      <c r="H3797">
        <v>6.97</v>
      </c>
      <c r="I3797" s="7">
        <v>7.2958037778404279</v>
      </c>
      <c r="J3797">
        <v>4.9000000000000004</v>
      </c>
      <c r="K3797">
        <v>82</v>
      </c>
      <c r="L3797">
        <v>70</v>
      </c>
      <c r="M3797">
        <v>4.5999999999999996</v>
      </c>
      <c r="N3797">
        <v>3.9</v>
      </c>
    </row>
    <row r="3798" spans="1:14" x14ac:dyDescent="0.25">
      <c r="A3798" t="s">
        <v>14</v>
      </c>
      <c r="B3798" t="s">
        <v>62</v>
      </c>
      <c r="C3798" s="1">
        <v>42467</v>
      </c>
      <c r="D3798">
        <f>8-0-0</f>
        <v>8</v>
      </c>
      <c r="E3798">
        <v>6.1</v>
      </c>
      <c r="F3798" s="7">
        <v>6.845322049835449</v>
      </c>
      <c r="G3798" s="7">
        <v>3.5607555680857059</v>
      </c>
      <c r="H3798">
        <v>4.21</v>
      </c>
      <c r="I3798" s="7">
        <v>4.4067910910628703</v>
      </c>
      <c r="J3798">
        <v>3.4</v>
      </c>
      <c r="K3798">
        <v>56</v>
      </c>
      <c r="L3798">
        <v>42.699999999999996</v>
      </c>
      <c r="M3798">
        <v>2.1</v>
      </c>
      <c r="N3798">
        <v>1.8</v>
      </c>
    </row>
    <row r="3799" spans="1:14" x14ac:dyDescent="0.25">
      <c r="A3799" t="s">
        <v>15</v>
      </c>
      <c r="B3799" t="s">
        <v>62</v>
      </c>
      <c r="C3799" s="1">
        <v>42467</v>
      </c>
      <c r="D3799">
        <f>12-0-0</f>
        <v>12</v>
      </c>
      <c r="E3799">
        <v>9.9</v>
      </c>
      <c r="F3799" s="7">
        <v>10.267983074753174</v>
      </c>
      <c r="G3799" s="7">
        <v>3.4508034959120377</v>
      </c>
      <c r="H3799">
        <v>4.08</v>
      </c>
      <c r="I3799" s="7">
        <v>4.2707144065407388</v>
      </c>
      <c r="J3799">
        <v>5</v>
      </c>
      <c r="K3799">
        <v>84</v>
      </c>
      <c r="L3799">
        <v>69.3</v>
      </c>
      <c r="M3799">
        <v>5.6</v>
      </c>
      <c r="N3799">
        <v>4.8</v>
      </c>
    </row>
    <row r="3800" spans="1:14" x14ac:dyDescent="0.25">
      <c r="A3800" t="s">
        <v>16</v>
      </c>
      <c r="B3800" t="s">
        <v>62</v>
      </c>
      <c r="C3800" s="1">
        <v>42467</v>
      </c>
      <c r="D3800">
        <f>12-0-0</f>
        <v>12</v>
      </c>
      <c r="E3800">
        <v>9.9</v>
      </c>
      <c r="F3800" s="7">
        <v>10.267983074753174</v>
      </c>
      <c r="G3800" s="7">
        <v>5.7428813081477301</v>
      </c>
      <c r="H3800">
        <v>6.79</v>
      </c>
      <c r="I3800" s="7">
        <v>7.1073899069636317</v>
      </c>
      <c r="J3800">
        <v>5.8</v>
      </c>
      <c r="K3800">
        <v>97</v>
      </c>
      <c r="L3800">
        <v>69.3</v>
      </c>
      <c r="M3800">
        <v>12.3</v>
      </c>
      <c r="N3800">
        <v>10.5</v>
      </c>
    </row>
    <row r="3801" spans="1:14" x14ac:dyDescent="0.25">
      <c r="A3801" t="s">
        <v>17</v>
      </c>
      <c r="B3801" t="s">
        <v>62</v>
      </c>
      <c r="C3801" s="1">
        <v>42467</v>
      </c>
      <c r="D3801">
        <v>0</v>
      </c>
      <c r="E3801">
        <v>17</v>
      </c>
      <c r="F3801" s="7">
        <v>0</v>
      </c>
      <c r="G3801" s="7">
        <v>2.7826332111643639</v>
      </c>
      <c r="H3801">
        <v>3.29</v>
      </c>
      <c r="I3801" s="7">
        <v>3.4437868621370171</v>
      </c>
      <c r="J3801">
        <v>99.8</v>
      </c>
      <c r="K3801">
        <v>0</v>
      </c>
      <c r="L3801">
        <v>119</v>
      </c>
      <c r="M3801">
        <v>276</v>
      </c>
      <c r="N3801">
        <v>235.1</v>
      </c>
    </row>
    <row r="3802" spans="1:14" x14ac:dyDescent="0.25">
      <c r="A3802" t="s">
        <v>18</v>
      </c>
      <c r="B3802" t="s">
        <v>62</v>
      </c>
      <c r="C3802" s="1">
        <v>42467</v>
      </c>
      <c r="D3802">
        <f>20-0-0</f>
        <v>20</v>
      </c>
      <c r="E3802">
        <v>16.2</v>
      </c>
      <c r="F3802" s="7">
        <v>17.113305124588621</v>
      </c>
      <c r="G3802" s="7">
        <v>2.0975472230053565</v>
      </c>
      <c r="H3802">
        <v>2.48</v>
      </c>
      <c r="I3802" s="7">
        <v>2.595924443191429</v>
      </c>
      <c r="J3802">
        <v>8.4</v>
      </c>
      <c r="K3802">
        <v>140</v>
      </c>
      <c r="L3802">
        <v>113.39999999999999</v>
      </c>
      <c r="M3802">
        <v>25</v>
      </c>
      <c r="N3802">
        <v>21.3</v>
      </c>
    </row>
    <row r="3803" spans="1:14" x14ac:dyDescent="0.25">
      <c r="A3803" t="s">
        <v>19</v>
      </c>
      <c r="B3803" t="s">
        <v>62</v>
      </c>
      <c r="C3803" s="1">
        <v>42467</v>
      </c>
      <c r="D3803">
        <f>17-0-0</f>
        <v>17</v>
      </c>
      <c r="E3803">
        <v>14.6</v>
      </c>
      <c r="F3803" s="7">
        <v>14.546309355900329</v>
      </c>
      <c r="G3803" s="7">
        <v>2.0890893712996901</v>
      </c>
      <c r="H3803">
        <v>2.4700000000000002</v>
      </c>
      <c r="I3803" s="7">
        <v>2.585457005920496</v>
      </c>
      <c r="J3803">
        <v>6.7</v>
      </c>
      <c r="K3803">
        <v>112</v>
      </c>
      <c r="L3803">
        <v>102.2</v>
      </c>
      <c r="M3803">
        <v>31.2</v>
      </c>
      <c r="N3803">
        <v>26.6</v>
      </c>
    </row>
    <row r="3804" spans="1:14" x14ac:dyDescent="0.25">
      <c r="A3804" t="s">
        <v>20</v>
      </c>
      <c r="B3804" t="s">
        <v>62</v>
      </c>
      <c r="C3804" s="1">
        <v>42467</v>
      </c>
      <c r="D3804">
        <f>29-0-0</f>
        <v>29</v>
      </c>
      <c r="E3804">
        <v>23.5</v>
      </c>
      <c r="F3804" s="7">
        <v>24.814292430653502</v>
      </c>
      <c r="G3804" s="7">
        <v>1.7084860445446854</v>
      </c>
      <c r="H3804">
        <v>2.02</v>
      </c>
      <c r="I3804" s="7">
        <v>2.1144223287285029</v>
      </c>
      <c r="J3804">
        <v>12.4</v>
      </c>
      <c r="K3804">
        <v>206.5</v>
      </c>
      <c r="L3804">
        <v>164.5</v>
      </c>
      <c r="M3804">
        <v>29.2</v>
      </c>
      <c r="N3804">
        <v>24.8</v>
      </c>
    </row>
    <row r="3805" spans="1:14" x14ac:dyDescent="0.25">
      <c r="A3805" t="s">
        <v>21</v>
      </c>
      <c r="B3805" t="s">
        <v>62</v>
      </c>
      <c r="C3805" s="1">
        <v>42467</v>
      </c>
      <c r="D3805">
        <f>25-0-0</f>
        <v>25</v>
      </c>
      <c r="E3805">
        <v>22.5</v>
      </c>
      <c r="F3805" s="7">
        <v>21.391631405735776</v>
      </c>
      <c r="G3805" s="7">
        <v>2.5542712151113616</v>
      </c>
      <c r="H3805">
        <v>3.02</v>
      </c>
      <c r="I3805" s="7">
        <v>3.1611660558218215</v>
      </c>
      <c r="J3805">
        <v>10.5</v>
      </c>
      <c r="K3805">
        <v>175.5</v>
      </c>
      <c r="L3805">
        <v>157.5</v>
      </c>
      <c r="M3805">
        <v>45.7</v>
      </c>
      <c r="N3805">
        <v>38.9</v>
      </c>
    </row>
    <row r="3806" spans="1:14" x14ac:dyDescent="0.25">
      <c r="A3806" t="s">
        <v>22</v>
      </c>
      <c r="B3806" t="s">
        <v>62</v>
      </c>
      <c r="C3806" s="1">
        <v>42467</v>
      </c>
      <c r="D3806">
        <f>16.5-0-0</f>
        <v>16.5</v>
      </c>
      <c r="E3806">
        <v>17.100000000000001</v>
      </c>
      <c r="F3806" s="7">
        <v>14.118476727785612</v>
      </c>
      <c r="G3806" s="7">
        <v>1.2010149422046799</v>
      </c>
      <c r="H3806">
        <v>1.42</v>
      </c>
      <c r="I3806" s="7">
        <v>1.486376092472512</v>
      </c>
      <c r="J3806">
        <v>7.1</v>
      </c>
      <c r="K3806">
        <v>118.5</v>
      </c>
      <c r="L3806">
        <v>119.70000000000002</v>
      </c>
      <c r="M3806">
        <v>29.1</v>
      </c>
      <c r="N3806">
        <v>24.8</v>
      </c>
    </row>
    <row r="3807" spans="1:14" x14ac:dyDescent="0.25">
      <c r="A3807" t="s">
        <v>23</v>
      </c>
      <c r="B3807" t="s">
        <v>62</v>
      </c>
      <c r="C3807" s="1">
        <v>42467</v>
      </c>
      <c r="D3807">
        <f>2.9-0-0</f>
        <v>2.9</v>
      </c>
      <c r="E3807">
        <v>4.7</v>
      </c>
      <c r="F3807" s="7">
        <v>2.48142924306535</v>
      </c>
      <c r="G3807" s="7">
        <v>1.9875951508316885</v>
      </c>
      <c r="H3807">
        <v>2.35</v>
      </c>
      <c r="I3807" s="7">
        <v>2.4598477586692979</v>
      </c>
      <c r="J3807">
        <v>1.7</v>
      </c>
      <c r="K3807">
        <v>27.669999999999998</v>
      </c>
      <c r="L3807">
        <v>32.9</v>
      </c>
      <c r="M3807">
        <v>0.6</v>
      </c>
      <c r="N3807">
        <v>0.5</v>
      </c>
    </row>
    <row r="3808" spans="1:14" x14ac:dyDescent="0.25">
      <c r="A3808" t="s">
        <v>24</v>
      </c>
      <c r="B3808" t="s">
        <v>62</v>
      </c>
      <c r="C3808" s="1">
        <v>42467</v>
      </c>
      <c r="D3808">
        <f>34-0-0</f>
        <v>34</v>
      </c>
      <c r="E3808">
        <v>35</v>
      </c>
      <c r="F3808" s="7">
        <v>29.092618711800657</v>
      </c>
      <c r="G3808" s="7">
        <v>1.4547504933746827</v>
      </c>
      <c r="H3808">
        <v>1.72</v>
      </c>
      <c r="I3808" s="7">
        <v>1.8003992106005076</v>
      </c>
      <c r="J3808">
        <v>15.8</v>
      </c>
      <c r="K3808">
        <v>263.5</v>
      </c>
      <c r="L3808">
        <v>245</v>
      </c>
      <c r="M3808">
        <v>64.599999999999994</v>
      </c>
      <c r="N3808">
        <v>55</v>
      </c>
    </row>
    <row r="3809" spans="1:14" x14ac:dyDescent="0.25">
      <c r="A3809" t="s">
        <v>25</v>
      </c>
      <c r="B3809" t="s">
        <v>62</v>
      </c>
      <c r="C3809" s="1">
        <v>42467</v>
      </c>
      <c r="D3809">
        <f>6-0-0</f>
        <v>6</v>
      </c>
      <c r="E3809">
        <v>6.3</v>
      </c>
      <c r="F3809" s="7">
        <v>5.1339915373765868</v>
      </c>
      <c r="G3809" s="7">
        <v>1.9537637440090214</v>
      </c>
      <c r="H3809">
        <v>2.31</v>
      </c>
      <c r="I3809" s="7">
        <v>2.4179780095855654</v>
      </c>
      <c r="J3809">
        <v>2.6</v>
      </c>
      <c r="K3809">
        <v>43</v>
      </c>
      <c r="L3809">
        <v>44.1</v>
      </c>
      <c r="M3809">
        <v>1.6</v>
      </c>
      <c r="N3809">
        <v>1.3</v>
      </c>
    </row>
    <row r="3810" spans="1:14" x14ac:dyDescent="0.25">
      <c r="A3810" t="s">
        <v>26</v>
      </c>
      <c r="B3810" t="s">
        <v>62</v>
      </c>
      <c r="C3810" s="1">
        <v>42467</v>
      </c>
      <c r="D3810">
        <f>16-0-0</f>
        <v>16</v>
      </c>
      <c r="E3810">
        <v>13.8</v>
      </c>
      <c r="F3810" s="7">
        <v>13.690644099670898</v>
      </c>
      <c r="G3810" s="7">
        <v>1.3194248660840144</v>
      </c>
      <c r="H3810">
        <v>1.56</v>
      </c>
      <c r="I3810" s="7">
        <v>1.6329202142655765</v>
      </c>
      <c r="J3810">
        <v>8.1</v>
      </c>
      <c r="K3810">
        <v>136</v>
      </c>
      <c r="L3810">
        <v>96.600000000000009</v>
      </c>
      <c r="M3810">
        <v>10.1</v>
      </c>
      <c r="N3810">
        <v>8.6</v>
      </c>
    </row>
    <row r="3811" spans="1:14" x14ac:dyDescent="0.25">
      <c r="A3811" t="s">
        <v>27</v>
      </c>
      <c r="B3811" t="s">
        <v>62</v>
      </c>
      <c r="C3811" s="1">
        <v>42467</v>
      </c>
      <c r="D3811">
        <f>19-0-0</f>
        <v>19</v>
      </c>
      <c r="E3811">
        <v>18.2</v>
      </c>
      <c r="F3811" s="7">
        <v>16.257639868359192</v>
      </c>
      <c r="G3811" s="7">
        <v>1.1418099802650126</v>
      </c>
      <c r="H3811">
        <v>1.35</v>
      </c>
      <c r="I3811" s="7">
        <v>1.4131040315759797</v>
      </c>
      <c r="J3811">
        <v>8.1</v>
      </c>
      <c r="K3811">
        <v>135.5</v>
      </c>
      <c r="L3811">
        <v>127.39999999999999</v>
      </c>
      <c r="M3811">
        <v>32.5</v>
      </c>
      <c r="N3811">
        <v>27.7</v>
      </c>
    </row>
    <row r="3812" spans="1:14" x14ac:dyDescent="0.25">
      <c r="A3812" t="s">
        <v>28</v>
      </c>
      <c r="B3812" t="s">
        <v>62</v>
      </c>
      <c r="C3812" s="1">
        <v>42467</v>
      </c>
      <c r="D3812">
        <f>6-0-0</f>
        <v>6</v>
      </c>
      <c r="E3812">
        <v>7</v>
      </c>
      <c r="F3812" s="7">
        <v>5.1339915373765868</v>
      </c>
      <c r="G3812" s="7">
        <v>1.1333521285593458</v>
      </c>
      <c r="H3812">
        <v>1.34</v>
      </c>
      <c r="I3812" s="7">
        <v>1.4026365943050465</v>
      </c>
      <c r="J3812">
        <v>2.5</v>
      </c>
      <c r="K3812">
        <v>42</v>
      </c>
      <c r="L3812">
        <v>49</v>
      </c>
      <c r="M3812">
        <v>10.199999999999999</v>
      </c>
      <c r="N3812">
        <v>8.6999999999999993</v>
      </c>
    </row>
    <row r="3813" spans="1:14" x14ac:dyDescent="0.25">
      <c r="A3813" t="s">
        <v>29</v>
      </c>
      <c r="B3813" t="s">
        <v>62</v>
      </c>
      <c r="C3813" s="1">
        <v>42467</v>
      </c>
      <c r="D3813">
        <f>15.5-0-0</f>
        <v>15.5</v>
      </c>
      <c r="E3813">
        <v>12.4</v>
      </c>
      <c r="F3813" s="7">
        <v>13.262811471556182</v>
      </c>
      <c r="G3813" s="7">
        <v>1.0910628700310119</v>
      </c>
      <c r="H3813">
        <v>1.29</v>
      </c>
      <c r="I3813" s="7">
        <v>1.3502994079503805</v>
      </c>
      <c r="J3813">
        <v>6.4</v>
      </c>
      <c r="K3813">
        <v>107</v>
      </c>
      <c r="L3813">
        <v>86.8</v>
      </c>
      <c r="M3813">
        <v>5.6</v>
      </c>
      <c r="N3813">
        <v>4.8</v>
      </c>
    </row>
    <row r="3814" spans="1:14" x14ac:dyDescent="0.25">
      <c r="A3814" t="s">
        <v>30</v>
      </c>
      <c r="B3814" t="s">
        <v>62</v>
      </c>
      <c r="C3814" s="1">
        <v>42467</v>
      </c>
      <c r="D3814">
        <f>34-0-0</f>
        <v>34</v>
      </c>
      <c r="E3814">
        <v>31.3</v>
      </c>
      <c r="F3814" s="7">
        <v>29.092618711800657</v>
      </c>
      <c r="G3814" s="7">
        <v>1.3532562729066815</v>
      </c>
      <c r="H3814">
        <v>1.6</v>
      </c>
      <c r="I3814" s="7">
        <v>1.6747899633493093</v>
      </c>
      <c r="J3814">
        <v>14.7</v>
      </c>
      <c r="K3814">
        <v>245</v>
      </c>
      <c r="L3814">
        <v>219.1</v>
      </c>
      <c r="M3814">
        <v>13.7</v>
      </c>
      <c r="N3814">
        <v>11.7</v>
      </c>
    </row>
    <row r="3815" spans="1:14" x14ac:dyDescent="0.25">
      <c r="A3815" t="s">
        <v>31</v>
      </c>
      <c r="B3815" t="s">
        <v>62</v>
      </c>
      <c r="C3815" s="1">
        <v>42467</v>
      </c>
      <c r="D3815">
        <f>55-0-0</f>
        <v>55</v>
      </c>
      <c r="E3815">
        <v>40.299999999999997</v>
      </c>
      <c r="F3815" s="7">
        <v>47.061589092618711</v>
      </c>
      <c r="G3815" s="7">
        <v>1.1333521285593458</v>
      </c>
      <c r="H3815">
        <v>1.34</v>
      </c>
      <c r="I3815" s="7">
        <v>1.4026365943050465</v>
      </c>
      <c r="J3815">
        <v>21.7</v>
      </c>
      <c r="K3815">
        <v>362</v>
      </c>
      <c r="L3815">
        <v>282.09999999999997</v>
      </c>
      <c r="M3815">
        <v>35</v>
      </c>
      <c r="N3815">
        <v>29.8</v>
      </c>
    </row>
    <row r="3816" spans="1:14" x14ac:dyDescent="0.25">
      <c r="A3816" t="s">
        <v>32</v>
      </c>
      <c r="B3816" t="s">
        <v>62</v>
      </c>
      <c r="C3816" s="1">
        <v>42467</v>
      </c>
      <c r="D3816">
        <f>7-0-0</f>
        <v>7</v>
      </c>
      <c r="E3816">
        <v>6.8</v>
      </c>
      <c r="F3816" s="7">
        <v>5.9896567936060174</v>
      </c>
      <c r="G3816" s="7">
        <v>0.70200169157034109</v>
      </c>
      <c r="H3816">
        <v>0.83</v>
      </c>
      <c r="I3816" s="7">
        <v>0.86879729348745405</v>
      </c>
      <c r="J3816">
        <v>2.9</v>
      </c>
      <c r="K3816">
        <v>49</v>
      </c>
      <c r="L3816">
        <v>47.6</v>
      </c>
      <c r="M3816">
        <v>9.8000000000000007</v>
      </c>
      <c r="N3816">
        <v>8.4</v>
      </c>
    </row>
    <row r="3817" spans="1:14" x14ac:dyDescent="0.25">
      <c r="A3817" t="s">
        <v>33</v>
      </c>
      <c r="B3817" t="s">
        <v>62</v>
      </c>
      <c r="C3817" s="1">
        <v>42467</v>
      </c>
      <c r="D3817">
        <v>0</v>
      </c>
      <c r="E3817">
        <v>15</v>
      </c>
      <c r="F3817" s="7">
        <v>0</v>
      </c>
      <c r="G3817" s="7">
        <v>0.82041161544967567</v>
      </c>
      <c r="H3817">
        <v>0.97</v>
      </c>
      <c r="I3817" s="7">
        <v>1.0153414152805187</v>
      </c>
      <c r="J3817">
        <v>88.1</v>
      </c>
      <c r="K3817">
        <v>0</v>
      </c>
      <c r="L3817">
        <v>105</v>
      </c>
      <c r="M3817">
        <v>446.9</v>
      </c>
      <c r="N3817">
        <v>380.6</v>
      </c>
    </row>
    <row r="3818" spans="1:14" x14ac:dyDescent="0.25">
      <c r="A3818" t="s">
        <v>34</v>
      </c>
      <c r="B3818" t="s">
        <v>62</v>
      </c>
      <c r="C3818" s="1">
        <v>42467</v>
      </c>
      <c r="D3818">
        <f>11.7-0-0</f>
        <v>11.7</v>
      </c>
      <c r="E3818">
        <v>7.2</v>
      </c>
      <c r="F3818" s="7">
        <v>10.011283497884344</v>
      </c>
      <c r="G3818" s="7">
        <v>0.47363969551733859</v>
      </c>
      <c r="H3818">
        <v>0.56000000000000005</v>
      </c>
      <c r="I3818" s="7">
        <v>0.58617648717225823</v>
      </c>
      <c r="J3818">
        <v>4</v>
      </c>
      <c r="K3818">
        <v>66.650000000000006</v>
      </c>
      <c r="L3818">
        <v>50.4</v>
      </c>
      <c r="M3818">
        <v>3.7</v>
      </c>
      <c r="N3818">
        <v>3.2</v>
      </c>
    </row>
    <row r="3819" spans="1:14" x14ac:dyDescent="0.25">
      <c r="A3819" t="s">
        <v>35</v>
      </c>
      <c r="B3819" t="s">
        <v>62</v>
      </c>
      <c r="C3819" s="1">
        <v>42467</v>
      </c>
      <c r="D3819">
        <f>26-0-0</f>
        <v>26</v>
      </c>
      <c r="E3819">
        <v>18</v>
      </c>
      <c r="F3819" s="7">
        <v>22.247296661965208</v>
      </c>
      <c r="G3819" s="7">
        <v>0.46518184381167177</v>
      </c>
      <c r="H3819">
        <v>0.55000000000000004</v>
      </c>
      <c r="I3819" s="7">
        <v>0.5757090499013251</v>
      </c>
      <c r="J3819">
        <v>10.5</v>
      </c>
      <c r="K3819">
        <v>175</v>
      </c>
      <c r="L3819">
        <v>126</v>
      </c>
      <c r="M3819">
        <v>42.3</v>
      </c>
      <c r="N3819">
        <v>36</v>
      </c>
    </row>
    <row r="3820" spans="1:14" x14ac:dyDescent="0.25">
      <c r="A3820" t="s">
        <v>36</v>
      </c>
      <c r="B3820" t="s">
        <v>62</v>
      </c>
      <c r="C3820" s="1">
        <v>42467</v>
      </c>
      <c r="D3820">
        <v>0</v>
      </c>
      <c r="E3820">
        <v>8</v>
      </c>
      <c r="F3820" s="7">
        <v>0</v>
      </c>
      <c r="G3820" s="7">
        <v>0.21144629264166898</v>
      </c>
      <c r="H3820">
        <v>0.25</v>
      </c>
      <c r="I3820" s="7">
        <v>0.26168593177332955</v>
      </c>
      <c r="J3820">
        <v>47</v>
      </c>
      <c r="K3820">
        <v>0</v>
      </c>
      <c r="L3820">
        <v>56</v>
      </c>
      <c r="M3820">
        <v>0</v>
      </c>
      <c r="N3820">
        <v>0</v>
      </c>
    </row>
    <row r="3821" spans="1:14" x14ac:dyDescent="0.25">
      <c r="A3821" t="s">
        <v>37</v>
      </c>
      <c r="B3821" t="s">
        <v>62</v>
      </c>
      <c r="C3821" s="1">
        <v>42467</v>
      </c>
      <c r="D3821">
        <v>0</v>
      </c>
      <c r="E3821">
        <v>0</v>
      </c>
      <c r="F3821" s="7">
        <v>0</v>
      </c>
      <c r="G3821" s="7">
        <v>0</v>
      </c>
      <c r="H3821">
        <v>0</v>
      </c>
      <c r="I3821" s="7">
        <v>0</v>
      </c>
      <c r="J3821">
        <v>0</v>
      </c>
      <c r="K3821">
        <v>0</v>
      </c>
      <c r="L3821">
        <v>0</v>
      </c>
      <c r="M3821">
        <v>0</v>
      </c>
      <c r="N3821">
        <v>0</v>
      </c>
    </row>
    <row r="3822" spans="1:14" x14ac:dyDescent="0.25">
      <c r="A3822" t="s">
        <v>38</v>
      </c>
      <c r="B3822" t="s">
        <v>62</v>
      </c>
      <c r="C3822" s="1">
        <v>42467</v>
      </c>
      <c r="D3822">
        <v>0</v>
      </c>
      <c r="E3822">
        <v>10</v>
      </c>
      <c r="F3822" s="7">
        <v>0</v>
      </c>
      <c r="G3822" s="7">
        <v>0</v>
      </c>
      <c r="H3822">
        <v>0</v>
      </c>
      <c r="I3822" s="7">
        <v>0</v>
      </c>
      <c r="J3822">
        <v>58.7</v>
      </c>
      <c r="K3822">
        <v>0</v>
      </c>
      <c r="L3822">
        <v>70</v>
      </c>
      <c r="M3822">
        <v>299.5</v>
      </c>
      <c r="N3822">
        <v>255</v>
      </c>
    </row>
    <row r="3823" spans="1:14" x14ac:dyDescent="0.25">
      <c r="A3823" t="s">
        <v>59</v>
      </c>
      <c r="B3823" t="s">
        <v>62</v>
      </c>
      <c r="C3823" s="1">
        <v>42467</v>
      </c>
      <c r="D3823">
        <v>0</v>
      </c>
      <c r="E3823">
        <v>5</v>
      </c>
      <c r="F3823" s="7">
        <v>0</v>
      </c>
      <c r="G3823" s="7">
        <v>0</v>
      </c>
      <c r="I3823" s="7">
        <v>0</v>
      </c>
      <c r="K3823">
        <v>0</v>
      </c>
      <c r="L3823">
        <v>35</v>
      </c>
      <c r="M3823">
        <v>0</v>
      </c>
      <c r="N3823">
        <v>0</v>
      </c>
    </row>
    <row r="3824" spans="1:14" x14ac:dyDescent="0.25">
      <c r="A3824" t="s">
        <v>1</v>
      </c>
      <c r="B3824" t="s">
        <v>62</v>
      </c>
      <c r="C3824" s="1">
        <v>42468</v>
      </c>
      <c r="D3824">
        <v>621</v>
      </c>
      <c r="E3824">
        <v>507.19999999999993</v>
      </c>
      <c r="F3824">
        <v>580</v>
      </c>
      <c r="G3824">
        <v>153</v>
      </c>
      <c r="H3824">
        <v>177.35000000000002</v>
      </c>
      <c r="I3824">
        <v>197.20000000000002</v>
      </c>
      <c r="J3824">
        <v>535.04040404040404</v>
      </c>
      <c r="K3824">
        <v>5029.1000000000004</v>
      </c>
      <c r="L3824">
        <v>4442</v>
      </c>
      <c r="M3824">
        <v>1694.9</v>
      </c>
      <c r="N3824">
        <v>1510.28</v>
      </c>
    </row>
    <row r="3825" spans="1:14" x14ac:dyDescent="0.25">
      <c r="A3825" t="s">
        <v>2</v>
      </c>
      <c r="B3825" t="s">
        <v>62</v>
      </c>
      <c r="C3825" s="1">
        <v>42468</v>
      </c>
      <c r="D3825">
        <f>17.1-0-0</f>
        <v>17.100000000000001</v>
      </c>
      <c r="E3825">
        <v>15.4</v>
      </c>
      <c r="F3825" s="7">
        <v>15.971014492753623</v>
      </c>
      <c r="G3825" s="7">
        <v>17.857908091344797</v>
      </c>
      <c r="H3825">
        <v>20.7</v>
      </c>
      <c r="I3825" s="7">
        <v>23.016859317733296</v>
      </c>
      <c r="J3825">
        <v>7.5</v>
      </c>
      <c r="K3825">
        <v>134.41999999999999</v>
      </c>
      <c r="L3825">
        <v>123.2</v>
      </c>
      <c r="M3825">
        <v>9.3000000000000007</v>
      </c>
      <c r="N3825">
        <v>8.3000000000000007</v>
      </c>
    </row>
    <row r="3826" spans="1:14" x14ac:dyDescent="0.25">
      <c r="A3826" t="s">
        <v>3</v>
      </c>
      <c r="B3826" t="s">
        <v>62</v>
      </c>
      <c r="C3826" s="1">
        <v>42468</v>
      </c>
      <c r="D3826">
        <f>4.4-0-0</f>
        <v>4.4000000000000004</v>
      </c>
      <c r="E3826">
        <v>3.9</v>
      </c>
      <c r="F3826" s="7">
        <v>4.1095008051529787</v>
      </c>
      <c r="G3826" s="7">
        <v>12.172709331829713</v>
      </c>
      <c r="H3826">
        <v>14.11</v>
      </c>
      <c r="I3826" s="7">
        <v>15.68926980546941</v>
      </c>
      <c r="J3826">
        <v>2.1</v>
      </c>
      <c r="K3826">
        <v>37.844999999999999</v>
      </c>
      <c r="L3826">
        <v>31.2</v>
      </c>
      <c r="M3826">
        <v>5.4</v>
      </c>
      <c r="N3826">
        <v>4.8</v>
      </c>
    </row>
    <row r="3827" spans="1:14" x14ac:dyDescent="0.25">
      <c r="A3827" t="s">
        <v>4</v>
      </c>
      <c r="B3827" t="s">
        <v>62</v>
      </c>
      <c r="C3827" s="1">
        <v>42468</v>
      </c>
      <c r="D3827">
        <f>9.6-0-0</f>
        <v>9.6</v>
      </c>
      <c r="E3827">
        <v>7.8</v>
      </c>
      <c r="F3827" s="7">
        <v>8.9661835748792278</v>
      </c>
      <c r="G3827" s="7">
        <v>9.0411051592895397</v>
      </c>
      <c r="H3827">
        <v>10.48</v>
      </c>
      <c r="I3827" s="7">
        <v>11.652979983084297</v>
      </c>
      <c r="J3827">
        <v>4.4000000000000004</v>
      </c>
      <c r="K3827">
        <v>78.489999999999995</v>
      </c>
      <c r="L3827">
        <v>62.4</v>
      </c>
      <c r="M3827">
        <v>10</v>
      </c>
      <c r="N3827">
        <v>8.9</v>
      </c>
    </row>
    <row r="3828" spans="1:14" x14ac:dyDescent="0.25">
      <c r="A3828" t="s">
        <v>5</v>
      </c>
      <c r="B3828" t="s">
        <v>62</v>
      </c>
      <c r="C3828" s="1">
        <v>42468</v>
      </c>
      <c r="D3828">
        <f>23.5-0-0</f>
        <v>23.5</v>
      </c>
      <c r="E3828">
        <v>7.7</v>
      </c>
      <c r="F3828" s="7">
        <v>21.948470209339774</v>
      </c>
      <c r="G3828" s="7">
        <v>8.721905835917676</v>
      </c>
      <c r="H3828">
        <v>10.11</v>
      </c>
      <c r="I3828" s="7">
        <v>11.241567521849449</v>
      </c>
      <c r="J3828">
        <v>7.1</v>
      </c>
      <c r="K3828">
        <v>125.87599999999999</v>
      </c>
      <c r="L3828">
        <v>61.6</v>
      </c>
      <c r="M3828">
        <v>5.9</v>
      </c>
      <c r="N3828">
        <v>5.2</v>
      </c>
    </row>
    <row r="3829" spans="1:14" x14ac:dyDescent="0.25">
      <c r="A3829" t="s">
        <v>6</v>
      </c>
      <c r="B3829" t="s">
        <v>62</v>
      </c>
      <c r="C3829" s="1">
        <v>42468</v>
      </c>
      <c r="D3829">
        <f>14.9-0-1.5</f>
        <v>13.4</v>
      </c>
      <c r="E3829">
        <v>15.4</v>
      </c>
      <c r="F3829" s="7">
        <v>12.515297906602255</v>
      </c>
      <c r="G3829" s="7">
        <v>10.749252889765998</v>
      </c>
      <c r="H3829">
        <v>12.46</v>
      </c>
      <c r="I3829" s="7">
        <v>13.854592613476179</v>
      </c>
      <c r="J3829">
        <v>5.2</v>
      </c>
      <c r="K3829">
        <v>92.181000000000012</v>
      </c>
      <c r="L3829">
        <v>123.2</v>
      </c>
      <c r="M3829">
        <v>6.1</v>
      </c>
      <c r="N3829">
        <v>5.4</v>
      </c>
    </row>
    <row r="3830" spans="1:14" x14ac:dyDescent="0.25">
      <c r="A3830" t="s">
        <v>7</v>
      </c>
      <c r="B3830" t="s">
        <v>62</v>
      </c>
      <c r="C3830" s="1">
        <v>42468</v>
      </c>
      <c r="D3830">
        <f>14.8-0-0</f>
        <v>14.8</v>
      </c>
      <c r="E3830">
        <v>11.5</v>
      </c>
      <c r="F3830" s="7">
        <v>13.822866344605474</v>
      </c>
      <c r="G3830" s="7">
        <v>9.0842402029884397</v>
      </c>
      <c r="H3830">
        <v>10.53</v>
      </c>
      <c r="I3830" s="7">
        <v>11.708576261629545</v>
      </c>
      <c r="J3830">
        <v>8.1</v>
      </c>
      <c r="K3830">
        <v>144.32</v>
      </c>
      <c r="L3830">
        <v>92</v>
      </c>
      <c r="M3830">
        <v>7.3</v>
      </c>
      <c r="N3830">
        <v>6.5</v>
      </c>
    </row>
    <row r="3831" spans="1:14" x14ac:dyDescent="0.25">
      <c r="A3831" t="s">
        <v>8</v>
      </c>
      <c r="B3831" t="s">
        <v>62</v>
      </c>
      <c r="C3831" s="1">
        <v>42468</v>
      </c>
      <c r="D3831">
        <f>26.9-0-0</f>
        <v>26.9</v>
      </c>
      <c r="E3831">
        <v>9.4</v>
      </c>
      <c r="F3831" s="7">
        <v>25.123993558776167</v>
      </c>
      <c r="G3831" s="7">
        <v>6.9016069918240754</v>
      </c>
      <c r="H3831">
        <v>8</v>
      </c>
      <c r="I3831" s="7">
        <v>8.89540456723992</v>
      </c>
      <c r="J3831">
        <v>14.8</v>
      </c>
      <c r="K3831">
        <v>263.55500000000001</v>
      </c>
      <c r="L3831">
        <v>75.2</v>
      </c>
      <c r="M3831">
        <v>16.399999999999999</v>
      </c>
      <c r="N3831">
        <v>14.6</v>
      </c>
    </row>
    <row r="3832" spans="1:14" x14ac:dyDescent="0.25">
      <c r="A3832" t="s">
        <v>9</v>
      </c>
      <c r="B3832" t="s">
        <v>62</v>
      </c>
      <c r="C3832" s="1">
        <v>42468</v>
      </c>
      <c r="D3832">
        <f>12.9-0-0</f>
        <v>12.9</v>
      </c>
      <c r="E3832">
        <v>11.3</v>
      </c>
      <c r="F3832" s="7">
        <v>12.048309178743962</v>
      </c>
      <c r="G3832" s="7">
        <v>8.9375810544121777</v>
      </c>
      <c r="H3832">
        <v>10.36</v>
      </c>
      <c r="I3832" s="7">
        <v>11.519548914575696</v>
      </c>
      <c r="J3832">
        <v>6.6</v>
      </c>
      <c r="K3832">
        <v>118.25</v>
      </c>
      <c r="L3832">
        <v>90.4</v>
      </c>
      <c r="M3832">
        <v>6.4</v>
      </c>
      <c r="N3832">
        <v>5.7</v>
      </c>
    </row>
    <row r="3833" spans="1:14" x14ac:dyDescent="0.25">
      <c r="A3833" t="s">
        <v>10</v>
      </c>
      <c r="B3833" t="s">
        <v>62</v>
      </c>
      <c r="C3833" s="1">
        <v>42468</v>
      </c>
      <c r="D3833">
        <f>15.6-0-0</f>
        <v>15.6</v>
      </c>
      <c r="E3833">
        <v>12.5</v>
      </c>
      <c r="F3833" s="7">
        <v>14.570048309178745</v>
      </c>
      <c r="G3833" s="7">
        <v>8.4630955737242726</v>
      </c>
      <c r="H3833">
        <v>9.81</v>
      </c>
      <c r="I3833" s="7">
        <v>10.907989850577952</v>
      </c>
      <c r="J3833">
        <v>7.3</v>
      </c>
      <c r="K3833">
        <v>130.41500000000002</v>
      </c>
      <c r="L3833">
        <v>100</v>
      </c>
      <c r="M3833">
        <v>9.1</v>
      </c>
      <c r="N3833">
        <v>8.1</v>
      </c>
    </row>
    <row r="3834" spans="1:14" x14ac:dyDescent="0.25">
      <c r="A3834" t="s">
        <v>11</v>
      </c>
      <c r="B3834" t="s">
        <v>62</v>
      </c>
      <c r="C3834" s="1">
        <v>42468</v>
      </c>
      <c r="D3834">
        <f>10.8-0-0</f>
        <v>10.8</v>
      </c>
      <c r="E3834">
        <v>9.6</v>
      </c>
      <c r="F3834" s="7">
        <v>10.086956521739131</v>
      </c>
      <c r="G3834" s="7">
        <v>8.1007612066535089</v>
      </c>
      <c r="H3834">
        <v>9.39</v>
      </c>
      <c r="I3834" s="7">
        <v>10.440981110797857</v>
      </c>
      <c r="J3834">
        <v>4.7</v>
      </c>
      <c r="K3834">
        <v>83.694999999999993</v>
      </c>
      <c r="L3834">
        <v>76.8</v>
      </c>
      <c r="M3834">
        <v>6.5</v>
      </c>
      <c r="N3834">
        <v>5.8</v>
      </c>
    </row>
    <row r="3835" spans="1:14" x14ac:dyDescent="0.25">
      <c r="A3835" t="s">
        <v>12</v>
      </c>
      <c r="B3835" t="s">
        <v>62</v>
      </c>
      <c r="C3835" s="1">
        <v>42468</v>
      </c>
      <c r="D3835">
        <f>33.7-0-0</f>
        <v>33.700000000000003</v>
      </c>
      <c r="E3835">
        <v>28.9</v>
      </c>
      <c r="F3835" s="7">
        <v>31.475040257648953</v>
      </c>
      <c r="G3835" s="7">
        <v>5.7197067944742024</v>
      </c>
      <c r="H3835">
        <v>6.63</v>
      </c>
      <c r="I3835" s="7">
        <v>7.3720665351000845</v>
      </c>
      <c r="J3835">
        <v>15.4</v>
      </c>
      <c r="K3835">
        <v>274.82499999999999</v>
      </c>
      <c r="L3835">
        <v>231.2</v>
      </c>
      <c r="M3835">
        <v>42.6</v>
      </c>
      <c r="N3835">
        <v>38</v>
      </c>
    </row>
    <row r="3836" spans="1:14" x14ac:dyDescent="0.25">
      <c r="A3836" t="s">
        <v>13</v>
      </c>
      <c r="B3836" t="s">
        <v>62</v>
      </c>
      <c r="C3836" s="1">
        <v>42468</v>
      </c>
      <c r="D3836">
        <f>11-0-0</f>
        <v>11</v>
      </c>
      <c r="E3836">
        <v>10</v>
      </c>
      <c r="F3836" s="7">
        <v>10.273752012882447</v>
      </c>
      <c r="G3836" s="7">
        <v>6.0130250916267256</v>
      </c>
      <c r="H3836">
        <v>6.97</v>
      </c>
      <c r="I3836" s="7">
        <v>7.7501212292077808</v>
      </c>
      <c r="J3836">
        <v>5.2</v>
      </c>
      <c r="K3836">
        <v>93</v>
      </c>
      <c r="L3836">
        <v>80</v>
      </c>
      <c r="M3836">
        <v>5.4</v>
      </c>
      <c r="N3836">
        <v>4.8</v>
      </c>
    </row>
    <row r="3837" spans="1:14" x14ac:dyDescent="0.25">
      <c r="A3837" t="s">
        <v>14</v>
      </c>
      <c r="B3837" t="s">
        <v>62</v>
      </c>
      <c r="C3837" s="1">
        <v>42468</v>
      </c>
      <c r="D3837">
        <f>8-0-0</f>
        <v>8</v>
      </c>
      <c r="E3837">
        <v>6.1</v>
      </c>
      <c r="F3837" s="7">
        <v>7.4718196457326895</v>
      </c>
      <c r="G3837" s="7">
        <v>3.63197067944742</v>
      </c>
      <c r="H3837">
        <v>4.21</v>
      </c>
      <c r="I3837" s="7">
        <v>4.6812066535100083</v>
      </c>
      <c r="J3837">
        <v>3.6</v>
      </c>
      <c r="K3837">
        <v>64</v>
      </c>
      <c r="L3837">
        <v>48.8</v>
      </c>
      <c r="M3837">
        <v>2.5</v>
      </c>
      <c r="N3837">
        <v>2.2000000000000002</v>
      </c>
    </row>
    <row r="3838" spans="1:14" x14ac:dyDescent="0.25">
      <c r="A3838" t="s">
        <v>15</v>
      </c>
      <c r="B3838" t="s">
        <v>62</v>
      </c>
      <c r="C3838" s="1">
        <v>42468</v>
      </c>
      <c r="D3838">
        <f>12-0-0</f>
        <v>12</v>
      </c>
      <c r="E3838">
        <v>9.9</v>
      </c>
      <c r="F3838" s="7">
        <v>11.207729468599034</v>
      </c>
      <c r="G3838" s="7">
        <v>3.5198195658302787</v>
      </c>
      <c r="H3838">
        <v>4.08</v>
      </c>
      <c r="I3838" s="7">
        <v>4.5366563292923603</v>
      </c>
      <c r="J3838">
        <v>5.4</v>
      </c>
      <c r="K3838">
        <v>96</v>
      </c>
      <c r="L3838">
        <v>79.2</v>
      </c>
      <c r="M3838">
        <v>6.7</v>
      </c>
      <c r="N3838">
        <v>6</v>
      </c>
    </row>
    <row r="3839" spans="1:14" x14ac:dyDescent="0.25">
      <c r="A3839" t="s">
        <v>16</v>
      </c>
      <c r="B3839" t="s">
        <v>62</v>
      </c>
      <c r="C3839" s="1">
        <v>42468</v>
      </c>
      <c r="D3839">
        <f>13-0-0</f>
        <v>13</v>
      </c>
      <c r="E3839">
        <v>9.9</v>
      </c>
      <c r="F3839" s="7">
        <v>12.141706924315621</v>
      </c>
      <c r="G3839" s="7">
        <v>5.8577389343106852</v>
      </c>
      <c r="H3839">
        <v>6.79</v>
      </c>
      <c r="I3839" s="7">
        <v>7.5499746264448824</v>
      </c>
      <c r="J3839">
        <v>6.2</v>
      </c>
      <c r="K3839">
        <v>110</v>
      </c>
      <c r="L3839">
        <v>79.2</v>
      </c>
      <c r="M3839">
        <v>14.5</v>
      </c>
      <c r="N3839">
        <v>12.9</v>
      </c>
    </row>
    <row r="3840" spans="1:14" x14ac:dyDescent="0.25">
      <c r="A3840" t="s">
        <v>17</v>
      </c>
      <c r="B3840" t="s">
        <v>62</v>
      </c>
      <c r="C3840" s="1">
        <v>42468</v>
      </c>
      <c r="D3840">
        <v>0</v>
      </c>
      <c r="E3840">
        <v>17</v>
      </c>
      <c r="F3840" s="7">
        <v>0</v>
      </c>
      <c r="G3840" s="7">
        <v>2.8382858753876512</v>
      </c>
      <c r="H3840">
        <v>3.29</v>
      </c>
      <c r="I3840" s="7">
        <v>3.658235128277417</v>
      </c>
      <c r="J3840">
        <v>94.4</v>
      </c>
      <c r="K3840">
        <v>0</v>
      </c>
      <c r="L3840">
        <v>136</v>
      </c>
      <c r="M3840">
        <v>290.7</v>
      </c>
      <c r="N3840">
        <v>259.10000000000002</v>
      </c>
    </row>
    <row r="3841" spans="1:14" x14ac:dyDescent="0.25">
      <c r="A3841" t="s">
        <v>18</v>
      </c>
      <c r="B3841" t="s">
        <v>62</v>
      </c>
      <c r="C3841" s="1">
        <v>42468</v>
      </c>
      <c r="D3841">
        <f>20-0-0</f>
        <v>20</v>
      </c>
      <c r="E3841">
        <v>16.2</v>
      </c>
      <c r="F3841" s="7">
        <v>18.679549114331724</v>
      </c>
      <c r="G3841" s="7">
        <v>2.1394981674654634</v>
      </c>
      <c r="H3841">
        <v>2.48</v>
      </c>
      <c r="I3841" s="7">
        <v>2.7575754158443755</v>
      </c>
      <c r="J3841">
        <v>9</v>
      </c>
      <c r="K3841">
        <v>160</v>
      </c>
      <c r="L3841">
        <v>129.6</v>
      </c>
      <c r="M3841">
        <v>29.8</v>
      </c>
      <c r="N3841">
        <v>26.5</v>
      </c>
    </row>
    <row r="3842" spans="1:14" x14ac:dyDescent="0.25">
      <c r="A3842" t="s">
        <v>19</v>
      </c>
      <c r="B3842" t="s">
        <v>62</v>
      </c>
      <c r="C3842" s="1">
        <v>42468</v>
      </c>
      <c r="D3842">
        <f>17-0-0</f>
        <v>17</v>
      </c>
      <c r="E3842">
        <v>14.6</v>
      </c>
      <c r="F3842" s="7">
        <v>15.877616747181964</v>
      </c>
      <c r="G3842" s="7">
        <v>2.1308711587256837</v>
      </c>
      <c r="H3842">
        <v>2.4700000000000002</v>
      </c>
      <c r="I3842" s="7">
        <v>2.7464561601353257</v>
      </c>
      <c r="J3842">
        <v>7.2</v>
      </c>
      <c r="K3842">
        <v>129</v>
      </c>
      <c r="L3842">
        <v>116.8</v>
      </c>
      <c r="M3842">
        <v>37.5</v>
      </c>
      <c r="N3842">
        <v>33.4</v>
      </c>
    </row>
    <row r="3843" spans="1:14" x14ac:dyDescent="0.25">
      <c r="A3843" t="s">
        <v>20</v>
      </c>
      <c r="B3843" t="s">
        <v>62</v>
      </c>
      <c r="C3843" s="1">
        <v>42468</v>
      </c>
      <c r="D3843">
        <f>29-0-0</f>
        <v>29</v>
      </c>
      <c r="E3843">
        <v>23.5</v>
      </c>
      <c r="F3843" s="7">
        <v>27.085346215780998</v>
      </c>
      <c r="G3843" s="7">
        <v>1.7426557654355792</v>
      </c>
      <c r="H3843">
        <v>2.02</v>
      </c>
      <c r="I3843" s="7">
        <v>2.2460896532280801</v>
      </c>
      <c r="J3843">
        <v>13.2</v>
      </c>
      <c r="K3843">
        <v>235.5</v>
      </c>
      <c r="L3843">
        <v>188</v>
      </c>
      <c r="M3843">
        <v>34.700000000000003</v>
      </c>
      <c r="N3843">
        <v>30.9</v>
      </c>
    </row>
    <row r="3844" spans="1:14" x14ac:dyDescent="0.25">
      <c r="A3844" t="s">
        <v>21</v>
      </c>
      <c r="B3844" t="s">
        <v>62</v>
      </c>
      <c r="C3844" s="1">
        <v>42468</v>
      </c>
      <c r="D3844">
        <f>25-0-0</f>
        <v>25</v>
      </c>
      <c r="E3844">
        <v>22.5</v>
      </c>
      <c r="F3844" s="7">
        <v>23.349436392914654</v>
      </c>
      <c r="G3844" s="7">
        <v>2.6053566394135887</v>
      </c>
      <c r="H3844">
        <v>3.02</v>
      </c>
      <c r="I3844" s="7">
        <v>3.3580152241330703</v>
      </c>
      <c r="J3844">
        <v>11.2</v>
      </c>
      <c r="K3844">
        <v>200.5</v>
      </c>
      <c r="L3844">
        <v>180</v>
      </c>
      <c r="M3844">
        <v>54.4</v>
      </c>
      <c r="N3844">
        <v>48.4</v>
      </c>
    </row>
    <row r="3845" spans="1:14" x14ac:dyDescent="0.25">
      <c r="A3845" t="s">
        <v>22</v>
      </c>
      <c r="B3845" t="s">
        <v>62</v>
      </c>
      <c r="C3845" s="1">
        <v>42468</v>
      </c>
      <c r="D3845">
        <f>16-0-0</f>
        <v>16</v>
      </c>
      <c r="E3845">
        <v>17.100000000000001</v>
      </c>
      <c r="F3845" s="7">
        <v>14.943639291465379</v>
      </c>
      <c r="G3845" s="7">
        <v>1.2250352410487735</v>
      </c>
      <c r="H3845">
        <v>1.42</v>
      </c>
      <c r="I3845" s="7">
        <v>1.5789343106850857</v>
      </c>
      <c r="J3845">
        <v>7.5</v>
      </c>
      <c r="K3845">
        <v>134.5</v>
      </c>
      <c r="L3845">
        <v>136.80000000000001</v>
      </c>
      <c r="M3845">
        <v>34.4</v>
      </c>
      <c r="N3845">
        <v>30.6</v>
      </c>
    </row>
    <row r="3846" spans="1:14" x14ac:dyDescent="0.25">
      <c r="A3846" t="s">
        <v>23</v>
      </c>
      <c r="B3846" t="s">
        <v>62</v>
      </c>
      <c r="C3846" s="1">
        <v>42468</v>
      </c>
      <c r="D3846">
        <f>3.8-0-0</f>
        <v>3.8</v>
      </c>
      <c r="E3846">
        <v>4.7</v>
      </c>
      <c r="F3846" s="7">
        <v>3.5491143317230276</v>
      </c>
      <c r="G3846" s="7">
        <v>2.0273470538483225</v>
      </c>
      <c r="H3846">
        <v>2.35</v>
      </c>
      <c r="I3846" s="7">
        <v>2.613025091626727</v>
      </c>
      <c r="J3846">
        <v>1.8</v>
      </c>
      <c r="K3846">
        <v>31.470000000000002</v>
      </c>
      <c r="L3846">
        <v>37.6</v>
      </c>
      <c r="M3846">
        <v>0.7</v>
      </c>
      <c r="N3846">
        <v>0.7</v>
      </c>
    </row>
    <row r="3847" spans="1:14" x14ac:dyDescent="0.25">
      <c r="A3847" t="s">
        <v>24</v>
      </c>
      <c r="B3847" t="s">
        <v>62</v>
      </c>
      <c r="C3847" s="1">
        <v>42468</v>
      </c>
      <c r="D3847">
        <f>34-0-0</f>
        <v>34</v>
      </c>
      <c r="E3847">
        <v>35</v>
      </c>
      <c r="F3847" s="7">
        <v>31.755233494363928</v>
      </c>
      <c r="G3847" s="7">
        <v>1.483845503242176</v>
      </c>
      <c r="H3847">
        <v>1.72</v>
      </c>
      <c r="I3847" s="7">
        <v>1.912511981956583</v>
      </c>
      <c r="J3847">
        <v>16.7</v>
      </c>
      <c r="K3847">
        <v>297.5</v>
      </c>
      <c r="L3847">
        <v>280</v>
      </c>
      <c r="M3847">
        <v>76.099999999999994</v>
      </c>
      <c r="N3847">
        <v>67.8</v>
      </c>
    </row>
    <row r="3848" spans="1:14" x14ac:dyDescent="0.25">
      <c r="A3848" t="s">
        <v>25</v>
      </c>
      <c r="B3848" t="s">
        <v>62</v>
      </c>
      <c r="C3848" s="1">
        <v>42468</v>
      </c>
      <c r="D3848">
        <f>7-0-0</f>
        <v>7</v>
      </c>
      <c r="E3848">
        <v>6.3</v>
      </c>
      <c r="F3848" s="7">
        <v>6.5378421900161028</v>
      </c>
      <c r="G3848" s="7">
        <v>1.992839018889202</v>
      </c>
      <c r="H3848">
        <v>2.31</v>
      </c>
      <c r="I3848" s="7">
        <v>2.5685480687905269</v>
      </c>
      <c r="J3848">
        <v>2.8</v>
      </c>
      <c r="K3848">
        <v>50</v>
      </c>
      <c r="L3848">
        <v>50.4</v>
      </c>
      <c r="M3848">
        <v>1.9</v>
      </c>
      <c r="N3848">
        <v>1.7</v>
      </c>
    </row>
    <row r="3849" spans="1:14" x14ac:dyDescent="0.25">
      <c r="A3849" t="s">
        <v>26</v>
      </c>
      <c r="B3849" t="s">
        <v>62</v>
      </c>
      <c r="C3849" s="1">
        <v>42468</v>
      </c>
      <c r="D3849">
        <f>16-0-0</f>
        <v>16</v>
      </c>
      <c r="E3849">
        <v>13.8</v>
      </c>
      <c r="F3849" s="7">
        <v>14.943639291465379</v>
      </c>
      <c r="G3849" s="7">
        <v>1.3458133634056948</v>
      </c>
      <c r="H3849">
        <v>1.56</v>
      </c>
      <c r="I3849" s="7">
        <v>1.7346038906117847</v>
      </c>
      <c r="J3849">
        <v>8.5</v>
      </c>
      <c r="K3849">
        <v>152</v>
      </c>
      <c r="L3849">
        <v>110.4</v>
      </c>
      <c r="M3849">
        <v>11.8</v>
      </c>
      <c r="N3849">
        <v>10.5</v>
      </c>
    </row>
    <row r="3850" spans="1:14" x14ac:dyDescent="0.25">
      <c r="A3850" t="s">
        <v>27</v>
      </c>
      <c r="B3850" t="s">
        <v>62</v>
      </c>
      <c r="C3850" s="1">
        <v>42468</v>
      </c>
      <c r="D3850">
        <f>20-0-0</f>
        <v>20</v>
      </c>
      <c r="E3850">
        <v>18.2</v>
      </c>
      <c r="F3850" s="7">
        <v>18.679549114331724</v>
      </c>
      <c r="G3850" s="7">
        <v>1.1646461798703129</v>
      </c>
      <c r="H3850">
        <v>1.35</v>
      </c>
      <c r="I3850" s="7">
        <v>1.5010995207217366</v>
      </c>
      <c r="J3850">
        <v>8.6999999999999993</v>
      </c>
      <c r="K3850">
        <v>155.5</v>
      </c>
      <c r="L3850">
        <v>145.6</v>
      </c>
      <c r="M3850">
        <v>38.9</v>
      </c>
      <c r="N3850">
        <v>34.700000000000003</v>
      </c>
    </row>
    <row r="3851" spans="1:14" x14ac:dyDescent="0.25">
      <c r="A3851" t="s">
        <v>28</v>
      </c>
      <c r="B3851" t="s">
        <v>62</v>
      </c>
      <c r="C3851" s="1">
        <v>42468</v>
      </c>
      <c r="D3851">
        <f>5.5-0-0</f>
        <v>5.5</v>
      </c>
      <c r="E3851">
        <v>7</v>
      </c>
      <c r="F3851" s="7">
        <v>5.1368760064412236</v>
      </c>
      <c r="G3851" s="7">
        <v>1.1560191711305328</v>
      </c>
      <c r="H3851">
        <v>1.34</v>
      </c>
      <c r="I3851" s="7">
        <v>1.4899802650126868</v>
      </c>
      <c r="J3851">
        <v>2.7</v>
      </c>
      <c r="K3851">
        <v>47.5</v>
      </c>
      <c r="L3851">
        <v>56</v>
      </c>
      <c r="M3851">
        <v>12</v>
      </c>
      <c r="N3851">
        <v>10.7</v>
      </c>
    </row>
    <row r="3852" spans="1:14" x14ac:dyDescent="0.25">
      <c r="A3852" t="s">
        <v>29</v>
      </c>
      <c r="B3852" t="s">
        <v>62</v>
      </c>
      <c r="C3852" s="1">
        <v>42468</v>
      </c>
      <c r="D3852">
        <f>16-0-0</f>
        <v>16</v>
      </c>
      <c r="E3852">
        <v>12.4</v>
      </c>
      <c r="F3852" s="7">
        <v>14.943639291465379</v>
      </c>
      <c r="G3852" s="7">
        <v>1.1128841274316323</v>
      </c>
      <c r="H3852">
        <v>1.29</v>
      </c>
      <c r="I3852" s="7">
        <v>1.4343839864674373</v>
      </c>
      <c r="J3852">
        <v>6.9</v>
      </c>
      <c r="K3852">
        <v>123</v>
      </c>
      <c r="L3852">
        <v>99.2</v>
      </c>
      <c r="M3852">
        <v>6.7</v>
      </c>
      <c r="N3852">
        <v>6</v>
      </c>
    </row>
    <row r="3853" spans="1:14" x14ac:dyDescent="0.25">
      <c r="A3853" t="s">
        <v>30</v>
      </c>
      <c r="B3853" t="s">
        <v>62</v>
      </c>
      <c r="C3853" s="1">
        <v>42468</v>
      </c>
      <c r="D3853">
        <f>35-0-0</f>
        <v>35</v>
      </c>
      <c r="E3853">
        <v>31.3</v>
      </c>
      <c r="F3853" s="7">
        <v>32.689210950080515</v>
      </c>
      <c r="G3853" s="7">
        <v>1.3803213983648153</v>
      </c>
      <c r="H3853">
        <v>1.6</v>
      </c>
      <c r="I3853" s="7">
        <v>1.7790809134479841</v>
      </c>
      <c r="J3853">
        <v>15.7</v>
      </c>
      <c r="K3853">
        <v>280</v>
      </c>
      <c r="L3853">
        <v>250.4</v>
      </c>
      <c r="M3853">
        <v>16.3</v>
      </c>
      <c r="N3853">
        <v>14.5</v>
      </c>
    </row>
    <row r="3854" spans="1:14" x14ac:dyDescent="0.25">
      <c r="A3854" t="s">
        <v>31</v>
      </c>
      <c r="B3854" t="s">
        <v>62</v>
      </c>
      <c r="C3854" s="1">
        <v>42468</v>
      </c>
      <c r="D3854">
        <f>53.5-0-0</f>
        <v>53.5</v>
      </c>
      <c r="E3854">
        <v>40.299999999999997</v>
      </c>
      <c r="F3854" s="7">
        <v>49.967793880837363</v>
      </c>
      <c r="G3854" s="7">
        <v>1.1560191711305328</v>
      </c>
      <c r="H3854">
        <v>1.34</v>
      </c>
      <c r="I3854" s="7">
        <v>1.4899802650126868</v>
      </c>
      <c r="J3854">
        <v>23.3</v>
      </c>
      <c r="K3854">
        <v>415.5</v>
      </c>
      <c r="L3854">
        <v>322.39999999999998</v>
      </c>
      <c r="M3854">
        <v>41.9</v>
      </c>
      <c r="N3854">
        <v>37.299999999999997</v>
      </c>
    </row>
    <row r="3855" spans="1:14" x14ac:dyDescent="0.25">
      <c r="A3855" t="s">
        <v>32</v>
      </c>
      <c r="B3855" t="s">
        <v>62</v>
      </c>
      <c r="C3855" s="1">
        <v>42468</v>
      </c>
      <c r="D3855">
        <f>7-0-0</f>
        <v>7</v>
      </c>
      <c r="E3855">
        <v>6.8</v>
      </c>
      <c r="F3855" s="7">
        <v>6.5378421900161028</v>
      </c>
      <c r="G3855" s="7">
        <v>0.71604172540174782</v>
      </c>
      <c r="H3855">
        <v>0.83</v>
      </c>
      <c r="I3855" s="7">
        <v>0.92289822385114173</v>
      </c>
      <c r="J3855">
        <v>3.1</v>
      </c>
      <c r="K3855">
        <v>56</v>
      </c>
      <c r="L3855">
        <v>54.4</v>
      </c>
      <c r="M3855">
        <v>11.7</v>
      </c>
      <c r="N3855">
        <v>10.4</v>
      </c>
    </row>
    <row r="3856" spans="1:14" x14ac:dyDescent="0.25">
      <c r="A3856" t="s">
        <v>33</v>
      </c>
      <c r="B3856" t="s">
        <v>62</v>
      </c>
      <c r="C3856" s="1">
        <v>42468</v>
      </c>
      <c r="D3856">
        <v>0</v>
      </c>
      <c r="E3856">
        <v>15</v>
      </c>
      <c r="F3856" s="7">
        <v>0</v>
      </c>
      <c r="G3856" s="7">
        <v>0.83681984775866913</v>
      </c>
      <c r="H3856">
        <v>0.97</v>
      </c>
      <c r="I3856" s="7">
        <v>1.0785678037778403</v>
      </c>
      <c r="J3856">
        <v>83.3</v>
      </c>
      <c r="K3856">
        <v>0</v>
      </c>
      <c r="L3856">
        <v>120</v>
      </c>
      <c r="M3856">
        <v>470.7</v>
      </c>
      <c r="N3856">
        <v>419.5</v>
      </c>
    </row>
    <row r="3857" spans="1:14" x14ac:dyDescent="0.25">
      <c r="A3857" t="s">
        <v>34</v>
      </c>
      <c r="B3857" t="s">
        <v>62</v>
      </c>
      <c r="C3857" s="1">
        <v>42468</v>
      </c>
      <c r="D3857">
        <f>6-0-0</f>
        <v>6</v>
      </c>
      <c r="E3857">
        <v>7.2</v>
      </c>
      <c r="F3857" s="7">
        <v>5.6038647342995169</v>
      </c>
      <c r="G3857" s="7">
        <v>0.48311248942768537</v>
      </c>
      <c r="H3857">
        <v>0.56000000000000005</v>
      </c>
      <c r="I3857" s="7">
        <v>0.62267831970679444</v>
      </c>
      <c r="J3857">
        <v>4.0999999999999996</v>
      </c>
      <c r="K3857">
        <v>72.64</v>
      </c>
      <c r="L3857">
        <v>57.6</v>
      </c>
      <c r="M3857">
        <v>4.2</v>
      </c>
      <c r="N3857">
        <v>3.8</v>
      </c>
    </row>
    <row r="3858" spans="1:14" x14ac:dyDescent="0.25">
      <c r="A3858" t="s">
        <v>35</v>
      </c>
      <c r="B3858" t="s">
        <v>62</v>
      </c>
      <c r="C3858" s="1">
        <v>42468</v>
      </c>
      <c r="D3858">
        <f>27-0-0</f>
        <v>27</v>
      </c>
      <c r="E3858">
        <v>18</v>
      </c>
      <c r="F3858" s="7">
        <v>25.217391304347824</v>
      </c>
      <c r="G3858" s="7">
        <v>0.47448548068790525</v>
      </c>
      <c r="H3858">
        <v>0.55000000000000004</v>
      </c>
      <c r="I3858" s="7">
        <v>0.61155906399774462</v>
      </c>
      <c r="J3858">
        <v>11.3</v>
      </c>
      <c r="K3858">
        <v>202</v>
      </c>
      <c r="L3858">
        <v>144</v>
      </c>
      <c r="M3858">
        <v>50.9</v>
      </c>
      <c r="N3858">
        <v>45.3</v>
      </c>
    </row>
    <row r="3859" spans="1:14" x14ac:dyDescent="0.25">
      <c r="A3859" t="s">
        <v>36</v>
      </c>
      <c r="B3859" t="s">
        <v>62</v>
      </c>
      <c r="C3859" s="1">
        <v>42468</v>
      </c>
      <c r="D3859">
        <v>0</v>
      </c>
      <c r="E3859">
        <v>8</v>
      </c>
      <c r="F3859" s="7">
        <v>0</v>
      </c>
      <c r="G3859" s="7">
        <v>0.21567521849450236</v>
      </c>
      <c r="H3859">
        <v>0.25</v>
      </c>
      <c r="I3859" s="7">
        <v>0.2779813927262475</v>
      </c>
      <c r="J3859">
        <v>44.4</v>
      </c>
      <c r="K3859">
        <v>0</v>
      </c>
      <c r="L3859">
        <v>64</v>
      </c>
      <c r="M3859">
        <v>0</v>
      </c>
      <c r="N3859">
        <v>0</v>
      </c>
    </row>
    <row r="3860" spans="1:14" x14ac:dyDescent="0.25">
      <c r="A3860" t="s">
        <v>37</v>
      </c>
      <c r="B3860" t="s">
        <v>62</v>
      </c>
      <c r="C3860" s="1">
        <v>42468</v>
      </c>
      <c r="D3860">
        <v>0</v>
      </c>
      <c r="E3860">
        <v>0</v>
      </c>
      <c r="F3860" s="7">
        <v>0</v>
      </c>
      <c r="G3860" s="7">
        <v>0</v>
      </c>
      <c r="H3860">
        <v>0</v>
      </c>
      <c r="I3860" s="7">
        <v>0</v>
      </c>
      <c r="J3860">
        <v>0</v>
      </c>
      <c r="K3860">
        <v>0</v>
      </c>
      <c r="L3860">
        <v>0</v>
      </c>
      <c r="M3860">
        <v>0</v>
      </c>
      <c r="N3860">
        <v>0</v>
      </c>
    </row>
    <row r="3861" spans="1:14" x14ac:dyDescent="0.25">
      <c r="A3861" t="s">
        <v>38</v>
      </c>
      <c r="B3861" t="s">
        <v>62</v>
      </c>
      <c r="C3861" s="1">
        <v>42468</v>
      </c>
      <c r="D3861">
        <v>0</v>
      </c>
      <c r="E3861">
        <v>10</v>
      </c>
      <c r="F3861" s="7">
        <v>0</v>
      </c>
      <c r="G3861" s="7">
        <v>0</v>
      </c>
      <c r="H3861">
        <v>0</v>
      </c>
      <c r="I3861" s="7">
        <v>0</v>
      </c>
      <c r="J3861">
        <v>55.5</v>
      </c>
      <c r="K3861">
        <v>0</v>
      </c>
      <c r="L3861">
        <v>80</v>
      </c>
      <c r="M3861">
        <v>315.39999999999998</v>
      </c>
      <c r="N3861">
        <v>281.10000000000002</v>
      </c>
    </row>
    <row r="3862" spans="1:14" x14ac:dyDescent="0.25">
      <c r="A3862" t="s">
        <v>59</v>
      </c>
      <c r="B3862" t="s">
        <v>62</v>
      </c>
      <c r="C3862" s="1">
        <v>42468</v>
      </c>
      <c r="D3862">
        <v>0</v>
      </c>
      <c r="E3862">
        <v>5</v>
      </c>
      <c r="F3862" s="7">
        <v>0</v>
      </c>
      <c r="G3862" s="7">
        <v>0</v>
      </c>
      <c r="I3862" s="7">
        <v>0</v>
      </c>
      <c r="K3862">
        <v>0</v>
      </c>
      <c r="L3862">
        <v>40</v>
      </c>
      <c r="M3862">
        <v>0</v>
      </c>
      <c r="N3862">
        <v>0</v>
      </c>
    </row>
    <row r="3863" spans="1:14" x14ac:dyDescent="0.25">
      <c r="A3863" t="s">
        <v>1</v>
      </c>
      <c r="B3863" t="s">
        <v>62</v>
      </c>
      <c r="C3863" s="1">
        <v>42469</v>
      </c>
      <c r="D3863">
        <v>641.10000000000014</v>
      </c>
      <c r="E3863">
        <v>507.19999999999993</v>
      </c>
      <c r="F3863">
        <v>526</v>
      </c>
      <c r="G3863">
        <v>144</v>
      </c>
      <c r="H3863">
        <v>177.35000000000002</v>
      </c>
      <c r="I3863">
        <v>178.84</v>
      </c>
      <c r="J3863">
        <v>534.95000000000005</v>
      </c>
      <c r="K3863">
        <v>5670.2000000000007</v>
      </c>
      <c r="L3863">
        <v>4968</v>
      </c>
      <c r="M3863">
        <v>1838.9</v>
      </c>
      <c r="N3863">
        <v>1689.1200000000001</v>
      </c>
    </row>
    <row r="3864" spans="1:14" x14ac:dyDescent="0.25">
      <c r="A3864" t="s">
        <v>2</v>
      </c>
      <c r="B3864" t="s">
        <v>62</v>
      </c>
      <c r="C3864" s="1">
        <v>42469</v>
      </c>
      <c r="D3864">
        <f>17.5-0-0</f>
        <v>17.5</v>
      </c>
      <c r="E3864">
        <v>15.4</v>
      </c>
      <c r="F3864" s="7">
        <v>14.358134456403054</v>
      </c>
      <c r="G3864" s="7">
        <v>16.807442909500985</v>
      </c>
      <c r="H3864">
        <v>20.7</v>
      </c>
      <c r="I3864" s="7">
        <v>20.873910346771915</v>
      </c>
      <c r="J3864">
        <v>8</v>
      </c>
      <c r="K3864">
        <v>151.93</v>
      </c>
      <c r="L3864">
        <v>138.6</v>
      </c>
      <c r="M3864">
        <v>10.9</v>
      </c>
      <c r="N3864">
        <v>10</v>
      </c>
    </row>
    <row r="3865" spans="1:14" x14ac:dyDescent="0.25">
      <c r="A3865" t="s">
        <v>3</v>
      </c>
      <c r="B3865" t="s">
        <v>62</v>
      </c>
      <c r="C3865" s="1">
        <v>42469</v>
      </c>
      <c r="D3865">
        <f>4.7-0-0</f>
        <v>4.7</v>
      </c>
      <c r="E3865">
        <v>3.9</v>
      </c>
      <c r="F3865" s="7">
        <v>3.8561846825768207</v>
      </c>
      <c r="G3865" s="7">
        <v>11.456667606427965</v>
      </c>
      <c r="H3865">
        <v>14.11</v>
      </c>
      <c r="I3865" s="7">
        <v>14.228544685649844</v>
      </c>
      <c r="J3865">
        <v>2.2000000000000002</v>
      </c>
      <c r="K3865">
        <v>42.5</v>
      </c>
      <c r="L3865">
        <v>35.1</v>
      </c>
      <c r="M3865">
        <v>6.3</v>
      </c>
      <c r="N3865">
        <v>5.8</v>
      </c>
    </row>
    <row r="3866" spans="1:14" x14ac:dyDescent="0.25">
      <c r="A3866" t="s">
        <v>4</v>
      </c>
      <c r="B3866" t="s">
        <v>62</v>
      </c>
      <c r="C3866" s="1">
        <v>42469</v>
      </c>
      <c r="D3866">
        <f>9.2-0-0</f>
        <v>9.1999999999999993</v>
      </c>
      <c r="E3866">
        <v>7.8</v>
      </c>
      <c r="F3866" s="7">
        <v>7.5482763999376052</v>
      </c>
      <c r="G3866" s="7">
        <v>8.5092754440372147</v>
      </c>
      <c r="H3866">
        <v>10.48</v>
      </c>
      <c r="I3866" s="7">
        <v>10.568047363969551</v>
      </c>
      <c r="J3866">
        <v>4.5999999999999996</v>
      </c>
      <c r="K3866">
        <v>87.72999999999999</v>
      </c>
      <c r="L3866">
        <v>70.2</v>
      </c>
      <c r="M3866">
        <v>11.6</v>
      </c>
      <c r="N3866">
        <v>10.7</v>
      </c>
    </row>
    <row r="3867" spans="1:14" x14ac:dyDescent="0.25">
      <c r="A3867" t="s">
        <v>5</v>
      </c>
      <c r="B3867" t="s">
        <v>62</v>
      </c>
      <c r="C3867" s="1">
        <v>42469</v>
      </c>
      <c r="D3867">
        <f>23.5-0-0</f>
        <v>23.5</v>
      </c>
      <c r="E3867">
        <v>7.7</v>
      </c>
      <c r="F3867" s="7">
        <v>19.2809234128841</v>
      </c>
      <c r="G3867" s="7">
        <v>8.2088525514519297</v>
      </c>
      <c r="H3867">
        <v>10.11</v>
      </c>
      <c r="I3867" s="7">
        <v>10.194938821539328</v>
      </c>
      <c r="J3867">
        <v>7.9</v>
      </c>
      <c r="K3867">
        <v>149.38600000000002</v>
      </c>
      <c r="L3867">
        <v>69.3</v>
      </c>
      <c r="M3867">
        <v>7.2</v>
      </c>
      <c r="N3867">
        <v>6.6</v>
      </c>
    </row>
    <row r="3868" spans="1:14" x14ac:dyDescent="0.25">
      <c r="A3868" t="s">
        <v>6</v>
      </c>
      <c r="B3868" t="s">
        <v>62</v>
      </c>
      <c r="C3868" s="1">
        <v>42469</v>
      </c>
      <c r="D3868">
        <f>16.6-0-0</f>
        <v>16.600000000000001</v>
      </c>
      <c r="E3868">
        <v>15.4</v>
      </c>
      <c r="F3868" s="7">
        <v>13.619716112930897</v>
      </c>
      <c r="G3868" s="7">
        <v>10.116943896250353</v>
      </c>
      <c r="H3868">
        <v>12.46</v>
      </c>
      <c r="I3868" s="7">
        <v>12.564682266704258</v>
      </c>
      <c r="J3868">
        <v>5.7</v>
      </c>
      <c r="K3868">
        <v>108.791</v>
      </c>
      <c r="L3868">
        <v>138.6</v>
      </c>
      <c r="M3868">
        <v>7.4</v>
      </c>
      <c r="N3868">
        <v>6.8</v>
      </c>
    </row>
    <row r="3869" spans="1:14" x14ac:dyDescent="0.25">
      <c r="A3869" t="s">
        <v>7</v>
      </c>
      <c r="B3869" t="s">
        <v>62</v>
      </c>
      <c r="C3869" s="1">
        <v>42469</v>
      </c>
      <c r="D3869">
        <f>25.3-0-0</f>
        <v>25.3</v>
      </c>
      <c r="E3869">
        <v>11.5</v>
      </c>
      <c r="F3869" s="7">
        <v>20.757760099828417</v>
      </c>
      <c r="G3869" s="7">
        <v>8.5498731322244144</v>
      </c>
      <c r="H3869">
        <v>10.53</v>
      </c>
      <c r="I3869" s="7">
        <v>10.618467437270931</v>
      </c>
      <c r="J3869">
        <v>8.9</v>
      </c>
      <c r="K3869">
        <v>169.57</v>
      </c>
      <c r="L3869">
        <v>103.5</v>
      </c>
      <c r="M3869">
        <v>8.8000000000000007</v>
      </c>
      <c r="N3869">
        <v>8.1</v>
      </c>
    </row>
    <row r="3870" spans="1:14" x14ac:dyDescent="0.25">
      <c r="A3870" t="s">
        <v>8</v>
      </c>
      <c r="B3870" t="s">
        <v>62</v>
      </c>
      <c r="C3870" s="1">
        <v>42469</v>
      </c>
      <c r="D3870">
        <f>26.9-0-0</f>
        <v>26.9</v>
      </c>
      <c r="E3870">
        <v>9.4</v>
      </c>
      <c r="F3870" s="7">
        <v>22.070503821556695</v>
      </c>
      <c r="G3870" s="7">
        <v>6.4956301099520717</v>
      </c>
      <c r="H3870">
        <v>8</v>
      </c>
      <c r="I3870" s="7">
        <v>8.0672117282210305</v>
      </c>
      <c r="J3870">
        <v>15.3</v>
      </c>
      <c r="K3870">
        <v>290.49</v>
      </c>
      <c r="L3870">
        <v>84.600000000000009</v>
      </c>
      <c r="M3870">
        <v>18.600000000000001</v>
      </c>
      <c r="N3870">
        <v>17.100000000000001</v>
      </c>
    </row>
    <row r="3871" spans="1:14" x14ac:dyDescent="0.25">
      <c r="A3871" t="s">
        <v>9</v>
      </c>
      <c r="B3871" t="s">
        <v>62</v>
      </c>
      <c r="C3871" s="1">
        <v>42469</v>
      </c>
      <c r="D3871">
        <f>13.8-0-0</f>
        <v>13.8</v>
      </c>
      <c r="E3871">
        <v>11.3</v>
      </c>
      <c r="F3871" s="7">
        <v>11.322414599906409</v>
      </c>
      <c r="G3871" s="7">
        <v>8.4118409923879316</v>
      </c>
      <c r="H3871">
        <v>10.36</v>
      </c>
      <c r="I3871" s="7">
        <v>10.447039188046235</v>
      </c>
      <c r="J3871">
        <v>6.9</v>
      </c>
      <c r="K3871">
        <v>132</v>
      </c>
      <c r="L3871">
        <v>101.7</v>
      </c>
      <c r="M3871">
        <v>7.4</v>
      </c>
      <c r="N3871">
        <v>6.8</v>
      </c>
    </row>
    <row r="3872" spans="1:14" x14ac:dyDescent="0.25">
      <c r="A3872" t="s">
        <v>10</v>
      </c>
      <c r="B3872" t="s">
        <v>62</v>
      </c>
      <c r="C3872" s="1">
        <v>42469</v>
      </c>
      <c r="D3872">
        <f>16-0-0</f>
        <v>16</v>
      </c>
      <c r="E3872">
        <v>12.5</v>
      </c>
      <c r="F3872" s="7">
        <v>13.127437217282793</v>
      </c>
      <c r="G3872" s="7">
        <v>7.9652664223287282</v>
      </c>
      <c r="H3872">
        <v>9.81</v>
      </c>
      <c r="I3872" s="7">
        <v>9.8924183817310407</v>
      </c>
      <c r="J3872">
        <v>7.7</v>
      </c>
      <c r="K3872">
        <v>146.36500000000001</v>
      </c>
      <c r="L3872">
        <v>112.5</v>
      </c>
      <c r="M3872">
        <v>10.6</v>
      </c>
      <c r="N3872">
        <v>9.6999999999999993</v>
      </c>
    </row>
    <row r="3873" spans="1:14" x14ac:dyDescent="0.25">
      <c r="A3873" t="s">
        <v>11</v>
      </c>
      <c r="B3873" t="s">
        <v>62</v>
      </c>
      <c r="C3873" s="1">
        <v>42469</v>
      </c>
      <c r="D3873">
        <f>10.6-0-0</f>
        <v>10.6</v>
      </c>
      <c r="E3873">
        <v>9.6</v>
      </c>
      <c r="F3873" s="7">
        <v>8.6969271564498492</v>
      </c>
      <c r="G3873" s="7">
        <v>7.6242458415562444</v>
      </c>
      <c r="H3873">
        <v>9.39</v>
      </c>
      <c r="I3873" s="7">
        <v>9.4688897659994353</v>
      </c>
      <c r="J3873">
        <v>5</v>
      </c>
      <c r="K3873">
        <v>94.324999999999974</v>
      </c>
      <c r="L3873">
        <v>86.399999999999991</v>
      </c>
      <c r="M3873">
        <v>7.5</v>
      </c>
      <c r="N3873">
        <v>6.9</v>
      </c>
    </row>
    <row r="3874" spans="1:14" x14ac:dyDescent="0.25">
      <c r="A3874" t="s">
        <v>12</v>
      </c>
      <c r="B3874" t="s">
        <v>62</v>
      </c>
      <c r="C3874" s="1">
        <v>42469</v>
      </c>
      <c r="D3874">
        <f>34.2-0-0</f>
        <v>34.200000000000003</v>
      </c>
      <c r="E3874">
        <v>28.9</v>
      </c>
      <c r="F3874" s="7">
        <v>28.05989705194197</v>
      </c>
      <c r="G3874" s="7">
        <v>5.3832534536227792</v>
      </c>
      <c r="H3874">
        <v>6.63</v>
      </c>
      <c r="I3874" s="7">
        <v>6.6857017197631796</v>
      </c>
      <c r="J3874">
        <v>16.2</v>
      </c>
      <c r="K3874">
        <v>308.97499999999997</v>
      </c>
      <c r="L3874">
        <v>260.09999999999997</v>
      </c>
      <c r="M3874">
        <v>49.4</v>
      </c>
      <c r="N3874">
        <v>45.4</v>
      </c>
    </row>
    <row r="3875" spans="1:14" x14ac:dyDescent="0.25">
      <c r="A3875" t="s">
        <v>13</v>
      </c>
      <c r="B3875" t="s">
        <v>62</v>
      </c>
      <c r="C3875" s="1">
        <v>42469</v>
      </c>
      <c r="D3875">
        <f>12-0-0</f>
        <v>12</v>
      </c>
      <c r="E3875">
        <v>10</v>
      </c>
      <c r="F3875" s="7">
        <v>9.8455779129620939</v>
      </c>
      <c r="G3875" s="7">
        <v>5.6593177332957421</v>
      </c>
      <c r="H3875">
        <v>6.97</v>
      </c>
      <c r="I3875" s="7">
        <v>7.0285582182125728</v>
      </c>
      <c r="J3875">
        <v>5.5</v>
      </c>
      <c r="K3875">
        <v>105</v>
      </c>
      <c r="L3875">
        <v>90</v>
      </c>
      <c r="M3875">
        <v>6.3</v>
      </c>
      <c r="N3875">
        <v>5.8</v>
      </c>
    </row>
    <row r="3876" spans="1:14" x14ac:dyDescent="0.25">
      <c r="A3876" t="s">
        <v>14</v>
      </c>
      <c r="B3876" t="s">
        <v>62</v>
      </c>
      <c r="C3876" s="1">
        <v>42469</v>
      </c>
      <c r="D3876">
        <f>8-0-0</f>
        <v>8</v>
      </c>
      <c r="E3876">
        <v>6.1</v>
      </c>
      <c r="F3876" s="7">
        <v>6.5637186086413966</v>
      </c>
      <c r="G3876" s="7">
        <v>3.4183253453622777</v>
      </c>
      <c r="H3876">
        <v>4.21</v>
      </c>
      <c r="I3876" s="7">
        <v>4.2453701719763171</v>
      </c>
      <c r="J3876">
        <v>3.8</v>
      </c>
      <c r="K3876">
        <v>72</v>
      </c>
      <c r="L3876">
        <v>54.9</v>
      </c>
      <c r="M3876">
        <v>2.9</v>
      </c>
      <c r="N3876">
        <v>2.7</v>
      </c>
    </row>
    <row r="3877" spans="1:14" x14ac:dyDescent="0.25">
      <c r="A3877" t="s">
        <v>15</v>
      </c>
      <c r="B3877" t="s">
        <v>62</v>
      </c>
      <c r="C3877" s="1">
        <v>42469</v>
      </c>
      <c r="D3877">
        <f>12-0-0</f>
        <v>12</v>
      </c>
      <c r="E3877">
        <v>9.9</v>
      </c>
      <c r="F3877" s="7">
        <v>9.8455779129620939</v>
      </c>
      <c r="G3877" s="7">
        <v>3.3127713560755563</v>
      </c>
      <c r="H3877">
        <v>4.08</v>
      </c>
      <c r="I3877" s="7">
        <v>4.1142779813927257</v>
      </c>
      <c r="J3877">
        <v>5.7</v>
      </c>
      <c r="K3877">
        <v>108</v>
      </c>
      <c r="L3877">
        <v>89.100000000000009</v>
      </c>
      <c r="M3877">
        <v>7.8</v>
      </c>
      <c r="N3877">
        <v>7.2</v>
      </c>
    </row>
    <row r="3878" spans="1:14" x14ac:dyDescent="0.25">
      <c r="A3878" t="s">
        <v>16</v>
      </c>
      <c r="B3878" t="s">
        <v>62</v>
      </c>
      <c r="C3878" s="1">
        <v>42469</v>
      </c>
      <c r="D3878">
        <f>15-0-0</f>
        <v>15</v>
      </c>
      <c r="E3878">
        <v>9.9</v>
      </c>
      <c r="F3878" s="7">
        <v>12.306972391202617</v>
      </c>
      <c r="G3878" s="7">
        <v>5.5131660558218201</v>
      </c>
      <c r="H3878">
        <v>6.79</v>
      </c>
      <c r="I3878" s="7">
        <v>6.8470459543275997</v>
      </c>
      <c r="J3878">
        <v>6.6</v>
      </c>
      <c r="K3878">
        <v>125</v>
      </c>
      <c r="L3878">
        <v>89.100000000000009</v>
      </c>
      <c r="M3878">
        <v>17</v>
      </c>
      <c r="N3878">
        <v>15.6</v>
      </c>
    </row>
    <row r="3879" spans="1:14" x14ac:dyDescent="0.25">
      <c r="A3879" t="s">
        <v>17</v>
      </c>
      <c r="B3879" t="s">
        <v>62</v>
      </c>
      <c r="C3879" s="1">
        <v>42469</v>
      </c>
      <c r="D3879">
        <v>0</v>
      </c>
      <c r="E3879">
        <v>17</v>
      </c>
      <c r="F3879" s="7">
        <v>0</v>
      </c>
      <c r="G3879" s="7">
        <v>2.6713278827177893</v>
      </c>
      <c r="H3879">
        <v>3.29</v>
      </c>
      <c r="I3879" s="7">
        <v>3.3176408232308989</v>
      </c>
      <c r="J3879">
        <v>89.4</v>
      </c>
      <c r="K3879">
        <v>0</v>
      </c>
      <c r="L3879">
        <v>153</v>
      </c>
      <c r="M3879">
        <v>302.8</v>
      </c>
      <c r="N3879">
        <v>278.10000000000002</v>
      </c>
    </row>
    <row r="3880" spans="1:14" x14ac:dyDescent="0.25">
      <c r="A3880" t="s">
        <v>18</v>
      </c>
      <c r="B3880" t="s">
        <v>62</v>
      </c>
      <c r="C3880" s="1">
        <v>42469</v>
      </c>
      <c r="D3880">
        <f>20-0-0</f>
        <v>20</v>
      </c>
      <c r="E3880">
        <v>16.2</v>
      </c>
      <c r="F3880" s="7">
        <v>16.409296521603491</v>
      </c>
      <c r="G3880" s="7">
        <v>2.0136453340851421</v>
      </c>
      <c r="H3880">
        <v>2.48</v>
      </c>
      <c r="I3880" s="7">
        <v>2.5008356357485195</v>
      </c>
      <c r="J3880">
        <v>9.5</v>
      </c>
      <c r="K3880">
        <v>180</v>
      </c>
      <c r="L3880">
        <v>145.79999999999998</v>
      </c>
      <c r="M3880">
        <v>34.5</v>
      </c>
      <c r="N3880">
        <v>31.7</v>
      </c>
    </row>
    <row r="3881" spans="1:14" x14ac:dyDescent="0.25">
      <c r="A3881" t="s">
        <v>19</v>
      </c>
      <c r="B3881" t="s">
        <v>62</v>
      </c>
      <c r="C3881" s="1">
        <v>42469</v>
      </c>
      <c r="D3881">
        <f>16-0-0</f>
        <v>16</v>
      </c>
      <c r="E3881">
        <v>14.6</v>
      </c>
      <c r="F3881" s="7">
        <v>13.127437217282793</v>
      </c>
      <c r="G3881" s="7">
        <v>2.005525796447702</v>
      </c>
      <c r="H3881">
        <v>2.4700000000000002</v>
      </c>
      <c r="I3881" s="7">
        <v>2.4907516210882434</v>
      </c>
      <c r="J3881">
        <v>7.6</v>
      </c>
      <c r="K3881">
        <v>145</v>
      </c>
      <c r="L3881">
        <v>131.4</v>
      </c>
      <c r="M3881">
        <v>43.4</v>
      </c>
      <c r="N3881">
        <v>39.9</v>
      </c>
    </row>
    <row r="3882" spans="1:14" x14ac:dyDescent="0.25">
      <c r="A3882" t="s">
        <v>20</v>
      </c>
      <c r="B3882" t="s">
        <v>62</v>
      </c>
      <c r="C3882" s="1">
        <v>42469</v>
      </c>
      <c r="D3882">
        <f>30-0-0</f>
        <v>30</v>
      </c>
      <c r="E3882">
        <v>23.5</v>
      </c>
      <c r="F3882" s="7">
        <v>24.613944782405234</v>
      </c>
      <c r="G3882" s="7">
        <v>1.6401466027628979</v>
      </c>
      <c r="H3882">
        <v>2.02</v>
      </c>
      <c r="I3882" s="7">
        <v>2.0369709613758102</v>
      </c>
      <c r="J3882">
        <v>14</v>
      </c>
      <c r="K3882">
        <v>265.5</v>
      </c>
      <c r="L3882">
        <v>211.5</v>
      </c>
      <c r="M3882">
        <v>40.299999999999997</v>
      </c>
      <c r="N3882">
        <v>37</v>
      </c>
    </row>
    <row r="3883" spans="1:14" x14ac:dyDescent="0.25">
      <c r="A3883" t="s">
        <v>21</v>
      </c>
      <c r="B3883" t="s">
        <v>62</v>
      </c>
      <c r="C3883" s="1">
        <v>42469</v>
      </c>
      <c r="D3883">
        <f>26-0-0</f>
        <v>26</v>
      </c>
      <c r="E3883">
        <v>22.5</v>
      </c>
      <c r="F3883" s="7">
        <v>21.332085478084537</v>
      </c>
      <c r="G3883" s="7">
        <v>2.4521003665069068</v>
      </c>
      <c r="H3883">
        <v>3.02</v>
      </c>
      <c r="I3883" s="7">
        <v>3.0453724274034393</v>
      </c>
      <c r="J3883">
        <v>11.9</v>
      </c>
      <c r="K3883">
        <v>226.5</v>
      </c>
      <c r="L3883">
        <v>202.5</v>
      </c>
      <c r="M3883">
        <v>63.3</v>
      </c>
      <c r="N3883">
        <v>58.2</v>
      </c>
    </row>
    <row r="3884" spans="1:14" x14ac:dyDescent="0.25">
      <c r="A3884" t="s">
        <v>22</v>
      </c>
      <c r="B3884" t="s">
        <v>62</v>
      </c>
      <c r="C3884" s="1">
        <v>42469</v>
      </c>
      <c r="D3884">
        <f>16.5-0-0</f>
        <v>16.5</v>
      </c>
      <c r="E3884">
        <v>17.100000000000001</v>
      </c>
      <c r="F3884" s="7">
        <v>13.537669630322879</v>
      </c>
      <c r="G3884" s="7">
        <v>1.1529743445164926</v>
      </c>
      <c r="H3884">
        <v>1.42</v>
      </c>
      <c r="I3884" s="7">
        <v>1.4319300817592329</v>
      </c>
      <c r="J3884">
        <v>7.9</v>
      </c>
      <c r="K3884">
        <v>151</v>
      </c>
      <c r="L3884">
        <v>153.9</v>
      </c>
      <c r="M3884">
        <v>39.799999999999997</v>
      </c>
      <c r="N3884">
        <v>36.6</v>
      </c>
    </row>
    <row r="3885" spans="1:14" x14ac:dyDescent="0.25">
      <c r="A3885" t="s">
        <v>23</v>
      </c>
      <c r="B3885" t="s">
        <v>62</v>
      </c>
      <c r="C3885" s="1">
        <v>42469</v>
      </c>
      <c r="D3885">
        <f>4.1-0-0</f>
        <v>4.0999999999999996</v>
      </c>
      <c r="E3885">
        <v>4.7</v>
      </c>
      <c r="F3885" s="7">
        <v>3.3639057869287154</v>
      </c>
      <c r="G3885" s="7">
        <v>1.9080913447984211</v>
      </c>
      <c r="H3885">
        <v>2.35</v>
      </c>
      <c r="I3885" s="7">
        <v>2.3697434451649277</v>
      </c>
      <c r="J3885">
        <v>1.9</v>
      </c>
      <c r="K3885">
        <v>35.529999999999994</v>
      </c>
      <c r="L3885">
        <v>42.300000000000004</v>
      </c>
      <c r="M3885">
        <v>0.8</v>
      </c>
      <c r="N3885">
        <v>0.8</v>
      </c>
    </row>
    <row r="3886" spans="1:14" x14ac:dyDescent="0.25">
      <c r="A3886" t="s">
        <v>24</v>
      </c>
      <c r="B3886" t="s">
        <v>62</v>
      </c>
      <c r="C3886" s="1">
        <v>42469</v>
      </c>
      <c r="D3886">
        <f>36.5-0-0</f>
        <v>36.5</v>
      </c>
      <c r="E3886">
        <v>35</v>
      </c>
      <c r="F3886" s="7">
        <v>29.946966151926372</v>
      </c>
      <c r="G3886" s="7">
        <v>1.3965604736396955</v>
      </c>
      <c r="H3886">
        <v>1.72</v>
      </c>
      <c r="I3886" s="7">
        <v>1.7344505215675217</v>
      </c>
      <c r="J3886">
        <v>17.600000000000001</v>
      </c>
      <c r="K3886">
        <v>334</v>
      </c>
      <c r="L3886">
        <v>315</v>
      </c>
      <c r="M3886">
        <v>88.1</v>
      </c>
      <c r="N3886">
        <v>80.900000000000006</v>
      </c>
    </row>
    <row r="3887" spans="1:14" x14ac:dyDescent="0.25">
      <c r="A3887" t="s">
        <v>25</v>
      </c>
      <c r="B3887" t="s">
        <v>62</v>
      </c>
      <c r="C3887" s="1">
        <v>42469</v>
      </c>
      <c r="D3887">
        <f>7-0-0</f>
        <v>7</v>
      </c>
      <c r="E3887">
        <v>6.3</v>
      </c>
      <c r="F3887" s="7">
        <v>5.7432537825612213</v>
      </c>
      <c r="G3887" s="7">
        <v>1.8756131942486605</v>
      </c>
      <c r="H3887">
        <v>2.31</v>
      </c>
      <c r="I3887" s="7">
        <v>2.329407386523823</v>
      </c>
      <c r="J3887">
        <v>3</v>
      </c>
      <c r="K3887">
        <v>57</v>
      </c>
      <c r="L3887">
        <v>56.699999999999996</v>
      </c>
      <c r="M3887">
        <v>2.2999999999999998</v>
      </c>
      <c r="N3887">
        <v>2.1</v>
      </c>
    </row>
    <row r="3888" spans="1:14" x14ac:dyDescent="0.25">
      <c r="A3888" t="s">
        <v>26</v>
      </c>
      <c r="B3888" t="s">
        <v>62</v>
      </c>
      <c r="C3888" s="1">
        <v>42469</v>
      </c>
      <c r="D3888">
        <f>15.5-0-0</f>
        <v>15.5</v>
      </c>
      <c r="E3888">
        <v>13.8</v>
      </c>
      <c r="F3888" s="7">
        <v>12.717204804242705</v>
      </c>
      <c r="G3888" s="7">
        <v>1.2666478714406539</v>
      </c>
      <c r="H3888">
        <v>1.56</v>
      </c>
      <c r="I3888" s="7">
        <v>1.5731062870031012</v>
      </c>
      <c r="J3888">
        <v>8.8000000000000007</v>
      </c>
      <c r="K3888">
        <v>167.5</v>
      </c>
      <c r="L3888">
        <v>124.2</v>
      </c>
      <c r="M3888">
        <v>13.4</v>
      </c>
      <c r="N3888">
        <v>12.3</v>
      </c>
    </row>
    <row r="3889" spans="1:14" x14ac:dyDescent="0.25">
      <c r="A3889" t="s">
        <v>27</v>
      </c>
      <c r="B3889" t="s">
        <v>62</v>
      </c>
      <c r="C3889" s="1">
        <v>42469</v>
      </c>
      <c r="D3889">
        <f>17-0-0</f>
        <v>17</v>
      </c>
      <c r="E3889">
        <v>18.2</v>
      </c>
      <c r="F3889" s="7">
        <v>13.947902043362967</v>
      </c>
      <c r="G3889" s="7">
        <v>1.0961375810544121</v>
      </c>
      <c r="H3889">
        <v>1.35</v>
      </c>
      <c r="I3889" s="7">
        <v>1.3613419791372992</v>
      </c>
      <c r="J3889">
        <v>9.1</v>
      </c>
      <c r="K3889">
        <v>172.5</v>
      </c>
      <c r="L3889">
        <v>163.79999999999998</v>
      </c>
      <c r="M3889">
        <v>44.5</v>
      </c>
      <c r="N3889">
        <v>40.9</v>
      </c>
    </row>
    <row r="3890" spans="1:14" x14ac:dyDescent="0.25">
      <c r="A3890" t="s">
        <v>28</v>
      </c>
      <c r="B3890" t="s">
        <v>62</v>
      </c>
      <c r="C3890" s="1">
        <v>42469</v>
      </c>
      <c r="D3890">
        <f>5.5-0-0</f>
        <v>5.5</v>
      </c>
      <c r="E3890">
        <v>7</v>
      </c>
      <c r="F3890" s="7">
        <v>4.5125565434409598</v>
      </c>
      <c r="G3890" s="7">
        <v>1.0880180434169719</v>
      </c>
      <c r="H3890">
        <v>1.34</v>
      </c>
      <c r="I3890" s="7">
        <v>1.3512579644770228</v>
      </c>
      <c r="J3890">
        <v>2.8</v>
      </c>
      <c r="K3890">
        <v>53</v>
      </c>
      <c r="L3890">
        <v>63</v>
      </c>
      <c r="M3890">
        <v>13.8</v>
      </c>
      <c r="N3890">
        <v>12.7</v>
      </c>
    </row>
    <row r="3891" spans="1:14" x14ac:dyDescent="0.25">
      <c r="A3891" t="s">
        <v>29</v>
      </c>
      <c r="B3891" t="s">
        <v>62</v>
      </c>
      <c r="C3891" s="1">
        <v>42469</v>
      </c>
      <c r="D3891">
        <f>16-0-0</f>
        <v>16</v>
      </c>
      <c r="E3891">
        <v>12.4</v>
      </c>
      <c r="F3891" s="7">
        <v>13.127437217282793</v>
      </c>
      <c r="G3891" s="7">
        <v>1.0474203552297714</v>
      </c>
      <c r="H3891">
        <v>1.29</v>
      </c>
      <c r="I3891" s="7">
        <v>1.3008378911756413</v>
      </c>
      <c r="J3891">
        <v>7.3</v>
      </c>
      <c r="K3891">
        <v>139</v>
      </c>
      <c r="L3891">
        <v>111.60000000000001</v>
      </c>
      <c r="M3891">
        <v>7.8</v>
      </c>
      <c r="N3891">
        <v>7.2</v>
      </c>
    </row>
    <row r="3892" spans="1:14" x14ac:dyDescent="0.25">
      <c r="A3892" t="s">
        <v>30</v>
      </c>
      <c r="B3892" t="s">
        <v>62</v>
      </c>
      <c r="C3892" s="1">
        <v>42469</v>
      </c>
      <c r="D3892">
        <f>36-0-0</f>
        <v>36</v>
      </c>
      <c r="E3892">
        <v>31.3</v>
      </c>
      <c r="F3892" s="7">
        <v>29.536733738886284</v>
      </c>
      <c r="G3892" s="7">
        <v>1.2991260219904144</v>
      </c>
      <c r="H3892">
        <v>1.6</v>
      </c>
      <c r="I3892" s="7">
        <v>1.6134423456442062</v>
      </c>
      <c r="J3892">
        <v>16.600000000000001</v>
      </c>
      <c r="K3892">
        <v>316</v>
      </c>
      <c r="L3892">
        <v>281.7</v>
      </c>
      <c r="M3892">
        <v>19</v>
      </c>
      <c r="N3892">
        <v>17.399999999999999</v>
      </c>
    </row>
    <row r="3893" spans="1:14" x14ac:dyDescent="0.25">
      <c r="A3893" t="s">
        <v>31</v>
      </c>
      <c r="B3893" t="s">
        <v>62</v>
      </c>
      <c r="C3893" s="1">
        <v>42469</v>
      </c>
      <c r="D3893">
        <f>52-0-0</f>
        <v>52</v>
      </c>
      <c r="E3893">
        <v>40.299999999999997</v>
      </c>
      <c r="F3893" s="7">
        <v>42.664170956169073</v>
      </c>
      <c r="G3893" s="7">
        <v>1.0880180434169719</v>
      </c>
      <c r="H3893">
        <v>1.34</v>
      </c>
      <c r="I3893" s="7">
        <v>1.3512579644770228</v>
      </c>
      <c r="J3893">
        <v>24.6</v>
      </c>
      <c r="K3893">
        <v>467.5</v>
      </c>
      <c r="L3893">
        <v>362.7</v>
      </c>
      <c r="M3893">
        <v>48.6</v>
      </c>
      <c r="N3893">
        <v>44.6</v>
      </c>
    </row>
    <row r="3894" spans="1:14" x14ac:dyDescent="0.25">
      <c r="A3894" t="s">
        <v>32</v>
      </c>
      <c r="B3894" t="s">
        <v>62</v>
      </c>
      <c r="C3894" s="1">
        <v>42469</v>
      </c>
      <c r="D3894">
        <f>7-0-0</f>
        <v>7</v>
      </c>
      <c r="E3894">
        <v>6.8</v>
      </c>
      <c r="F3894" s="7">
        <v>5.7432537825612213</v>
      </c>
      <c r="G3894" s="7">
        <v>0.67392162390752741</v>
      </c>
      <c r="H3894">
        <v>0.83</v>
      </c>
      <c r="I3894" s="7">
        <v>0.83697321680293191</v>
      </c>
      <c r="J3894">
        <v>3.3</v>
      </c>
      <c r="K3894">
        <v>63</v>
      </c>
      <c r="L3894">
        <v>61.199999999999996</v>
      </c>
      <c r="M3894">
        <v>13.6</v>
      </c>
      <c r="N3894">
        <v>12.5</v>
      </c>
    </row>
    <row r="3895" spans="1:14" x14ac:dyDescent="0.25">
      <c r="A3895" t="s">
        <v>33</v>
      </c>
      <c r="B3895" t="s">
        <v>62</v>
      </c>
      <c r="C3895" s="1">
        <v>42469</v>
      </c>
      <c r="D3895">
        <v>0</v>
      </c>
      <c r="E3895">
        <v>15</v>
      </c>
      <c r="F3895" s="7">
        <v>0</v>
      </c>
      <c r="G3895" s="7">
        <v>0.78759515083168874</v>
      </c>
      <c r="H3895">
        <v>0.97</v>
      </c>
      <c r="I3895" s="7">
        <v>0.97814942204679989</v>
      </c>
      <c r="J3895">
        <v>78.900000000000006</v>
      </c>
      <c r="K3895">
        <v>0</v>
      </c>
      <c r="L3895">
        <v>135</v>
      </c>
      <c r="M3895">
        <v>490.3</v>
      </c>
      <c r="N3895">
        <v>450.4</v>
      </c>
    </row>
    <row r="3896" spans="1:14" x14ac:dyDescent="0.25">
      <c r="A3896" t="s">
        <v>34</v>
      </c>
      <c r="B3896" t="s">
        <v>62</v>
      </c>
      <c r="C3896" s="1">
        <v>42469</v>
      </c>
      <c r="D3896">
        <f>8.7-0-0</f>
        <v>8.6999999999999993</v>
      </c>
      <c r="E3896">
        <v>7.2</v>
      </c>
      <c r="F3896" s="7">
        <v>7.1380439868975181</v>
      </c>
      <c r="G3896" s="7">
        <v>0.45469410769664509</v>
      </c>
      <c r="H3896">
        <v>0.56000000000000005</v>
      </c>
      <c r="I3896" s="7">
        <v>0.56470482097547214</v>
      </c>
      <c r="J3896">
        <v>4.3</v>
      </c>
      <c r="K3896">
        <v>81.359999999999985</v>
      </c>
      <c r="L3896">
        <v>64.8</v>
      </c>
      <c r="M3896">
        <v>4.9000000000000004</v>
      </c>
      <c r="N3896">
        <v>4.5</v>
      </c>
    </row>
    <row r="3897" spans="1:14" x14ac:dyDescent="0.25">
      <c r="A3897" t="s">
        <v>35</v>
      </c>
      <c r="B3897" t="s">
        <v>62</v>
      </c>
      <c r="C3897" s="1">
        <v>42469</v>
      </c>
      <c r="D3897">
        <f>27-0-0</f>
        <v>27</v>
      </c>
      <c r="E3897">
        <v>18</v>
      </c>
      <c r="F3897" s="7">
        <v>22.152550304164713</v>
      </c>
      <c r="G3897" s="7">
        <v>0.44657457005920492</v>
      </c>
      <c r="H3897">
        <v>0.55000000000000004</v>
      </c>
      <c r="I3897" s="7">
        <v>0.55462080631519595</v>
      </c>
      <c r="J3897">
        <v>12</v>
      </c>
      <c r="K3897">
        <v>229</v>
      </c>
      <c r="L3897">
        <v>162</v>
      </c>
      <c r="M3897">
        <v>59.4</v>
      </c>
      <c r="N3897">
        <v>54.6</v>
      </c>
    </row>
    <row r="3898" spans="1:14" x14ac:dyDescent="0.25">
      <c r="A3898" t="s">
        <v>36</v>
      </c>
      <c r="B3898" t="s">
        <v>62</v>
      </c>
      <c r="C3898" s="1">
        <v>42469</v>
      </c>
      <c r="D3898">
        <v>0</v>
      </c>
      <c r="E3898">
        <v>8</v>
      </c>
      <c r="F3898" s="7">
        <v>0</v>
      </c>
      <c r="G3898" s="7">
        <v>0.20298844093600224</v>
      </c>
      <c r="H3898">
        <v>0.25</v>
      </c>
      <c r="I3898" s="7">
        <v>0.2521003665069072</v>
      </c>
      <c r="J3898">
        <v>42.1</v>
      </c>
      <c r="K3898">
        <v>0</v>
      </c>
      <c r="L3898">
        <v>72</v>
      </c>
      <c r="M3898">
        <v>0</v>
      </c>
      <c r="N3898">
        <v>0</v>
      </c>
    </row>
    <row r="3899" spans="1:14" x14ac:dyDescent="0.25">
      <c r="A3899" t="s">
        <v>37</v>
      </c>
      <c r="B3899" t="s">
        <v>62</v>
      </c>
      <c r="C3899" s="1">
        <v>42469</v>
      </c>
      <c r="D3899">
        <v>0</v>
      </c>
      <c r="E3899">
        <v>0</v>
      </c>
      <c r="F3899" s="7">
        <v>0</v>
      </c>
      <c r="G3899" s="7">
        <v>0</v>
      </c>
      <c r="H3899">
        <v>0</v>
      </c>
      <c r="I3899" s="7">
        <v>0</v>
      </c>
      <c r="J3899">
        <v>0</v>
      </c>
      <c r="K3899">
        <v>0</v>
      </c>
      <c r="L3899">
        <v>0</v>
      </c>
      <c r="M3899">
        <v>0</v>
      </c>
      <c r="N3899">
        <v>0</v>
      </c>
    </row>
    <row r="3900" spans="1:14" x14ac:dyDescent="0.25">
      <c r="A3900" t="s">
        <v>38</v>
      </c>
      <c r="B3900" t="s">
        <v>62</v>
      </c>
      <c r="C3900" s="1">
        <v>42469</v>
      </c>
      <c r="D3900">
        <v>0</v>
      </c>
      <c r="E3900">
        <v>10</v>
      </c>
      <c r="F3900" s="7">
        <v>0</v>
      </c>
      <c r="G3900" s="7">
        <v>0</v>
      </c>
      <c r="H3900">
        <v>0</v>
      </c>
      <c r="I3900" s="7">
        <v>0</v>
      </c>
      <c r="J3900">
        <v>52.6</v>
      </c>
      <c r="K3900">
        <v>0</v>
      </c>
      <c r="L3900">
        <v>90</v>
      </c>
      <c r="M3900">
        <v>328.5</v>
      </c>
      <c r="N3900">
        <v>301.8</v>
      </c>
    </row>
    <row r="3901" spans="1:14" x14ac:dyDescent="0.25">
      <c r="A3901" t="s">
        <v>59</v>
      </c>
      <c r="B3901" t="s">
        <v>62</v>
      </c>
      <c r="C3901" s="1">
        <v>42469</v>
      </c>
      <c r="D3901">
        <v>0</v>
      </c>
      <c r="E3901">
        <v>5</v>
      </c>
      <c r="F3901" s="7">
        <v>0</v>
      </c>
      <c r="G3901" s="7">
        <v>0</v>
      </c>
      <c r="I3901" s="7">
        <v>0</v>
      </c>
      <c r="K3901">
        <v>0</v>
      </c>
      <c r="L3901">
        <v>45</v>
      </c>
      <c r="M3901">
        <v>0</v>
      </c>
      <c r="N3901">
        <v>0</v>
      </c>
    </row>
    <row r="3902" spans="1:14" x14ac:dyDescent="0.25">
      <c r="A3902" t="s">
        <v>1</v>
      </c>
      <c r="B3902" t="s">
        <v>62</v>
      </c>
      <c r="C3902" s="1">
        <v>42470</v>
      </c>
      <c r="D3902">
        <v>635.5</v>
      </c>
      <c r="E3902">
        <v>507.19999999999993</v>
      </c>
      <c r="F3902">
        <v>631</v>
      </c>
      <c r="G3902">
        <v>144</v>
      </c>
      <c r="H3902">
        <v>177.35000000000002</v>
      </c>
      <c r="I3902">
        <v>214.54000000000002</v>
      </c>
      <c r="J3902">
        <v>535.90099009900985</v>
      </c>
      <c r="K3902">
        <v>6305.7000000000007</v>
      </c>
      <c r="L3902">
        <v>5599</v>
      </c>
      <c r="M3902">
        <v>1982.8999999999996</v>
      </c>
      <c r="N3902">
        <v>1903.66</v>
      </c>
    </row>
    <row r="3903" spans="1:14" x14ac:dyDescent="0.25">
      <c r="A3903" t="s">
        <v>2</v>
      </c>
      <c r="B3903" t="s">
        <v>62</v>
      </c>
      <c r="C3903" s="1">
        <v>42470</v>
      </c>
      <c r="D3903">
        <f>17-0-0</f>
        <v>17</v>
      </c>
      <c r="E3903">
        <v>15.4</v>
      </c>
      <c r="F3903" s="7">
        <v>16.879622344610542</v>
      </c>
      <c r="G3903" s="7">
        <v>16.807442909500985</v>
      </c>
      <c r="H3903">
        <v>20.7</v>
      </c>
      <c r="I3903" s="7">
        <v>25.040755568085704</v>
      </c>
      <c r="J3903">
        <v>8.4</v>
      </c>
      <c r="K3903">
        <v>168.94</v>
      </c>
      <c r="L3903">
        <v>154</v>
      </c>
      <c r="M3903">
        <v>12.5</v>
      </c>
      <c r="N3903">
        <v>12</v>
      </c>
    </row>
    <row r="3904" spans="1:14" x14ac:dyDescent="0.25">
      <c r="A3904" t="s">
        <v>3</v>
      </c>
      <c r="B3904" t="s">
        <v>62</v>
      </c>
      <c r="C3904" s="1">
        <v>42470</v>
      </c>
      <c r="D3904">
        <f>4.9-0-0</f>
        <v>4.9000000000000004</v>
      </c>
      <c r="E3904">
        <v>3.9</v>
      </c>
      <c r="F3904" s="7">
        <v>4.865302911093627</v>
      </c>
      <c r="G3904" s="7">
        <v>11.456667606427965</v>
      </c>
      <c r="H3904">
        <v>14.11</v>
      </c>
      <c r="I3904" s="7">
        <v>17.068843529743443</v>
      </c>
      <c r="J3904">
        <v>2.4</v>
      </c>
      <c r="K3904">
        <v>47.370000000000005</v>
      </c>
      <c r="L3904">
        <v>39</v>
      </c>
      <c r="M3904">
        <v>7.2</v>
      </c>
      <c r="N3904">
        <v>6.9</v>
      </c>
    </row>
    <row r="3905" spans="1:14" x14ac:dyDescent="0.25">
      <c r="A3905" t="s">
        <v>4</v>
      </c>
      <c r="B3905" t="s">
        <v>62</v>
      </c>
      <c r="C3905" s="1">
        <v>42470</v>
      </c>
      <c r="D3905">
        <f>9.7-0-0</f>
        <v>9.6999999999999993</v>
      </c>
      <c r="E3905">
        <v>7.8</v>
      </c>
      <c r="F3905" s="7">
        <v>9.6313139260424858</v>
      </c>
      <c r="G3905" s="7">
        <v>8.5092754440372147</v>
      </c>
      <c r="H3905">
        <v>10.48</v>
      </c>
      <c r="I3905" s="7">
        <v>12.677638567803777</v>
      </c>
      <c r="J3905">
        <v>4.8</v>
      </c>
      <c r="K3905">
        <v>97.474999999999994</v>
      </c>
      <c r="L3905">
        <v>78</v>
      </c>
      <c r="M3905">
        <v>13.2</v>
      </c>
      <c r="N3905">
        <v>12.7</v>
      </c>
    </row>
    <row r="3906" spans="1:14" x14ac:dyDescent="0.25">
      <c r="A3906" t="s">
        <v>5</v>
      </c>
      <c r="B3906" t="s">
        <v>62</v>
      </c>
      <c r="C3906" s="1">
        <v>42470</v>
      </c>
      <c r="D3906">
        <f>14.2-0-1.4</f>
        <v>12.799999999999999</v>
      </c>
      <c r="E3906">
        <v>7.7</v>
      </c>
      <c r="F3906" s="7">
        <v>12.709362706530291</v>
      </c>
      <c r="G3906" s="7">
        <v>8.2088525514519297</v>
      </c>
      <c r="H3906">
        <v>10.11</v>
      </c>
      <c r="I3906" s="7">
        <v>12.230050183253454</v>
      </c>
      <c r="J3906">
        <v>8.1</v>
      </c>
      <c r="K3906">
        <v>163.57900000000001</v>
      </c>
      <c r="L3906">
        <v>77</v>
      </c>
      <c r="M3906">
        <v>8.1</v>
      </c>
      <c r="N3906">
        <v>7.7</v>
      </c>
    </row>
    <row r="3907" spans="1:14" x14ac:dyDescent="0.25">
      <c r="A3907" t="s">
        <v>6</v>
      </c>
      <c r="B3907" t="s">
        <v>62</v>
      </c>
      <c r="C3907" s="1">
        <v>42470</v>
      </c>
      <c r="D3907">
        <f>12.9-0-1.3</f>
        <v>11.6</v>
      </c>
      <c r="E3907">
        <v>15.4</v>
      </c>
      <c r="F3907" s="7">
        <v>11.517859952793076</v>
      </c>
      <c r="G3907" s="7">
        <v>10.116943896250353</v>
      </c>
      <c r="H3907">
        <v>12.46</v>
      </c>
      <c r="I3907" s="7">
        <v>15.072841274316325</v>
      </c>
      <c r="J3907">
        <v>6</v>
      </c>
      <c r="K3907">
        <v>121.661</v>
      </c>
      <c r="L3907">
        <v>154</v>
      </c>
      <c r="M3907">
        <v>8.5</v>
      </c>
      <c r="N3907">
        <v>8.1999999999999993</v>
      </c>
    </row>
    <row r="3908" spans="1:14" x14ac:dyDescent="0.25">
      <c r="A3908" t="s">
        <v>7</v>
      </c>
      <c r="B3908" t="s">
        <v>62</v>
      </c>
      <c r="C3908" s="1">
        <v>42470</v>
      </c>
      <c r="D3908">
        <f>25.3-0-0</f>
        <v>25.3</v>
      </c>
      <c r="E3908">
        <v>11.5</v>
      </c>
      <c r="F3908" s="7">
        <v>25.120849724626279</v>
      </c>
      <c r="G3908" s="7">
        <v>8.5498731322244144</v>
      </c>
      <c r="H3908">
        <v>10.53</v>
      </c>
      <c r="I3908" s="7">
        <v>12.738123484634903</v>
      </c>
      <c r="J3908">
        <v>9.6999999999999993</v>
      </c>
      <c r="K3908">
        <v>194.82</v>
      </c>
      <c r="L3908">
        <v>115</v>
      </c>
      <c r="M3908">
        <v>10.4</v>
      </c>
      <c r="N3908">
        <v>10</v>
      </c>
    </row>
    <row r="3909" spans="1:14" x14ac:dyDescent="0.25">
      <c r="A3909" t="s">
        <v>8</v>
      </c>
      <c r="B3909" t="s">
        <v>62</v>
      </c>
      <c r="C3909" s="1">
        <v>42470</v>
      </c>
      <c r="D3909">
        <f>16.2-0-0</f>
        <v>16.2</v>
      </c>
      <c r="E3909">
        <v>9.4</v>
      </c>
      <c r="F3909" s="7">
        <v>16.085287175452397</v>
      </c>
      <c r="G3909" s="7">
        <v>6.4956301099520717</v>
      </c>
      <c r="H3909">
        <v>8</v>
      </c>
      <c r="I3909" s="7">
        <v>9.6775866929799825</v>
      </c>
      <c r="J3909">
        <v>15.2</v>
      </c>
      <c r="K3909">
        <v>306.73</v>
      </c>
      <c r="L3909">
        <v>94</v>
      </c>
      <c r="M3909">
        <v>20.2</v>
      </c>
      <c r="N3909">
        <v>19.399999999999999</v>
      </c>
    </row>
    <row r="3910" spans="1:14" x14ac:dyDescent="0.25">
      <c r="A3910" t="s">
        <v>9</v>
      </c>
      <c r="B3910" t="s">
        <v>62</v>
      </c>
      <c r="C3910" s="1">
        <v>42470</v>
      </c>
      <c r="D3910">
        <f>14.6-0-0</f>
        <v>14.6</v>
      </c>
      <c r="E3910">
        <v>11.3</v>
      </c>
      <c r="F3910" s="7">
        <v>14.496616837136115</v>
      </c>
      <c r="G3910" s="7">
        <v>8.4118409923879316</v>
      </c>
      <c r="H3910">
        <v>10.36</v>
      </c>
      <c r="I3910" s="7">
        <v>12.532474767409076</v>
      </c>
      <c r="J3910">
        <v>7.3</v>
      </c>
      <c r="K3910">
        <v>146.63999999999999</v>
      </c>
      <c r="L3910">
        <v>113</v>
      </c>
      <c r="M3910">
        <v>8.4</v>
      </c>
      <c r="N3910">
        <v>8.1</v>
      </c>
    </row>
    <row r="3911" spans="1:14" x14ac:dyDescent="0.25">
      <c r="A3911" t="s">
        <v>10</v>
      </c>
      <c r="B3911" t="s">
        <v>62</v>
      </c>
      <c r="C3911" s="1">
        <v>42470</v>
      </c>
      <c r="D3911">
        <f>15.5-0-0</f>
        <v>15.5</v>
      </c>
      <c r="E3911">
        <v>12.5</v>
      </c>
      <c r="F3911" s="7">
        <v>15.390243902439025</v>
      </c>
      <c r="G3911" s="7">
        <v>7.9652664223287282</v>
      </c>
      <c r="H3911">
        <v>9.81</v>
      </c>
      <c r="I3911" s="7">
        <v>11.867140682266706</v>
      </c>
      <c r="J3911">
        <v>8</v>
      </c>
      <c r="K3911">
        <v>161.89500000000001</v>
      </c>
      <c r="L3911">
        <v>125</v>
      </c>
      <c r="M3911">
        <v>12</v>
      </c>
      <c r="N3911">
        <v>11.5</v>
      </c>
    </row>
    <row r="3912" spans="1:14" x14ac:dyDescent="0.25">
      <c r="A3912" t="s">
        <v>11</v>
      </c>
      <c r="B3912" t="s">
        <v>62</v>
      </c>
      <c r="C3912" s="1">
        <v>42470</v>
      </c>
      <c r="D3912">
        <f>11-0-0</f>
        <v>11</v>
      </c>
      <c r="E3912">
        <v>9.6</v>
      </c>
      <c r="F3912" s="7">
        <v>10.922108575924469</v>
      </c>
      <c r="G3912" s="7">
        <v>7.6242458415562444</v>
      </c>
      <c r="H3912">
        <v>9.39</v>
      </c>
      <c r="I3912" s="7">
        <v>11.359067380885255</v>
      </c>
      <c r="J3912">
        <v>5.2</v>
      </c>
      <c r="K3912">
        <v>105.33999999999999</v>
      </c>
      <c r="L3912">
        <v>96</v>
      </c>
      <c r="M3912">
        <v>8.6999999999999993</v>
      </c>
      <c r="N3912">
        <v>8.3000000000000007</v>
      </c>
    </row>
    <row r="3913" spans="1:14" x14ac:dyDescent="0.25">
      <c r="A3913" t="s">
        <v>12</v>
      </c>
      <c r="B3913" t="s">
        <v>62</v>
      </c>
      <c r="C3913" s="1">
        <v>42470</v>
      </c>
      <c r="D3913">
        <f>34.2-0-0</f>
        <v>34.200000000000003</v>
      </c>
      <c r="E3913">
        <v>28.9</v>
      </c>
      <c r="F3913" s="7">
        <v>33.957828481510624</v>
      </c>
      <c r="G3913" s="7">
        <v>5.3832534536227792</v>
      </c>
      <c r="H3913">
        <v>6.63</v>
      </c>
      <c r="I3913" s="7">
        <v>8.0202999718071606</v>
      </c>
      <c r="J3913">
        <v>17</v>
      </c>
      <c r="K3913">
        <v>343.125</v>
      </c>
      <c r="L3913">
        <v>289</v>
      </c>
      <c r="M3913">
        <v>56.4</v>
      </c>
      <c r="N3913">
        <v>54.1</v>
      </c>
    </row>
    <row r="3914" spans="1:14" x14ac:dyDescent="0.25">
      <c r="A3914" t="s">
        <v>13</v>
      </c>
      <c r="B3914" t="s">
        <v>62</v>
      </c>
      <c r="C3914" s="1">
        <v>42470</v>
      </c>
      <c r="D3914">
        <f>11-0-0</f>
        <v>11</v>
      </c>
      <c r="E3914">
        <v>10</v>
      </c>
      <c r="F3914" s="7">
        <v>10.922108575924469</v>
      </c>
      <c r="G3914" s="7">
        <v>5.6593177332957421</v>
      </c>
      <c r="H3914">
        <v>6.97</v>
      </c>
      <c r="I3914" s="7">
        <v>8.4315974062588097</v>
      </c>
      <c r="J3914">
        <v>5.8</v>
      </c>
      <c r="K3914">
        <v>116</v>
      </c>
      <c r="L3914">
        <v>100</v>
      </c>
      <c r="M3914">
        <v>7.1</v>
      </c>
      <c r="N3914">
        <v>6.8</v>
      </c>
    </row>
    <row r="3915" spans="1:14" x14ac:dyDescent="0.25">
      <c r="A3915" t="s">
        <v>14</v>
      </c>
      <c r="B3915" t="s">
        <v>62</v>
      </c>
      <c r="C3915" s="1">
        <v>42470</v>
      </c>
      <c r="D3915">
        <f>30-0-0</f>
        <v>30</v>
      </c>
      <c r="E3915">
        <v>6.1</v>
      </c>
      <c r="F3915" s="7">
        <v>29.787568843430371</v>
      </c>
      <c r="G3915" s="7">
        <v>3.4183253453622777</v>
      </c>
      <c r="H3915">
        <v>4.21</v>
      </c>
      <c r="I3915" s="7">
        <v>5.0928299971807158</v>
      </c>
      <c r="J3915">
        <v>5.0999999999999996</v>
      </c>
      <c r="K3915">
        <v>102</v>
      </c>
      <c r="L3915">
        <v>61</v>
      </c>
      <c r="M3915">
        <v>4.2</v>
      </c>
      <c r="N3915">
        <v>4</v>
      </c>
    </row>
    <row r="3916" spans="1:14" x14ac:dyDescent="0.25">
      <c r="A3916" t="s">
        <v>15</v>
      </c>
      <c r="B3916" t="s">
        <v>62</v>
      </c>
      <c r="C3916" s="1">
        <v>42470</v>
      </c>
      <c r="D3916">
        <f>13.5-0-0</f>
        <v>13.5</v>
      </c>
      <c r="E3916">
        <v>9.9</v>
      </c>
      <c r="F3916" s="7">
        <v>13.404405979543666</v>
      </c>
      <c r="G3916" s="7">
        <v>3.3127713560755563</v>
      </c>
      <c r="H3916">
        <v>4.08</v>
      </c>
      <c r="I3916" s="7">
        <v>4.9355692134197913</v>
      </c>
      <c r="J3916">
        <v>6</v>
      </c>
      <c r="K3916">
        <v>121.5</v>
      </c>
      <c r="L3916">
        <v>99</v>
      </c>
      <c r="M3916">
        <v>9</v>
      </c>
      <c r="N3916">
        <v>8.6</v>
      </c>
    </row>
    <row r="3917" spans="1:14" x14ac:dyDescent="0.25">
      <c r="A3917" t="s">
        <v>16</v>
      </c>
      <c r="B3917" t="s">
        <v>62</v>
      </c>
      <c r="C3917" s="1">
        <v>42470</v>
      </c>
      <c r="D3917">
        <f>12-0-0</f>
        <v>12</v>
      </c>
      <c r="E3917">
        <v>9.9</v>
      </c>
      <c r="F3917" s="7">
        <v>11.915027537372147</v>
      </c>
      <c r="G3917" s="7">
        <v>5.5131660558218201</v>
      </c>
      <c r="H3917">
        <v>6.79</v>
      </c>
      <c r="I3917" s="7">
        <v>8.2138517056667606</v>
      </c>
      <c r="J3917">
        <v>6.8</v>
      </c>
      <c r="K3917">
        <v>137</v>
      </c>
      <c r="L3917">
        <v>99</v>
      </c>
      <c r="M3917">
        <v>19.2</v>
      </c>
      <c r="N3917">
        <v>18.399999999999999</v>
      </c>
    </row>
    <row r="3918" spans="1:14" x14ac:dyDescent="0.25">
      <c r="A3918" t="s">
        <v>17</v>
      </c>
      <c r="B3918" t="s">
        <v>62</v>
      </c>
      <c r="C3918" s="1">
        <v>42470</v>
      </c>
      <c r="D3918">
        <v>0</v>
      </c>
      <c r="E3918">
        <v>17</v>
      </c>
      <c r="F3918" s="7">
        <v>0</v>
      </c>
      <c r="G3918" s="7">
        <v>2.6713278827177893</v>
      </c>
      <c r="H3918">
        <v>3.29</v>
      </c>
      <c r="I3918" s="7">
        <v>3.979907527488018</v>
      </c>
      <c r="J3918">
        <v>85.2</v>
      </c>
      <c r="K3918">
        <v>0</v>
      </c>
      <c r="L3918">
        <v>170</v>
      </c>
      <c r="M3918">
        <v>314.39999999999998</v>
      </c>
      <c r="N3918">
        <v>301.8</v>
      </c>
    </row>
    <row r="3919" spans="1:14" x14ac:dyDescent="0.25">
      <c r="A3919" t="s">
        <v>18</v>
      </c>
      <c r="B3919" t="s">
        <v>62</v>
      </c>
      <c r="C3919" s="1">
        <v>42470</v>
      </c>
      <c r="D3919">
        <f>20-0-0</f>
        <v>20</v>
      </c>
      <c r="E3919">
        <v>16.2</v>
      </c>
      <c r="F3919" s="7">
        <v>19.858379228953581</v>
      </c>
      <c r="G3919" s="7">
        <v>2.0136453340851421</v>
      </c>
      <c r="H3919">
        <v>2.48</v>
      </c>
      <c r="I3919" s="7">
        <v>3.0000518748237948</v>
      </c>
      <c r="J3919">
        <v>9.9</v>
      </c>
      <c r="K3919">
        <v>200</v>
      </c>
      <c r="L3919">
        <v>162</v>
      </c>
      <c r="M3919">
        <v>39.4</v>
      </c>
      <c r="N3919">
        <v>37.9</v>
      </c>
    </row>
    <row r="3920" spans="1:14" x14ac:dyDescent="0.25">
      <c r="A3920" t="s">
        <v>19</v>
      </c>
      <c r="B3920" t="s">
        <v>62</v>
      </c>
      <c r="C3920" s="1">
        <v>42470</v>
      </c>
      <c r="D3920">
        <f>16-0-0</f>
        <v>16</v>
      </c>
      <c r="E3920">
        <v>14.6</v>
      </c>
      <c r="F3920" s="7">
        <v>15.886703383162864</v>
      </c>
      <c r="G3920" s="7">
        <v>2.005525796447702</v>
      </c>
      <c r="H3920">
        <v>2.4700000000000002</v>
      </c>
      <c r="I3920" s="7">
        <v>2.9879548914575698</v>
      </c>
      <c r="J3920">
        <v>8</v>
      </c>
      <c r="K3920">
        <v>161</v>
      </c>
      <c r="L3920">
        <v>146</v>
      </c>
      <c r="M3920">
        <v>49.6</v>
      </c>
      <c r="N3920">
        <v>47.6</v>
      </c>
    </row>
    <row r="3921" spans="1:14" x14ac:dyDescent="0.25">
      <c r="A3921" t="s">
        <v>20</v>
      </c>
      <c r="B3921" t="s">
        <v>62</v>
      </c>
      <c r="C3921" s="1">
        <v>42470</v>
      </c>
      <c r="D3921">
        <f>30-0-0</f>
        <v>30</v>
      </c>
      <c r="E3921">
        <v>23.5</v>
      </c>
      <c r="F3921" s="7">
        <v>29.787568843430371</v>
      </c>
      <c r="G3921" s="7">
        <v>1.6401466027628979</v>
      </c>
      <c r="H3921">
        <v>2.02</v>
      </c>
      <c r="I3921" s="7">
        <v>2.4435906399774456</v>
      </c>
      <c r="J3921">
        <v>14.7</v>
      </c>
      <c r="K3921">
        <v>295.5</v>
      </c>
      <c r="L3921">
        <v>235</v>
      </c>
      <c r="M3921">
        <v>46.1</v>
      </c>
      <c r="N3921">
        <v>44.3</v>
      </c>
    </row>
    <row r="3922" spans="1:14" x14ac:dyDescent="0.25">
      <c r="A3922" t="s">
        <v>21</v>
      </c>
      <c r="B3922" t="s">
        <v>62</v>
      </c>
      <c r="C3922" s="1">
        <v>42470</v>
      </c>
      <c r="D3922">
        <f>26-0-0</f>
        <v>26</v>
      </c>
      <c r="E3922">
        <v>22.5</v>
      </c>
      <c r="F3922" s="7">
        <v>25.815892997639654</v>
      </c>
      <c r="G3922" s="7">
        <v>2.4521003665069068</v>
      </c>
      <c r="H3922">
        <v>3.02</v>
      </c>
      <c r="I3922" s="7">
        <v>3.6532889765999439</v>
      </c>
      <c r="J3922">
        <v>12.5</v>
      </c>
      <c r="K3922">
        <v>252.5</v>
      </c>
      <c r="L3922">
        <v>225</v>
      </c>
      <c r="M3922">
        <v>72.599999999999994</v>
      </c>
      <c r="N3922">
        <v>69.7</v>
      </c>
    </row>
    <row r="3923" spans="1:14" x14ac:dyDescent="0.25">
      <c r="A3923" t="s">
        <v>22</v>
      </c>
      <c r="B3923" t="s">
        <v>62</v>
      </c>
      <c r="C3923" s="1">
        <v>42470</v>
      </c>
      <c r="D3923">
        <f>16.5-0-0</f>
        <v>16.5</v>
      </c>
      <c r="E3923">
        <v>17.100000000000001</v>
      </c>
      <c r="F3923" s="7">
        <v>16.383162863886703</v>
      </c>
      <c r="G3923" s="7">
        <v>1.1529743445164926</v>
      </c>
      <c r="H3923">
        <v>1.42</v>
      </c>
      <c r="I3923" s="7">
        <v>1.7177716380039469</v>
      </c>
      <c r="J3923">
        <v>8.3000000000000007</v>
      </c>
      <c r="K3923">
        <v>167.5</v>
      </c>
      <c r="L3923">
        <v>171</v>
      </c>
      <c r="M3923">
        <v>45.4</v>
      </c>
      <c r="N3923">
        <v>43.6</v>
      </c>
    </row>
    <row r="3924" spans="1:14" x14ac:dyDescent="0.25">
      <c r="A3924" t="s">
        <v>23</v>
      </c>
      <c r="B3924" t="s">
        <v>62</v>
      </c>
      <c r="C3924" s="1">
        <v>42470</v>
      </c>
      <c r="D3924">
        <f>4.3-0-0</f>
        <v>4.3</v>
      </c>
      <c r="E3924">
        <v>4.7</v>
      </c>
      <c r="F3924" s="7">
        <v>4.2695515342250197</v>
      </c>
      <c r="G3924" s="7">
        <v>1.9080913447984211</v>
      </c>
      <c r="H3924">
        <v>2.35</v>
      </c>
      <c r="I3924" s="7">
        <v>2.8427910910628698</v>
      </c>
      <c r="J3924">
        <v>2</v>
      </c>
      <c r="K3924">
        <v>39.849999999999994</v>
      </c>
      <c r="L3924">
        <v>47</v>
      </c>
      <c r="M3924">
        <v>1</v>
      </c>
      <c r="N3924">
        <v>0.9</v>
      </c>
    </row>
    <row r="3925" spans="1:14" x14ac:dyDescent="0.25">
      <c r="A3925" t="s">
        <v>24</v>
      </c>
      <c r="B3925" t="s">
        <v>62</v>
      </c>
      <c r="C3925" s="1">
        <v>42470</v>
      </c>
      <c r="D3925">
        <f>39-0-0</f>
        <v>39</v>
      </c>
      <c r="E3925">
        <v>35</v>
      </c>
      <c r="F3925" s="7">
        <v>38.723839496459483</v>
      </c>
      <c r="G3925" s="7">
        <v>1.3965604736396955</v>
      </c>
      <c r="H3925">
        <v>1.72</v>
      </c>
      <c r="I3925" s="7">
        <v>2.0806811389906961</v>
      </c>
      <c r="J3925">
        <v>18.5</v>
      </c>
      <c r="K3925">
        <v>373</v>
      </c>
      <c r="L3925">
        <v>350</v>
      </c>
      <c r="M3925">
        <v>101.1</v>
      </c>
      <c r="N3925">
        <v>97.1</v>
      </c>
    </row>
    <row r="3926" spans="1:14" x14ac:dyDescent="0.25">
      <c r="A3926" t="s">
        <v>25</v>
      </c>
      <c r="B3926" t="s">
        <v>62</v>
      </c>
      <c r="C3926" s="1">
        <v>42470</v>
      </c>
      <c r="D3926">
        <f>6-0-0</f>
        <v>6</v>
      </c>
      <c r="E3926">
        <v>6.3</v>
      </c>
      <c r="F3926" s="7">
        <v>5.9575137686860735</v>
      </c>
      <c r="G3926" s="7">
        <v>1.8756131942486605</v>
      </c>
      <c r="H3926">
        <v>2.31</v>
      </c>
      <c r="I3926" s="7">
        <v>2.7944031575979702</v>
      </c>
      <c r="J3926">
        <v>3.1</v>
      </c>
      <c r="K3926">
        <v>63</v>
      </c>
      <c r="L3926">
        <v>63</v>
      </c>
      <c r="M3926">
        <v>2.6</v>
      </c>
      <c r="N3926">
        <v>2.5</v>
      </c>
    </row>
    <row r="3927" spans="1:14" x14ac:dyDescent="0.25">
      <c r="A3927" t="s">
        <v>26</v>
      </c>
      <c r="B3927" t="s">
        <v>62</v>
      </c>
      <c r="C3927" s="1">
        <v>42470</v>
      </c>
      <c r="D3927">
        <f>15.5-0-0</f>
        <v>15.5</v>
      </c>
      <c r="E3927">
        <v>13.8</v>
      </c>
      <c r="F3927" s="7">
        <v>15.390243902439025</v>
      </c>
      <c r="G3927" s="7">
        <v>1.2666478714406539</v>
      </c>
      <c r="H3927">
        <v>1.56</v>
      </c>
      <c r="I3927" s="7">
        <v>1.8871294051310967</v>
      </c>
      <c r="J3927">
        <v>9.1</v>
      </c>
      <c r="K3927">
        <v>183</v>
      </c>
      <c r="L3927">
        <v>138</v>
      </c>
      <c r="M3927">
        <v>15</v>
      </c>
      <c r="N3927">
        <v>14.4</v>
      </c>
    </row>
    <row r="3928" spans="1:14" x14ac:dyDescent="0.25">
      <c r="A3928" t="s">
        <v>27</v>
      </c>
      <c r="B3928" t="s">
        <v>62</v>
      </c>
      <c r="C3928" s="1">
        <v>42470</v>
      </c>
      <c r="D3928">
        <f>17-0-0</f>
        <v>17</v>
      </c>
      <c r="E3928">
        <v>18.2</v>
      </c>
      <c r="F3928" s="7">
        <v>16.879622344610542</v>
      </c>
      <c r="G3928" s="7">
        <v>1.0961375810544121</v>
      </c>
      <c r="H3928">
        <v>1.35</v>
      </c>
      <c r="I3928" s="7">
        <v>1.6330927544403719</v>
      </c>
      <c r="J3928">
        <v>9.4</v>
      </c>
      <c r="K3928">
        <v>189.5</v>
      </c>
      <c r="L3928">
        <v>182</v>
      </c>
      <c r="M3928">
        <v>50.2</v>
      </c>
      <c r="N3928">
        <v>48.2</v>
      </c>
    </row>
    <row r="3929" spans="1:14" x14ac:dyDescent="0.25">
      <c r="A3929" t="s">
        <v>28</v>
      </c>
      <c r="B3929" t="s">
        <v>62</v>
      </c>
      <c r="C3929" s="1">
        <v>42470</v>
      </c>
      <c r="D3929">
        <f>5-0-0</f>
        <v>5</v>
      </c>
      <c r="E3929">
        <v>7</v>
      </c>
      <c r="F3929" s="7">
        <v>4.9645948072383952</v>
      </c>
      <c r="G3929" s="7">
        <v>1.0880180434169719</v>
      </c>
      <c r="H3929">
        <v>1.34</v>
      </c>
      <c r="I3929" s="7">
        <v>1.6209957710741472</v>
      </c>
      <c r="J3929">
        <v>2.9</v>
      </c>
      <c r="K3929">
        <v>58</v>
      </c>
      <c r="L3929">
        <v>70</v>
      </c>
      <c r="M3929">
        <v>15.5</v>
      </c>
      <c r="N3929">
        <v>14.9</v>
      </c>
    </row>
    <row r="3930" spans="1:14" x14ac:dyDescent="0.25">
      <c r="A3930" t="s">
        <v>29</v>
      </c>
      <c r="B3930" t="s">
        <v>62</v>
      </c>
      <c r="C3930" s="1">
        <v>42470</v>
      </c>
      <c r="D3930">
        <f>16-0-0</f>
        <v>16</v>
      </c>
      <c r="E3930">
        <v>12.4</v>
      </c>
      <c r="F3930" s="7">
        <v>15.886703383162864</v>
      </c>
      <c r="G3930" s="7">
        <v>1.0474203552297714</v>
      </c>
      <c r="H3930">
        <v>1.29</v>
      </c>
      <c r="I3930" s="7">
        <v>1.5605108542430224</v>
      </c>
      <c r="J3930">
        <v>7.7</v>
      </c>
      <c r="K3930">
        <v>155</v>
      </c>
      <c r="L3930">
        <v>124</v>
      </c>
      <c r="M3930">
        <v>8.9</v>
      </c>
      <c r="N3930">
        <v>8.6</v>
      </c>
    </row>
    <row r="3931" spans="1:14" x14ac:dyDescent="0.25">
      <c r="A3931" t="s">
        <v>30</v>
      </c>
      <c r="B3931" t="s">
        <v>62</v>
      </c>
      <c r="C3931" s="1">
        <v>42470</v>
      </c>
      <c r="D3931">
        <f>35-0-0</f>
        <v>35</v>
      </c>
      <c r="E3931">
        <v>31.3</v>
      </c>
      <c r="F3931" s="7">
        <v>34.752163650668763</v>
      </c>
      <c r="G3931" s="7">
        <v>1.2991260219904144</v>
      </c>
      <c r="H3931">
        <v>1.6</v>
      </c>
      <c r="I3931" s="7">
        <v>1.9355173385959967</v>
      </c>
      <c r="J3931">
        <v>17.399999999999999</v>
      </c>
      <c r="K3931">
        <v>351</v>
      </c>
      <c r="L3931">
        <v>313</v>
      </c>
      <c r="M3931">
        <v>21.6</v>
      </c>
      <c r="N3931">
        <v>20.8</v>
      </c>
    </row>
    <row r="3932" spans="1:14" x14ac:dyDescent="0.25">
      <c r="A3932" t="s">
        <v>31</v>
      </c>
      <c r="B3932" t="s">
        <v>62</v>
      </c>
      <c r="C3932" s="1">
        <v>42470</v>
      </c>
      <c r="D3932">
        <f>52-0-0</f>
        <v>52</v>
      </c>
      <c r="E3932">
        <v>40.299999999999997</v>
      </c>
      <c r="F3932" s="7">
        <v>51.631785995279309</v>
      </c>
      <c r="G3932" s="7">
        <v>1.0880180434169719</v>
      </c>
      <c r="H3932">
        <v>1.34</v>
      </c>
      <c r="I3932" s="7">
        <v>1.6209957710741472</v>
      </c>
      <c r="J3932">
        <v>25.8</v>
      </c>
      <c r="K3932">
        <v>519.5</v>
      </c>
      <c r="L3932">
        <v>403</v>
      </c>
      <c r="M3932">
        <v>55.5</v>
      </c>
      <c r="N3932">
        <v>53.3</v>
      </c>
    </row>
    <row r="3933" spans="1:14" x14ac:dyDescent="0.25">
      <c r="A3933" t="s">
        <v>32</v>
      </c>
      <c r="B3933" t="s">
        <v>62</v>
      </c>
      <c r="C3933" s="1">
        <v>42470</v>
      </c>
      <c r="D3933">
        <f>7-0-0</f>
        <v>7</v>
      </c>
      <c r="E3933">
        <v>6.8</v>
      </c>
      <c r="F3933" s="7">
        <v>6.9504327301337527</v>
      </c>
      <c r="G3933" s="7">
        <v>0.67392162390752741</v>
      </c>
      <c r="H3933">
        <v>0.83</v>
      </c>
      <c r="I3933" s="7">
        <v>1.0040496193966733</v>
      </c>
      <c r="J3933">
        <v>3.5</v>
      </c>
      <c r="K3933">
        <v>70</v>
      </c>
      <c r="L3933">
        <v>68</v>
      </c>
      <c r="M3933">
        <v>15.5</v>
      </c>
      <c r="N3933">
        <v>14.9</v>
      </c>
    </row>
    <row r="3934" spans="1:14" x14ac:dyDescent="0.25">
      <c r="A3934" t="s">
        <v>33</v>
      </c>
      <c r="B3934" t="s">
        <v>62</v>
      </c>
      <c r="C3934" s="1">
        <v>42470</v>
      </c>
      <c r="D3934">
        <v>0</v>
      </c>
      <c r="E3934">
        <v>15</v>
      </c>
      <c r="F3934" s="7">
        <v>0</v>
      </c>
      <c r="G3934" s="7">
        <v>0.78759515083168874</v>
      </c>
      <c r="H3934">
        <v>0.97</v>
      </c>
      <c r="I3934" s="7">
        <v>1.1734073865238228</v>
      </c>
      <c r="J3934">
        <v>75.099999999999994</v>
      </c>
      <c r="K3934">
        <v>0</v>
      </c>
      <c r="L3934">
        <v>150</v>
      </c>
      <c r="M3934">
        <v>509.1</v>
      </c>
      <c r="N3934">
        <v>488.7</v>
      </c>
    </row>
    <row r="3935" spans="1:14" x14ac:dyDescent="0.25">
      <c r="A3935" t="s">
        <v>34</v>
      </c>
      <c r="B3935" t="s">
        <v>62</v>
      </c>
      <c r="C3935" s="1">
        <v>42470</v>
      </c>
      <c r="D3935">
        <f>9.2-0-0</f>
        <v>9.1999999999999993</v>
      </c>
      <c r="E3935">
        <v>7.2</v>
      </c>
      <c r="F3935" s="7">
        <v>9.1348544453186467</v>
      </c>
      <c r="G3935" s="7">
        <v>0.45469410769664509</v>
      </c>
      <c r="H3935">
        <v>0.56000000000000005</v>
      </c>
      <c r="I3935" s="7">
        <v>0.67743106850859891</v>
      </c>
      <c r="J3935">
        <v>4.5</v>
      </c>
      <c r="K3935">
        <v>90.57</v>
      </c>
      <c r="L3935">
        <v>72</v>
      </c>
      <c r="M3935">
        <v>5.6</v>
      </c>
      <c r="N3935">
        <v>5.4</v>
      </c>
    </row>
    <row r="3936" spans="1:14" x14ac:dyDescent="0.25">
      <c r="A3936" t="s">
        <v>35</v>
      </c>
      <c r="B3936" t="s">
        <v>62</v>
      </c>
      <c r="C3936" s="1">
        <v>42470</v>
      </c>
      <c r="D3936">
        <f>24-0-0</f>
        <v>24</v>
      </c>
      <c r="E3936">
        <v>18</v>
      </c>
      <c r="F3936" s="7">
        <v>23.830055074744294</v>
      </c>
      <c r="G3936" s="7">
        <v>0.44657457005920492</v>
      </c>
      <c r="H3936">
        <v>0.55000000000000004</v>
      </c>
      <c r="I3936" s="7">
        <v>0.6653340851423738</v>
      </c>
      <c r="J3936">
        <v>12.5</v>
      </c>
      <c r="K3936">
        <v>253</v>
      </c>
      <c r="L3936">
        <v>180</v>
      </c>
      <c r="M3936">
        <v>67.5</v>
      </c>
      <c r="N3936">
        <v>64.8</v>
      </c>
    </row>
    <row r="3937" spans="1:14" x14ac:dyDescent="0.25">
      <c r="A3937" t="s">
        <v>36</v>
      </c>
      <c r="B3937" t="s">
        <v>62</v>
      </c>
      <c r="C3937" s="1">
        <v>42470</v>
      </c>
      <c r="D3937">
        <v>0</v>
      </c>
      <c r="E3937">
        <v>8</v>
      </c>
      <c r="F3937" s="7">
        <v>0</v>
      </c>
      <c r="G3937" s="7">
        <v>0.20298844093600224</v>
      </c>
      <c r="H3937">
        <v>0.25</v>
      </c>
      <c r="I3937" s="7">
        <v>0.30242458415562445</v>
      </c>
      <c r="J3937">
        <v>40.1</v>
      </c>
      <c r="K3937">
        <v>0</v>
      </c>
      <c r="L3937">
        <v>80</v>
      </c>
      <c r="M3937">
        <v>0</v>
      </c>
      <c r="N3937">
        <v>0</v>
      </c>
    </row>
    <row r="3938" spans="1:14" x14ac:dyDescent="0.25">
      <c r="A3938" t="s">
        <v>37</v>
      </c>
      <c r="B3938" t="s">
        <v>62</v>
      </c>
      <c r="C3938" s="1">
        <v>42470</v>
      </c>
      <c r="D3938">
        <v>0</v>
      </c>
      <c r="E3938">
        <v>0</v>
      </c>
      <c r="F3938" s="7">
        <v>0</v>
      </c>
      <c r="G3938" s="7">
        <v>0</v>
      </c>
      <c r="H3938">
        <v>0</v>
      </c>
      <c r="I3938" s="7">
        <v>0</v>
      </c>
      <c r="J3938">
        <v>0</v>
      </c>
      <c r="K3938">
        <v>0</v>
      </c>
      <c r="L3938">
        <v>0</v>
      </c>
      <c r="M3938">
        <v>0</v>
      </c>
      <c r="N3938">
        <v>0</v>
      </c>
    </row>
    <row r="3939" spans="1:14" x14ac:dyDescent="0.25">
      <c r="A3939" t="s">
        <v>38</v>
      </c>
      <c r="B3939" t="s">
        <v>62</v>
      </c>
      <c r="C3939" s="1">
        <v>42470</v>
      </c>
      <c r="D3939">
        <v>0</v>
      </c>
      <c r="E3939">
        <v>10</v>
      </c>
      <c r="F3939" s="7">
        <v>0</v>
      </c>
      <c r="G3939" s="7">
        <v>0</v>
      </c>
      <c r="H3939">
        <v>0</v>
      </c>
      <c r="I3939" s="7">
        <v>0</v>
      </c>
      <c r="J3939">
        <v>50.1</v>
      </c>
      <c r="K3939">
        <v>0</v>
      </c>
      <c r="L3939">
        <v>100</v>
      </c>
      <c r="M3939">
        <v>341.1</v>
      </c>
      <c r="N3939">
        <v>327.5</v>
      </c>
    </row>
    <row r="3940" spans="1:14" x14ac:dyDescent="0.25">
      <c r="A3940" t="s">
        <v>59</v>
      </c>
      <c r="B3940" t="s">
        <v>62</v>
      </c>
      <c r="C3940" s="1">
        <v>42470</v>
      </c>
      <c r="D3940">
        <v>0</v>
      </c>
      <c r="E3940">
        <v>5</v>
      </c>
      <c r="F3940" s="7">
        <v>0</v>
      </c>
      <c r="G3940" s="7">
        <v>0</v>
      </c>
      <c r="I3940" s="7">
        <v>0</v>
      </c>
      <c r="K3940">
        <v>0</v>
      </c>
      <c r="L3940">
        <v>50</v>
      </c>
      <c r="M3940">
        <v>0</v>
      </c>
      <c r="N3940">
        <v>0</v>
      </c>
    </row>
    <row r="3941" spans="1:14" x14ac:dyDescent="0.25">
      <c r="A3941" t="s">
        <v>1</v>
      </c>
      <c r="B3941" t="s">
        <v>62</v>
      </c>
      <c r="C3941" s="1">
        <v>42471</v>
      </c>
      <c r="D3941">
        <v>654.90000000000009</v>
      </c>
      <c r="E3941">
        <v>507.19999999999993</v>
      </c>
      <c r="F3941">
        <v>559</v>
      </c>
      <c r="G3941">
        <v>227</v>
      </c>
      <c r="H3941">
        <v>177.35000000000002</v>
      </c>
      <c r="I3941">
        <v>190.06</v>
      </c>
      <c r="J3941">
        <v>536.12745098039215</v>
      </c>
      <c r="K3941">
        <v>6960.6</v>
      </c>
      <c r="L3941">
        <v>6158</v>
      </c>
      <c r="M3941">
        <v>2209.8999999999996</v>
      </c>
      <c r="N3941">
        <v>2093.7200000000003</v>
      </c>
    </row>
    <row r="3942" spans="1:14" x14ac:dyDescent="0.25">
      <c r="A3942" t="s">
        <v>2</v>
      </c>
      <c r="B3942" t="s">
        <v>62</v>
      </c>
      <c r="C3942" s="1">
        <v>42471</v>
      </c>
      <c r="D3942">
        <f>18.7-0-0</f>
        <v>18.7</v>
      </c>
      <c r="E3942">
        <v>15.4</v>
      </c>
      <c r="F3942" s="7">
        <v>15.961673537944721</v>
      </c>
      <c r="G3942" s="7">
        <v>26.495066253171689</v>
      </c>
      <c r="H3942">
        <v>20.7</v>
      </c>
      <c r="I3942" s="7">
        <v>22.183490273470532</v>
      </c>
      <c r="J3942">
        <v>8.8000000000000007</v>
      </c>
      <c r="K3942">
        <v>187.68</v>
      </c>
      <c r="L3942">
        <v>169.4</v>
      </c>
      <c r="M3942">
        <v>14.7</v>
      </c>
      <c r="N3942">
        <v>14</v>
      </c>
    </row>
    <row r="3943" spans="1:14" x14ac:dyDescent="0.25">
      <c r="A3943" t="s">
        <v>3</v>
      </c>
      <c r="B3943" t="s">
        <v>62</v>
      </c>
      <c r="C3943" s="1">
        <v>42471</v>
      </c>
      <c r="D3943">
        <f>5-0-0</f>
        <v>5</v>
      </c>
      <c r="E3943">
        <v>3.9</v>
      </c>
      <c r="F3943" s="7">
        <v>4.2678271491830806</v>
      </c>
      <c r="G3943" s="7">
        <v>18.060163518466307</v>
      </c>
      <c r="H3943">
        <v>14.11</v>
      </c>
      <c r="I3943" s="7">
        <v>15.121210036650689</v>
      </c>
      <c r="J3943">
        <v>2.5</v>
      </c>
      <c r="K3943">
        <v>52.415000000000006</v>
      </c>
      <c r="L3943">
        <v>42.9</v>
      </c>
      <c r="M3943">
        <v>8.4</v>
      </c>
      <c r="N3943">
        <v>8</v>
      </c>
    </row>
    <row r="3944" spans="1:14" x14ac:dyDescent="0.25">
      <c r="A3944" t="s">
        <v>4</v>
      </c>
      <c r="B3944" t="s">
        <v>62</v>
      </c>
      <c r="C3944" s="1">
        <v>42471</v>
      </c>
      <c r="D3944">
        <f>10.3-0-0</f>
        <v>10.3</v>
      </c>
      <c r="E3944">
        <v>7.8</v>
      </c>
      <c r="F3944" s="7">
        <v>8.7917239273171468</v>
      </c>
      <c r="G3944" s="7">
        <v>13.41392726247533</v>
      </c>
      <c r="H3944">
        <v>10.48</v>
      </c>
      <c r="I3944" s="7">
        <v>11.231061742317451</v>
      </c>
      <c r="J3944">
        <v>5</v>
      </c>
      <c r="K3944">
        <v>107.72499999999999</v>
      </c>
      <c r="L3944">
        <v>85.8</v>
      </c>
      <c r="M3944">
        <v>15.6</v>
      </c>
      <c r="N3944">
        <v>14.7</v>
      </c>
    </row>
    <row r="3945" spans="1:14" x14ac:dyDescent="0.25">
      <c r="A3945" t="s">
        <v>5</v>
      </c>
      <c r="B3945" t="s">
        <v>62</v>
      </c>
      <c r="C3945" s="1">
        <v>42471</v>
      </c>
      <c r="D3945">
        <f>15.8-0-0</f>
        <v>15.8</v>
      </c>
      <c r="E3945">
        <v>7.7</v>
      </c>
      <c r="F3945" s="7">
        <v>13.486333791418536</v>
      </c>
      <c r="G3945" s="7">
        <v>12.940343952636027</v>
      </c>
      <c r="H3945">
        <v>10.11</v>
      </c>
      <c r="I3945" s="7">
        <v>10.834545249506624</v>
      </c>
      <c r="J3945">
        <v>8.4</v>
      </c>
      <c r="K3945">
        <v>179.34900000000002</v>
      </c>
      <c r="L3945">
        <v>84.7</v>
      </c>
      <c r="M3945">
        <v>9.4</v>
      </c>
      <c r="N3945">
        <v>8.9</v>
      </c>
    </row>
    <row r="3946" spans="1:14" x14ac:dyDescent="0.25">
      <c r="A3946" t="s">
        <v>6</v>
      </c>
      <c r="B3946" t="s">
        <v>62</v>
      </c>
      <c r="C3946" s="1">
        <v>42471</v>
      </c>
      <c r="D3946">
        <f>29.5-0-0</f>
        <v>29.5</v>
      </c>
      <c r="E3946">
        <v>15.4</v>
      </c>
      <c r="F3946" s="7">
        <v>25.180180180180177</v>
      </c>
      <c r="G3946" s="7">
        <v>15.948237947561317</v>
      </c>
      <c r="H3946">
        <v>12.46</v>
      </c>
      <c r="I3946" s="7">
        <v>13.352960811953764</v>
      </c>
      <c r="J3946">
        <v>7.1</v>
      </c>
      <c r="K3946">
        <v>151.13099999999997</v>
      </c>
      <c r="L3946">
        <v>169.4</v>
      </c>
      <c r="M3946">
        <v>11.3</v>
      </c>
      <c r="N3946">
        <v>10.7</v>
      </c>
    </row>
    <row r="3947" spans="1:14" x14ac:dyDescent="0.25">
      <c r="A3947" t="s">
        <v>7</v>
      </c>
      <c r="B3947" t="s">
        <v>62</v>
      </c>
      <c r="C3947" s="1">
        <v>42471</v>
      </c>
      <c r="D3947">
        <f>15.7-0-0</f>
        <v>15.7</v>
      </c>
      <c r="E3947">
        <v>11.5</v>
      </c>
      <c r="F3947" s="7">
        <v>13.400977248434872</v>
      </c>
      <c r="G3947" s="7">
        <v>13.477925007048208</v>
      </c>
      <c r="H3947">
        <v>10.53</v>
      </c>
      <c r="I3947" s="7">
        <v>11.284645052156751</v>
      </c>
      <c r="J3947">
        <v>9.9</v>
      </c>
      <c r="K3947">
        <v>210.48999999999995</v>
      </c>
      <c r="L3947">
        <v>126.5</v>
      </c>
      <c r="M3947">
        <v>12</v>
      </c>
      <c r="N3947">
        <v>11.3</v>
      </c>
    </row>
    <row r="3948" spans="1:14" x14ac:dyDescent="0.25">
      <c r="A3948" t="s">
        <v>8</v>
      </c>
      <c r="B3948" t="s">
        <v>62</v>
      </c>
      <c r="C3948" s="1">
        <v>42471</v>
      </c>
      <c r="D3948">
        <f>14.5-0-0</f>
        <v>14.5</v>
      </c>
      <c r="E3948">
        <v>9.4</v>
      </c>
      <c r="F3948" s="7">
        <v>12.376698732630935</v>
      </c>
      <c r="G3948" s="7">
        <v>10.239639131660557</v>
      </c>
      <c r="H3948">
        <v>8</v>
      </c>
      <c r="I3948" s="7">
        <v>8.5733295742881293</v>
      </c>
      <c r="J3948">
        <v>15</v>
      </c>
      <c r="K3948">
        <v>321.26000000000005</v>
      </c>
      <c r="L3948">
        <v>103.4</v>
      </c>
      <c r="M3948">
        <v>22.5</v>
      </c>
      <c r="N3948">
        <v>21.3</v>
      </c>
    </row>
    <row r="3949" spans="1:14" x14ac:dyDescent="0.25">
      <c r="A3949" t="s">
        <v>9</v>
      </c>
      <c r="B3949" t="s">
        <v>62</v>
      </c>
      <c r="C3949" s="1">
        <v>42471</v>
      </c>
      <c r="D3949">
        <f>25.1-0-0</f>
        <v>25.1</v>
      </c>
      <c r="E3949">
        <v>11.3</v>
      </c>
      <c r="F3949" s="7">
        <v>21.424492288899067</v>
      </c>
      <c r="G3949" s="7">
        <v>13.26033267550042</v>
      </c>
      <c r="H3949">
        <v>10.36</v>
      </c>
      <c r="I3949" s="7">
        <v>11.102461798703127</v>
      </c>
      <c r="J3949">
        <v>8</v>
      </c>
      <c r="K3949">
        <v>171.76</v>
      </c>
      <c r="L3949">
        <v>124.30000000000001</v>
      </c>
      <c r="M3949">
        <v>10.5</v>
      </c>
      <c r="N3949">
        <v>10</v>
      </c>
    </row>
    <row r="3950" spans="1:14" x14ac:dyDescent="0.25">
      <c r="A3950" t="s">
        <v>10</v>
      </c>
      <c r="B3950" t="s">
        <v>62</v>
      </c>
      <c r="C3950" s="1">
        <v>42471</v>
      </c>
      <c r="D3950">
        <f>15.5-0-0</f>
        <v>15.5</v>
      </c>
      <c r="E3950">
        <v>12.5</v>
      </c>
      <c r="F3950" s="7">
        <v>13.230264162467551</v>
      </c>
      <c r="G3950" s="7">
        <v>12.556357485198758</v>
      </c>
      <c r="H3950">
        <v>9.81</v>
      </c>
      <c r="I3950" s="7">
        <v>10.51304539047082</v>
      </c>
      <c r="J3950">
        <v>8.3000000000000007</v>
      </c>
      <c r="K3950">
        <v>177.42500000000001</v>
      </c>
      <c r="L3950">
        <v>137.5</v>
      </c>
      <c r="M3950">
        <v>14</v>
      </c>
      <c r="N3950">
        <v>13.3</v>
      </c>
    </row>
    <row r="3951" spans="1:14" x14ac:dyDescent="0.25">
      <c r="A3951" t="s">
        <v>11</v>
      </c>
      <c r="B3951" t="s">
        <v>62</v>
      </c>
      <c r="C3951" s="1">
        <v>42471</v>
      </c>
      <c r="D3951">
        <f>11.4-0-0</f>
        <v>11.4</v>
      </c>
      <c r="E3951">
        <v>9.6</v>
      </c>
      <c r="F3951" s="7">
        <v>9.730645900137425</v>
      </c>
      <c r="G3951" s="7">
        <v>12.018776430786581</v>
      </c>
      <c r="H3951">
        <v>9.39</v>
      </c>
      <c r="I3951" s="7">
        <v>10.062945587820693</v>
      </c>
      <c r="J3951">
        <v>5.5</v>
      </c>
      <c r="K3951">
        <v>116.74</v>
      </c>
      <c r="L3951">
        <v>105.6</v>
      </c>
      <c r="M3951">
        <v>10.199999999999999</v>
      </c>
      <c r="N3951">
        <v>9.6999999999999993</v>
      </c>
    </row>
    <row r="3952" spans="1:14" x14ac:dyDescent="0.25">
      <c r="A3952" t="s">
        <v>12</v>
      </c>
      <c r="B3952" t="s">
        <v>62</v>
      </c>
      <c r="C3952" s="1">
        <v>42471</v>
      </c>
      <c r="D3952">
        <f>34.2-0-0</f>
        <v>34.200000000000003</v>
      </c>
      <c r="E3952">
        <v>28.9</v>
      </c>
      <c r="F3952" s="7">
        <v>29.191937700412279</v>
      </c>
      <c r="G3952" s="7">
        <v>8.486100930363687</v>
      </c>
      <c r="H3952">
        <v>6.63</v>
      </c>
      <c r="I3952" s="7">
        <v>7.1051468846912877</v>
      </c>
      <c r="J3952">
        <v>17.7</v>
      </c>
      <c r="K3952">
        <v>377.27500000000003</v>
      </c>
      <c r="L3952">
        <v>317.89999999999998</v>
      </c>
      <c r="M3952">
        <v>66</v>
      </c>
      <c r="N3952">
        <v>62.5</v>
      </c>
    </row>
    <row r="3953" spans="1:14" x14ac:dyDescent="0.25">
      <c r="A3953" t="s">
        <v>13</v>
      </c>
      <c r="B3953" t="s">
        <v>62</v>
      </c>
      <c r="C3953" s="1">
        <v>42471</v>
      </c>
      <c r="D3953">
        <f>11-0-0</f>
        <v>11</v>
      </c>
      <c r="E3953">
        <v>10</v>
      </c>
      <c r="F3953" s="7">
        <v>9.3892197282027769</v>
      </c>
      <c r="G3953" s="7">
        <v>8.9212855934592596</v>
      </c>
      <c r="H3953">
        <v>6.97</v>
      </c>
      <c r="I3953" s="7">
        <v>7.4695133915985332</v>
      </c>
      <c r="J3953">
        <v>5.9</v>
      </c>
      <c r="K3953">
        <v>127</v>
      </c>
      <c r="L3953">
        <v>110</v>
      </c>
      <c r="M3953">
        <v>8.3000000000000007</v>
      </c>
      <c r="N3953">
        <v>7.9</v>
      </c>
    </row>
    <row r="3954" spans="1:14" x14ac:dyDescent="0.25">
      <c r="A3954" t="s">
        <v>14</v>
      </c>
      <c r="B3954" t="s">
        <v>62</v>
      </c>
      <c r="C3954" s="1">
        <v>42471</v>
      </c>
      <c r="D3954">
        <f>30-0-0</f>
        <v>30</v>
      </c>
      <c r="E3954">
        <v>6.1</v>
      </c>
      <c r="F3954" s="7">
        <v>25.606962895098484</v>
      </c>
      <c r="G3954" s="7">
        <v>5.3886100930363678</v>
      </c>
      <c r="H3954">
        <v>4.21</v>
      </c>
      <c r="I3954" s="7">
        <v>4.5117146884691284</v>
      </c>
      <c r="J3954">
        <v>6.2</v>
      </c>
      <c r="K3954">
        <v>132</v>
      </c>
      <c r="L3954">
        <v>67.099999999999994</v>
      </c>
      <c r="M3954">
        <v>5.8</v>
      </c>
      <c r="N3954">
        <v>5.5</v>
      </c>
    </row>
    <row r="3955" spans="1:14" x14ac:dyDescent="0.25">
      <c r="A3955" t="s">
        <v>15</v>
      </c>
      <c r="B3955" t="s">
        <v>62</v>
      </c>
      <c r="C3955" s="1">
        <v>42471</v>
      </c>
      <c r="D3955">
        <f>15-0-0</f>
        <v>15</v>
      </c>
      <c r="E3955">
        <v>9.9</v>
      </c>
      <c r="F3955" s="7">
        <v>12.803481447549242</v>
      </c>
      <c r="G3955" s="7">
        <v>5.2222159571468838</v>
      </c>
      <c r="H3955">
        <v>4.08</v>
      </c>
      <c r="I3955" s="7">
        <v>4.3723980828869458</v>
      </c>
      <c r="J3955">
        <v>6.4</v>
      </c>
      <c r="K3955">
        <v>136.5</v>
      </c>
      <c r="L3955">
        <v>108.9</v>
      </c>
      <c r="M3955">
        <v>10.8</v>
      </c>
      <c r="N3955">
        <v>10.199999999999999</v>
      </c>
    </row>
    <row r="3956" spans="1:14" x14ac:dyDescent="0.25">
      <c r="A3956" t="s">
        <v>16</v>
      </c>
      <c r="B3956" t="s">
        <v>62</v>
      </c>
      <c r="C3956" s="1">
        <v>42471</v>
      </c>
      <c r="D3956">
        <f>12-0-0</f>
        <v>12</v>
      </c>
      <c r="E3956">
        <v>9.9</v>
      </c>
      <c r="F3956" s="7">
        <v>10.242785158039394</v>
      </c>
      <c r="G3956" s="7">
        <v>8.6908937129968979</v>
      </c>
      <c r="H3956">
        <v>6.79</v>
      </c>
      <c r="I3956" s="7">
        <v>7.27661347617705</v>
      </c>
      <c r="J3956">
        <v>7</v>
      </c>
      <c r="K3956">
        <v>149</v>
      </c>
      <c r="L3956">
        <v>108.9</v>
      </c>
      <c r="M3956">
        <v>22.2</v>
      </c>
      <c r="N3956">
        <v>21</v>
      </c>
    </row>
    <row r="3957" spans="1:14" x14ac:dyDescent="0.25">
      <c r="A3957" t="s">
        <v>17</v>
      </c>
      <c r="B3957" t="s">
        <v>62</v>
      </c>
      <c r="C3957" s="1">
        <v>42471</v>
      </c>
      <c r="D3957">
        <v>0</v>
      </c>
      <c r="E3957">
        <v>17</v>
      </c>
      <c r="F3957" s="7">
        <v>0</v>
      </c>
      <c r="G3957" s="7">
        <v>4.2110515928954042</v>
      </c>
      <c r="H3957">
        <v>3.29</v>
      </c>
      <c r="I3957" s="7">
        <v>3.5257817874259936</v>
      </c>
      <c r="J3957">
        <v>81.099999999999994</v>
      </c>
      <c r="K3957">
        <v>0</v>
      </c>
      <c r="L3957">
        <v>187</v>
      </c>
      <c r="M3957">
        <v>337.9</v>
      </c>
      <c r="N3957">
        <v>320.10000000000002</v>
      </c>
    </row>
    <row r="3958" spans="1:14" x14ac:dyDescent="0.25">
      <c r="A3958" t="s">
        <v>18</v>
      </c>
      <c r="B3958" t="s">
        <v>62</v>
      </c>
      <c r="C3958" s="1">
        <v>42471</v>
      </c>
      <c r="D3958">
        <f>20-0-0</f>
        <v>20</v>
      </c>
      <c r="E3958">
        <v>16.2</v>
      </c>
      <c r="F3958" s="7">
        <v>17.071308596732322</v>
      </c>
      <c r="G3958" s="7">
        <v>3.174288130814773</v>
      </c>
      <c r="H3958">
        <v>2.48</v>
      </c>
      <c r="I3958" s="7">
        <v>2.65773216802932</v>
      </c>
      <c r="J3958">
        <v>10.3</v>
      </c>
      <c r="K3958">
        <v>220</v>
      </c>
      <c r="L3958">
        <v>178.2</v>
      </c>
      <c r="M3958">
        <v>46.2</v>
      </c>
      <c r="N3958">
        <v>43.8</v>
      </c>
    </row>
    <row r="3959" spans="1:14" x14ac:dyDescent="0.25">
      <c r="A3959" t="s">
        <v>19</v>
      </c>
      <c r="B3959" t="s">
        <v>62</v>
      </c>
      <c r="C3959" s="1">
        <v>42471</v>
      </c>
      <c r="D3959">
        <f>15-0-0</f>
        <v>15</v>
      </c>
      <c r="E3959">
        <v>14.6</v>
      </c>
      <c r="F3959" s="7">
        <v>12.803481447549242</v>
      </c>
      <c r="G3959" s="7">
        <v>3.1614885819001972</v>
      </c>
      <c r="H3959">
        <v>2.4700000000000002</v>
      </c>
      <c r="I3959" s="7">
        <v>2.6470155060614604</v>
      </c>
      <c r="J3959">
        <v>8.1999999999999993</v>
      </c>
      <c r="K3959">
        <v>176</v>
      </c>
      <c r="L3959">
        <v>160.6</v>
      </c>
      <c r="M3959">
        <v>57.7</v>
      </c>
      <c r="N3959">
        <v>54.7</v>
      </c>
    </row>
    <row r="3960" spans="1:14" x14ac:dyDescent="0.25">
      <c r="A3960" t="s">
        <v>20</v>
      </c>
      <c r="B3960" t="s">
        <v>62</v>
      </c>
      <c r="C3960" s="1">
        <v>42471</v>
      </c>
      <c r="D3960">
        <f>30-0-0</f>
        <v>30</v>
      </c>
      <c r="E3960">
        <v>23.5</v>
      </c>
      <c r="F3960" s="7">
        <v>25.606962895098484</v>
      </c>
      <c r="G3960" s="7">
        <v>2.5855088807442907</v>
      </c>
      <c r="H3960">
        <v>2.02</v>
      </c>
      <c r="I3960" s="7">
        <v>2.1647657175077528</v>
      </c>
      <c r="J3960">
        <v>15.2</v>
      </c>
      <c r="K3960">
        <v>325.5</v>
      </c>
      <c r="L3960">
        <v>258.5</v>
      </c>
      <c r="M3960">
        <v>54.1</v>
      </c>
      <c r="N3960">
        <v>51.2</v>
      </c>
    </row>
    <row r="3961" spans="1:14" x14ac:dyDescent="0.25">
      <c r="A3961" t="s">
        <v>21</v>
      </c>
      <c r="B3961" t="s">
        <v>62</v>
      </c>
      <c r="C3961" s="1">
        <v>42471</v>
      </c>
      <c r="D3961">
        <f>27-0-0</f>
        <v>27</v>
      </c>
      <c r="E3961">
        <v>22.5</v>
      </c>
      <c r="F3961" s="7">
        <v>23.046266605588638</v>
      </c>
      <c r="G3961" s="7">
        <v>3.8654637722018599</v>
      </c>
      <c r="H3961">
        <v>3.02</v>
      </c>
      <c r="I3961" s="7">
        <v>3.2364319142937692</v>
      </c>
      <c r="J3961">
        <v>13.1</v>
      </c>
      <c r="K3961">
        <v>279.5</v>
      </c>
      <c r="L3961">
        <v>247.5</v>
      </c>
      <c r="M3961">
        <v>85.5</v>
      </c>
      <c r="N3961">
        <v>81</v>
      </c>
    </row>
    <row r="3962" spans="1:14" x14ac:dyDescent="0.25">
      <c r="A3962" t="s">
        <v>22</v>
      </c>
      <c r="B3962" t="s">
        <v>62</v>
      </c>
      <c r="C3962" s="1">
        <v>42471</v>
      </c>
      <c r="D3962">
        <f>17-0-0</f>
        <v>17</v>
      </c>
      <c r="E3962">
        <v>17.100000000000001</v>
      </c>
      <c r="F3962" s="7">
        <v>14.510612307222475</v>
      </c>
      <c r="G3962" s="7">
        <v>1.8175359458697486</v>
      </c>
      <c r="H3962">
        <v>1.42</v>
      </c>
      <c r="I3962" s="7">
        <v>1.521765999436143</v>
      </c>
      <c r="J3962">
        <v>8.6</v>
      </c>
      <c r="K3962">
        <v>184.5</v>
      </c>
      <c r="L3962">
        <v>188.10000000000002</v>
      </c>
      <c r="M3962">
        <v>53.2</v>
      </c>
      <c r="N3962">
        <v>50.4</v>
      </c>
    </row>
    <row r="3963" spans="1:14" x14ac:dyDescent="0.25">
      <c r="A3963" t="s">
        <v>23</v>
      </c>
      <c r="B3963" t="s">
        <v>62</v>
      </c>
      <c r="C3963" s="1">
        <v>42471</v>
      </c>
      <c r="D3963">
        <f>3.5-0-0</f>
        <v>3.5</v>
      </c>
      <c r="E3963">
        <v>4.7</v>
      </c>
      <c r="F3963" s="7">
        <v>2.9874790044281565</v>
      </c>
      <c r="G3963" s="7">
        <v>3.007893994925289</v>
      </c>
      <c r="H3963">
        <v>2.35</v>
      </c>
      <c r="I3963" s="7">
        <v>2.5184155624471383</v>
      </c>
      <c r="J3963">
        <v>2</v>
      </c>
      <c r="K3963">
        <v>43.36</v>
      </c>
      <c r="L3963">
        <v>51.7</v>
      </c>
      <c r="M3963">
        <v>1.1000000000000001</v>
      </c>
      <c r="N3963">
        <v>1.1000000000000001</v>
      </c>
    </row>
    <row r="3964" spans="1:14" x14ac:dyDescent="0.25">
      <c r="A3964" t="s">
        <v>24</v>
      </c>
      <c r="B3964" t="s">
        <v>62</v>
      </c>
      <c r="C3964" s="1">
        <v>42471</v>
      </c>
      <c r="D3964">
        <f>36.5-0-0</f>
        <v>36.5</v>
      </c>
      <c r="E3964">
        <v>35</v>
      </c>
      <c r="F3964" s="7">
        <v>31.155138189036489</v>
      </c>
      <c r="G3964" s="7">
        <v>2.2015224133070199</v>
      </c>
      <c r="H3964">
        <v>1.72</v>
      </c>
      <c r="I3964" s="7">
        <v>1.8432658584719481</v>
      </c>
      <c r="J3964">
        <v>19.2</v>
      </c>
      <c r="K3964">
        <v>409.5</v>
      </c>
      <c r="L3964">
        <v>385</v>
      </c>
      <c r="M3964">
        <v>118.2</v>
      </c>
      <c r="N3964">
        <v>112</v>
      </c>
    </row>
    <row r="3965" spans="1:14" x14ac:dyDescent="0.25">
      <c r="A3965" t="s">
        <v>25</v>
      </c>
      <c r="B3965" t="s">
        <v>62</v>
      </c>
      <c r="C3965" s="1">
        <v>42471</v>
      </c>
      <c r="D3965">
        <f>7-0-0</f>
        <v>7</v>
      </c>
      <c r="E3965">
        <v>6.3</v>
      </c>
      <c r="F3965" s="7">
        <v>5.974958008856313</v>
      </c>
      <c r="G3965" s="7">
        <v>2.9566957992669858</v>
      </c>
      <c r="H3965">
        <v>2.31</v>
      </c>
      <c r="I3965" s="7">
        <v>2.4755489145756977</v>
      </c>
      <c r="J3965">
        <v>3.3</v>
      </c>
      <c r="K3965">
        <v>70</v>
      </c>
      <c r="L3965">
        <v>69.3</v>
      </c>
      <c r="M3965">
        <v>3</v>
      </c>
      <c r="N3965">
        <v>2.9</v>
      </c>
    </row>
    <row r="3966" spans="1:14" x14ac:dyDescent="0.25">
      <c r="A3966" t="s">
        <v>26</v>
      </c>
      <c r="B3966" t="s">
        <v>62</v>
      </c>
      <c r="C3966" s="1">
        <v>42471</v>
      </c>
      <c r="D3966">
        <f>15-0-0</f>
        <v>15</v>
      </c>
      <c r="E3966">
        <v>13.8</v>
      </c>
      <c r="F3966" s="7">
        <v>12.803481447549242</v>
      </c>
      <c r="G3966" s="7">
        <v>1.9967296306738087</v>
      </c>
      <c r="H3966">
        <v>1.56</v>
      </c>
      <c r="I3966" s="7">
        <v>1.6717992669861854</v>
      </c>
      <c r="J3966">
        <v>9.3000000000000007</v>
      </c>
      <c r="K3966">
        <v>198</v>
      </c>
      <c r="L3966">
        <v>151.80000000000001</v>
      </c>
      <c r="M3966">
        <v>17.3</v>
      </c>
      <c r="N3966">
        <v>16.399999999999999</v>
      </c>
    </row>
    <row r="3967" spans="1:14" x14ac:dyDescent="0.25">
      <c r="A3967" t="s">
        <v>27</v>
      </c>
      <c r="B3967" t="s">
        <v>62</v>
      </c>
      <c r="C3967" s="1">
        <v>42471</v>
      </c>
      <c r="D3967">
        <f>18-0-0</f>
        <v>18</v>
      </c>
      <c r="E3967">
        <v>18.2</v>
      </c>
      <c r="F3967" s="7">
        <v>15.364177737059091</v>
      </c>
      <c r="G3967" s="7">
        <v>1.7279391034677192</v>
      </c>
      <c r="H3967">
        <v>1.35</v>
      </c>
      <c r="I3967" s="7">
        <v>1.4467493656611219</v>
      </c>
      <c r="J3967">
        <v>9.6999999999999993</v>
      </c>
      <c r="K3967">
        <v>207.5</v>
      </c>
      <c r="L3967">
        <v>200.2</v>
      </c>
      <c r="M3967">
        <v>58.6</v>
      </c>
      <c r="N3967">
        <v>55.5</v>
      </c>
    </row>
    <row r="3968" spans="1:14" x14ac:dyDescent="0.25">
      <c r="A3968" t="s">
        <v>28</v>
      </c>
      <c r="B3968" t="s">
        <v>62</v>
      </c>
      <c r="C3968" s="1">
        <v>42471</v>
      </c>
      <c r="D3968">
        <f>6.5-0-0</f>
        <v>6.5</v>
      </c>
      <c r="E3968">
        <v>7</v>
      </c>
      <c r="F3968" s="7">
        <v>5.5481752939380051</v>
      </c>
      <c r="G3968" s="7">
        <v>1.7151395545531434</v>
      </c>
      <c r="H3968">
        <v>1.34</v>
      </c>
      <c r="I3968" s="7">
        <v>1.4360327036932619</v>
      </c>
      <c r="J3968">
        <v>3</v>
      </c>
      <c r="K3968">
        <v>64.5</v>
      </c>
      <c r="L3968">
        <v>77</v>
      </c>
      <c r="M3968">
        <v>18.3</v>
      </c>
      <c r="N3968">
        <v>17.399999999999999</v>
      </c>
    </row>
    <row r="3969" spans="1:14" x14ac:dyDescent="0.25">
      <c r="A3969" t="s">
        <v>29</v>
      </c>
      <c r="B3969" t="s">
        <v>62</v>
      </c>
      <c r="C3969" s="1">
        <v>42471</v>
      </c>
      <c r="D3969">
        <f>16-0-0</f>
        <v>16</v>
      </c>
      <c r="E3969">
        <v>12.4</v>
      </c>
      <c r="F3969" s="7">
        <v>13.657046877385859</v>
      </c>
      <c r="G3969" s="7">
        <v>1.6511418099802646</v>
      </c>
      <c r="H3969">
        <v>1.29</v>
      </c>
      <c r="I3969" s="7">
        <v>1.382449393853961</v>
      </c>
      <c r="J3969">
        <v>8</v>
      </c>
      <c r="K3969">
        <v>171</v>
      </c>
      <c r="L3969">
        <v>136.4</v>
      </c>
      <c r="M3969">
        <v>10.5</v>
      </c>
      <c r="N3969">
        <v>9.9</v>
      </c>
    </row>
    <row r="3970" spans="1:14" x14ac:dyDescent="0.25">
      <c r="A3970" t="s">
        <v>30</v>
      </c>
      <c r="B3970" t="s">
        <v>62</v>
      </c>
      <c r="C3970" s="1">
        <v>42471</v>
      </c>
      <c r="D3970">
        <f>35-0-0</f>
        <v>35</v>
      </c>
      <c r="E3970">
        <v>31.3</v>
      </c>
      <c r="F3970" s="7">
        <v>29.874790044281564</v>
      </c>
      <c r="G3970" s="7">
        <v>2.0479278263321117</v>
      </c>
      <c r="H3970">
        <v>1.6</v>
      </c>
      <c r="I3970" s="7">
        <v>1.714665914857626</v>
      </c>
      <c r="J3970">
        <v>18.100000000000001</v>
      </c>
      <c r="K3970">
        <v>386</v>
      </c>
      <c r="L3970">
        <v>344.3</v>
      </c>
      <c r="M3970">
        <v>25.3</v>
      </c>
      <c r="N3970">
        <v>24</v>
      </c>
    </row>
    <row r="3971" spans="1:14" x14ac:dyDescent="0.25">
      <c r="A3971" t="s">
        <v>31</v>
      </c>
      <c r="B3971" t="s">
        <v>62</v>
      </c>
      <c r="C3971" s="1">
        <v>42471</v>
      </c>
      <c r="D3971">
        <f>52-0-0</f>
        <v>52</v>
      </c>
      <c r="E3971">
        <v>40.299999999999997</v>
      </c>
      <c r="F3971" s="7">
        <v>44.385402351504041</v>
      </c>
      <c r="G3971" s="7">
        <v>1.7151395545531434</v>
      </c>
      <c r="H3971">
        <v>1.34</v>
      </c>
      <c r="I3971" s="7">
        <v>1.4360327036932619</v>
      </c>
      <c r="J3971">
        <v>26.7</v>
      </c>
      <c r="K3971">
        <v>571.5</v>
      </c>
      <c r="L3971">
        <v>443.29999999999995</v>
      </c>
      <c r="M3971">
        <v>65</v>
      </c>
      <c r="N3971">
        <v>61.6</v>
      </c>
    </row>
    <row r="3972" spans="1:14" x14ac:dyDescent="0.25">
      <c r="A3972" t="s">
        <v>32</v>
      </c>
      <c r="B3972" t="s">
        <v>62</v>
      </c>
      <c r="C3972" s="1">
        <v>42471</v>
      </c>
      <c r="D3972">
        <f>7-0-0</f>
        <v>7</v>
      </c>
      <c r="E3972">
        <v>6.8</v>
      </c>
      <c r="F3972" s="7">
        <v>5.974958008856313</v>
      </c>
      <c r="G3972" s="7">
        <v>1.0623625599097828</v>
      </c>
      <c r="H3972">
        <v>0.83</v>
      </c>
      <c r="I3972" s="7">
        <v>0.88948294333239342</v>
      </c>
      <c r="J3972">
        <v>3.6</v>
      </c>
      <c r="K3972">
        <v>77</v>
      </c>
      <c r="L3972">
        <v>74.8</v>
      </c>
      <c r="M3972">
        <v>18.2</v>
      </c>
      <c r="N3972">
        <v>17.2</v>
      </c>
    </row>
    <row r="3973" spans="1:14" x14ac:dyDescent="0.25">
      <c r="A3973" t="s">
        <v>33</v>
      </c>
      <c r="B3973" t="s">
        <v>62</v>
      </c>
      <c r="C3973" s="1">
        <v>42471</v>
      </c>
      <c r="D3973">
        <v>0</v>
      </c>
      <c r="E3973">
        <v>15</v>
      </c>
      <c r="F3973" s="7">
        <v>0</v>
      </c>
      <c r="G3973" s="7">
        <v>1.2415562447138424</v>
      </c>
      <c r="H3973">
        <v>0.97</v>
      </c>
      <c r="I3973" s="7">
        <v>1.0395162108824358</v>
      </c>
      <c r="J3973">
        <v>71.599999999999994</v>
      </c>
      <c r="K3973">
        <v>0</v>
      </c>
      <c r="L3973">
        <v>165</v>
      </c>
      <c r="M3973">
        <v>547.1</v>
      </c>
      <c r="N3973">
        <v>518.29999999999995</v>
      </c>
    </row>
    <row r="3974" spans="1:14" x14ac:dyDescent="0.25">
      <c r="A3974" t="s">
        <v>34</v>
      </c>
      <c r="B3974" t="s">
        <v>62</v>
      </c>
      <c r="C3974" s="1">
        <v>42471</v>
      </c>
      <c r="D3974">
        <f>9.7-0-0</f>
        <v>9.6999999999999993</v>
      </c>
      <c r="E3974">
        <v>7.2</v>
      </c>
      <c r="F3974" s="7">
        <v>8.2795846694151756</v>
      </c>
      <c r="G3974" s="7">
        <v>0.71677473921623913</v>
      </c>
      <c r="H3974">
        <v>0.56000000000000005</v>
      </c>
      <c r="I3974" s="7">
        <v>0.60013307020016915</v>
      </c>
      <c r="J3974">
        <v>4.7</v>
      </c>
      <c r="K3974">
        <v>100.27000000000001</v>
      </c>
      <c r="L3974">
        <v>79.2</v>
      </c>
      <c r="M3974">
        <v>6.6</v>
      </c>
      <c r="N3974">
        <v>6.2</v>
      </c>
    </row>
    <row r="3975" spans="1:14" x14ac:dyDescent="0.25">
      <c r="A3975" t="s">
        <v>35</v>
      </c>
      <c r="B3975" t="s">
        <v>62</v>
      </c>
      <c r="C3975" s="1">
        <v>42471</v>
      </c>
      <c r="D3975">
        <f>21-0-0</f>
        <v>21</v>
      </c>
      <c r="E3975">
        <v>18</v>
      </c>
      <c r="F3975" s="7">
        <v>17.92487402656894</v>
      </c>
      <c r="G3975" s="7">
        <v>0.70397519030166333</v>
      </c>
      <c r="H3975">
        <v>0.55000000000000004</v>
      </c>
      <c r="I3975" s="7">
        <v>0.58941640823230901</v>
      </c>
      <c r="J3975">
        <v>12.8</v>
      </c>
      <c r="K3975">
        <v>274</v>
      </c>
      <c r="L3975">
        <v>198</v>
      </c>
      <c r="M3975">
        <v>77.8</v>
      </c>
      <c r="N3975">
        <v>73.7</v>
      </c>
    </row>
    <row r="3976" spans="1:14" x14ac:dyDescent="0.25">
      <c r="A3976" t="s">
        <v>36</v>
      </c>
      <c r="B3976" t="s">
        <v>62</v>
      </c>
      <c r="C3976" s="1">
        <v>42471</v>
      </c>
      <c r="D3976">
        <v>0</v>
      </c>
      <c r="E3976">
        <v>8</v>
      </c>
      <c r="F3976" s="7">
        <v>0</v>
      </c>
      <c r="G3976" s="7">
        <v>0.31998872286439239</v>
      </c>
      <c r="H3976">
        <v>0.25</v>
      </c>
      <c r="I3976" s="7">
        <v>0.26791654919650404</v>
      </c>
      <c r="J3976">
        <v>38.200000000000003</v>
      </c>
      <c r="K3976">
        <v>0</v>
      </c>
      <c r="L3976">
        <v>88</v>
      </c>
      <c r="M3976">
        <v>0</v>
      </c>
      <c r="N3976">
        <v>0</v>
      </c>
    </row>
    <row r="3977" spans="1:14" x14ac:dyDescent="0.25">
      <c r="A3977" t="s">
        <v>37</v>
      </c>
      <c r="B3977" t="s">
        <v>62</v>
      </c>
      <c r="C3977" s="1">
        <v>42471</v>
      </c>
      <c r="D3977">
        <v>0</v>
      </c>
      <c r="E3977">
        <v>0</v>
      </c>
      <c r="F3977" s="7">
        <v>0</v>
      </c>
      <c r="G3977" s="7">
        <v>0</v>
      </c>
      <c r="H3977">
        <v>0</v>
      </c>
      <c r="I3977" s="7">
        <v>0</v>
      </c>
      <c r="J3977">
        <v>0</v>
      </c>
      <c r="K3977">
        <v>0</v>
      </c>
      <c r="L3977">
        <v>0</v>
      </c>
      <c r="M3977">
        <v>0</v>
      </c>
      <c r="N3977">
        <v>0</v>
      </c>
    </row>
    <row r="3978" spans="1:14" x14ac:dyDescent="0.25">
      <c r="A3978" t="s">
        <v>38</v>
      </c>
      <c r="B3978" t="s">
        <v>62</v>
      </c>
      <c r="C3978" s="1">
        <v>42471</v>
      </c>
      <c r="D3978">
        <v>0</v>
      </c>
      <c r="E3978">
        <v>10</v>
      </c>
      <c r="F3978" s="7">
        <v>0</v>
      </c>
      <c r="G3978" s="7">
        <v>0</v>
      </c>
      <c r="H3978">
        <v>0</v>
      </c>
      <c r="I3978" s="7">
        <v>0</v>
      </c>
      <c r="J3978">
        <v>47.7</v>
      </c>
      <c r="K3978">
        <v>0</v>
      </c>
      <c r="L3978">
        <v>110</v>
      </c>
      <c r="M3978">
        <v>366.6</v>
      </c>
      <c r="N3978">
        <v>347.3</v>
      </c>
    </row>
    <row r="3979" spans="1:14" x14ac:dyDescent="0.25">
      <c r="A3979" t="s">
        <v>59</v>
      </c>
      <c r="B3979" t="s">
        <v>62</v>
      </c>
      <c r="C3979" s="1">
        <v>42471</v>
      </c>
      <c r="D3979">
        <v>0</v>
      </c>
      <c r="E3979">
        <v>5</v>
      </c>
      <c r="F3979" s="7">
        <v>0</v>
      </c>
      <c r="G3979" s="7">
        <v>0</v>
      </c>
      <c r="I3979" s="7">
        <v>0</v>
      </c>
      <c r="K3979">
        <v>0</v>
      </c>
      <c r="L3979">
        <v>55</v>
      </c>
      <c r="M3979">
        <v>0</v>
      </c>
      <c r="N3979">
        <v>0</v>
      </c>
    </row>
    <row r="3980" spans="1:14" x14ac:dyDescent="0.25">
      <c r="A3980" t="s">
        <v>1</v>
      </c>
      <c r="B3980" t="s">
        <v>62</v>
      </c>
      <c r="C3980" s="1">
        <v>42472</v>
      </c>
      <c r="D3980">
        <v>651.69999999999993</v>
      </c>
      <c r="E3980">
        <v>507.19999999999993</v>
      </c>
      <c r="F3980">
        <v>550</v>
      </c>
      <c r="G3980">
        <v>223</v>
      </c>
      <c r="H3980">
        <v>177.35000000000002</v>
      </c>
      <c r="I3980">
        <v>187</v>
      </c>
      <c r="J3980">
        <v>536.26213592233012</v>
      </c>
      <c r="K3980">
        <v>7612.2999999999993</v>
      </c>
      <c r="L3980">
        <v>6708</v>
      </c>
      <c r="M3980">
        <v>2432.8999999999996</v>
      </c>
      <c r="N3980">
        <v>2280.7200000000007</v>
      </c>
    </row>
    <row r="3981" spans="1:14" x14ac:dyDescent="0.25">
      <c r="A3981" t="s">
        <v>2</v>
      </c>
      <c r="B3981" t="s">
        <v>62</v>
      </c>
      <c r="C3981" s="1">
        <v>42472</v>
      </c>
      <c r="D3981">
        <f>17.3-0-0</f>
        <v>17.3</v>
      </c>
      <c r="E3981">
        <v>15.4</v>
      </c>
      <c r="F3981" s="7">
        <v>14.600276200705848</v>
      </c>
      <c r="G3981" s="7">
        <v>26.028192839018882</v>
      </c>
      <c r="H3981">
        <v>20.7</v>
      </c>
      <c r="I3981" s="7">
        <v>21.826332111643641</v>
      </c>
      <c r="J3981">
        <v>9.1</v>
      </c>
      <c r="K3981">
        <v>205.01000000000005</v>
      </c>
      <c r="L3981">
        <v>184.8</v>
      </c>
      <c r="M3981">
        <v>17</v>
      </c>
      <c r="N3981">
        <v>15.9</v>
      </c>
    </row>
    <row r="3982" spans="1:14" x14ac:dyDescent="0.25">
      <c r="A3982" t="s">
        <v>3</v>
      </c>
      <c r="B3982" t="s">
        <v>62</v>
      </c>
      <c r="C3982" s="1">
        <v>42472</v>
      </c>
      <c r="D3982">
        <f>5.2-0-0</f>
        <v>5.2</v>
      </c>
      <c r="E3982">
        <v>3.9</v>
      </c>
      <c r="F3982" s="7">
        <v>4.3885223262237227</v>
      </c>
      <c r="G3982" s="7">
        <v>17.741922751621086</v>
      </c>
      <c r="H3982">
        <v>14.11</v>
      </c>
      <c r="I3982" s="7">
        <v>14.877755850014093</v>
      </c>
      <c r="J3982">
        <v>2.6</v>
      </c>
      <c r="K3982">
        <v>57.635000000000005</v>
      </c>
      <c r="L3982">
        <v>46.8</v>
      </c>
      <c r="M3982">
        <v>9.8000000000000007</v>
      </c>
      <c r="N3982">
        <v>9.1999999999999993</v>
      </c>
    </row>
    <row r="3983" spans="1:14" x14ac:dyDescent="0.25">
      <c r="A3983" t="s">
        <v>4</v>
      </c>
      <c r="B3983" t="s">
        <v>62</v>
      </c>
      <c r="C3983" s="1">
        <v>42472</v>
      </c>
      <c r="D3983">
        <f>9.6-0-0</f>
        <v>9.6</v>
      </c>
      <c r="E3983">
        <v>7.8</v>
      </c>
      <c r="F3983" s="7">
        <v>8.1018873714899495</v>
      </c>
      <c r="G3983" s="7">
        <v>13.177558500140963</v>
      </c>
      <c r="H3983">
        <v>10.48</v>
      </c>
      <c r="I3983" s="7">
        <v>11.050239639131659</v>
      </c>
      <c r="J3983">
        <v>5.2</v>
      </c>
      <c r="K3983">
        <v>117.33500000000001</v>
      </c>
      <c r="L3983">
        <v>93.6</v>
      </c>
      <c r="M3983">
        <v>17.8</v>
      </c>
      <c r="N3983">
        <v>16.7</v>
      </c>
    </row>
    <row r="3984" spans="1:14" x14ac:dyDescent="0.25">
      <c r="A3984" t="s">
        <v>5</v>
      </c>
      <c r="B3984" t="s">
        <v>62</v>
      </c>
      <c r="C3984" s="1">
        <v>42472</v>
      </c>
      <c r="D3984">
        <f>8-0-0</f>
        <v>8</v>
      </c>
      <c r="E3984">
        <v>7.7</v>
      </c>
      <c r="F3984" s="7">
        <v>6.7515728095749585</v>
      </c>
      <c r="G3984" s="7">
        <v>12.712320270651251</v>
      </c>
      <c r="H3984">
        <v>10.11</v>
      </c>
      <c r="I3984" s="7">
        <v>10.660107132788269</v>
      </c>
      <c r="J3984">
        <v>8.3000000000000007</v>
      </c>
      <c r="K3984">
        <v>187.37900000000002</v>
      </c>
      <c r="L3984">
        <v>92.4</v>
      </c>
      <c r="M3984">
        <v>10.4</v>
      </c>
      <c r="N3984">
        <v>9.6999999999999993</v>
      </c>
    </row>
    <row r="3985" spans="1:14" x14ac:dyDescent="0.25">
      <c r="A3985" t="s">
        <v>6</v>
      </c>
      <c r="B3985" t="s">
        <v>62</v>
      </c>
      <c r="C3985" s="1">
        <v>42472</v>
      </c>
      <c r="D3985">
        <f>20.5-0-0</f>
        <v>20.5</v>
      </c>
      <c r="E3985">
        <v>15.4</v>
      </c>
      <c r="F3985" s="7">
        <v>17.30090532453583</v>
      </c>
      <c r="G3985" s="7">
        <v>15.667211728221032</v>
      </c>
      <c r="H3985">
        <v>12.46</v>
      </c>
      <c r="I3985" s="7">
        <v>13.137975754158441</v>
      </c>
      <c r="J3985">
        <v>7.6</v>
      </c>
      <c r="K3985">
        <v>171.62599999999995</v>
      </c>
      <c r="L3985">
        <v>184.8</v>
      </c>
      <c r="M3985">
        <v>13.5</v>
      </c>
      <c r="N3985">
        <v>12.6</v>
      </c>
    </row>
    <row r="3986" spans="1:14" x14ac:dyDescent="0.25">
      <c r="A3986" t="s">
        <v>7</v>
      </c>
      <c r="B3986" t="s">
        <v>62</v>
      </c>
      <c r="C3986" s="1">
        <v>42472</v>
      </c>
      <c r="D3986">
        <f>13.9-0-0</f>
        <v>13.9</v>
      </c>
      <c r="E3986">
        <v>11.5</v>
      </c>
      <c r="F3986" s="7">
        <v>11.730857756636491</v>
      </c>
      <c r="G3986" s="7">
        <v>13.240428531153086</v>
      </c>
      <c r="H3986">
        <v>10.53</v>
      </c>
      <c r="I3986" s="7">
        <v>11.102960248096981</v>
      </c>
      <c r="J3986">
        <v>9.9</v>
      </c>
      <c r="K3986">
        <v>224.42999999999995</v>
      </c>
      <c r="L3986">
        <v>138</v>
      </c>
      <c r="M3986">
        <v>13.5</v>
      </c>
      <c r="N3986">
        <v>12.6</v>
      </c>
    </row>
    <row r="3987" spans="1:14" x14ac:dyDescent="0.25">
      <c r="A3987" t="s">
        <v>8</v>
      </c>
      <c r="B3987" t="s">
        <v>62</v>
      </c>
      <c r="C3987" s="1">
        <v>42472</v>
      </c>
      <c r="D3987">
        <f>14.5-0-0</f>
        <v>14.5</v>
      </c>
      <c r="E3987">
        <v>9.4</v>
      </c>
      <c r="F3987" s="7">
        <v>12.237225717354612</v>
      </c>
      <c r="G3987" s="7">
        <v>10.059204961939667</v>
      </c>
      <c r="H3987">
        <v>8</v>
      </c>
      <c r="I3987" s="7">
        <v>8.4352974344516483</v>
      </c>
      <c r="J3987">
        <v>14.9</v>
      </c>
      <c r="K3987">
        <v>335.79</v>
      </c>
      <c r="L3987">
        <v>112.80000000000001</v>
      </c>
      <c r="M3987">
        <v>24.8</v>
      </c>
      <c r="N3987">
        <v>23.2</v>
      </c>
    </row>
    <row r="3988" spans="1:14" x14ac:dyDescent="0.25">
      <c r="A3988" t="s">
        <v>9</v>
      </c>
      <c r="B3988" t="s">
        <v>62</v>
      </c>
      <c r="C3988" s="1">
        <v>42472</v>
      </c>
      <c r="D3988">
        <f>18.8-0-0</f>
        <v>18.8</v>
      </c>
      <c r="E3988">
        <v>11.3</v>
      </c>
      <c r="F3988" s="7">
        <v>15.866196102501153</v>
      </c>
      <c r="G3988" s="7">
        <v>13.026670425711867</v>
      </c>
      <c r="H3988">
        <v>10.36</v>
      </c>
      <c r="I3988" s="7">
        <v>10.923710177614884</v>
      </c>
      <c r="J3988">
        <v>8.4</v>
      </c>
      <c r="K3988">
        <v>190.53</v>
      </c>
      <c r="L3988">
        <v>135.60000000000002</v>
      </c>
      <c r="M3988">
        <v>12.3</v>
      </c>
      <c r="N3988">
        <v>11.5</v>
      </c>
    </row>
    <row r="3989" spans="1:14" x14ac:dyDescent="0.25">
      <c r="A3989" t="s">
        <v>10</v>
      </c>
      <c r="B3989" t="s">
        <v>62</v>
      </c>
      <c r="C3989" s="1">
        <v>42472</v>
      </c>
      <c r="D3989">
        <f>15.1-0-0</f>
        <v>15.1</v>
      </c>
      <c r="E3989">
        <v>12.5</v>
      </c>
      <c r="F3989" s="7">
        <v>12.743593678072735</v>
      </c>
      <c r="G3989" s="7">
        <v>12.335100084578515</v>
      </c>
      <c r="H3989">
        <v>9.81</v>
      </c>
      <c r="I3989" s="7">
        <v>10.343783478996334</v>
      </c>
      <c r="J3989">
        <v>8.5</v>
      </c>
      <c r="K3989">
        <v>192.535</v>
      </c>
      <c r="L3989">
        <v>150</v>
      </c>
      <c r="M3989">
        <v>16</v>
      </c>
      <c r="N3989">
        <v>15</v>
      </c>
    </row>
    <row r="3990" spans="1:14" x14ac:dyDescent="0.25">
      <c r="A3990" t="s">
        <v>11</v>
      </c>
      <c r="B3990" t="s">
        <v>62</v>
      </c>
      <c r="C3990" s="1">
        <v>42472</v>
      </c>
      <c r="D3990">
        <f>9-0-0</f>
        <v>9</v>
      </c>
      <c r="E3990">
        <v>9.6</v>
      </c>
      <c r="F3990" s="7">
        <v>7.5955194107718285</v>
      </c>
      <c r="G3990" s="7">
        <v>11.806991824076684</v>
      </c>
      <c r="H3990">
        <v>9.39</v>
      </c>
      <c r="I3990" s="7">
        <v>9.9009303636876229</v>
      </c>
      <c r="J3990">
        <v>5.6</v>
      </c>
      <c r="K3990">
        <v>125.77</v>
      </c>
      <c r="L3990">
        <v>115.19999999999999</v>
      </c>
      <c r="M3990">
        <v>11.6</v>
      </c>
      <c r="N3990">
        <v>10.8</v>
      </c>
    </row>
    <row r="3991" spans="1:14" x14ac:dyDescent="0.25">
      <c r="A3991" t="s">
        <v>12</v>
      </c>
      <c r="B3991" t="s">
        <v>62</v>
      </c>
      <c r="C3991" s="1">
        <v>42472</v>
      </c>
      <c r="D3991">
        <f>33.3-0-0</f>
        <v>33.299999999999997</v>
      </c>
      <c r="E3991">
        <v>28.9</v>
      </c>
      <c r="F3991" s="7">
        <v>28.103421819855765</v>
      </c>
      <c r="G3991" s="7">
        <v>8.3365661122074979</v>
      </c>
      <c r="H3991">
        <v>6.63</v>
      </c>
      <c r="I3991" s="7">
        <v>6.9907527488018033</v>
      </c>
      <c r="J3991">
        <v>18.2</v>
      </c>
      <c r="K3991">
        <v>410.58500000000004</v>
      </c>
      <c r="L3991">
        <v>346.79999999999995</v>
      </c>
      <c r="M3991">
        <v>75.7</v>
      </c>
      <c r="N3991">
        <v>70.900000000000006</v>
      </c>
    </row>
    <row r="3992" spans="1:14" x14ac:dyDescent="0.25">
      <c r="A3992" t="s">
        <v>13</v>
      </c>
      <c r="B3992" t="s">
        <v>62</v>
      </c>
      <c r="C3992" s="1">
        <v>42472</v>
      </c>
      <c r="D3992">
        <f>12-0-0</f>
        <v>12</v>
      </c>
      <c r="E3992">
        <v>10</v>
      </c>
      <c r="F3992" s="7">
        <v>10.127359214362437</v>
      </c>
      <c r="G3992" s="7">
        <v>8.7640823230899336</v>
      </c>
      <c r="H3992">
        <v>6.97</v>
      </c>
      <c r="I3992" s="7">
        <v>7.3492528897659977</v>
      </c>
      <c r="J3992">
        <v>6.2</v>
      </c>
      <c r="K3992">
        <v>139</v>
      </c>
      <c r="L3992">
        <v>120</v>
      </c>
      <c r="M3992">
        <v>9.6</v>
      </c>
      <c r="N3992">
        <v>9</v>
      </c>
    </row>
    <row r="3993" spans="1:14" x14ac:dyDescent="0.25">
      <c r="A3993" t="s">
        <v>14</v>
      </c>
      <c r="B3993" t="s">
        <v>62</v>
      </c>
      <c r="C3993" s="1">
        <v>42472</v>
      </c>
      <c r="D3993">
        <f>52-0-0</f>
        <v>52</v>
      </c>
      <c r="E3993">
        <v>6.1</v>
      </c>
      <c r="F3993" s="7">
        <v>43.885223262237233</v>
      </c>
      <c r="G3993" s="7">
        <v>5.293656611220749</v>
      </c>
      <c r="H3993">
        <v>4.21</v>
      </c>
      <c r="I3993" s="7">
        <v>4.4390752748801798</v>
      </c>
      <c r="J3993">
        <v>8.1999999999999993</v>
      </c>
      <c r="K3993">
        <v>184</v>
      </c>
      <c r="L3993">
        <v>73.199999999999989</v>
      </c>
      <c r="M3993">
        <v>8.5</v>
      </c>
      <c r="N3993">
        <v>8</v>
      </c>
    </row>
    <row r="3994" spans="1:14" x14ac:dyDescent="0.25">
      <c r="A3994" t="s">
        <v>15</v>
      </c>
      <c r="B3994" t="s">
        <v>62</v>
      </c>
      <c r="C3994" s="1">
        <v>42472</v>
      </c>
      <c r="D3994">
        <f>14-0-0</f>
        <v>14</v>
      </c>
      <c r="E3994">
        <v>9.9</v>
      </c>
      <c r="F3994" s="7">
        <v>11.815252416756177</v>
      </c>
      <c r="G3994" s="7">
        <v>5.1301945305892298</v>
      </c>
      <c r="H3994">
        <v>4.08</v>
      </c>
      <c r="I3994" s="7">
        <v>4.3020016915703412</v>
      </c>
      <c r="J3994">
        <v>6.7</v>
      </c>
      <c r="K3994">
        <v>150.5</v>
      </c>
      <c r="L3994">
        <v>118.80000000000001</v>
      </c>
      <c r="M3994">
        <v>12.5</v>
      </c>
      <c r="N3994">
        <v>11.7</v>
      </c>
    </row>
    <row r="3995" spans="1:14" x14ac:dyDescent="0.25">
      <c r="A3995" t="s">
        <v>16</v>
      </c>
      <c r="B3995" t="s">
        <v>62</v>
      </c>
      <c r="C3995" s="1">
        <v>42472</v>
      </c>
      <c r="D3995">
        <f>15-0-0</f>
        <v>15</v>
      </c>
      <c r="E3995">
        <v>9.9</v>
      </c>
      <c r="F3995" s="7">
        <v>12.659199017953048</v>
      </c>
      <c r="G3995" s="7">
        <v>8.5377502114462924</v>
      </c>
      <c r="H3995">
        <v>6.79</v>
      </c>
      <c r="I3995" s="7">
        <v>7.1594586974908365</v>
      </c>
      <c r="J3995">
        <v>7.3</v>
      </c>
      <c r="K3995">
        <v>164</v>
      </c>
      <c r="L3995">
        <v>118.80000000000001</v>
      </c>
      <c r="M3995">
        <v>25.7</v>
      </c>
      <c r="N3995">
        <v>24.1</v>
      </c>
    </row>
    <row r="3996" spans="1:14" x14ac:dyDescent="0.25">
      <c r="A3996" t="s">
        <v>17</v>
      </c>
      <c r="B3996" t="s">
        <v>62</v>
      </c>
      <c r="C3996" s="1">
        <v>42472</v>
      </c>
      <c r="D3996">
        <v>0</v>
      </c>
      <c r="E3996">
        <v>17</v>
      </c>
      <c r="F3996" s="7">
        <v>0</v>
      </c>
      <c r="G3996" s="7">
        <v>4.1368480405976875</v>
      </c>
      <c r="H3996">
        <v>3.29</v>
      </c>
      <c r="I3996" s="7">
        <v>3.4690160699182404</v>
      </c>
      <c r="J3996">
        <v>77.599999999999994</v>
      </c>
      <c r="K3996">
        <v>0</v>
      </c>
      <c r="L3996">
        <v>204</v>
      </c>
      <c r="M3996">
        <v>359.5</v>
      </c>
      <c r="N3996">
        <v>337</v>
      </c>
    </row>
    <row r="3997" spans="1:14" x14ac:dyDescent="0.25">
      <c r="A3997" t="s">
        <v>18</v>
      </c>
      <c r="B3997" t="s">
        <v>62</v>
      </c>
      <c r="C3997" s="1">
        <v>42472</v>
      </c>
      <c r="D3997">
        <f>20-0-0</f>
        <v>20</v>
      </c>
      <c r="E3997">
        <v>16.2</v>
      </c>
      <c r="F3997" s="7">
        <v>16.878932023937395</v>
      </c>
      <c r="G3997" s="7">
        <v>3.1183535382012963</v>
      </c>
      <c r="H3997">
        <v>2.48</v>
      </c>
      <c r="I3997" s="7">
        <v>2.6149422046800108</v>
      </c>
      <c r="J3997">
        <v>10.6</v>
      </c>
      <c r="K3997">
        <v>240</v>
      </c>
      <c r="L3997">
        <v>194.39999999999998</v>
      </c>
      <c r="M3997">
        <v>53.1</v>
      </c>
      <c r="N3997">
        <v>49.8</v>
      </c>
    </row>
    <row r="3998" spans="1:14" x14ac:dyDescent="0.25">
      <c r="A3998" t="s">
        <v>19</v>
      </c>
      <c r="B3998" t="s">
        <v>62</v>
      </c>
      <c r="C3998" s="1">
        <v>42472</v>
      </c>
      <c r="D3998">
        <f>15-0-0</f>
        <v>15</v>
      </c>
      <c r="E3998">
        <v>14.6</v>
      </c>
      <c r="F3998" s="7">
        <v>12.659199017953048</v>
      </c>
      <c r="G3998" s="7">
        <v>3.1057795319988721</v>
      </c>
      <c r="H3998">
        <v>2.4700000000000002</v>
      </c>
      <c r="I3998" s="7">
        <v>2.6043980828869464</v>
      </c>
      <c r="J3998">
        <v>8.5</v>
      </c>
      <c r="K3998">
        <v>191</v>
      </c>
      <c r="L3998">
        <v>175.2</v>
      </c>
      <c r="M3998">
        <v>65.900000000000006</v>
      </c>
      <c r="N3998">
        <v>61.8</v>
      </c>
    </row>
    <row r="3999" spans="1:14" x14ac:dyDescent="0.25">
      <c r="A3999" t="s">
        <v>20</v>
      </c>
      <c r="B3999" t="s">
        <v>62</v>
      </c>
      <c r="C3999" s="1">
        <v>42472</v>
      </c>
      <c r="D3999">
        <f>30-0-0</f>
        <v>30</v>
      </c>
      <c r="E3999">
        <v>23.5</v>
      </c>
      <c r="F3999" s="7">
        <v>25.318398035906096</v>
      </c>
      <c r="G3999" s="7">
        <v>2.5399492528897656</v>
      </c>
      <c r="H3999">
        <v>2.02</v>
      </c>
      <c r="I3999" s="7">
        <v>2.1299126021990413</v>
      </c>
      <c r="J3999">
        <v>15.8</v>
      </c>
      <c r="K3999">
        <v>355.5</v>
      </c>
      <c r="L3999">
        <v>282</v>
      </c>
      <c r="M3999">
        <v>62.2</v>
      </c>
      <c r="N3999">
        <v>58.3</v>
      </c>
    </row>
    <row r="4000" spans="1:14" x14ac:dyDescent="0.25">
      <c r="A4000" t="s">
        <v>21</v>
      </c>
      <c r="B4000" t="s">
        <v>62</v>
      </c>
      <c r="C4000" s="1">
        <v>42472</v>
      </c>
      <c r="D4000">
        <f>26.5-0-0</f>
        <v>26.5</v>
      </c>
      <c r="E4000">
        <v>22.5</v>
      </c>
      <c r="F4000" s="7">
        <v>22.364584931717051</v>
      </c>
      <c r="G4000" s="7">
        <v>3.7973498731322239</v>
      </c>
      <c r="H4000">
        <v>3.02</v>
      </c>
      <c r="I4000" s="7">
        <v>3.1843247815054974</v>
      </c>
      <c r="J4000">
        <v>13.6</v>
      </c>
      <c r="K4000">
        <v>306</v>
      </c>
      <c r="L4000">
        <v>270</v>
      </c>
      <c r="M4000">
        <v>98.6</v>
      </c>
      <c r="N4000">
        <v>92.5</v>
      </c>
    </row>
    <row r="4001" spans="1:14" x14ac:dyDescent="0.25">
      <c r="A4001" t="s">
        <v>22</v>
      </c>
      <c r="B4001" t="s">
        <v>62</v>
      </c>
      <c r="C4001" s="1">
        <v>42472</v>
      </c>
      <c r="D4001">
        <f>17-0-0</f>
        <v>17</v>
      </c>
      <c r="E4001">
        <v>17.100000000000001</v>
      </c>
      <c r="F4001" s="7">
        <v>14.347092220346786</v>
      </c>
      <c r="G4001" s="7">
        <v>1.7855088807442905</v>
      </c>
      <c r="H4001">
        <v>1.42</v>
      </c>
      <c r="I4001" s="7">
        <v>1.4972652946151674</v>
      </c>
      <c r="J4001">
        <v>8.9</v>
      </c>
      <c r="K4001">
        <v>201.5</v>
      </c>
      <c r="L4001">
        <v>205.20000000000002</v>
      </c>
      <c r="M4001">
        <v>61.2</v>
      </c>
      <c r="N4001">
        <v>57.4</v>
      </c>
    </row>
    <row r="4002" spans="1:14" x14ac:dyDescent="0.25">
      <c r="A4002" t="s">
        <v>23</v>
      </c>
      <c r="B4002" t="s">
        <v>62</v>
      </c>
      <c r="C4002" s="1">
        <v>42472</v>
      </c>
      <c r="D4002">
        <f>3.1-0-0</f>
        <v>3.1</v>
      </c>
      <c r="E4002">
        <v>4.7</v>
      </c>
      <c r="F4002" s="7">
        <v>2.6162344637102963</v>
      </c>
      <c r="G4002" s="7">
        <v>2.9548914575697771</v>
      </c>
      <c r="H4002">
        <v>2.35</v>
      </c>
      <c r="I4002" s="7">
        <v>2.4778686213701717</v>
      </c>
      <c r="J4002">
        <v>2.1</v>
      </c>
      <c r="K4002">
        <v>46.454999999999991</v>
      </c>
      <c r="L4002">
        <v>56.400000000000006</v>
      </c>
      <c r="M4002">
        <v>1.3</v>
      </c>
      <c r="N4002">
        <v>1.2</v>
      </c>
    </row>
    <row r="4003" spans="1:14" x14ac:dyDescent="0.25">
      <c r="A4003" t="s">
        <v>24</v>
      </c>
      <c r="B4003" t="s">
        <v>62</v>
      </c>
      <c r="C4003" s="1">
        <v>42472</v>
      </c>
      <c r="D4003">
        <f>36.5-0-0</f>
        <v>36.5</v>
      </c>
      <c r="E4003">
        <v>35</v>
      </c>
      <c r="F4003" s="7">
        <v>30.804050943685748</v>
      </c>
      <c r="G4003" s="7">
        <v>2.162729066817028</v>
      </c>
      <c r="H4003">
        <v>1.72</v>
      </c>
      <c r="I4003" s="7">
        <v>1.8135889484071044</v>
      </c>
      <c r="J4003">
        <v>19.8</v>
      </c>
      <c r="K4003">
        <v>446</v>
      </c>
      <c r="L4003">
        <v>420</v>
      </c>
      <c r="M4003">
        <v>135.6</v>
      </c>
      <c r="N4003">
        <v>127.1</v>
      </c>
    </row>
    <row r="4004" spans="1:14" x14ac:dyDescent="0.25">
      <c r="A4004" t="s">
        <v>25</v>
      </c>
      <c r="B4004" t="s">
        <v>62</v>
      </c>
      <c r="C4004" s="1">
        <v>42472</v>
      </c>
      <c r="D4004">
        <f>7-0-0</f>
        <v>7</v>
      </c>
      <c r="E4004">
        <v>6.3</v>
      </c>
      <c r="F4004" s="7">
        <v>5.9076262083780886</v>
      </c>
      <c r="G4004" s="7">
        <v>2.9045954327600785</v>
      </c>
      <c r="H4004">
        <v>2.31</v>
      </c>
      <c r="I4004" s="7">
        <v>2.4356921341979136</v>
      </c>
      <c r="J4004">
        <v>3.4</v>
      </c>
      <c r="K4004">
        <v>77</v>
      </c>
      <c r="L4004">
        <v>75.599999999999994</v>
      </c>
      <c r="M4004">
        <v>3.5</v>
      </c>
      <c r="N4004">
        <v>3.3</v>
      </c>
    </row>
    <row r="4005" spans="1:14" x14ac:dyDescent="0.25">
      <c r="A4005" t="s">
        <v>26</v>
      </c>
      <c r="B4005" t="s">
        <v>62</v>
      </c>
      <c r="C4005" s="1">
        <v>42472</v>
      </c>
      <c r="D4005">
        <f>17-0-0</f>
        <v>17</v>
      </c>
      <c r="E4005">
        <v>13.8</v>
      </c>
      <c r="F4005" s="7">
        <v>14.347092220346786</v>
      </c>
      <c r="G4005" s="7">
        <v>1.9615449675782348</v>
      </c>
      <c r="H4005">
        <v>1.56</v>
      </c>
      <c r="I4005" s="7">
        <v>1.6448829997180716</v>
      </c>
      <c r="J4005">
        <v>9.5</v>
      </c>
      <c r="K4005">
        <v>215</v>
      </c>
      <c r="L4005">
        <v>165.60000000000002</v>
      </c>
      <c r="M4005">
        <v>19.8</v>
      </c>
      <c r="N4005">
        <v>18.600000000000001</v>
      </c>
    </row>
    <row r="4006" spans="1:14" x14ac:dyDescent="0.25">
      <c r="A4006" t="s">
        <v>27</v>
      </c>
      <c r="B4006" t="s">
        <v>62</v>
      </c>
      <c r="C4006" s="1">
        <v>42472</v>
      </c>
      <c r="D4006">
        <f>18-0-0</f>
        <v>18</v>
      </c>
      <c r="E4006">
        <v>18.2</v>
      </c>
      <c r="F4006" s="7">
        <v>15.191038821543657</v>
      </c>
      <c r="G4006" s="7">
        <v>1.6974908373273188</v>
      </c>
      <c r="H4006">
        <v>1.35</v>
      </c>
      <c r="I4006" s="7">
        <v>1.4234564420637157</v>
      </c>
      <c r="J4006">
        <v>10</v>
      </c>
      <c r="K4006">
        <v>225.5</v>
      </c>
      <c r="L4006">
        <v>218.39999999999998</v>
      </c>
      <c r="M4006">
        <v>67.099999999999994</v>
      </c>
      <c r="N4006">
        <v>62.9</v>
      </c>
    </row>
    <row r="4007" spans="1:14" x14ac:dyDescent="0.25">
      <c r="A4007" t="s">
        <v>28</v>
      </c>
      <c r="B4007" t="s">
        <v>62</v>
      </c>
      <c r="C4007" s="1">
        <v>42472</v>
      </c>
      <c r="D4007">
        <f>8-0-0</f>
        <v>8</v>
      </c>
      <c r="E4007">
        <v>7</v>
      </c>
      <c r="F4007" s="7">
        <v>6.7515728095749585</v>
      </c>
      <c r="G4007" s="7">
        <v>1.6849168311248941</v>
      </c>
      <c r="H4007">
        <v>1.34</v>
      </c>
      <c r="I4007" s="7">
        <v>1.4129123202706511</v>
      </c>
      <c r="J4007">
        <v>3.2</v>
      </c>
      <c r="K4007">
        <v>72.5</v>
      </c>
      <c r="L4007">
        <v>84</v>
      </c>
      <c r="M4007">
        <v>21.7</v>
      </c>
      <c r="N4007">
        <v>20.399999999999999</v>
      </c>
    </row>
    <row r="4008" spans="1:14" x14ac:dyDescent="0.25">
      <c r="A4008" t="s">
        <v>29</v>
      </c>
      <c r="B4008" t="s">
        <v>62</v>
      </c>
      <c r="C4008" s="1">
        <v>42472</v>
      </c>
      <c r="D4008">
        <f>16-0-0</f>
        <v>16</v>
      </c>
      <c r="E4008">
        <v>12.4</v>
      </c>
      <c r="F4008" s="7">
        <v>13.503145619149917</v>
      </c>
      <c r="G4008" s="7">
        <v>1.6220468001127712</v>
      </c>
      <c r="H4008">
        <v>1.29</v>
      </c>
      <c r="I4008" s="7">
        <v>1.3601917113053283</v>
      </c>
      <c r="J4008">
        <v>8.3000000000000007</v>
      </c>
      <c r="K4008">
        <v>187</v>
      </c>
      <c r="L4008">
        <v>148.80000000000001</v>
      </c>
      <c r="M4008">
        <v>12.1</v>
      </c>
      <c r="N4008">
        <v>11.3</v>
      </c>
    </row>
    <row r="4009" spans="1:14" x14ac:dyDescent="0.25">
      <c r="A4009" t="s">
        <v>30</v>
      </c>
      <c r="B4009" t="s">
        <v>62</v>
      </c>
      <c r="C4009" s="1">
        <v>42472</v>
      </c>
      <c r="D4009">
        <f>35-0-0</f>
        <v>35</v>
      </c>
      <c r="E4009">
        <v>31.3</v>
      </c>
      <c r="F4009" s="7">
        <v>29.538131041890445</v>
      </c>
      <c r="G4009" s="7">
        <v>2.0118409923879335</v>
      </c>
      <c r="H4009">
        <v>1.6</v>
      </c>
      <c r="I4009" s="7">
        <v>1.6870594868903295</v>
      </c>
      <c r="J4009">
        <v>18.7</v>
      </c>
      <c r="K4009">
        <v>421</v>
      </c>
      <c r="L4009">
        <v>375.6</v>
      </c>
      <c r="M4009">
        <v>29.1</v>
      </c>
      <c r="N4009">
        <v>27.3</v>
      </c>
    </row>
    <row r="4010" spans="1:14" x14ac:dyDescent="0.25">
      <c r="A4010" t="s">
        <v>31</v>
      </c>
      <c r="B4010" t="s">
        <v>62</v>
      </c>
      <c r="C4010" s="1">
        <v>42472</v>
      </c>
      <c r="D4010">
        <f>52-0-0</f>
        <v>52</v>
      </c>
      <c r="E4010">
        <v>40.299999999999997</v>
      </c>
      <c r="F4010" s="7">
        <v>43.885223262237233</v>
      </c>
      <c r="G4010" s="7">
        <v>1.6849168311248941</v>
      </c>
      <c r="H4010">
        <v>1.34</v>
      </c>
      <c r="I4010" s="7">
        <v>1.4129123202706511</v>
      </c>
      <c r="J4010">
        <v>27.6</v>
      </c>
      <c r="K4010">
        <v>623.5</v>
      </c>
      <c r="L4010">
        <v>483.59999999999997</v>
      </c>
      <c r="M4010">
        <v>74.7</v>
      </c>
      <c r="N4010">
        <v>70</v>
      </c>
    </row>
    <row r="4011" spans="1:14" x14ac:dyDescent="0.25">
      <c r="A4011" t="s">
        <v>32</v>
      </c>
      <c r="B4011" t="s">
        <v>62</v>
      </c>
      <c r="C4011" s="1">
        <v>42472</v>
      </c>
      <c r="D4011">
        <f>7-0-0</f>
        <v>7</v>
      </c>
      <c r="E4011">
        <v>6.8</v>
      </c>
      <c r="F4011" s="7">
        <v>5.9076262083780886</v>
      </c>
      <c r="G4011" s="7">
        <v>1.0436425148012403</v>
      </c>
      <c r="H4011">
        <v>0.83</v>
      </c>
      <c r="I4011" s="7">
        <v>0.87516210882435841</v>
      </c>
      <c r="J4011">
        <v>3.7</v>
      </c>
      <c r="K4011">
        <v>84</v>
      </c>
      <c r="L4011">
        <v>81.599999999999994</v>
      </c>
      <c r="M4011">
        <v>20.9</v>
      </c>
      <c r="N4011">
        <v>19.600000000000001</v>
      </c>
    </row>
    <row r="4012" spans="1:14" x14ac:dyDescent="0.25">
      <c r="A4012" t="s">
        <v>33</v>
      </c>
      <c r="B4012" t="s">
        <v>62</v>
      </c>
      <c r="C4012" s="1">
        <v>42472</v>
      </c>
      <c r="D4012">
        <v>0</v>
      </c>
      <c r="E4012">
        <v>15</v>
      </c>
      <c r="F4012" s="7">
        <v>0</v>
      </c>
      <c r="G4012" s="7">
        <v>1.2196786016351846</v>
      </c>
      <c r="H4012">
        <v>0.97</v>
      </c>
      <c r="I4012" s="7">
        <v>1.0227798139272624</v>
      </c>
      <c r="J4012">
        <v>68.5</v>
      </c>
      <c r="K4012">
        <v>0</v>
      </c>
      <c r="L4012">
        <v>180</v>
      </c>
      <c r="M4012">
        <v>582.1</v>
      </c>
      <c r="N4012">
        <v>545.70000000000005</v>
      </c>
    </row>
    <row r="4013" spans="1:14" x14ac:dyDescent="0.25">
      <c r="A4013" t="s">
        <v>34</v>
      </c>
      <c r="B4013" t="s">
        <v>62</v>
      </c>
      <c r="C4013" s="1">
        <v>42472</v>
      </c>
      <c r="D4013">
        <f>9.4-0-0</f>
        <v>9.4</v>
      </c>
      <c r="E4013">
        <v>7.2</v>
      </c>
      <c r="F4013" s="7">
        <v>7.9330980512505764</v>
      </c>
      <c r="G4013" s="7">
        <v>0.70414434733577669</v>
      </c>
      <c r="H4013">
        <v>0.56000000000000005</v>
      </c>
      <c r="I4013" s="7">
        <v>0.59047082041161547</v>
      </c>
      <c r="J4013">
        <v>4.9000000000000004</v>
      </c>
      <c r="K4013">
        <v>109.66</v>
      </c>
      <c r="L4013">
        <v>86.4</v>
      </c>
      <c r="M4013">
        <v>7.6</v>
      </c>
      <c r="N4013">
        <v>7.1</v>
      </c>
    </row>
    <row r="4014" spans="1:14" x14ac:dyDescent="0.25">
      <c r="A4014" t="s">
        <v>35</v>
      </c>
      <c r="B4014" t="s">
        <v>62</v>
      </c>
      <c r="C4014" s="1">
        <v>42472</v>
      </c>
      <c r="D4014">
        <f>21-0-0</f>
        <v>21</v>
      </c>
      <c r="E4014">
        <v>18</v>
      </c>
      <c r="F4014" s="7">
        <v>17.722878625134268</v>
      </c>
      <c r="G4014" s="7">
        <v>0.69157034113335203</v>
      </c>
      <c r="H4014">
        <v>0.55000000000000004</v>
      </c>
      <c r="I4014" s="7">
        <v>0.57992669861855084</v>
      </c>
      <c r="J4014">
        <v>13.1</v>
      </c>
      <c r="K4014">
        <v>295</v>
      </c>
      <c r="L4014">
        <v>216</v>
      </c>
      <c r="M4014">
        <v>88.3</v>
      </c>
      <c r="N4014">
        <v>82.8</v>
      </c>
    </row>
    <row r="4015" spans="1:14" x14ac:dyDescent="0.25">
      <c r="A4015" t="s">
        <v>36</v>
      </c>
      <c r="B4015" t="s">
        <v>62</v>
      </c>
      <c r="C4015" s="1">
        <v>42472</v>
      </c>
      <c r="D4015">
        <v>0</v>
      </c>
      <c r="E4015">
        <v>8</v>
      </c>
      <c r="F4015" s="7">
        <v>0</v>
      </c>
      <c r="G4015" s="7">
        <v>0.31435015506061459</v>
      </c>
      <c r="H4015">
        <v>0.25</v>
      </c>
      <c r="I4015" s="7">
        <v>0.26360304482661401</v>
      </c>
      <c r="J4015">
        <v>36.5</v>
      </c>
      <c r="K4015">
        <v>0</v>
      </c>
      <c r="L4015">
        <v>96</v>
      </c>
      <c r="M4015">
        <v>0</v>
      </c>
      <c r="N4015">
        <v>0</v>
      </c>
    </row>
    <row r="4016" spans="1:14" x14ac:dyDescent="0.25">
      <c r="A4016" t="s">
        <v>37</v>
      </c>
      <c r="B4016" t="s">
        <v>62</v>
      </c>
      <c r="C4016" s="1">
        <v>42472</v>
      </c>
      <c r="D4016">
        <v>0</v>
      </c>
      <c r="E4016">
        <v>0</v>
      </c>
      <c r="F4016" s="7">
        <v>0</v>
      </c>
      <c r="G4016" s="7">
        <v>0</v>
      </c>
      <c r="H4016">
        <v>0</v>
      </c>
      <c r="I4016" s="7">
        <v>0</v>
      </c>
      <c r="J4016">
        <v>0</v>
      </c>
      <c r="K4016">
        <v>0</v>
      </c>
      <c r="L4016">
        <v>0</v>
      </c>
      <c r="M4016">
        <v>0</v>
      </c>
      <c r="N4016">
        <v>0</v>
      </c>
    </row>
    <row r="4017" spans="1:14" x14ac:dyDescent="0.25">
      <c r="A4017" t="s">
        <v>38</v>
      </c>
      <c r="B4017" t="s">
        <v>62</v>
      </c>
      <c r="C4017" s="1">
        <v>42472</v>
      </c>
      <c r="D4017">
        <v>0</v>
      </c>
      <c r="E4017">
        <v>10</v>
      </c>
      <c r="F4017" s="7">
        <v>0</v>
      </c>
      <c r="G4017" s="7">
        <v>0</v>
      </c>
      <c r="H4017">
        <v>0</v>
      </c>
      <c r="I4017" s="7">
        <v>0</v>
      </c>
      <c r="J4017">
        <v>45.6</v>
      </c>
      <c r="K4017">
        <v>0</v>
      </c>
      <c r="L4017">
        <v>120</v>
      </c>
      <c r="M4017">
        <v>390</v>
      </c>
      <c r="N4017">
        <v>365.6</v>
      </c>
    </row>
    <row r="4018" spans="1:14" x14ac:dyDescent="0.25">
      <c r="A4018" t="s">
        <v>59</v>
      </c>
      <c r="B4018" t="s">
        <v>62</v>
      </c>
      <c r="C4018" s="1">
        <v>42472</v>
      </c>
      <c r="D4018">
        <v>0</v>
      </c>
      <c r="E4018">
        <v>5</v>
      </c>
      <c r="F4018" s="7">
        <v>0</v>
      </c>
      <c r="G4018" s="7">
        <v>0</v>
      </c>
      <c r="I4018" s="7">
        <v>0</v>
      </c>
      <c r="K4018">
        <v>0</v>
      </c>
      <c r="L4018">
        <v>60</v>
      </c>
      <c r="M4018">
        <v>0</v>
      </c>
      <c r="N4018">
        <v>0</v>
      </c>
    </row>
    <row r="4019" spans="1:14" x14ac:dyDescent="0.25">
      <c r="A4019" t="s">
        <v>1</v>
      </c>
      <c r="B4019" t="s">
        <v>62</v>
      </c>
      <c r="C4019" s="1">
        <v>42473</v>
      </c>
      <c r="D4019">
        <v>627.6</v>
      </c>
      <c r="E4019">
        <v>507.19999999999993</v>
      </c>
      <c r="F4019">
        <v>587</v>
      </c>
      <c r="G4019">
        <v>220</v>
      </c>
      <c r="H4019">
        <v>177.35000000000002</v>
      </c>
      <c r="I4019">
        <v>199.58</v>
      </c>
      <c r="J4019">
        <v>536.75</v>
      </c>
      <c r="K4019">
        <v>8239.9</v>
      </c>
      <c r="L4019">
        <v>7295</v>
      </c>
      <c r="M4019">
        <v>2652.8999999999996</v>
      </c>
      <c r="N4019">
        <v>2480.3000000000002</v>
      </c>
    </row>
    <row r="4020" spans="1:14" x14ac:dyDescent="0.25">
      <c r="A4020" t="s">
        <v>2</v>
      </c>
      <c r="B4020" t="s">
        <v>62</v>
      </c>
      <c r="C4020" s="1">
        <v>42473</v>
      </c>
      <c r="D4020">
        <f>15.9-0-0</f>
        <v>15.9</v>
      </c>
      <c r="E4020">
        <v>15.4</v>
      </c>
      <c r="F4020" s="7">
        <v>14.871414913957937</v>
      </c>
      <c r="G4020" s="7">
        <v>25.678037778404281</v>
      </c>
      <c r="H4020">
        <v>20.7</v>
      </c>
      <c r="I4020" s="7">
        <v>23.294648999154216</v>
      </c>
      <c r="J4020">
        <v>9.3000000000000007</v>
      </c>
      <c r="K4020">
        <v>220.93000000000006</v>
      </c>
      <c r="L4020">
        <v>200.20000000000002</v>
      </c>
      <c r="M4020">
        <v>19.2</v>
      </c>
      <c r="N4020">
        <v>17.899999999999999</v>
      </c>
    </row>
    <row r="4021" spans="1:14" x14ac:dyDescent="0.25">
      <c r="A4021" t="s">
        <v>3</v>
      </c>
      <c r="B4021" t="s">
        <v>62</v>
      </c>
      <c r="C4021" s="1">
        <v>42473</v>
      </c>
      <c r="D4021">
        <f>4.8-0-0</f>
        <v>4.8</v>
      </c>
      <c r="E4021">
        <v>3.9</v>
      </c>
      <c r="F4021" s="7">
        <v>4.4894837476099427</v>
      </c>
      <c r="G4021" s="7">
        <v>17.50324217648717</v>
      </c>
      <c r="H4021">
        <v>14.11</v>
      </c>
      <c r="I4021" s="7">
        <v>15.878623061742315</v>
      </c>
      <c r="J4021">
        <v>2.6</v>
      </c>
      <c r="K4021">
        <v>62.465000000000003</v>
      </c>
      <c r="L4021">
        <v>50.699999999999996</v>
      </c>
      <c r="M4021">
        <v>11.1</v>
      </c>
      <c r="N4021">
        <v>10.4</v>
      </c>
    </row>
    <row r="4022" spans="1:14" x14ac:dyDescent="0.25">
      <c r="A4022" t="s">
        <v>4</v>
      </c>
      <c r="B4022" t="s">
        <v>62</v>
      </c>
      <c r="C4022" s="1">
        <v>42473</v>
      </c>
      <c r="D4022">
        <f>9-0-0</f>
        <v>9</v>
      </c>
      <c r="E4022">
        <v>7.8</v>
      </c>
      <c r="F4022" s="7">
        <v>8.4177820267686414</v>
      </c>
      <c r="G4022" s="7">
        <v>13.000281928390187</v>
      </c>
      <c r="H4022">
        <v>10.48</v>
      </c>
      <c r="I4022" s="7">
        <v>11.793619396673245</v>
      </c>
      <c r="J4022">
        <v>5.3</v>
      </c>
      <c r="K4022">
        <v>126.30500000000001</v>
      </c>
      <c r="L4022">
        <v>101.39999999999999</v>
      </c>
      <c r="M4022">
        <v>20.100000000000001</v>
      </c>
      <c r="N4022">
        <v>18.8</v>
      </c>
    </row>
    <row r="4023" spans="1:14" x14ac:dyDescent="0.25">
      <c r="A4023" t="s">
        <v>5</v>
      </c>
      <c r="B4023" t="s">
        <v>62</v>
      </c>
      <c r="C4023" s="1">
        <v>42473</v>
      </c>
      <c r="D4023">
        <f>8.7-0-0</f>
        <v>8.6999999999999993</v>
      </c>
      <c r="E4023">
        <v>7.7</v>
      </c>
      <c r="F4023" s="7">
        <v>8.1371892925430203</v>
      </c>
      <c r="G4023" s="7">
        <v>12.541302509162669</v>
      </c>
      <c r="H4023">
        <v>10.11</v>
      </c>
      <c r="I4023" s="7">
        <v>11.377241612630391</v>
      </c>
      <c r="J4023">
        <v>8.3000000000000007</v>
      </c>
      <c r="K4023">
        <v>196.07900000000001</v>
      </c>
      <c r="L4023">
        <v>100.10000000000001</v>
      </c>
      <c r="M4023">
        <v>11.4</v>
      </c>
      <c r="N4023">
        <v>10.6</v>
      </c>
    </row>
    <row r="4024" spans="1:14" x14ac:dyDescent="0.25">
      <c r="A4024" t="s">
        <v>6</v>
      </c>
      <c r="B4024" t="s">
        <v>62</v>
      </c>
      <c r="C4024" s="1">
        <v>42473</v>
      </c>
      <c r="D4024">
        <f>11.5-0-0</f>
        <v>11.5</v>
      </c>
      <c r="E4024">
        <v>15.4</v>
      </c>
      <c r="F4024" s="7">
        <v>10.756054811982153</v>
      </c>
      <c r="G4024" s="7">
        <v>15.456442063715816</v>
      </c>
      <c r="H4024">
        <v>12.46</v>
      </c>
      <c r="I4024" s="7">
        <v>14.021803213983649</v>
      </c>
      <c r="J4024">
        <v>7.7</v>
      </c>
      <c r="K4024">
        <v>183.14599999999996</v>
      </c>
      <c r="L4024">
        <v>200.20000000000002</v>
      </c>
      <c r="M4024">
        <v>15</v>
      </c>
      <c r="N4024">
        <v>14</v>
      </c>
    </row>
    <row r="4025" spans="1:14" x14ac:dyDescent="0.25">
      <c r="A4025" t="s">
        <v>7</v>
      </c>
      <c r="B4025" t="s">
        <v>62</v>
      </c>
      <c r="C4025" s="1">
        <v>42473</v>
      </c>
      <c r="D4025">
        <f>13.3-0-0</f>
        <v>13.3</v>
      </c>
      <c r="E4025">
        <v>11.5</v>
      </c>
      <c r="F4025" s="7">
        <v>12.439611217335884</v>
      </c>
      <c r="G4025" s="7">
        <v>13.062306174231743</v>
      </c>
      <c r="H4025">
        <v>10.53</v>
      </c>
      <c r="I4025" s="7">
        <v>11.849886664787142</v>
      </c>
      <c r="J4025">
        <v>10</v>
      </c>
      <c r="K4025">
        <v>237.76999999999995</v>
      </c>
      <c r="L4025">
        <v>149.5</v>
      </c>
      <c r="M4025">
        <v>14.9</v>
      </c>
      <c r="N4025">
        <v>13.9</v>
      </c>
    </row>
    <row r="4026" spans="1:14" x14ac:dyDescent="0.25">
      <c r="A4026" t="s">
        <v>8</v>
      </c>
      <c r="B4026" t="s">
        <v>62</v>
      </c>
      <c r="C4026" s="1">
        <v>42473</v>
      </c>
      <c r="D4026">
        <f>12.8-0-0</f>
        <v>12.8</v>
      </c>
      <c r="E4026">
        <v>9.4</v>
      </c>
      <c r="F4026" s="7">
        <v>11.971956660293181</v>
      </c>
      <c r="G4026" s="7">
        <v>9.9238793346489977</v>
      </c>
      <c r="H4026">
        <v>8</v>
      </c>
      <c r="I4026" s="7">
        <v>9.0027628982238497</v>
      </c>
      <c r="J4026">
        <v>14.7</v>
      </c>
      <c r="K4026">
        <v>348.61</v>
      </c>
      <c r="L4026">
        <v>122.2</v>
      </c>
      <c r="M4026">
        <v>27</v>
      </c>
      <c r="N4026">
        <v>25.2</v>
      </c>
    </row>
    <row r="4027" spans="1:14" x14ac:dyDescent="0.25">
      <c r="A4027" t="s">
        <v>9</v>
      </c>
      <c r="B4027" t="s">
        <v>62</v>
      </c>
      <c r="C4027" s="1">
        <v>42473</v>
      </c>
      <c r="D4027">
        <f>12.4-0-0</f>
        <v>12.4</v>
      </c>
      <c r="E4027">
        <v>11.3</v>
      </c>
      <c r="F4027" s="7">
        <v>11.597833014659019</v>
      </c>
      <c r="G4027" s="7">
        <v>12.851423738370451</v>
      </c>
      <c r="H4027">
        <v>10.36</v>
      </c>
      <c r="I4027" s="7">
        <v>11.658577953199885</v>
      </c>
      <c r="J4027">
        <v>8.6</v>
      </c>
      <c r="K4027">
        <v>202.95</v>
      </c>
      <c r="L4027">
        <v>146.9</v>
      </c>
      <c r="M4027">
        <v>13.7</v>
      </c>
      <c r="N4027">
        <v>12.8</v>
      </c>
    </row>
    <row r="4028" spans="1:14" x14ac:dyDescent="0.25">
      <c r="A4028" t="s">
        <v>10</v>
      </c>
      <c r="B4028" t="s">
        <v>62</v>
      </c>
      <c r="C4028" s="1">
        <v>42473</v>
      </c>
      <c r="D4028">
        <f>15.7-0-0</f>
        <v>15.7</v>
      </c>
      <c r="E4028">
        <v>12.5</v>
      </c>
      <c r="F4028" s="7">
        <v>14.684353091140853</v>
      </c>
      <c r="G4028" s="7">
        <v>12.169157034113335</v>
      </c>
      <c r="H4028">
        <v>9.81</v>
      </c>
      <c r="I4028" s="7">
        <v>11.039638003946997</v>
      </c>
      <c r="J4028">
        <v>8.8000000000000007</v>
      </c>
      <c r="K4028">
        <v>208.28</v>
      </c>
      <c r="L4028">
        <v>162.5</v>
      </c>
      <c r="M4028">
        <v>18.100000000000001</v>
      </c>
      <c r="N4028">
        <v>16.899999999999999</v>
      </c>
    </row>
    <row r="4029" spans="1:14" x14ac:dyDescent="0.25">
      <c r="A4029" t="s">
        <v>11</v>
      </c>
      <c r="B4029" t="s">
        <v>62</v>
      </c>
      <c r="C4029" s="1">
        <v>42473</v>
      </c>
      <c r="D4029">
        <f>9-0-0</f>
        <v>9</v>
      </c>
      <c r="E4029">
        <v>9.6</v>
      </c>
      <c r="F4029" s="7">
        <v>8.4177820267686414</v>
      </c>
      <c r="G4029" s="7">
        <v>11.648153369044262</v>
      </c>
      <c r="H4029">
        <v>9.39</v>
      </c>
      <c r="I4029" s="7">
        <v>10.566992951790246</v>
      </c>
      <c r="J4029">
        <v>5.7</v>
      </c>
      <c r="K4029">
        <v>134.80000000000001</v>
      </c>
      <c r="L4029">
        <v>124.8</v>
      </c>
      <c r="M4029">
        <v>13</v>
      </c>
      <c r="N4029">
        <v>12.2</v>
      </c>
    </row>
    <row r="4030" spans="1:14" x14ac:dyDescent="0.25">
      <c r="A4030" t="s">
        <v>12</v>
      </c>
      <c r="B4030" t="s">
        <v>62</v>
      </c>
      <c r="C4030" s="1">
        <v>42473</v>
      </c>
      <c r="D4030">
        <f>33.4-0-0</f>
        <v>33.4</v>
      </c>
      <c r="E4030">
        <v>28.9</v>
      </c>
      <c r="F4030" s="7">
        <v>31.239324410452515</v>
      </c>
      <c r="G4030" s="7">
        <v>8.2244149985903565</v>
      </c>
      <c r="H4030">
        <v>6.63</v>
      </c>
      <c r="I4030" s="7">
        <v>7.4610397519030158</v>
      </c>
      <c r="J4030">
        <v>18.7</v>
      </c>
      <c r="K4030">
        <v>444.02500000000003</v>
      </c>
      <c r="L4030">
        <v>375.7</v>
      </c>
      <c r="M4030">
        <v>85.6</v>
      </c>
      <c r="N4030">
        <v>80.099999999999994</v>
      </c>
    </row>
    <row r="4031" spans="1:14" x14ac:dyDescent="0.25">
      <c r="A4031" t="s">
        <v>13</v>
      </c>
      <c r="B4031" t="s">
        <v>62</v>
      </c>
      <c r="C4031" s="1">
        <v>42473</v>
      </c>
      <c r="D4031">
        <f>11-0-0</f>
        <v>11</v>
      </c>
      <c r="E4031">
        <v>10</v>
      </c>
      <c r="F4031" s="7">
        <v>10.288400254939452</v>
      </c>
      <c r="G4031" s="7">
        <v>8.6461798703129382</v>
      </c>
      <c r="H4031">
        <v>6.97</v>
      </c>
      <c r="I4031" s="7">
        <v>7.8436571750775288</v>
      </c>
      <c r="J4031">
        <v>6.3</v>
      </c>
      <c r="K4031">
        <v>150</v>
      </c>
      <c r="L4031">
        <v>130</v>
      </c>
      <c r="M4031">
        <v>10.8</v>
      </c>
      <c r="N4031">
        <v>10.1</v>
      </c>
    </row>
    <row r="4032" spans="1:14" x14ac:dyDescent="0.25">
      <c r="A4032" t="s">
        <v>14</v>
      </c>
      <c r="B4032" t="s">
        <v>62</v>
      </c>
      <c r="C4032" s="1">
        <v>42473</v>
      </c>
      <c r="D4032">
        <f>52-0-0</f>
        <v>52</v>
      </c>
      <c r="E4032">
        <v>6.1</v>
      </c>
      <c r="F4032" s="7">
        <v>48.636073932441043</v>
      </c>
      <c r="G4032" s="7">
        <v>5.2224414998590358</v>
      </c>
      <c r="H4032">
        <v>4.21</v>
      </c>
      <c r="I4032" s="7">
        <v>4.7377039751903007</v>
      </c>
      <c r="J4032">
        <v>10</v>
      </c>
      <c r="K4032">
        <v>236</v>
      </c>
      <c r="L4032">
        <v>79.3</v>
      </c>
      <c r="M4032">
        <v>11.5</v>
      </c>
      <c r="N4032">
        <v>10.7</v>
      </c>
    </row>
    <row r="4033" spans="1:14" x14ac:dyDescent="0.25">
      <c r="A4033" t="s">
        <v>15</v>
      </c>
      <c r="B4033" t="s">
        <v>62</v>
      </c>
      <c r="C4033" s="1">
        <v>42473</v>
      </c>
      <c r="D4033">
        <f>14-0-0</f>
        <v>14</v>
      </c>
      <c r="E4033">
        <v>9.9</v>
      </c>
      <c r="F4033" s="7">
        <v>13.094327597195665</v>
      </c>
      <c r="G4033" s="7">
        <v>5.0611784606709893</v>
      </c>
      <c r="H4033">
        <v>4.08</v>
      </c>
      <c r="I4033" s="7">
        <v>4.5914090780941637</v>
      </c>
      <c r="J4033">
        <v>6.9</v>
      </c>
      <c r="K4033">
        <v>164.5</v>
      </c>
      <c r="L4033">
        <v>128.70000000000002</v>
      </c>
      <c r="M4033">
        <v>14.3</v>
      </c>
      <c r="N4033">
        <v>13.4</v>
      </c>
    </row>
    <row r="4034" spans="1:14" x14ac:dyDescent="0.25">
      <c r="A4034" t="s">
        <v>16</v>
      </c>
      <c r="B4034" t="s">
        <v>62</v>
      </c>
      <c r="C4034" s="1">
        <v>42473</v>
      </c>
      <c r="D4034">
        <f>13-0-0</f>
        <v>13</v>
      </c>
      <c r="E4034">
        <v>9.9</v>
      </c>
      <c r="F4034" s="7">
        <v>12.159018483110261</v>
      </c>
      <c r="G4034" s="7">
        <v>8.4228925852833374</v>
      </c>
      <c r="H4034">
        <v>6.79</v>
      </c>
      <c r="I4034" s="7">
        <v>7.6410950098674935</v>
      </c>
      <c r="J4034">
        <v>7.5</v>
      </c>
      <c r="K4034">
        <v>177</v>
      </c>
      <c r="L4034">
        <v>128.70000000000002</v>
      </c>
      <c r="M4034">
        <v>29</v>
      </c>
      <c r="N4034">
        <v>27.2</v>
      </c>
    </row>
    <row r="4035" spans="1:14" x14ac:dyDescent="0.25">
      <c r="A4035" t="s">
        <v>17</v>
      </c>
      <c r="B4035" t="s">
        <v>62</v>
      </c>
      <c r="C4035" s="1">
        <v>42473</v>
      </c>
      <c r="D4035">
        <v>0</v>
      </c>
      <c r="E4035">
        <v>17</v>
      </c>
      <c r="F4035" s="7">
        <v>0</v>
      </c>
      <c r="G4035" s="7">
        <v>4.0811953763744002</v>
      </c>
      <c r="H4035">
        <v>3.29</v>
      </c>
      <c r="I4035" s="7">
        <v>3.7023862418945583</v>
      </c>
      <c r="J4035">
        <v>74.599999999999994</v>
      </c>
      <c r="K4035">
        <v>0</v>
      </c>
      <c r="L4035">
        <v>221</v>
      </c>
      <c r="M4035">
        <v>379.9</v>
      </c>
      <c r="N4035">
        <v>355.2</v>
      </c>
    </row>
    <row r="4036" spans="1:14" x14ac:dyDescent="0.25">
      <c r="A4036" t="s">
        <v>18</v>
      </c>
      <c r="B4036" t="s">
        <v>62</v>
      </c>
      <c r="C4036" s="1">
        <v>42473</v>
      </c>
      <c r="D4036">
        <f>20-0-0</f>
        <v>20</v>
      </c>
      <c r="E4036">
        <v>16.2</v>
      </c>
      <c r="F4036" s="7">
        <v>18.706182281708095</v>
      </c>
      <c r="G4036" s="7">
        <v>3.0764025937411894</v>
      </c>
      <c r="H4036">
        <v>2.48</v>
      </c>
      <c r="I4036" s="7">
        <v>2.7908564984493935</v>
      </c>
      <c r="J4036">
        <v>11</v>
      </c>
      <c r="K4036">
        <v>260</v>
      </c>
      <c r="L4036">
        <v>210.6</v>
      </c>
      <c r="M4036">
        <v>60.2</v>
      </c>
      <c r="N4036">
        <v>56.3</v>
      </c>
    </row>
    <row r="4037" spans="1:14" x14ac:dyDescent="0.25">
      <c r="A4037" t="s">
        <v>19</v>
      </c>
      <c r="B4037" t="s">
        <v>62</v>
      </c>
      <c r="C4037" s="1">
        <v>42473</v>
      </c>
      <c r="D4037">
        <f>15-0-0</f>
        <v>15</v>
      </c>
      <c r="E4037">
        <v>14.6</v>
      </c>
      <c r="F4037" s="7">
        <v>14.02963671128107</v>
      </c>
      <c r="G4037" s="7">
        <v>3.0639977445728785</v>
      </c>
      <c r="H4037">
        <v>2.4700000000000002</v>
      </c>
      <c r="I4037" s="7">
        <v>2.7796030448266142</v>
      </c>
      <c r="J4037">
        <v>8.6999999999999993</v>
      </c>
      <c r="K4037">
        <v>206</v>
      </c>
      <c r="L4037">
        <v>189.79999999999998</v>
      </c>
      <c r="M4037">
        <v>74.5</v>
      </c>
      <c r="N4037">
        <v>69.599999999999994</v>
      </c>
    </row>
    <row r="4038" spans="1:14" x14ac:dyDescent="0.25">
      <c r="A4038" t="s">
        <v>20</v>
      </c>
      <c r="B4038" t="s">
        <v>62</v>
      </c>
      <c r="C4038" s="1">
        <v>42473</v>
      </c>
      <c r="D4038">
        <f>28-0-0</f>
        <v>28</v>
      </c>
      <c r="E4038">
        <v>23.5</v>
      </c>
      <c r="F4038" s="7">
        <v>26.18865519439133</v>
      </c>
      <c r="G4038" s="7">
        <v>2.505779531998872</v>
      </c>
      <c r="H4038">
        <v>2.02</v>
      </c>
      <c r="I4038" s="7">
        <v>2.2731976318015223</v>
      </c>
      <c r="J4038">
        <v>16.2</v>
      </c>
      <c r="K4038">
        <v>383.5</v>
      </c>
      <c r="L4038">
        <v>305.5</v>
      </c>
      <c r="M4038">
        <v>70.3</v>
      </c>
      <c r="N4038">
        <v>65.7</v>
      </c>
    </row>
    <row r="4039" spans="1:14" x14ac:dyDescent="0.25">
      <c r="A4039" t="s">
        <v>21</v>
      </c>
      <c r="B4039" t="s">
        <v>62</v>
      </c>
      <c r="C4039" s="1">
        <v>42473</v>
      </c>
      <c r="D4039">
        <f>26-0-0</f>
        <v>26</v>
      </c>
      <c r="E4039">
        <v>22.5</v>
      </c>
      <c r="F4039" s="7">
        <v>24.318036966220522</v>
      </c>
      <c r="G4039" s="7">
        <v>3.7462644488299968</v>
      </c>
      <c r="H4039">
        <v>3.02</v>
      </c>
      <c r="I4039" s="7">
        <v>3.3985429940795036</v>
      </c>
      <c r="J4039">
        <v>14</v>
      </c>
      <c r="K4039">
        <v>332</v>
      </c>
      <c r="L4039">
        <v>292.5</v>
      </c>
      <c r="M4039">
        <v>112</v>
      </c>
      <c r="N4039">
        <v>104.7</v>
      </c>
    </row>
    <row r="4040" spans="1:14" x14ac:dyDescent="0.25">
      <c r="A4040" t="s">
        <v>22</v>
      </c>
      <c r="B4040" t="s">
        <v>62</v>
      </c>
      <c r="C4040" s="1">
        <v>42473</v>
      </c>
      <c r="D4040">
        <f>17-0-0</f>
        <v>17</v>
      </c>
      <c r="E4040">
        <v>17.100000000000001</v>
      </c>
      <c r="F4040" s="7">
        <v>15.90025493945188</v>
      </c>
      <c r="G4040" s="7">
        <v>1.7614885819001971</v>
      </c>
      <c r="H4040">
        <v>1.42</v>
      </c>
      <c r="I4040" s="7">
        <v>1.5979904144347332</v>
      </c>
      <c r="J4040">
        <v>9.1999999999999993</v>
      </c>
      <c r="K4040">
        <v>218.5</v>
      </c>
      <c r="L4040">
        <v>222.3</v>
      </c>
      <c r="M4040">
        <v>69.5</v>
      </c>
      <c r="N4040">
        <v>65</v>
      </c>
    </row>
    <row r="4041" spans="1:14" x14ac:dyDescent="0.25">
      <c r="A4041" t="s">
        <v>23</v>
      </c>
      <c r="B4041" t="s">
        <v>62</v>
      </c>
      <c r="C4041" s="1">
        <v>42473</v>
      </c>
      <c r="D4041">
        <f>2.7-0-0</f>
        <v>2.7</v>
      </c>
      <c r="E4041">
        <v>4.7</v>
      </c>
      <c r="F4041" s="7">
        <v>2.525334608030593</v>
      </c>
      <c r="G4041" s="7">
        <v>2.9151395545531433</v>
      </c>
      <c r="H4041">
        <v>2.35</v>
      </c>
      <c r="I4041" s="7">
        <v>2.644561601353256</v>
      </c>
      <c r="J4041">
        <v>2.1</v>
      </c>
      <c r="K4041">
        <v>49.134999999999991</v>
      </c>
      <c r="L4041">
        <v>61.1</v>
      </c>
      <c r="M4041">
        <v>1.4</v>
      </c>
      <c r="N4041">
        <v>1.3</v>
      </c>
    </row>
    <row r="4042" spans="1:14" x14ac:dyDescent="0.25">
      <c r="A4042" t="s">
        <v>24</v>
      </c>
      <c r="B4042" t="s">
        <v>62</v>
      </c>
      <c r="C4042" s="1">
        <v>42473</v>
      </c>
      <c r="D4042">
        <f>34-0-0</f>
        <v>34</v>
      </c>
      <c r="E4042">
        <v>35</v>
      </c>
      <c r="F4042" s="7">
        <v>31.80050987890376</v>
      </c>
      <c r="G4042" s="7">
        <v>2.1336340569495342</v>
      </c>
      <c r="H4042">
        <v>1.72</v>
      </c>
      <c r="I4042" s="7">
        <v>1.9355940231181279</v>
      </c>
      <c r="J4042">
        <v>20.2</v>
      </c>
      <c r="K4042">
        <v>480</v>
      </c>
      <c r="L4042">
        <v>455</v>
      </c>
      <c r="M4042">
        <v>152.69999999999999</v>
      </c>
      <c r="N4042">
        <v>142.80000000000001</v>
      </c>
    </row>
    <row r="4043" spans="1:14" x14ac:dyDescent="0.25">
      <c r="A4043" t="s">
        <v>25</v>
      </c>
      <c r="B4043" t="s">
        <v>62</v>
      </c>
      <c r="C4043" s="1">
        <v>42473</v>
      </c>
      <c r="D4043">
        <f>7-0-0</f>
        <v>7</v>
      </c>
      <c r="E4043">
        <v>6.3</v>
      </c>
      <c r="F4043" s="7">
        <v>6.5471637985978326</v>
      </c>
      <c r="G4043" s="7">
        <v>2.8655201578798981</v>
      </c>
      <c r="H4043">
        <v>2.31</v>
      </c>
      <c r="I4043" s="7">
        <v>2.5995477868621366</v>
      </c>
      <c r="J4043">
        <v>3.5</v>
      </c>
      <c r="K4043">
        <v>84</v>
      </c>
      <c r="L4043">
        <v>81.899999999999991</v>
      </c>
      <c r="M4043">
        <v>4</v>
      </c>
      <c r="N4043">
        <v>3.8</v>
      </c>
    </row>
    <row r="4044" spans="1:14" x14ac:dyDescent="0.25">
      <c r="A4044" t="s">
        <v>26</v>
      </c>
      <c r="B4044" t="s">
        <v>62</v>
      </c>
      <c r="C4044" s="1">
        <v>42473</v>
      </c>
      <c r="D4044">
        <f>17-0-0</f>
        <v>17</v>
      </c>
      <c r="E4044">
        <v>13.8</v>
      </c>
      <c r="F4044" s="7">
        <v>15.90025493945188</v>
      </c>
      <c r="G4044" s="7">
        <v>1.9351564702565545</v>
      </c>
      <c r="H4044">
        <v>1.56</v>
      </c>
      <c r="I4044" s="7">
        <v>1.7555387651536509</v>
      </c>
      <c r="J4044">
        <v>9.8000000000000007</v>
      </c>
      <c r="K4044">
        <v>232</v>
      </c>
      <c r="L4044">
        <v>179.4</v>
      </c>
      <c r="M4044">
        <v>22.3</v>
      </c>
      <c r="N4044">
        <v>20.9</v>
      </c>
    </row>
    <row r="4045" spans="1:14" x14ac:dyDescent="0.25">
      <c r="A4045" t="s">
        <v>27</v>
      </c>
      <c r="B4045" t="s">
        <v>62</v>
      </c>
      <c r="C4045" s="1">
        <v>42473</v>
      </c>
      <c r="D4045">
        <f>19-0-0</f>
        <v>19</v>
      </c>
      <c r="E4045">
        <v>18.2</v>
      </c>
      <c r="F4045" s="7">
        <v>17.770873167622689</v>
      </c>
      <c r="G4045" s="7">
        <v>1.6746546377220184</v>
      </c>
      <c r="H4045">
        <v>1.35</v>
      </c>
      <c r="I4045" s="7">
        <v>1.519216239075275</v>
      </c>
      <c r="J4045">
        <v>10.3</v>
      </c>
      <c r="K4045">
        <v>244.5</v>
      </c>
      <c r="L4045">
        <v>236.6</v>
      </c>
      <c r="M4045">
        <v>76.099999999999994</v>
      </c>
      <c r="N4045">
        <v>71.2</v>
      </c>
    </row>
    <row r="4046" spans="1:14" x14ac:dyDescent="0.25">
      <c r="A4046" t="s">
        <v>28</v>
      </c>
      <c r="B4046" t="s">
        <v>62</v>
      </c>
      <c r="C4046" s="1">
        <v>42473</v>
      </c>
      <c r="D4046">
        <f>8-0-0</f>
        <v>8</v>
      </c>
      <c r="E4046">
        <v>7</v>
      </c>
      <c r="F4046" s="7">
        <v>7.4824729126832379</v>
      </c>
      <c r="G4046" s="7">
        <v>1.6622497885537073</v>
      </c>
      <c r="H4046">
        <v>1.34</v>
      </c>
      <c r="I4046" s="7">
        <v>1.5079627854524951</v>
      </c>
      <c r="J4046">
        <v>3.4</v>
      </c>
      <c r="K4046">
        <v>80.5</v>
      </c>
      <c r="L4046">
        <v>91</v>
      </c>
      <c r="M4046">
        <v>25.2</v>
      </c>
      <c r="N4046">
        <v>23.6</v>
      </c>
    </row>
    <row r="4047" spans="1:14" x14ac:dyDescent="0.25">
      <c r="A4047" t="s">
        <v>29</v>
      </c>
      <c r="B4047" t="s">
        <v>62</v>
      </c>
      <c r="C4047" s="1">
        <v>42473</v>
      </c>
      <c r="D4047">
        <f>16-0-0</f>
        <v>16</v>
      </c>
      <c r="E4047">
        <v>12.4</v>
      </c>
      <c r="F4047" s="7">
        <v>14.964945825366476</v>
      </c>
      <c r="G4047" s="7">
        <v>1.600225542712151</v>
      </c>
      <c r="H4047">
        <v>1.29</v>
      </c>
      <c r="I4047" s="7">
        <v>1.4516955173385959</v>
      </c>
      <c r="J4047">
        <v>8.6</v>
      </c>
      <c r="K4047">
        <v>203</v>
      </c>
      <c r="L4047">
        <v>161.20000000000002</v>
      </c>
      <c r="M4047">
        <v>13.7</v>
      </c>
      <c r="N4047">
        <v>12.8</v>
      </c>
    </row>
    <row r="4048" spans="1:14" x14ac:dyDescent="0.25">
      <c r="A4048" t="s">
        <v>30</v>
      </c>
      <c r="B4048" t="s">
        <v>62</v>
      </c>
      <c r="C4048" s="1">
        <v>42473</v>
      </c>
      <c r="D4048">
        <f>36-0-0</f>
        <v>36</v>
      </c>
      <c r="E4048">
        <v>31.3</v>
      </c>
      <c r="F4048" s="7">
        <v>33.671128107074566</v>
      </c>
      <c r="G4048" s="7">
        <v>1.9847758669297997</v>
      </c>
      <c r="H4048">
        <v>1.6</v>
      </c>
      <c r="I4048" s="7">
        <v>1.8005525796447701</v>
      </c>
      <c r="J4048">
        <v>19.3</v>
      </c>
      <c r="K4048">
        <v>457</v>
      </c>
      <c r="L4048">
        <v>406.90000000000003</v>
      </c>
      <c r="M4048">
        <v>33.1</v>
      </c>
      <c r="N4048">
        <v>30.9</v>
      </c>
    </row>
    <row r="4049" spans="1:14" x14ac:dyDescent="0.25">
      <c r="A4049" t="s">
        <v>31</v>
      </c>
      <c r="B4049" t="s">
        <v>62</v>
      </c>
      <c r="C4049" s="1">
        <v>42473</v>
      </c>
      <c r="D4049">
        <f>53-0-0</f>
        <v>53</v>
      </c>
      <c r="E4049">
        <v>40.299999999999997</v>
      </c>
      <c r="F4049" s="7">
        <v>49.571383046526449</v>
      </c>
      <c r="G4049" s="7">
        <v>1.6622497885537073</v>
      </c>
      <c r="H4049">
        <v>1.34</v>
      </c>
      <c r="I4049" s="7">
        <v>1.5079627854524951</v>
      </c>
      <c r="J4049">
        <v>28.5</v>
      </c>
      <c r="K4049">
        <v>676.5</v>
      </c>
      <c r="L4049">
        <v>523.9</v>
      </c>
      <c r="M4049">
        <v>84.8</v>
      </c>
      <c r="N4049">
        <v>79.3</v>
      </c>
    </row>
    <row r="4050" spans="1:14" x14ac:dyDescent="0.25">
      <c r="A4050" t="s">
        <v>32</v>
      </c>
      <c r="B4050" t="s">
        <v>62</v>
      </c>
      <c r="C4050" s="1">
        <v>42473</v>
      </c>
      <c r="D4050">
        <f>7-0-0</f>
        <v>7</v>
      </c>
      <c r="E4050">
        <v>6.8</v>
      </c>
      <c r="F4050" s="7">
        <v>6.5471637985978326</v>
      </c>
      <c r="G4050" s="7">
        <v>1.0296024809698334</v>
      </c>
      <c r="H4050">
        <v>0.83</v>
      </c>
      <c r="I4050" s="7">
        <v>0.93403665069072439</v>
      </c>
      <c r="J4050">
        <v>3.8</v>
      </c>
      <c r="K4050">
        <v>91</v>
      </c>
      <c r="L4050">
        <v>88.399999999999991</v>
      </c>
      <c r="M4050">
        <v>23.7</v>
      </c>
      <c r="N4050">
        <v>22.1</v>
      </c>
    </row>
    <row r="4051" spans="1:14" x14ac:dyDescent="0.25">
      <c r="A4051" t="s">
        <v>33</v>
      </c>
      <c r="B4051" t="s">
        <v>62</v>
      </c>
      <c r="C4051" s="1">
        <v>42473</v>
      </c>
      <c r="D4051">
        <v>0</v>
      </c>
      <c r="E4051">
        <v>15</v>
      </c>
      <c r="F4051" s="7">
        <v>0</v>
      </c>
      <c r="G4051" s="7">
        <v>1.203270369326191</v>
      </c>
      <c r="H4051">
        <v>0.97</v>
      </c>
      <c r="I4051" s="7">
        <v>1.0915850014096418</v>
      </c>
      <c r="J4051">
        <v>65.8</v>
      </c>
      <c r="K4051">
        <v>0</v>
      </c>
      <c r="L4051">
        <v>195</v>
      </c>
      <c r="M4051">
        <v>615.1</v>
      </c>
      <c r="N4051">
        <v>575.1</v>
      </c>
    </row>
    <row r="4052" spans="1:14" x14ac:dyDescent="0.25">
      <c r="A4052" t="s">
        <v>34</v>
      </c>
      <c r="B4052" t="s">
        <v>62</v>
      </c>
      <c r="C4052" s="1">
        <v>42473</v>
      </c>
      <c r="D4052">
        <f>9.4-0-0</f>
        <v>9.4</v>
      </c>
      <c r="E4052">
        <v>7.2</v>
      </c>
      <c r="F4052" s="7">
        <v>8.7919056724028035</v>
      </c>
      <c r="G4052" s="7">
        <v>0.69467155342542997</v>
      </c>
      <c r="H4052">
        <v>0.56000000000000005</v>
      </c>
      <c r="I4052" s="7">
        <v>0.63019340287566961</v>
      </c>
      <c r="J4052">
        <v>5</v>
      </c>
      <c r="K4052">
        <v>119.04999999999998</v>
      </c>
      <c r="L4052">
        <v>93.600000000000009</v>
      </c>
      <c r="M4052">
        <v>8.6</v>
      </c>
      <c r="N4052">
        <v>8</v>
      </c>
    </row>
    <row r="4053" spans="1:14" x14ac:dyDescent="0.25">
      <c r="A4053" t="s">
        <v>35</v>
      </c>
      <c r="B4053" t="s">
        <v>62</v>
      </c>
      <c r="C4053" s="1">
        <v>42473</v>
      </c>
      <c r="D4053">
        <f>21-0-0</f>
        <v>21</v>
      </c>
      <c r="E4053">
        <v>18</v>
      </c>
      <c r="F4053" s="7">
        <v>19.641491395793498</v>
      </c>
      <c r="G4053" s="7">
        <v>0.68226670425711866</v>
      </c>
      <c r="H4053">
        <v>0.55000000000000004</v>
      </c>
      <c r="I4053" s="7">
        <v>0.61893994925288975</v>
      </c>
      <c r="J4053">
        <v>13.3</v>
      </c>
      <c r="K4053">
        <v>316</v>
      </c>
      <c r="L4053">
        <v>234</v>
      </c>
      <c r="M4053">
        <v>99</v>
      </c>
      <c r="N4053">
        <v>92.5</v>
      </c>
    </row>
    <row r="4054" spans="1:14" x14ac:dyDescent="0.25">
      <c r="A4054" t="s">
        <v>36</v>
      </c>
      <c r="B4054" t="s">
        <v>62</v>
      </c>
      <c r="C4054" s="1">
        <v>42473</v>
      </c>
      <c r="D4054">
        <v>0</v>
      </c>
      <c r="E4054">
        <v>8</v>
      </c>
      <c r="F4054" s="7">
        <v>0</v>
      </c>
      <c r="G4054" s="7">
        <v>0.31012122920778118</v>
      </c>
      <c r="H4054">
        <v>0.25</v>
      </c>
      <c r="I4054" s="7">
        <v>0.2813363405694953</v>
      </c>
      <c r="J4054">
        <v>35.1</v>
      </c>
      <c r="K4054">
        <v>0</v>
      </c>
      <c r="L4054">
        <v>104</v>
      </c>
      <c r="M4054">
        <v>0</v>
      </c>
      <c r="N4054">
        <v>0</v>
      </c>
    </row>
    <row r="4055" spans="1:14" x14ac:dyDescent="0.25">
      <c r="A4055" t="s">
        <v>37</v>
      </c>
      <c r="B4055" t="s">
        <v>62</v>
      </c>
      <c r="C4055" s="1">
        <v>42473</v>
      </c>
      <c r="D4055">
        <v>0</v>
      </c>
      <c r="E4055">
        <v>0</v>
      </c>
      <c r="F4055" s="7">
        <v>0</v>
      </c>
      <c r="G4055" s="7">
        <v>0</v>
      </c>
      <c r="H4055">
        <v>0</v>
      </c>
      <c r="I4055" s="7">
        <v>0</v>
      </c>
      <c r="J4055">
        <v>0</v>
      </c>
      <c r="K4055">
        <v>0</v>
      </c>
      <c r="L4055">
        <v>0</v>
      </c>
      <c r="M4055">
        <v>0</v>
      </c>
      <c r="N4055">
        <v>0</v>
      </c>
    </row>
    <row r="4056" spans="1:14" x14ac:dyDescent="0.25">
      <c r="A4056" t="s">
        <v>38</v>
      </c>
      <c r="B4056" t="s">
        <v>62</v>
      </c>
      <c r="C4056" s="1">
        <v>42473</v>
      </c>
      <c r="D4056">
        <v>0</v>
      </c>
      <c r="E4056">
        <v>10</v>
      </c>
      <c r="F4056" s="7">
        <v>0</v>
      </c>
      <c r="G4056" s="7">
        <v>0</v>
      </c>
      <c r="H4056">
        <v>0</v>
      </c>
      <c r="I4056" s="7">
        <v>0</v>
      </c>
      <c r="J4056">
        <v>43.9</v>
      </c>
      <c r="K4056">
        <v>0</v>
      </c>
      <c r="L4056">
        <v>130</v>
      </c>
      <c r="M4056">
        <v>412.1</v>
      </c>
      <c r="N4056">
        <v>385.3</v>
      </c>
    </row>
    <row r="4057" spans="1:14" x14ac:dyDescent="0.25">
      <c r="A4057" t="s">
        <v>59</v>
      </c>
      <c r="B4057" t="s">
        <v>62</v>
      </c>
      <c r="C4057" s="1">
        <v>42473</v>
      </c>
      <c r="D4057">
        <v>0</v>
      </c>
      <c r="E4057">
        <v>5</v>
      </c>
      <c r="F4057" s="7">
        <v>0</v>
      </c>
      <c r="G4057" s="7">
        <v>0</v>
      </c>
      <c r="I4057" s="7">
        <v>0</v>
      </c>
      <c r="K4057">
        <v>0</v>
      </c>
      <c r="L4057">
        <v>65</v>
      </c>
      <c r="M4057">
        <v>0</v>
      </c>
      <c r="N4057">
        <v>0</v>
      </c>
    </row>
    <row r="4058" spans="1:14" x14ac:dyDescent="0.25">
      <c r="A4058" t="s">
        <v>1</v>
      </c>
      <c r="B4058" t="s">
        <v>62</v>
      </c>
      <c r="C4058" s="1">
        <v>42474</v>
      </c>
      <c r="D4058">
        <v>621.70000000000005</v>
      </c>
      <c r="E4058">
        <v>507.19999999999993</v>
      </c>
      <c r="F4058">
        <v>660</v>
      </c>
      <c r="G4058">
        <v>62</v>
      </c>
      <c r="H4058">
        <v>177.35000000000002</v>
      </c>
      <c r="I4058">
        <v>224.4</v>
      </c>
      <c r="J4058">
        <v>537.9238095238095</v>
      </c>
      <c r="K4058">
        <v>8861.6</v>
      </c>
      <c r="L4058">
        <v>7955</v>
      </c>
      <c r="M4058">
        <v>2714.8999999999996</v>
      </c>
      <c r="N4058">
        <v>2704.7</v>
      </c>
    </row>
    <row r="4059" spans="1:14" x14ac:dyDescent="0.25">
      <c r="A4059" t="s">
        <v>2</v>
      </c>
      <c r="B4059" t="s">
        <v>62</v>
      </c>
      <c r="C4059" s="1">
        <v>42474</v>
      </c>
      <c r="D4059">
        <f>16.3-0-0</f>
        <v>16.3</v>
      </c>
      <c r="E4059">
        <v>15.4</v>
      </c>
      <c r="F4059" s="7">
        <v>17.304165996461315</v>
      </c>
      <c r="G4059" s="7">
        <v>7.2365379193684785</v>
      </c>
      <c r="H4059">
        <v>20.7</v>
      </c>
      <c r="I4059" s="7">
        <v>26.191598533972368</v>
      </c>
      <c r="J4059">
        <v>9.6</v>
      </c>
      <c r="K4059">
        <v>237.24</v>
      </c>
      <c r="L4059">
        <v>215.6</v>
      </c>
      <c r="M4059">
        <v>20.2</v>
      </c>
      <c r="N4059">
        <v>20.100000000000001</v>
      </c>
    </row>
    <row r="4060" spans="1:14" x14ac:dyDescent="0.25">
      <c r="A4060" t="s">
        <v>3</v>
      </c>
      <c r="B4060" t="s">
        <v>62</v>
      </c>
      <c r="C4060" s="1">
        <v>42474</v>
      </c>
      <c r="D4060">
        <f>4.4-0-0</f>
        <v>4.4000000000000004</v>
      </c>
      <c r="E4060">
        <v>3.9</v>
      </c>
      <c r="F4060" s="7">
        <v>4.6710632137686989</v>
      </c>
      <c r="G4060" s="7">
        <v>4.9327318861009291</v>
      </c>
      <c r="H4060">
        <v>14.11</v>
      </c>
      <c r="I4060" s="7">
        <v>17.853307020016913</v>
      </c>
      <c r="J4060">
        <v>2.7</v>
      </c>
      <c r="K4060">
        <v>66.910000000000011</v>
      </c>
      <c r="L4060">
        <v>54.6</v>
      </c>
      <c r="M4060">
        <v>11.7</v>
      </c>
      <c r="N4060">
        <v>11.7</v>
      </c>
    </row>
    <row r="4061" spans="1:14" x14ac:dyDescent="0.25">
      <c r="A4061" t="s">
        <v>4</v>
      </c>
      <c r="B4061" t="s">
        <v>62</v>
      </c>
      <c r="C4061" s="1">
        <v>42474</v>
      </c>
      <c r="D4061">
        <f>8.7-0-0</f>
        <v>8.6999999999999993</v>
      </c>
      <c r="E4061">
        <v>7.8</v>
      </c>
      <c r="F4061" s="7">
        <v>9.2359658999517436</v>
      </c>
      <c r="G4061" s="7">
        <v>3.6637158161826893</v>
      </c>
      <c r="H4061">
        <v>10.48</v>
      </c>
      <c r="I4061" s="7">
        <v>13.260287566957992</v>
      </c>
      <c r="J4061">
        <v>5.4</v>
      </c>
      <c r="K4061">
        <v>134.97</v>
      </c>
      <c r="L4061">
        <v>109.2</v>
      </c>
      <c r="M4061">
        <v>21.2</v>
      </c>
      <c r="N4061">
        <v>21.1</v>
      </c>
    </row>
    <row r="4062" spans="1:14" x14ac:dyDescent="0.25">
      <c r="A4062" t="s">
        <v>5</v>
      </c>
      <c r="B4062" t="s">
        <v>62</v>
      </c>
      <c r="C4062" s="1">
        <v>42474</v>
      </c>
      <c r="D4062">
        <f>8.7-0-0</f>
        <v>8.6999999999999993</v>
      </c>
      <c r="E4062">
        <v>7.7</v>
      </c>
      <c r="F4062" s="7">
        <v>9.2359658999517436</v>
      </c>
      <c r="G4062" s="7">
        <v>3.5343670707640253</v>
      </c>
      <c r="H4062">
        <v>10.11</v>
      </c>
      <c r="I4062" s="7">
        <v>12.792128559345922</v>
      </c>
      <c r="J4062">
        <v>8.3000000000000007</v>
      </c>
      <c r="K4062">
        <v>204.77900000000002</v>
      </c>
      <c r="L4062">
        <v>107.8</v>
      </c>
      <c r="M4062">
        <v>11.7</v>
      </c>
      <c r="N4062">
        <v>11.7</v>
      </c>
    </row>
    <row r="4063" spans="1:14" x14ac:dyDescent="0.25">
      <c r="A4063" t="s">
        <v>6</v>
      </c>
      <c r="B4063" t="s">
        <v>62</v>
      </c>
      <c r="C4063" s="1">
        <v>42474</v>
      </c>
      <c r="D4063">
        <f>11.5-0-0</f>
        <v>11.5</v>
      </c>
      <c r="E4063">
        <v>15.4</v>
      </c>
      <c r="F4063" s="7">
        <v>12.208460672350007</v>
      </c>
      <c r="G4063" s="7">
        <v>4.3559063997744571</v>
      </c>
      <c r="H4063">
        <v>12.46</v>
      </c>
      <c r="I4063" s="7">
        <v>15.765570904990133</v>
      </c>
      <c r="J4063">
        <v>7.8</v>
      </c>
      <c r="K4063">
        <v>194.66599999999997</v>
      </c>
      <c r="L4063">
        <v>215.6</v>
      </c>
      <c r="M4063">
        <v>15.7</v>
      </c>
      <c r="N4063">
        <v>15.7</v>
      </c>
    </row>
    <row r="4064" spans="1:14" x14ac:dyDescent="0.25">
      <c r="A4064" t="s">
        <v>7</v>
      </c>
      <c r="B4064" t="s">
        <v>62</v>
      </c>
      <c r="C4064" s="1">
        <v>42474</v>
      </c>
      <c r="D4064">
        <f>12.7-0-0</f>
        <v>12.7</v>
      </c>
      <c r="E4064">
        <v>11.5</v>
      </c>
      <c r="F4064" s="7">
        <v>13.482387003377834</v>
      </c>
      <c r="G4064" s="7">
        <v>3.6811953763744003</v>
      </c>
      <c r="H4064">
        <v>10.53</v>
      </c>
      <c r="I4064" s="7">
        <v>13.323552297716377</v>
      </c>
      <c r="J4064">
        <v>10.1</v>
      </c>
      <c r="K4064">
        <v>250.50999999999996</v>
      </c>
      <c r="L4064">
        <v>161</v>
      </c>
      <c r="M4064">
        <v>15.5</v>
      </c>
      <c r="N4064">
        <v>15.4</v>
      </c>
    </row>
    <row r="4065" spans="1:14" x14ac:dyDescent="0.25">
      <c r="A4065" t="s">
        <v>8</v>
      </c>
      <c r="B4065" t="s">
        <v>62</v>
      </c>
      <c r="C4065" s="1">
        <v>42474</v>
      </c>
      <c r="D4065">
        <f>12.6-0-0</f>
        <v>12.6</v>
      </c>
      <c r="E4065">
        <v>9.4</v>
      </c>
      <c r="F4065" s="7">
        <v>13.376226475792182</v>
      </c>
      <c r="G4065" s="7">
        <v>2.7967296306738083</v>
      </c>
      <c r="H4065">
        <v>8</v>
      </c>
      <c r="I4065" s="7">
        <v>10.122356921341979</v>
      </c>
      <c r="J4065">
        <v>14.6</v>
      </c>
      <c r="K4065">
        <v>361.21500000000003</v>
      </c>
      <c r="L4065">
        <v>131.6</v>
      </c>
      <c r="M4065">
        <v>27.5</v>
      </c>
      <c r="N4065">
        <v>27.4</v>
      </c>
    </row>
    <row r="4066" spans="1:14" x14ac:dyDescent="0.25">
      <c r="A4066" t="s">
        <v>9</v>
      </c>
      <c r="B4066" t="s">
        <v>62</v>
      </c>
      <c r="C4066" s="1">
        <v>42474</v>
      </c>
      <c r="D4066">
        <f>12.4-0-0</f>
        <v>12.4</v>
      </c>
      <c r="E4066">
        <v>11.3</v>
      </c>
      <c r="F4066" s="7">
        <v>13.163905420620877</v>
      </c>
      <c r="G4066" s="7">
        <v>3.6217648717225814</v>
      </c>
      <c r="H4066">
        <v>10.36</v>
      </c>
      <c r="I4066" s="7">
        <v>13.108452213137863</v>
      </c>
      <c r="J4066">
        <v>8.6999999999999993</v>
      </c>
      <c r="K4066">
        <v>215.37</v>
      </c>
      <c r="L4066">
        <v>158.20000000000002</v>
      </c>
      <c r="M4066">
        <v>14.3</v>
      </c>
      <c r="N4066">
        <v>14.3</v>
      </c>
    </row>
    <row r="4067" spans="1:14" x14ac:dyDescent="0.25">
      <c r="A4067" t="s">
        <v>10</v>
      </c>
      <c r="B4067" t="s">
        <v>62</v>
      </c>
      <c r="C4067" s="1">
        <v>42474</v>
      </c>
      <c r="D4067">
        <f>15.7-0-0</f>
        <v>15.7</v>
      </c>
      <c r="E4067">
        <v>12.5</v>
      </c>
      <c r="F4067" s="7">
        <v>16.667202830947399</v>
      </c>
      <c r="G4067" s="7">
        <v>3.4294897096137578</v>
      </c>
      <c r="H4067">
        <v>9.81</v>
      </c>
      <c r="I4067" s="7">
        <v>12.4125401747956</v>
      </c>
      <c r="J4067">
        <v>9</v>
      </c>
      <c r="K4067">
        <v>224.02500000000001</v>
      </c>
      <c r="L4067">
        <v>175</v>
      </c>
      <c r="M4067">
        <v>19.2</v>
      </c>
      <c r="N4067">
        <v>19.100000000000001</v>
      </c>
    </row>
    <row r="4068" spans="1:14" x14ac:dyDescent="0.25">
      <c r="A4068" t="s">
        <v>11</v>
      </c>
      <c r="B4068" t="s">
        <v>62</v>
      </c>
      <c r="C4068" s="1">
        <v>42474</v>
      </c>
      <c r="D4068">
        <f>6.7-0-0</f>
        <v>6.7</v>
      </c>
      <c r="E4068">
        <v>9.6</v>
      </c>
      <c r="F4068" s="7">
        <v>7.1127553482387</v>
      </c>
      <c r="G4068" s="7">
        <v>3.2826614040033832</v>
      </c>
      <c r="H4068">
        <v>9.39</v>
      </c>
      <c r="I4068" s="7">
        <v>11.881116436425147</v>
      </c>
      <c r="J4068">
        <v>5.7</v>
      </c>
      <c r="K4068">
        <v>141.46</v>
      </c>
      <c r="L4068">
        <v>134.4</v>
      </c>
      <c r="M4068">
        <v>13.4</v>
      </c>
      <c r="N4068">
        <v>13.3</v>
      </c>
    </row>
    <row r="4069" spans="1:14" x14ac:dyDescent="0.25">
      <c r="A4069" t="s">
        <v>12</v>
      </c>
      <c r="B4069" t="s">
        <v>62</v>
      </c>
      <c r="C4069" s="1">
        <v>42474</v>
      </c>
      <c r="D4069">
        <f>33.6-0-0</f>
        <v>33.6</v>
      </c>
      <c r="E4069">
        <v>28.9</v>
      </c>
      <c r="F4069" s="7">
        <v>35.669937268779151</v>
      </c>
      <c r="G4069" s="7">
        <v>2.3177896814209187</v>
      </c>
      <c r="H4069">
        <v>6.63</v>
      </c>
      <c r="I4069" s="7">
        <v>8.3889032985621643</v>
      </c>
      <c r="J4069">
        <v>19.3</v>
      </c>
      <c r="K4069">
        <v>477.59500000000003</v>
      </c>
      <c r="L4069">
        <v>404.59999999999997</v>
      </c>
      <c r="M4069">
        <v>90.6</v>
      </c>
      <c r="N4069">
        <v>90.3</v>
      </c>
    </row>
    <row r="4070" spans="1:14" x14ac:dyDescent="0.25">
      <c r="A4070" t="s">
        <v>13</v>
      </c>
      <c r="B4070" t="s">
        <v>62</v>
      </c>
      <c r="C4070" s="1">
        <v>42474</v>
      </c>
      <c r="D4070">
        <f>11-0-0</f>
        <v>11</v>
      </c>
      <c r="E4070">
        <v>10</v>
      </c>
      <c r="F4070" s="7">
        <v>11.677658034421746</v>
      </c>
      <c r="G4070" s="7">
        <v>2.4366506907245555</v>
      </c>
      <c r="H4070">
        <v>6.97</v>
      </c>
      <c r="I4070" s="7">
        <v>8.8191034677191986</v>
      </c>
      <c r="J4070">
        <v>6.5</v>
      </c>
      <c r="K4070">
        <v>161</v>
      </c>
      <c r="L4070">
        <v>140</v>
      </c>
      <c r="M4070">
        <v>11.4</v>
      </c>
      <c r="N4070">
        <v>11.4</v>
      </c>
    </row>
    <row r="4071" spans="1:14" x14ac:dyDescent="0.25">
      <c r="A4071" t="s">
        <v>14</v>
      </c>
      <c r="B4071" t="s">
        <v>62</v>
      </c>
      <c r="C4071" s="1">
        <v>42474</v>
      </c>
      <c r="D4071">
        <f>52-0-0</f>
        <v>52</v>
      </c>
      <c r="E4071">
        <v>6.1</v>
      </c>
      <c r="F4071" s="7">
        <v>55.20347434453916</v>
      </c>
      <c r="G4071" s="7">
        <v>1.4717789681420916</v>
      </c>
      <c r="H4071">
        <v>4.21</v>
      </c>
      <c r="I4071" s="7">
        <v>5.3268903298562158</v>
      </c>
      <c r="J4071">
        <v>11.6</v>
      </c>
      <c r="K4071">
        <v>288</v>
      </c>
      <c r="L4071">
        <v>85.399999999999991</v>
      </c>
      <c r="M4071">
        <v>13.8</v>
      </c>
      <c r="N4071">
        <v>13.7</v>
      </c>
    </row>
    <row r="4072" spans="1:14" x14ac:dyDescent="0.25">
      <c r="A4072" t="s">
        <v>15</v>
      </c>
      <c r="B4072" t="s">
        <v>62</v>
      </c>
      <c r="C4072" s="1">
        <v>42474</v>
      </c>
      <c r="D4072">
        <f>13-0-0</f>
        <v>13</v>
      </c>
      <c r="E4072">
        <v>9.9</v>
      </c>
      <c r="F4072" s="7">
        <v>13.80086858613479</v>
      </c>
      <c r="G4072" s="7">
        <v>1.4263321116436425</v>
      </c>
      <c r="H4072">
        <v>4.08</v>
      </c>
      <c r="I4072" s="7">
        <v>5.1624020298844089</v>
      </c>
      <c r="J4072">
        <v>7.2</v>
      </c>
      <c r="K4072">
        <v>177.5</v>
      </c>
      <c r="L4072">
        <v>138.6</v>
      </c>
      <c r="M4072">
        <v>15.2</v>
      </c>
      <c r="N4072">
        <v>15.1</v>
      </c>
    </row>
    <row r="4073" spans="1:14" x14ac:dyDescent="0.25">
      <c r="A4073" t="s">
        <v>16</v>
      </c>
      <c r="B4073" t="s">
        <v>62</v>
      </c>
      <c r="C4073" s="1">
        <v>42474</v>
      </c>
      <c r="D4073">
        <f>10-0-0</f>
        <v>10</v>
      </c>
      <c r="E4073">
        <v>9.9</v>
      </c>
      <c r="F4073" s="7">
        <v>10.616052758565223</v>
      </c>
      <c r="G4073" s="7">
        <v>2.3737242740343949</v>
      </c>
      <c r="H4073">
        <v>6.79</v>
      </c>
      <c r="I4073" s="7">
        <v>8.5913504369890052</v>
      </c>
      <c r="J4073">
        <v>7.5</v>
      </c>
      <c r="K4073">
        <v>187</v>
      </c>
      <c r="L4073">
        <v>138.6</v>
      </c>
      <c r="M4073">
        <v>30.2</v>
      </c>
      <c r="N4073">
        <v>30.1</v>
      </c>
    </row>
    <row r="4074" spans="1:14" x14ac:dyDescent="0.25">
      <c r="A4074" t="s">
        <v>17</v>
      </c>
      <c r="B4074" t="s">
        <v>62</v>
      </c>
      <c r="C4074" s="1">
        <v>42474</v>
      </c>
      <c r="D4074">
        <v>0</v>
      </c>
      <c r="E4074">
        <v>17</v>
      </c>
      <c r="F4074" s="7">
        <v>0</v>
      </c>
      <c r="G4074" s="7">
        <v>1.1501550606146036</v>
      </c>
      <c r="H4074">
        <v>3.29</v>
      </c>
      <c r="I4074" s="7">
        <v>4.1628192839018885</v>
      </c>
      <c r="J4074">
        <v>72</v>
      </c>
      <c r="K4074">
        <v>0</v>
      </c>
      <c r="L4074">
        <v>238</v>
      </c>
      <c r="M4074">
        <v>377.5</v>
      </c>
      <c r="N4074">
        <v>376</v>
      </c>
    </row>
    <row r="4075" spans="1:14" x14ac:dyDescent="0.25">
      <c r="A4075" t="s">
        <v>18</v>
      </c>
      <c r="B4075" t="s">
        <v>62</v>
      </c>
      <c r="C4075" s="1">
        <v>42474</v>
      </c>
      <c r="D4075">
        <f>20-0-0</f>
        <v>20</v>
      </c>
      <c r="E4075">
        <v>16.2</v>
      </c>
      <c r="F4075" s="7">
        <v>21.232105517130446</v>
      </c>
      <c r="G4075" s="7">
        <v>0.86698618550888062</v>
      </c>
      <c r="H4075">
        <v>2.48</v>
      </c>
      <c r="I4075" s="7">
        <v>3.1379306456160134</v>
      </c>
      <c r="J4075">
        <v>11.3</v>
      </c>
      <c r="K4075">
        <v>280</v>
      </c>
      <c r="L4075">
        <v>226.79999999999998</v>
      </c>
      <c r="M4075">
        <v>63.8</v>
      </c>
      <c r="N4075">
        <v>63.6</v>
      </c>
    </row>
    <row r="4076" spans="1:14" x14ac:dyDescent="0.25">
      <c r="A4076" t="s">
        <v>19</v>
      </c>
      <c r="B4076" t="s">
        <v>62</v>
      </c>
      <c r="C4076" s="1">
        <v>42474</v>
      </c>
      <c r="D4076">
        <f>15-0-0</f>
        <v>15</v>
      </c>
      <c r="E4076">
        <v>14.6</v>
      </c>
      <c r="F4076" s="7">
        <v>15.924079137847835</v>
      </c>
      <c r="G4076" s="7">
        <v>0.86349027347053842</v>
      </c>
      <c r="H4076">
        <v>2.4700000000000002</v>
      </c>
      <c r="I4076" s="7">
        <v>3.1252776994643359</v>
      </c>
      <c r="J4076">
        <v>8.9</v>
      </c>
      <c r="K4076">
        <v>221</v>
      </c>
      <c r="L4076">
        <v>204.4</v>
      </c>
      <c r="M4076">
        <v>78.599999999999994</v>
      </c>
      <c r="N4076">
        <v>78.3</v>
      </c>
    </row>
    <row r="4077" spans="1:14" x14ac:dyDescent="0.25">
      <c r="A4077" t="s">
        <v>20</v>
      </c>
      <c r="B4077" t="s">
        <v>62</v>
      </c>
      <c r="C4077" s="1">
        <v>42474</v>
      </c>
      <c r="D4077">
        <f>26-0-0</f>
        <v>26</v>
      </c>
      <c r="E4077">
        <v>23.5</v>
      </c>
      <c r="F4077" s="7">
        <v>27.60173717226958</v>
      </c>
      <c r="G4077" s="7">
        <v>0.7061742317451366</v>
      </c>
      <c r="H4077">
        <v>2.02</v>
      </c>
      <c r="I4077" s="7">
        <v>2.5558951226388493</v>
      </c>
      <c r="J4077">
        <v>16.5</v>
      </c>
      <c r="K4077">
        <v>409.5</v>
      </c>
      <c r="L4077">
        <v>329</v>
      </c>
      <c r="M4077">
        <v>73.8</v>
      </c>
      <c r="N4077">
        <v>73.5</v>
      </c>
    </row>
    <row r="4078" spans="1:14" x14ac:dyDescent="0.25">
      <c r="A4078" t="s">
        <v>21</v>
      </c>
      <c r="B4078" t="s">
        <v>62</v>
      </c>
      <c r="C4078" s="1">
        <v>42474</v>
      </c>
      <c r="D4078">
        <f>26-0-0</f>
        <v>26</v>
      </c>
      <c r="E4078">
        <v>22.5</v>
      </c>
      <c r="F4078" s="7">
        <v>27.60173717226958</v>
      </c>
      <c r="G4078" s="7">
        <v>1.0557654355793629</v>
      </c>
      <c r="H4078">
        <v>3.02</v>
      </c>
      <c r="I4078" s="7">
        <v>3.8211897378065967</v>
      </c>
      <c r="J4078">
        <v>14.4</v>
      </c>
      <c r="K4078">
        <v>358</v>
      </c>
      <c r="L4078">
        <v>315</v>
      </c>
      <c r="M4078">
        <v>118.8</v>
      </c>
      <c r="N4078">
        <v>118.4</v>
      </c>
    </row>
    <row r="4079" spans="1:14" x14ac:dyDescent="0.25">
      <c r="A4079" t="s">
        <v>22</v>
      </c>
      <c r="B4079" t="s">
        <v>62</v>
      </c>
      <c r="C4079" s="1">
        <v>42474</v>
      </c>
      <c r="D4079">
        <f>18-0-0</f>
        <v>18</v>
      </c>
      <c r="E4079">
        <v>17.100000000000001</v>
      </c>
      <c r="F4079" s="7">
        <v>19.108894965417402</v>
      </c>
      <c r="G4079" s="7">
        <v>0.49641950944460095</v>
      </c>
      <c r="H4079">
        <v>1.42</v>
      </c>
      <c r="I4079" s="7">
        <v>1.796718353538201</v>
      </c>
      <c r="J4079">
        <v>9.5</v>
      </c>
      <c r="K4079">
        <v>236.5</v>
      </c>
      <c r="L4079">
        <v>239.40000000000003</v>
      </c>
      <c r="M4079">
        <v>74</v>
      </c>
      <c r="N4079">
        <v>73.7</v>
      </c>
    </row>
    <row r="4080" spans="1:14" x14ac:dyDescent="0.25">
      <c r="A4080" t="s">
        <v>23</v>
      </c>
      <c r="B4080" t="s">
        <v>62</v>
      </c>
      <c r="C4080" s="1">
        <v>42474</v>
      </c>
      <c r="D4080">
        <f>3.8-0-0</f>
        <v>3.8</v>
      </c>
      <c r="E4080">
        <v>4.7</v>
      </c>
      <c r="F4080" s="7">
        <v>4.0341000482547846</v>
      </c>
      <c r="G4080" s="7">
        <v>0.82153932901043136</v>
      </c>
      <c r="H4080">
        <v>2.35</v>
      </c>
      <c r="I4080" s="7">
        <v>2.9734423456442061</v>
      </c>
      <c r="J4080">
        <v>2.1</v>
      </c>
      <c r="K4080">
        <v>52.97</v>
      </c>
      <c r="L4080">
        <v>65.8</v>
      </c>
      <c r="M4080">
        <v>1.5</v>
      </c>
      <c r="N4080">
        <v>1.5</v>
      </c>
    </row>
    <row r="4081" spans="1:14" x14ac:dyDescent="0.25">
      <c r="A4081" t="s">
        <v>24</v>
      </c>
      <c r="B4081" t="s">
        <v>62</v>
      </c>
      <c r="C4081" s="1">
        <v>42474</v>
      </c>
      <c r="D4081">
        <f>34.5-0-0</f>
        <v>34.5</v>
      </c>
      <c r="E4081">
        <v>35</v>
      </c>
      <c r="F4081" s="7">
        <v>36.625382017050022</v>
      </c>
      <c r="G4081" s="7">
        <v>0.6012968705948688</v>
      </c>
      <c r="H4081">
        <v>1.72</v>
      </c>
      <c r="I4081" s="7">
        <v>2.1763067380885253</v>
      </c>
      <c r="J4081">
        <v>20.7</v>
      </c>
      <c r="K4081">
        <v>514.5</v>
      </c>
      <c r="L4081">
        <v>490</v>
      </c>
      <c r="M4081">
        <v>161.1</v>
      </c>
      <c r="N4081">
        <v>160.5</v>
      </c>
    </row>
    <row r="4082" spans="1:14" x14ac:dyDescent="0.25">
      <c r="A4082" t="s">
        <v>25</v>
      </c>
      <c r="B4082" t="s">
        <v>62</v>
      </c>
      <c r="C4082" s="1">
        <v>42474</v>
      </c>
      <c r="D4082">
        <f>6-0-0</f>
        <v>6</v>
      </c>
      <c r="E4082">
        <v>6.3</v>
      </c>
      <c r="F4082" s="7">
        <v>6.3696316551391341</v>
      </c>
      <c r="G4082" s="7">
        <v>0.8075556808570622</v>
      </c>
      <c r="H4082">
        <v>2.31</v>
      </c>
      <c r="I4082" s="7">
        <v>2.9228305610374963</v>
      </c>
      <c r="J4082">
        <v>3.6</v>
      </c>
      <c r="K4082">
        <v>90</v>
      </c>
      <c r="L4082">
        <v>88.2</v>
      </c>
      <c r="M4082">
        <v>4.2</v>
      </c>
      <c r="N4082">
        <v>4.2</v>
      </c>
    </row>
    <row r="4083" spans="1:14" x14ac:dyDescent="0.25">
      <c r="A4083" t="s">
        <v>26</v>
      </c>
      <c r="B4083" t="s">
        <v>62</v>
      </c>
      <c r="C4083" s="1">
        <v>42474</v>
      </c>
      <c r="D4083">
        <f>19-0-0</f>
        <v>19</v>
      </c>
      <c r="E4083">
        <v>13.8</v>
      </c>
      <c r="F4083" s="7">
        <v>20.170500241273924</v>
      </c>
      <c r="G4083" s="7">
        <v>0.5453622779813927</v>
      </c>
      <c r="H4083">
        <v>1.56</v>
      </c>
      <c r="I4083" s="7">
        <v>1.9738595996616859</v>
      </c>
      <c r="J4083">
        <v>10.1</v>
      </c>
      <c r="K4083">
        <v>251</v>
      </c>
      <c r="L4083">
        <v>193.20000000000002</v>
      </c>
      <c r="M4083">
        <v>23.8</v>
      </c>
      <c r="N4083">
        <v>23.7</v>
      </c>
    </row>
    <row r="4084" spans="1:14" x14ac:dyDescent="0.25">
      <c r="A4084" t="s">
        <v>27</v>
      </c>
      <c r="B4084" t="s">
        <v>62</v>
      </c>
      <c r="C4084" s="1">
        <v>42474</v>
      </c>
      <c r="D4084">
        <f>19-0-0</f>
        <v>19</v>
      </c>
      <c r="E4084">
        <v>18.2</v>
      </c>
      <c r="F4084" s="7">
        <v>20.170500241273924</v>
      </c>
      <c r="G4084" s="7">
        <v>0.47194812517620521</v>
      </c>
      <c r="H4084">
        <v>1.35</v>
      </c>
      <c r="I4084" s="7">
        <v>1.708147730476459</v>
      </c>
      <c r="J4084">
        <v>10.6</v>
      </c>
      <c r="K4084">
        <v>263.5</v>
      </c>
      <c r="L4084">
        <v>254.79999999999998</v>
      </c>
      <c r="M4084">
        <v>80.7</v>
      </c>
      <c r="N4084">
        <v>80.400000000000006</v>
      </c>
    </row>
    <row r="4085" spans="1:14" x14ac:dyDescent="0.25">
      <c r="A4085" t="s">
        <v>28</v>
      </c>
      <c r="B4085" t="s">
        <v>62</v>
      </c>
      <c r="C4085" s="1">
        <v>42474</v>
      </c>
      <c r="D4085">
        <f>7-0-0</f>
        <v>7</v>
      </c>
      <c r="E4085">
        <v>7</v>
      </c>
      <c r="F4085" s="7">
        <v>7.4312369309956567</v>
      </c>
      <c r="G4085" s="7">
        <v>0.46845221313786289</v>
      </c>
      <c r="H4085">
        <v>1.34</v>
      </c>
      <c r="I4085" s="7">
        <v>1.6954947843247814</v>
      </c>
      <c r="J4085">
        <v>3.5</v>
      </c>
      <c r="K4085">
        <v>87.5</v>
      </c>
      <c r="L4085">
        <v>98</v>
      </c>
      <c r="M4085">
        <v>27</v>
      </c>
      <c r="N4085">
        <v>26.9</v>
      </c>
    </row>
    <row r="4086" spans="1:14" x14ac:dyDescent="0.25">
      <c r="A4086" t="s">
        <v>29</v>
      </c>
      <c r="B4086" t="s">
        <v>62</v>
      </c>
      <c r="C4086" s="1">
        <v>42474</v>
      </c>
      <c r="D4086">
        <f>16-0-0</f>
        <v>16</v>
      </c>
      <c r="E4086">
        <v>12.4</v>
      </c>
      <c r="F4086" s="7">
        <v>16.985684413704359</v>
      </c>
      <c r="G4086" s="7">
        <v>0.45097265294615163</v>
      </c>
      <c r="H4086">
        <v>1.29</v>
      </c>
      <c r="I4086" s="7">
        <v>1.6322300535663938</v>
      </c>
      <c r="J4086">
        <v>8.8000000000000007</v>
      </c>
      <c r="K4086">
        <v>219</v>
      </c>
      <c r="L4086">
        <v>173.6</v>
      </c>
      <c r="M4086">
        <v>14.6</v>
      </c>
      <c r="N4086">
        <v>14.6</v>
      </c>
    </row>
    <row r="4087" spans="1:14" x14ac:dyDescent="0.25">
      <c r="A4087" t="s">
        <v>30</v>
      </c>
      <c r="B4087" t="s">
        <v>62</v>
      </c>
      <c r="C4087" s="1">
        <v>42474</v>
      </c>
      <c r="D4087">
        <f>36-0-0</f>
        <v>36</v>
      </c>
      <c r="E4087">
        <v>31.3</v>
      </c>
      <c r="F4087" s="7">
        <v>38.217789930834805</v>
      </c>
      <c r="G4087" s="7">
        <v>0.55934592613476175</v>
      </c>
      <c r="H4087">
        <v>1.6</v>
      </c>
      <c r="I4087" s="7">
        <v>2.0244713842683959</v>
      </c>
      <c r="J4087">
        <v>19.899999999999999</v>
      </c>
      <c r="K4087">
        <v>493</v>
      </c>
      <c r="L4087">
        <v>438.2</v>
      </c>
      <c r="M4087">
        <v>35.1</v>
      </c>
      <c r="N4087">
        <v>35</v>
      </c>
    </row>
    <row r="4088" spans="1:14" x14ac:dyDescent="0.25">
      <c r="A4088" t="s">
        <v>31</v>
      </c>
      <c r="B4088" t="s">
        <v>62</v>
      </c>
      <c r="C4088" s="1">
        <v>42474</v>
      </c>
      <c r="D4088">
        <f>54-0-0</f>
        <v>54</v>
      </c>
      <c r="E4088">
        <v>40.299999999999997</v>
      </c>
      <c r="F4088" s="7">
        <v>57.32668489625221</v>
      </c>
      <c r="G4088" s="7">
        <v>0.46845221313786289</v>
      </c>
      <c r="H4088">
        <v>1.34</v>
      </c>
      <c r="I4088" s="7">
        <v>1.6954947843247814</v>
      </c>
      <c r="J4088">
        <v>29.5</v>
      </c>
      <c r="K4088">
        <v>730.5</v>
      </c>
      <c r="L4088">
        <v>564.19999999999993</v>
      </c>
      <c r="M4088">
        <v>90.1</v>
      </c>
      <c r="N4088">
        <v>89.8</v>
      </c>
    </row>
    <row r="4089" spans="1:14" x14ac:dyDescent="0.25">
      <c r="A4089" t="s">
        <v>32</v>
      </c>
      <c r="B4089" t="s">
        <v>62</v>
      </c>
      <c r="C4089" s="1">
        <v>42474</v>
      </c>
      <c r="D4089">
        <f>7-0-0</f>
        <v>7</v>
      </c>
      <c r="E4089">
        <v>6.8</v>
      </c>
      <c r="F4089" s="7">
        <v>7.4312369309956567</v>
      </c>
      <c r="G4089" s="7">
        <v>0.29016069918240761</v>
      </c>
      <c r="H4089">
        <v>0.83</v>
      </c>
      <c r="I4089" s="7">
        <v>1.0501945305892302</v>
      </c>
      <c r="J4089">
        <v>4</v>
      </c>
      <c r="K4089">
        <v>98</v>
      </c>
      <c r="L4089">
        <v>95.2</v>
      </c>
      <c r="M4089">
        <v>25.1</v>
      </c>
      <c r="N4089">
        <v>25</v>
      </c>
    </row>
    <row r="4090" spans="1:14" x14ac:dyDescent="0.25">
      <c r="A4090" t="s">
        <v>33</v>
      </c>
      <c r="B4090" t="s">
        <v>62</v>
      </c>
      <c r="C4090" s="1">
        <v>42474</v>
      </c>
      <c r="D4090">
        <v>0</v>
      </c>
      <c r="E4090">
        <v>15</v>
      </c>
      <c r="F4090" s="7">
        <v>0</v>
      </c>
      <c r="G4090" s="7">
        <v>0.3391034677191993</v>
      </c>
      <c r="H4090">
        <v>0.97</v>
      </c>
      <c r="I4090" s="7">
        <v>1.2273357767127149</v>
      </c>
      <c r="J4090">
        <v>63.5</v>
      </c>
      <c r="K4090">
        <v>0</v>
      </c>
      <c r="L4090">
        <v>210</v>
      </c>
      <c r="M4090">
        <v>611.1</v>
      </c>
      <c r="N4090">
        <v>608.79999999999995</v>
      </c>
    </row>
    <row r="4091" spans="1:14" x14ac:dyDescent="0.25">
      <c r="A4091" t="s">
        <v>34</v>
      </c>
      <c r="B4091" t="s">
        <v>62</v>
      </c>
      <c r="C4091" s="1">
        <v>42474</v>
      </c>
      <c r="D4091">
        <f>9.1-0-0</f>
        <v>9.1</v>
      </c>
      <c r="E4091">
        <v>7.2</v>
      </c>
      <c r="F4091" s="7">
        <v>9.6606080102943537</v>
      </c>
      <c r="G4091" s="7">
        <v>0.19577107414716663</v>
      </c>
      <c r="H4091">
        <v>0.56000000000000005</v>
      </c>
      <c r="I4091" s="7">
        <v>0.70856498449393857</v>
      </c>
      <c r="J4091">
        <v>5.2</v>
      </c>
      <c r="K4091">
        <v>128.13</v>
      </c>
      <c r="L4091">
        <v>100.8</v>
      </c>
      <c r="M4091">
        <v>9.1999999999999993</v>
      </c>
      <c r="N4091">
        <v>9.1</v>
      </c>
    </row>
    <row r="4092" spans="1:14" x14ac:dyDescent="0.25">
      <c r="A4092" t="s">
        <v>35</v>
      </c>
      <c r="B4092" t="s">
        <v>62</v>
      </c>
      <c r="C4092" s="1">
        <v>42474</v>
      </c>
      <c r="D4092">
        <f>21-0-0</f>
        <v>21</v>
      </c>
      <c r="E4092">
        <v>18</v>
      </c>
      <c r="F4092" s="7">
        <v>22.293710792986971</v>
      </c>
      <c r="G4092" s="7">
        <v>0.19227516210882434</v>
      </c>
      <c r="H4092">
        <v>0.55000000000000004</v>
      </c>
      <c r="I4092" s="7">
        <v>0.69591203834226112</v>
      </c>
      <c r="J4092">
        <v>13.6</v>
      </c>
      <c r="K4092">
        <v>337</v>
      </c>
      <c r="L4092">
        <v>252</v>
      </c>
      <c r="M4092">
        <v>103.9</v>
      </c>
      <c r="N4092">
        <v>103.5</v>
      </c>
    </row>
    <row r="4093" spans="1:14" x14ac:dyDescent="0.25">
      <c r="A4093" t="s">
        <v>36</v>
      </c>
      <c r="B4093" t="s">
        <v>62</v>
      </c>
      <c r="C4093" s="1">
        <v>42474</v>
      </c>
      <c r="D4093">
        <v>0</v>
      </c>
      <c r="E4093">
        <v>8</v>
      </c>
      <c r="F4093" s="7">
        <v>0</v>
      </c>
      <c r="G4093" s="7">
        <v>8.739780095855651E-2</v>
      </c>
      <c r="H4093">
        <v>0.25</v>
      </c>
      <c r="I4093" s="7">
        <v>0.31632365379193683</v>
      </c>
      <c r="J4093">
        <v>33.9</v>
      </c>
      <c r="K4093">
        <v>0</v>
      </c>
      <c r="L4093">
        <v>112</v>
      </c>
      <c r="M4093">
        <v>0</v>
      </c>
      <c r="N4093">
        <v>0</v>
      </c>
    </row>
    <row r="4094" spans="1:14" x14ac:dyDescent="0.25">
      <c r="A4094" t="s">
        <v>37</v>
      </c>
      <c r="B4094" t="s">
        <v>62</v>
      </c>
      <c r="C4094" s="1">
        <v>42474</v>
      </c>
      <c r="D4094">
        <v>0</v>
      </c>
      <c r="E4094">
        <v>0</v>
      </c>
      <c r="F4094" s="7">
        <v>0</v>
      </c>
      <c r="G4094" s="7">
        <v>0</v>
      </c>
      <c r="H4094">
        <v>0</v>
      </c>
      <c r="I4094" s="7">
        <v>0</v>
      </c>
      <c r="J4094">
        <v>0</v>
      </c>
      <c r="K4094">
        <v>0</v>
      </c>
      <c r="L4094">
        <v>0</v>
      </c>
      <c r="M4094">
        <v>0</v>
      </c>
      <c r="N4094">
        <v>0</v>
      </c>
    </row>
    <row r="4095" spans="1:14" x14ac:dyDescent="0.25">
      <c r="A4095" t="s">
        <v>38</v>
      </c>
      <c r="B4095" t="s">
        <v>62</v>
      </c>
      <c r="C4095" s="1">
        <v>42474</v>
      </c>
      <c r="D4095">
        <v>0</v>
      </c>
      <c r="E4095">
        <v>10</v>
      </c>
      <c r="F4095" s="7">
        <v>0</v>
      </c>
      <c r="G4095" s="7">
        <v>0</v>
      </c>
      <c r="H4095">
        <v>0</v>
      </c>
      <c r="I4095" s="7">
        <v>0</v>
      </c>
      <c r="J4095">
        <v>42.3</v>
      </c>
      <c r="K4095">
        <v>0</v>
      </c>
      <c r="L4095">
        <v>140</v>
      </c>
      <c r="M4095">
        <v>409.5</v>
      </c>
      <c r="N4095">
        <v>407.9</v>
      </c>
    </row>
    <row r="4096" spans="1:14" x14ac:dyDescent="0.25">
      <c r="A4096" t="s">
        <v>59</v>
      </c>
      <c r="B4096" t="s">
        <v>62</v>
      </c>
      <c r="C4096" s="1">
        <v>42474</v>
      </c>
      <c r="D4096">
        <v>0</v>
      </c>
      <c r="E4096">
        <v>5</v>
      </c>
      <c r="F4096" s="7">
        <v>0</v>
      </c>
      <c r="G4096" s="7">
        <v>0</v>
      </c>
      <c r="I4096" s="7">
        <v>0</v>
      </c>
      <c r="K4096">
        <v>0</v>
      </c>
      <c r="L4096">
        <v>70</v>
      </c>
      <c r="M4096">
        <v>0</v>
      </c>
      <c r="N4096">
        <v>0</v>
      </c>
    </row>
    <row r="4097" spans="1:14" x14ac:dyDescent="0.25">
      <c r="A4097" t="s">
        <v>1</v>
      </c>
      <c r="B4097" t="s">
        <v>62</v>
      </c>
      <c r="C4097" s="1">
        <v>42475</v>
      </c>
      <c r="D4097">
        <v>623.10000000000014</v>
      </c>
      <c r="E4097">
        <v>507.19999999999993</v>
      </c>
      <c r="F4097">
        <v>684</v>
      </c>
      <c r="G4097">
        <v>249</v>
      </c>
      <c r="H4097">
        <v>177.35000000000002</v>
      </c>
      <c r="I4097">
        <v>232.56000000000003</v>
      </c>
      <c r="J4097">
        <v>539.30188679245282</v>
      </c>
      <c r="K4097">
        <v>9484.7000000000007</v>
      </c>
      <c r="L4097">
        <v>8639</v>
      </c>
      <c r="M4097">
        <v>2963.8999999999996</v>
      </c>
      <c r="N4097">
        <v>2937.26</v>
      </c>
    </row>
    <row r="4098" spans="1:14" x14ac:dyDescent="0.25">
      <c r="A4098" t="s">
        <v>2</v>
      </c>
      <c r="B4098" t="s">
        <v>62</v>
      </c>
      <c r="C4098" s="1">
        <v>42475</v>
      </c>
      <c r="D4098">
        <f>16.7-0-0</f>
        <v>16.7</v>
      </c>
      <c r="E4098">
        <v>15.4</v>
      </c>
      <c r="F4098" s="7">
        <v>18.332209918151175</v>
      </c>
      <c r="G4098" s="7">
        <v>29.062870031012121</v>
      </c>
      <c r="H4098">
        <v>20.7</v>
      </c>
      <c r="I4098" s="7">
        <v>27.14402029884409</v>
      </c>
      <c r="J4098">
        <v>9.8000000000000007</v>
      </c>
      <c r="K4098">
        <v>253.94</v>
      </c>
      <c r="L4098">
        <v>231</v>
      </c>
      <c r="M4098">
        <v>22.8</v>
      </c>
      <c r="N4098">
        <v>22.6</v>
      </c>
    </row>
    <row r="4099" spans="1:14" x14ac:dyDescent="0.25">
      <c r="A4099" t="s">
        <v>3</v>
      </c>
      <c r="B4099" t="s">
        <v>62</v>
      </c>
      <c r="C4099" s="1">
        <v>42475</v>
      </c>
      <c r="D4099">
        <f>4.1-0-0</f>
        <v>4.0999999999999996</v>
      </c>
      <c r="E4099">
        <v>3.9</v>
      </c>
      <c r="F4099" s="7">
        <v>4.50072219547424</v>
      </c>
      <c r="G4099" s="7">
        <v>19.810487736115025</v>
      </c>
      <c r="H4099">
        <v>14.11</v>
      </c>
      <c r="I4099" s="7">
        <v>18.502518184381167</v>
      </c>
      <c r="J4099">
        <v>2.7</v>
      </c>
      <c r="K4099">
        <v>70.97</v>
      </c>
      <c r="L4099">
        <v>58.5</v>
      </c>
      <c r="M4099">
        <v>13.1</v>
      </c>
      <c r="N4099">
        <v>13</v>
      </c>
    </row>
    <row r="4100" spans="1:14" x14ac:dyDescent="0.25">
      <c r="A4100" t="s">
        <v>4</v>
      </c>
      <c r="B4100" t="s">
        <v>62</v>
      </c>
      <c r="C4100" s="1">
        <v>42475</v>
      </c>
      <c r="D4100">
        <f>8.7-0-0</f>
        <v>8.6999999999999993</v>
      </c>
      <c r="E4100">
        <v>7.8</v>
      </c>
      <c r="F4100" s="7">
        <v>9.5503129513721685</v>
      </c>
      <c r="G4100" s="7">
        <v>14.713955455314348</v>
      </c>
      <c r="H4100">
        <v>10.48</v>
      </c>
      <c r="I4100" s="7">
        <v>13.742479842120101</v>
      </c>
      <c r="J4100">
        <v>5.5</v>
      </c>
      <c r="K4100">
        <v>143.63500000000002</v>
      </c>
      <c r="L4100">
        <v>117</v>
      </c>
      <c r="M4100">
        <v>23.7</v>
      </c>
      <c r="N4100">
        <v>23.4</v>
      </c>
    </row>
    <row r="4101" spans="1:14" x14ac:dyDescent="0.25">
      <c r="A4101" t="s">
        <v>5</v>
      </c>
      <c r="B4101" t="s">
        <v>62</v>
      </c>
      <c r="C4101" s="1">
        <v>42475</v>
      </c>
      <c r="D4101">
        <f>6.5-0-0</f>
        <v>6.5</v>
      </c>
      <c r="E4101">
        <v>7.7</v>
      </c>
      <c r="F4101" s="7">
        <v>7.1352912855079422</v>
      </c>
      <c r="G4101" s="7">
        <v>14.194474203552295</v>
      </c>
      <c r="H4101">
        <v>10.11</v>
      </c>
      <c r="I4101" s="7">
        <v>13.257296870594869</v>
      </c>
      <c r="J4101">
        <v>8.1999999999999993</v>
      </c>
      <c r="K4101">
        <v>211.239</v>
      </c>
      <c r="L4101">
        <v>115.5</v>
      </c>
      <c r="M4101">
        <v>12.7</v>
      </c>
      <c r="N4101">
        <v>12.6</v>
      </c>
    </row>
    <row r="4102" spans="1:14" x14ac:dyDescent="0.25">
      <c r="A4102" t="s">
        <v>6</v>
      </c>
      <c r="B4102" t="s">
        <v>62</v>
      </c>
      <c r="C4102" s="1">
        <v>42475</v>
      </c>
      <c r="D4102">
        <f>11.5-0-0</f>
        <v>11.5</v>
      </c>
      <c r="E4102">
        <v>15.4</v>
      </c>
      <c r="F4102" s="7">
        <v>12.623976889744821</v>
      </c>
      <c r="G4102" s="7">
        <v>17.493882153932901</v>
      </c>
      <c r="H4102">
        <v>12.46</v>
      </c>
      <c r="I4102" s="7">
        <v>16.338864392444318</v>
      </c>
      <c r="J4102">
        <v>8</v>
      </c>
      <c r="K4102">
        <v>206.18599999999998</v>
      </c>
      <c r="L4102">
        <v>231</v>
      </c>
      <c r="M4102">
        <v>17.5</v>
      </c>
      <c r="N4102">
        <v>17.399999999999999</v>
      </c>
    </row>
    <row r="4103" spans="1:14" x14ac:dyDescent="0.25">
      <c r="A4103" t="s">
        <v>7</v>
      </c>
      <c r="B4103" t="s">
        <v>62</v>
      </c>
      <c r="C4103" s="1">
        <v>42475</v>
      </c>
      <c r="D4103">
        <f>12.7-0-0</f>
        <v>12.7</v>
      </c>
      <c r="E4103">
        <v>11.5</v>
      </c>
      <c r="F4103" s="7">
        <v>13.941261434761671</v>
      </c>
      <c r="G4103" s="7">
        <v>14.784155624471381</v>
      </c>
      <c r="H4103">
        <v>10.53</v>
      </c>
      <c r="I4103" s="7">
        <v>13.808045108542428</v>
      </c>
      <c r="J4103">
        <v>10.199999999999999</v>
      </c>
      <c r="K4103">
        <v>263.24999999999994</v>
      </c>
      <c r="L4103">
        <v>172.5</v>
      </c>
      <c r="M4103">
        <v>17.100000000000001</v>
      </c>
      <c r="N4103">
        <v>16.899999999999999</v>
      </c>
    </row>
    <row r="4104" spans="1:14" x14ac:dyDescent="0.25">
      <c r="A4104" t="s">
        <v>8</v>
      </c>
      <c r="B4104" t="s">
        <v>62</v>
      </c>
      <c r="C4104" s="1">
        <v>42475</v>
      </c>
      <c r="D4104">
        <f>12.6-0-0</f>
        <v>12.6</v>
      </c>
      <c r="E4104">
        <v>9.4</v>
      </c>
      <c r="F4104" s="7">
        <v>13.831487722676934</v>
      </c>
      <c r="G4104" s="7">
        <v>11.232027065125457</v>
      </c>
      <c r="H4104">
        <v>8</v>
      </c>
      <c r="I4104" s="7">
        <v>10.490442627572596</v>
      </c>
      <c r="J4104">
        <v>14.4</v>
      </c>
      <c r="K4104">
        <v>373.82</v>
      </c>
      <c r="L4104">
        <v>141</v>
      </c>
      <c r="M4104">
        <v>29.9</v>
      </c>
      <c r="N4104">
        <v>29.6</v>
      </c>
    </row>
    <row r="4105" spans="1:14" x14ac:dyDescent="0.25">
      <c r="A4105" t="s">
        <v>9</v>
      </c>
      <c r="B4105" t="s">
        <v>62</v>
      </c>
      <c r="C4105" s="1">
        <v>42475</v>
      </c>
      <c r="D4105">
        <f>12.4-0-0</f>
        <v>12.4</v>
      </c>
      <c r="E4105">
        <v>11.3</v>
      </c>
      <c r="F4105" s="7">
        <v>13.611940298507461</v>
      </c>
      <c r="G4105" s="7">
        <v>14.545475049337465</v>
      </c>
      <c r="H4105">
        <v>10.36</v>
      </c>
      <c r="I4105" s="7">
        <v>13.585123202706512</v>
      </c>
      <c r="J4105">
        <v>8.8000000000000007</v>
      </c>
      <c r="K4105">
        <v>227.79</v>
      </c>
      <c r="L4105">
        <v>169.5</v>
      </c>
      <c r="M4105">
        <v>15.9</v>
      </c>
      <c r="N4105">
        <v>15.8</v>
      </c>
    </row>
    <row r="4106" spans="1:14" x14ac:dyDescent="0.25">
      <c r="A4106" t="s">
        <v>10</v>
      </c>
      <c r="B4106" t="s">
        <v>62</v>
      </c>
      <c r="C4106" s="1">
        <v>42475</v>
      </c>
      <c r="D4106">
        <f>16.4-0-0</f>
        <v>16.399999999999999</v>
      </c>
      <c r="E4106">
        <v>12.5</v>
      </c>
      <c r="F4106" s="7">
        <v>18.00288878189696</v>
      </c>
      <c r="G4106" s="7">
        <v>13.773273188610091</v>
      </c>
      <c r="H4106">
        <v>9.81</v>
      </c>
      <c r="I4106" s="7">
        <v>12.863905272060897</v>
      </c>
      <c r="J4106">
        <v>9.3000000000000007</v>
      </c>
      <c r="K4106">
        <v>240.405</v>
      </c>
      <c r="L4106">
        <v>187.5</v>
      </c>
      <c r="M4106">
        <v>21.6</v>
      </c>
      <c r="N4106">
        <v>21.4</v>
      </c>
    </row>
    <row r="4107" spans="1:14" x14ac:dyDescent="0.25">
      <c r="A4107" t="s">
        <v>11</v>
      </c>
      <c r="B4107" t="s">
        <v>62</v>
      </c>
      <c r="C4107" s="1">
        <v>42475</v>
      </c>
      <c r="D4107">
        <f>6.3-0-0</f>
        <v>6.3</v>
      </c>
      <c r="E4107">
        <v>9.6</v>
      </c>
      <c r="F4107" s="7">
        <v>6.9157438613384672</v>
      </c>
      <c r="G4107" s="7">
        <v>13.183591767691006</v>
      </c>
      <c r="H4107">
        <v>9.39</v>
      </c>
      <c r="I4107" s="7">
        <v>12.313157034113337</v>
      </c>
      <c r="J4107">
        <v>5.7</v>
      </c>
      <c r="K4107">
        <v>147.75</v>
      </c>
      <c r="L4107">
        <v>144</v>
      </c>
      <c r="M4107">
        <v>14.7</v>
      </c>
      <c r="N4107">
        <v>14.6</v>
      </c>
    </row>
    <row r="4108" spans="1:14" x14ac:dyDescent="0.25">
      <c r="A4108" t="s">
        <v>12</v>
      </c>
      <c r="B4108" t="s">
        <v>62</v>
      </c>
      <c r="C4108" s="1">
        <v>42475</v>
      </c>
      <c r="D4108">
        <f>33.7-0-0</f>
        <v>33.700000000000003</v>
      </c>
      <c r="E4108">
        <v>28.9</v>
      </c>
      <c r="F4108" s="7">
        <v>36.993740972556566</v>
      </c>
      <c r="G4108" s="7">
        <v>9.3085424302227224</v>
      </c>
      <c r="H4108">
        <v>6.63</v>
      </c>
      <c r="I4108" s="7">
        <v>8.6939543276007889</v>
      </c>
      <c r="J4108">
        <v>19.7</v>
      </c>
      <c r="K4108">
        <v>511.245</v>
      </c>
      <c r="L4108">
        <v>433.5</v>
      </c>
      <c r="M4108">
        <v>102</v>
      </c>
      <c r="N4108">
        <v>101.1</v>
      </c>
    </row>
    <row r="4109" spans="1:14" x14ac:dyDescent="0.25">
      <c r="A4109" t="s">
        <v>13</v>
      </c>
      <c r="B4109" t="s">
        <v>62</v>
      </c>
      <c r="C4109" s="1">
        <v>42475</v>
      </c>
      <c r="D4109">
        <f>12-0-0</f>
        <v>12</v>
      </c>
      <c r="E4109">
        <v>10</v>
      </c>
      <c r="F4109" s="7">
        <v>13.172845450168509</v>
      </c>
      <c r="G4109" s="7">
        <v>9.7859035804905545</v>
      </c>
      <c r="H4109">
        <v>6.97</v>
      </c>
      <c r="I4109" s="7">
        <v>9.1397981392726244</v>
      </c>
      <c r="J4109">
        <v>6.7</v>
      </c>
      <c r="K4109">
        <v>173</v>
      </c>
      <c r="L4109">
        <v>150</v>
      </c>
      <c r="M4109">
        <v>12.9</v>
      </c>
      <c r="N4109">
        <v>12.8</v>
      </c>
    </row>
    <row r="4110" spans="1:14" x14ac:dyDescent="0.25">
      <c r="A4110" t="s">
        <v>14</v>
      </c>
      <c r="B4110" t="s">
        <v>62</v>
      </c>
      <c r="C4110" s="1">
        <v>42475</v>
      </c>
      <c r="D4110">
        <f>52-0-0</f>
        <v>52</v>
      </c>
      <c r="E4110">
        <v>6.1</v>
      </c>
      <c r="F4110" s="7">
        <v>57.082330284063538</v>
      </c>
      <c r="G4110" s="7">
        <v>5.9108542430222712</v>
      </c>
      <c r="H4110">
        <v>4.21</v>
      </c>
      <c r="I4110" s="7">
        <v>5.5205954327600786</v>
      </c>
      <c r="J4110">
        <v>13.1</v>
      </c>
      <c r="K4110">
        <v>340</v>
      </c>
      <c r="L4110">
        <v>91.5</v>
      </c>
      <c r="M4110">
        <v>17.100000000000001</v>
      </c>
      <c r="N4110">
        <v>16.899999999999999</v>
      </c>
    </row>
    <row r="4111" spans="1:14" x14ac:dyDescent="0.25">
      <c r="A4111" t="s">
        <v>15</v>
      </c>
      <c r="B4111" t="s">
        <v>62</v>
      </c>
      <c r="C4111" s="1">
        <v>42475</v>
      </c>
      <c r="D4111">
        <f>13-0-0</f>
        <v>13</v>
      </c>
      <c r="E4111">
        <v>9.9</v>
      </c>
      <c r="F4111" s="7">
        <v>14.270582571015884</v>
      </c>
      <c r="G4111" s="7">
        <v>5.7283338032139834</v>
      </c>
      <c r="H4111">
        <v>4.08</v>
      </c>
      <c r="I4111" s="7">
        <v>5.3501257400620243</v>
      </c>
      <c r="J4111">
        <v>7.4</v>
      </c>
      <c r="K4111">
        <v>190.5</v>
      </c>
      <c r="L4111">
        <v>148.5</v>
      </c>
      <c r="M4111">
        <v>17.100000000000001</v>
      </c>
      <c r="N4111">
        <v>17</v>
      </c>
    </row>
    <row r="4112" spans="1:14" x14ac:dyDescent="0.25">
      <c r="A4112" t="s">
        <v>16</v>
      </c>
      <c r="B4112" t="s">
        <v>62</v>
      </c>
      <c r="C4112" s="1">
        <v>42475</v>
      </c>
      <c r="D4112">
        <f>14-0-0</f>
        <v>14</v>
      </c>
      <c r="E4112">
        <v>9.9</v>
      </c>
      <c r="F4112" s="7">
        <v>15.368319691863261</v>
      </c>
      <c r="G4112" s="7">
        <v>9.5331829715252319</v>
      </c>
      <c r="H4112">
        <v>6.79</v>
      </c>
      <c r="I4112" s="7">
        <v>8.9037631801522412</v>
      </c>
      <c r="J4112">
        <v>7.8</v>
      </c>
      <c r="K4112">
        <v>201</v>
      </c>
      <c r="L4112">
        <v>148.5</v>
      </c>
      <c r="M4112">
        <v>34.1</v>
      </c>
      <c r="N4112">
        <v>33.799999999999997</v>
      </c>
    </row>
    <row r="4113" spans="1:14" x14ac:dyDescent="0.25">
      <c r="A4113" t="s">
        <v>17</v>
      </c>
      <c r="B4113" t="s">
        <v>62</v>
      </c>
      <c r="C4113" s="1">
        <v>42475</v>
      </c>
      <c r="D4113">
        <v>0</v>
      </c>
      <c r="E4113">
        <v>17</v>
      </c>
      <c r="F4113" s="7">
        <v>0</v>
      </c>
      <c r="G4113" s="7">
        <v>4.6191711305328447</v>
      </c>
      <c r="H4113">
        <v>3.29</v>
      </c>
      <c r="I4113" s="7">
        <v>4.31419453058923</v>
      </c>
      <c r="J4113">
        <v>69.599999999999994</v>
      </c>
      <c r="K4113">
        <v>0</v>
      </c>
      <c r="L4113">
        <v>255</v>
      </c>
      <c r="M4113">
        <v>400.5</v>
      </c>
      <c r="N4113">
        <v>396.9</v>
      </c>
    </row>
    <row r="4114" spans="1:14" x14ac:dyDescent="0.25">
      <c r="A4114" t="s">
        <v>18</v>
      </c>
      <c r="B4114" t="s">
        <v>62</v>
      </c>
      <c r="C4114" s="1">
        <v>42475</v>
      </c>
      <c r="D4114">
        <f>20-0-0</f>
        <v>20</v>
      </c>
      <c r="E4114">
        <v>16.2</v>
      </c>
      <c r="F4114" s="7">
        <v>21.954742416947514</v>
      </c>
      <c r="G4114" s="7">
        <v>3.4819283901888913</v>
      </c>
      <c r="H4114">
        <v>2.48</v>
      </c>
      <c r="I4114" s="7">
        <v>3.2520372145475047</v>
      </c>
      <c r="J4114">
        <v>11.6</v>
      </c>
      <c r="K4114">
        <v>300</v>
      </c>
      <c r="L4114">
        <v>243</v>
      </c>
      <c r="M4114">
        <v>71.8</v>
      </c>
      <c r="N4114">
        <v>71.2</v>
      </c>
    </row>
    <row r="4115" spans="1:14" x14ac:dyDescent="0.25">
      <c r="A4115" t="s">
        <v>19</v>
      </c>
      <c r="B4115" t="s">
        <v>62</v>
      </c>
      <c r="C4115" s="1">
        <v>42475</v>
      </c>
      <c r="D4115">
        <f>15-0-0</f>
        <v>15</v>
      </c>
      <c r="E4115">
        <v>14.6</v>
      </c>
      <c r="F4115" s="7">
        <v>16.466056812710637</v>
      </c>
      <c r="G4115" s="7">
        <v>3.4678883563574852</v>
      </c>
      <c r="H4115">
        <v>2.4700000000000002</v>
      </c>
      <c r="I4115" s="7">
        <v>3.2389241612630393</v>
      </c>
      <c r="J4115">
        <v>9.1</v>
      </c>
      <c r="K4115">
        <v>236</v>
      </c>
      <c r="L4115">
        <v>219</v>
      </c>
      <c r="M4115">
        <v>88.3</v>
      </c>
      <c r="N4115">
        <v>87.5</v>
      </c>
    </row>
    <row r="4116" spans="1:14" x14ac:dyDescent="0.25">
      <c r="A4116" t="s">
        <v>20</v>
      </c>
      <c r="B4116" t="s">
        <v>62</v>
      </c>
      <c r="C4116" s="1">
        <v>42475</v>
      </c>
      <c r="D4116">
        <f>27-0-0</f>
        <v>27</v>
      </c>
      <c r="E4116">
        <v>23.5</v>
      </c>
      <c r="F4116" s="7">
        <v>29.638902262879146</v>
      </c>
      <c r="G4116" s="7">
        <v>2.836086833944178</v>
      </c>
      <c r="H4116">
        <v>2.02</v>
      </c>
      <c r="I4116" s="7">
        <v>2.6488367634620809</v>
      </c>
      <c r="J4116">
        <v>16.899999999999999</v>
      </c>
      <c r="K4116">
        <v>436.5</v>
      </c>
      <c r="L4116">
        <v>352.5</v>
      </c>
      <c r="M4116">
        <v>82.7</v>
      </c>
      <c r="N4116">
        <v>82</v>
      </c>
    </row>
    <row r="4117" spans="1:14" x14ac:dyDescent="0.25">
      <c r="A4117" t="s">
        <v>21</v>
      </c>
      <c r="B4117" t="s">
        <v>62</v>
      </c>
      <c r="C4117" s="1">
        <v>42475</v>
      </c>
      <c r="D4117">
        <f>26-0-0</f>
        <v>26</v>
      </c>
      <c r="E4117">
        <v>22.5</v>
      </c>
      <c r="F4117" s="7">
        <v>28.541165142031769</v>
      </c>
      <c r="G4117" s="7">
        <v>4.2400902170848598</v>
      </c>
      <c r="H4117">
        <v>3.02</v>
      </c>
      <c r="I4117" s="7">
        <v>3.9601420919086552</v>
      </c>
      <c r="J4117">
        <v>14.8</v>
      </c>
      <c r="K4117">
        <v>384</v>
      </c>
      <c r="L4117">
        <v>337.5</v>
      </c>
      <c r="M4117">
        <v>134</v>
      </c>
      <c r="N4117">
        <v>132.80000000000001</v>
      </c>
    </row>
    <row r="4118" spans="1:14" x14ac:dyDescent="0.25">
      <c r="A4118" t="s">
        <v>22</v>
      </c>
      <c r="B4118" t="s">
        <v>62</v>
      </c>
      <c r="C4118" s="1">
        <v>42475</v>
      </c>
      <c r="D4118">
        <f>18-0-0</f>
        <v>18</v>
      </c>
      <c r="E4118">
        <v>17.100000000000001</v>
      </c>
      <c r="F4118" s="7">
        <v>19.759268175252764</v>
      </c>
      <c r="G4118" s="7">
        <v>1.9936848040597686</v>
      </c>
      <c r="H4118">
        <v>1.42</v>
      </c>
      <c r="I4118" s="7">
        <v>1.8620535663941358</v>
      </c>
      <c r="J4118">
        <v>9.8000000000000007</v>
      </c>
      <c r="K4118">
        <v>254.5</v>
      </c>
      <c r="L4118">
        <v>256.5</v>
      </c>
      <c r="M4118">
        <v>83.8</v>
      </c>
      <c r="N4118">
        <v>83</v>
      </c>
    </row>
    <row r="4119" spans="1:14" x14ac:dyDescent="0.25">
      <c r="A4119" t="s">
        <v>23</v>
      </c>
      <c r="B4119" t="s">
        <v>62</v>
      </c>
      <c r="C4119" s="1">
        <v>42475</v>
      </c>
      <c r="D4119">
        <f>3.8-0-0</f>
        <v>3.8</v>
      </c>
      <c r="E4119">
        <v>4.7</v>
      </c>
      <c r="F4119" s="7">
        <v>4.1714010592200275</v>
      </c>
      <c r="G4119" s="7">
        <v>3.2994079503806026</v>
      </c>
      <c r="H4119">
        <v>2.35</v>
      </c>
      <c r="I4119" s="7">
        <v>3.0815675218494505</v>
      </c>
      <c r="J4119">
        <v>2.2000000000000002</v>
      </c>
      <c r="K4119">
        <v>56.805</v>
      </c>
      <c r="L4119">
        <v>70.5</v>
      </c>
      <c r="M4119">
        <v>1.7</v>
      </c>
      <c r="N4119">
        <v>1.7</v>
      </c>
    </row>
    <row r="4120" spans="1:14" x14ac:dyDescent="0.25">
      <c r="A4120" t="s">
        <v>24</v>
      </c>
      <c r="B4120" t="s">
        <v>62</v>
      </c>
      <c r="C4120" s="1">
        <v>42475</v>
      </c>
      <c r="D4120">
        <f>35-0-0</f>
        <v>35</v>
      </c>
      <c r="E4120">
        <v>35</v>
      </c>
      <c r="F4120" s="7">
        <v>38.420799229658151</v>
      </c>
      <c r="G4120" s="7">
        <v>2.4148858190019729</v>
      </c>
      <c r="H4120">
        <v>1.72</v>
      </c>
      <c r="I4120" s="7">
        <v>2.2554451649281084</v>
      </c>
      <c r="J4120">
        <v>21.2</v>
      </c>
      <c r="K4120">
        <v>549.5</v>
      </c>
      <c r="L4120">
        <v>525</v>
      </c>
      <c r="M4120">
        <v>180.9</v>
      </c>
      <c r="N4120">
        <v>179.2</v>
      </c>
    </row>
    <row r="4121" spans="1:14" x14ac:dyDescent="0.25">
      <c r="A4121" t="s">
        <v>25</v>
      </c>
      <c r="B4121" t="s">
        <v>62</v>
      </c>
      <c r="C4121" s="1">
        <v>42475</v>
      </c>
      <c r="D4121">
        <f>6-0-0</f>
        <v>6</v>
      </c>
      <c r="E4121">
        <v>6.3</v>
      </c>
      <c r="F4121" s="7">
        <v>6.5864227250842546</v>
      </c>
      <c r="G4121" s="7">
        <v>3.2432478150549757</v>
      </c>
      <c r="H4121">
        <v>2.31</v>
      </c>
      <c r="I4121" s="7">
        <v>3.029115308711587</v>
      </c>
      <c r="J4121">
        <v>3.7</v>
      </c>
      <c r="K4121">
        <v>96</v>
      </c>
      <c r="L4121">
        <v>94.5</v>
      </c>
      <c r="M4121">
        <v>4.7</v>
      </c>
      <c r="N4121">
        <v>4.7</v>
      </c>
    </row>
    <row r="4122" spans="1:14" x14ac:dyDescent="0.25">
      <c r="A4122" t="s">
        <v>26</v>
      </c>
      <c r="B4122" t="s">
        <v>62</v>
      </c>
      <c r="C4122" s="1">
        <v>42475</v>
      </c>
      <c r="D4122">
        <f>19-0-0</f>
        <v>19</v>
      </c>
      <c r="E4122">
        <v>13.8</v>
      </c>
      <c r="F4122" s="7">
        <v>20.857005296100141</v>
      </c>
      <c r="G4122" s="7">
        <v>2.1902452776994639</v>
      </c>
      <c r="H4122">
        <v>1.56</v>
      </c>
      <c r="I4122" s="7">
        <v>2.0456363123766566</v>
      </c>
      <c r="J4122">
        <v>10.4</v>
      </c>
      <c r="K4122">
        <v>270</v>
      </c>
      <c r="L4122">
        <v>207</v>
      </c>
      <c r="M4122">
        <v>26.9</v>
      </c>
      <c r="N4122">
        <v>26.6</v>
      </c>
    </row>
    <row r="4123" spans="1:14" x14ac:dyDescent="0.25">
      <c r="A4123" t="s">
        <v>27</v>
      </c>
      <c r="B4123" t="s">
        <v>62</v>
      </c>
      <c r="C4123" s="1">
        <v>42475</v>
      </c>
      <c r="D4123">
        <f>19-0-0</f>
        <v>19</v>
      </c>
      <c r="E4123">
        <v>18.2</v>
      </c>
      <c r="F4123" s="7">
        <v>20.857005296100141</v>
      </c>
      <c r="G4123" s="7">
        <v>1.8954045672399209</v>
      </c>
      <c r="H4123">
        <v>1.35</v>
      </c>
      <c r="I4123" s="7">
        <v>1.7702621934028759</v>
      </c>
      <c r="J4123">
        <v>10.9</v>
      </c>
      <c r="K4123">
        <v>282.5</v>
      </c>
      <c r="L4123">
        <v>273</v>
      </c>
      <c r="M4123">
        <v>90.9</v>
      </c>
      <c r="N4123">
        <v>90.1</v>
      </c>
    </row>
    <row r="4124" spans="1:14" x14ac:dyDescent="0.25">
      <c r="A4124" t="s">
        <v>28</v>
      </c>
      <c r="B4124" t="s">
        <v>62</v>
      </c>
      <c r="C4124" s="1">
        <v>42475</v>
      </c>
      <c r="D4124">
        <f>6-0-0</f>
        <v>6</v>
      </c>
      <c r="E4124">
        <v>7</v>
      </c>
      <c r="F4124" s="7">
        <v>6.5864227250842546</v>
      </c>
      <c r="G4124" s="7">
        <v>1.8813645334085141</v>
      </c>
      <c r="H4124">
        <v>1.34</v>
      </c>
      <c r="I4124" s="7">
        <v>1.7571491401184101</v>
      </c>
      <c r="J4124">
        <v>3.6</v>
      </c>
      <c r="K4124">
        <v>93.5</v>
      </c>
      <c r="L4124">
        <v>105</v>
      </c>
      <c r="M4124">
        <v>30.3</v>
      </c>
      <c r="N4124">
        <v>30.1</v>
      </c>
    </row>
    <row r="4125" spans="1:14" x14ac:dyDescent="0.25">
      <c r="A4125" t="s">
        <v>29</v>
      </c>
      <c r="B4125" t="s">
        <v>62</v>
      </c>
      <c r="C4125" s="1">
        <v>42475</v>
      </c>
      <c r="D4125">
        <f>16-0-0</f>
        <v>16</v>
      </c>
      <c r="E4125">
        <v>12.4</v>
      </c>
      <c r="F4125" s="7">
        <v>17.563793933558014</v>
      </c>
      <c r="G4125" s="7">
        <v>1.8111643642514801</v>
      </c>
      <c r="H4125">
        <v>1.29</v>
      </c>
      <c r="I4125" s="7">
        <v>1.6915838736960811</v>
      </c>
      <c r="J4125">
        <v>9.1</v>
      </c>
      <c r="K4125">
        <v>235</v>
      </c>
      <c r="L4125">
        <v>186</v>
      </c>
      <c r="M4125">
        <v>16.5</v>
      </c>
      <c r="N4125">
        <v>16.3</v>
      </c>
    </row>
    <row r="4126" spans="1:14" x14ac:dyDescent="0.25">
      <c r="A4126" t="s">
        <v>30</v>
      </c>
      <c r="B4126" t="s">
        <v>62</v>
      </c>
      <c r="C4126" s="1">
        <v>42475</v>
      </c>
      <c r="D4126">
        <f>36-0-0</f>
        <v>36</v>
      </c>
      <c r="E4126">
        <v>31.3</v>
      </c>
      <c r="F4126" s="7">
        <v>39.518536350505528</v>
      </c>
      <c r="G4126" s="7">
        <v>2.2464054130250917</v>
      </c>
      <c r="H4126">
        <v>1.6</v>
      </c>
      <c r="I4126" s="7">
        <v>2.0980885255145192</v>
      </c>
      <c r="J4126">
        <v>20.399999999999999</v>
      </c>
      <c r="K4126">
        <v>529</v>
      </c>
      <c r="L4126">
        <v>469.5</v>
      </c>
      <c r="M4126">
        <v>39.6</v>
      </c>
      <c r="N4126">
        <v>39.299999999999997</v>
      </c>
    </row>
    <row r="4127" spans="1:14" x14ac:dyDescent="0.25">
      <c r="A4127" t="s">
        <v>31</v>
      </c>
      <c r="B4127" t="s">
        <v>62</v>
      </c>
      <c r="C4127" s="1">
        <v>42475</v>
      </c>
      <c r="D4127">
        <f>54-0-0</f>
        <v>54</v>
      </c>
      <c r="E4127">
        <v>40.299999999999997</v>
      </c>
      <c r="F4127" s="7">
        <v>59.277804525758292</v>
      </c>
      <c r="G4127" s="7">
        <v>1.8813645334085141</v>
      </c>
      <c r="H4127">
        <v>1.34</v>
      </c>
      <c r="I4127" s="7">
        <v>1.7571491401184101</v>
      </c>
      <c r="J4127">
        <v>30.3</v>
      </c>
      <c r="K4127">
        <v>784.5</v>
      </c>
      <c r="L4127">
        <v>604.5</v>
      </c>
      <c r="M4127">
        <v>101.7</v>
      </c>
      <c r="N4127">
        <v>100.8</v>
      </c>
    </row>
    <row r="4128" spans="1:14" x14ac:dyDescent="0.25">
      <c r="A4128" t="s">
        <v>32</v>
      </c>
      <c r="B4128" t="s">
        <v>62</v>
      </c>
      <c r="C4128" s="1">
        <v>42475</v>
      </c>
      <c r="D4128">
        <f>7-0-0</f>
        <v>7</v>
      </c>
      <c r="E4128">
        <v>6.8</v>
      </c>
      <c r="F4128" s="7">
        <v>7.6841598459316307</v>
      </c>
      <c r="G4128" s="7">
        <v>1.1653228080067661</v>
      </c>
      <c r="H4128">
        <v>0.83</v>
      </c>
      <c r="I4128" s="7">
        <v>1.088383422610657</v>
      </c>
      <c r="J4128">
        <v>4.0999999999999996</v>
      </c>
      <c r="K4128">
        <v>105</v>
      </c>
      <c r="L4128">
        <v>102</v>
      </c>
      <c r="M4128">
        <v>28.3</v>
      </c>
      <c r="N4128">
        <v>28</v>
      </c>
    </row>
    <row r="4129" spans="1:14" x14ac:dyDescent="0.25">
      <c r="A4129" t="s">
        <v>33</v>
      </c>
      <c r="B4129" t="s">
        <v>62</v>
      </c>
      <c r="C4129" s="1">
        <v>42475</v>
      </c>
      <c r="D4129">
        <v>0</v>
      </c>
      <c r="E4129">
        <v>15</v>
      </c>
      <c r="F4129" s="7">
        <v>0</v>
      </c>
      <c r="G4129" s="7">
        <v>1.3618832816464617</v>
      </c>
      <c r="H4129">
        <v>0.97</v>
      </c>
      <c r="I4129" s="7">
        <v>1.2719661685931773</v>
      </c>
      <c r="J4129">
        <v>61.4</v>
      </c>
      <c r="K4129">
        <v>0</v>
      </c>
      <c r="L4129">
        <v>225</v>
      </c>
      <c r="M4129">
        <v>648.5</v>
      </c>
      <c r="N4129">
        <v>642.70000000000005</v>
      </c>
    </row>
    <row r="4130" spans="1:14" x14ac:dyDescent="0.25">
      <c r="A4130" t="s">
        <v>34</v>
      </c>
      <c r="B4130" t="s">
        <v>62</v>
      </c>
      <c r="C4130" s="1">
        <v>42475</v>
      </c>
      <c r="D4130">
        <f>6.7-0-0</f>
        <v>6.7</v>
      </c>
      <c r="E4130">
        <v>7.2</v>
      </c>
      <c r="F4130" s="7">
        <v>7.3548387096774182</v>
      </c>
      <c r="G4130" s="7">
        <v>0.78624189455878213</v>
      </c>
      <c r="H4130">
        <v>0.56000000000000005</v>
      </c>
      <c r="I4130" s="7">
        <v>0.73433098393008178</v>
      </c>
      <c r="J4130">
        <v>5.2</v>
      </c>
      <c r="K4130">
        <v>134.80499999999998</v>
      </c>
      <c r="L4130">
        <v>108</v>
      </c>
      <c r="M4130">
        <v>10.1</v>
      </c>
      <c r="N4130">
        <v>10</v>
      </c>
    </row>
    <row r="4131" spans="1:14" x14ac:dyDescent="0.25">
      <c r="A4131" t="s">
        <v>35</v>
      </c>
      <c r="B4131" t="s">
        <v>62</v>
      </c>
      <c r="C4131" s="1">
        <v>42475</v>
      </c>
      <c r="D4131">
        <f>21-0-0</f>
        <v>21</v>
      </c>
      <c r="E4131">
        <v>18</v>
      </c>
      <c r="F4131" s="7">
        <v>23.052479537794891</v>
      </c>
      <c r="G4131" s="7">
        <v>0.77220186072737529</v>
      </c>
      <c r="H4131">
        <v>0.55000000000000004</v>
      </c>
      <c r="I4131" s="7">
        <v>0.72121793064561612</v>
      </c>
      <c r="J4131">
        <v>13.8</v>
      </c>
      <c r="K4131">
        <v>358</v>
      </c>
      <c r="L4131">
        <v>270</v>
      </c>
      <c r="M4131">
        <v>116</v>
      </c>
      <c r="N4131">
        <v>114.9</v>
      </c>
    </row>
    <row r="4132" spans="1:14" x14ac:dyDescent="0.25">
      <c r="A4132" t="s">
        <v>36</v>
      </c>
      <c r="B4132" t="s">
        <v>62</v>
      </c>
      <c r="C4132" s="1">
        <v>42475</v>
      </c>
      <c r="D4132">
        <v>0</v>
      </c>
      <c r="E4132">
        <v>8</v>
      </c>
      <c r="F4132" s="7">
        <v>0</v>
      </c>
      <c r="G4132" s="7">
        <v>0.35100084578517055</v>
      </c>
      <c r="H4132">
        <v>0.25</v>
      </c>
      <c r="I4132" s="7">
        <v>0.32782633211164364</v>
      </c>
      <c r="J4132">
        <v>32.799999999999997</v>
      </c>
      <c r="K4132">
        <v>0</v>
      </c>
      <c r="L4132">
        <v>120</v>
      </c>
      <c r="M4132">
        <v>0</v>
      </c>
      <c r="N4132">
        <v>0</v>
      </c>
    </row>
    <row r="4133" spans="1:14" x14ac:dyDescent="0.25">
      <c r="A4133" t="s">
        <v>37</v>
      </c>
      <c r="B4133" t="s">
        <v>62</v>
      </c>
      <c r="C4133" s="1">
        <v>42475</v>
      </c>
      <c r="D4133">
        <v>0</v>
      </c>
      <c r="E4133">
        <v>0</v>
      </c>
      <c r="F4133" s="7">
        <v>0</v>
      </c>
      <c r="G4133" s="7">
        <v>0</v>
      </c>
      <c r="H4133">
        <v>0</v>
      </c>
      <c r="I4133" s="7">
        <v>0</v>
      </c>
      <c r="J4133">
        <v>0</v>
      </c>
      <c r="K4133">
        <v>0</v>
      </c>
      <c r="L4133">
        <v>0</v>
      </c>
      <c r="M4133">
        <v>0</v>
      </c>
      <c r="N4133">
        <v>0</v>
      </c>
    </row>
    <row r="4134" spans="1:14" x14ac:dyDescent="0.25">
      <c r="A4134" t="s">
        <v>38</v>
      </c>
      <c r="B4134" t="s">
        <v>62</v>
      </c>
      <c r="C4134" s="1">
        <v>42475</v>
      </c>
      <c r="D4134">
        <v>0</v>
      </c>
      <c r="E4134">
        <v>10</v>
      </c>
      <c r="F4134" s="7">
        <v>0</v>
      </c>
      <c r="G4134" s="7">
        <v>0</v>
      </c>
      <c r="H4134">
        <v>0</v>
      </c>
      <c r="I4134" s="7">
        <v>0</v>
      </c>
      <c r="J4134">
        <v>40.9</v>
      </c>
      <c r="K4134">
        <v>0</v>
      </c>
      <c r="L4134">
        <v>150</v>
      </c>
      <c r="M4134">
        <v>434.6</v>
      </c>
      <c r="N4134">
        <v>430.7</v>
      </c>
    </row>
    <row r="4135" spans="1:14" x14ac:dyDescent="0.25">
      <c r="A4135" t="s">
        <v>59</v>
      </c>
      <c r="B4135" t="s">
        <v>62</v>
      </c>
      <c r="C4135" s="1">
        <v>42475</v>
      </c>
      <c r="D4135">
        <v>0</v>
      </c>
      <c r="E4135">
        <v>5</v>
      </c>
      <c r="F4135" s="7">
        <v>0</v>
      </c>
      <c r="G4135" s="7">
        <v>0</v>
      </c>
      <c r="I4135" s="7">
        <v>0</v>
      </c>
      <c r="K4135">
        <v>0</v>
      </c>
      <c r="L4135">
        <v>75</v>
      </c>
      <c r="M4135">
        <v>0</v>
      </c>
      <c r="N4135">
        <v>0</v>
      </c>
    </row>
    <row r="4136" spans="1:14" x14ac:dyDescent="0.25">
      <c r="A4136" t="s">
        <v>1</v>
      </c>
      <c r="B4136" t="s">
        <v>62</v>
      </c>
      <c r="C4136" s="1">
        <v>42476</v>
      </c>
      <c r="D4136">
        <v>623.5</v>
      </c>
      <c r="E4136">
        <v>507.19999999999993</v>
      </c>
      <c r="F4136">
        <v>648</v>
      </c>
      <c r="G4136">
        <v>149</v>
      </c>
      <c r="H4136">
        <v>177.35000000000002</v>
      </c>
      <c r="I4136">
        <v>220.32000000000002</v>
      </c>
      <c r="J4136">
        <v>540.31775700934577</v>
      </c>
      <c r="K4136">
        <v>10108.200000000001</v>
      </c>
      <c r="L4136">
        <v>9287</v>
      </c>
      <c r="M4136">
        <v>3112.8999999999996</v>
      </c>
      <c r="N4136">
        <v>3157.58</v>
      </c>
    </row>
    <row r="4137" spans="1:14" x14ac:dyDescent="0.25">
      <c r="A4137" t="s">
        <v>2</v>
      </c>
      <c r="B4137" t="s">
        <v>62</v>
      </c>
      <c r="C4137" s="1">
        <v>42476</v>
      </c>
      <c r="D4137">
        <f>16.9-0-0</f>
        <v>16.899999999999999</v>
      </c>
      <c r="E4137">
        <v>15.4</v>
      </c>
      <c r="F4137" s="7">
        <v>17.564073777064955</v>
      </c>
      <c r="G4137" s="7">
        <v>17.391034677191989</v>
      </c>
      <c r="H4137">
        <v>20.7</v>
      </c>
      <c r="I4137" s="7">
        <v>25.71538765153651</v>
      </c>
      <c r="J4137">
        <v>10</v>
      </c>
      <c r="K4137">
        <v>270.87</v>
      </c>
      <c r="L4137">
        <v>246.4</v>
      </c>
      <c r="M4137">
        <v>24.6</v>
      </c>
      <c r="N4137">
        <v>24.9</v>
      </c>
    </row>
    <row r="4138" spans="1:14" x14ac:dyDescent="0.25">
      <c r="A4138" t="s">
        <v>3</v>
      </c>
      <c r="B4138" t="s">
        <v>62</v>
      </c>
      <c r="C4138" s="1">
        <v>42476</v>
      </c>
      <c r="D4138">
        <f>4.2-0-0</f>
        <v>4.2</v>
      </c>
      <c r="E4138">
        <v>3.9</v>
      </c>
      <c r="F4138" s="7">
        <v>4.3650360866078586</v>
      </c>
      <c r="G4138" s="7">
        <v>11.854468564984492</v>
      </c>
      <c r="H4138">
        <v>14.11</v>
      </c>
      <c r="I4138" s="7">
        <v>17.528701437834787</v>
      </c>
      <c r="J4138">
        <v>2.8</v>
      </c>
      <c r="K4138">
        <v>75.14</v>
      </c>
      <c r="L4138">
        <v>62.4</v>
      </c>
      <c r="M4138">
        <v>14</v>
      </c>
      <c r="N4138">
        <v>14.2</v>
      </c>
    </row>
    <row r="4139" spans="1:14" x14ac:dyDescent="0.25">
      <c r="A4139" t="s">
        <v>4</v>
      </c>
      <c r="B4139" t="s">
        <v>62</v>
      </c>
      <c r="C4139" s="1">
        <v>42476</v>
      </c>
      <c r="D4139">
        <f>8.4-0-0</f>
        <v>8.4</v>
      </c>
      <c r="E4139">
        <v>7.8</v>
      </c>
      <c r="F4139" s="7">
        <v>8.7300721732157172</v>
      </c>
      <c r="G4139" s="7">
        <v>8.8047363969551729</v>
      </c>
      <c r="H4139">
        <v>10.48</v>
      </c>
      <c r="I4139" s="7">
        <v>13.019191429376939</v>
      </c>
      <c r="J4139">
        <v>5.6</v>
      </c>
      <c r="K4139">
        <v>151.99500000000003</v>
      </c>
      <c r="L4139">
        <v>124.8</v>
      </c>
      <c r="M4139">
        <v>25.4</v>
      </c>
      <c r="N4139">
        <v>25.7</v>
      </c>
    </row>
    <row r="4140" spans="1:14" x14ac:dyDescent="0.25">
      <c r="A4140" t="s">
        <v>5</v>
      </c>
      <c r="B4140" t="s">
        <v>62</v>
      </c>
      <c r="C4140" s="1">
        <v>42476</v>
      </c>
      <c r="D4140">
        <f>7.1-0-0</f>
        <v>7.1</v>
      </c>
      <c r="E4140">
        <v>7.7</v>
      </c>
      <c r="F4140" s="7">
        <v>7.3789895749799523</v>
      </c>
      <c r="G4140" s="7">
        <v>8.4938821539328995</v>
      </c>
      <c r="H4140">
        <v>10.11</v>
      </c>
      <c r="I4140" s="7">
        <v>12.559544403721453</v>
      </c>
      <c r="J4140">
        <v>8.1</v>
      </c>
      <c r="K4140">
        <v>218.31400000000002</v>
      </c>
      <c r="L4140">
        <v>123.2</v>
      </c>
      <c r="M4140">
        <v>13.2</v>
      </c>
      <c r="N4140">
        <v>13.4</v>
      </c>
    </row>
    <row r="4141" spans="1:14" x14ac:dyDescent="0.25">
      <c r="A4141" t="s">
        <v>6</v>
      </c>
      <c r="B4141" t="s">
        <v>62</v>
      </c>
      <c r="C4141" s="1">
        <v>42476</v>
      </c>
      <c r="D4141">
        <f>13-0-0</f>
        <v>13</v>
      </c>
      <c r="E4141">
        <v>15.4</v>
      </c>
      <c r="F4141" s="7">
        <v>13.510825982357659</v>
      </c>
      <c r="G4141" s="7">
        <v>10.468226670425711</v>
      </c>
      <c r="H4141">
        <v>12.46</v>
      </c>
      <c r="I4141" s="7">
        <v>15.478924161263039</v>
      </c>
      <c r="J4141">
        <v>8.1</v>
      </c>
      <c r="K4141">
        <v>219.23099999999997</v>
      </c>
      <c r="L4141">
        <v>246.4</v>
      </c>
      <c r="M4141">
        <v>18.899999999999999</v>
      </c>
      <c r="N4141">
        <v>19.100000000000001</v>
      </c>
    </row>
    <row r="4142" spans="1:14" x14ac:dyDescent="0.25">
      <c r="A4142" t="s">
        <v>7</v>
      </c>
      <c r="B4142" t="s">
        <v>62</v>
      </c>
      <c r="C4142" s="1">
        <v>42476</v>
      </c>
      <c r="D4142">
        <f>13.7-0-0</f>
        <v>13.7</v>
      </c>
      <c r="E4142">
        <v>11.5</v>
      </c>
      <c r="F4142" s="7">
        <v>14.238331996792303</v>
      </c>
      <c r="G4142" s="7">
        <v>8.8467437270933154</v>
      </c>
      <c r="H4142">
        <v>10.53</v>
      </c>
      <c r="I4142" s="7">
        <v>13.081305892303353</v>
      </c>
      <c r="J4142">
        <v>10.3</v>
      </c>
      <c r="K4142">
        <v>276.89999999999998</v>
      </c>
      <c r="L4142">
        <v>184</v>
      </c>
      <c r="M4142">
        <v>18.2</v>
      </c>
      <c r="N4142">
        <v>18.5</v>
      </c>
    </row>
    <row r="4143" spans="1:14" x14ac:dyDescent="0.25">
      <c r="A4143" t="s">
        <v>8</v>
      </c>
      <c r="B4143" t="s">
        <v>62</v>
      </c>
      <c r="C4143" s="1">
        <v>42476</v>
      </c>
      <c r="D4143">
        <f>12.4-0-0</f>
        <v>12.4</v>
      </c>
      <c r="E4143">
        <v>9.4</v>
      </c>
      <c r="F4143" s="7">
        <v>12.887249398556536</v>
      </c>
      <c r="G4143" s="7">
        <v>6.7211728221031848</v>
      </c>
      <c r="H4143">
        <v>8</v>
      </c>
      <c r="I4143" s="7">
        <v>9.9383140682266706</v>
      </c>
      <c r="J4143">
        <v>14.3</v>
      </c>
      <c r="K4143">
        <v>386.21000000000004</v>
      </c>
      <c r="L4143">
        <v>150.4</v>
      </c>
      <c r="M4143">
        <v>31.3</v>
      </c>
      <c r="N4143">
        <v>31.7</v>
      </c>
    </row>
    <row r="4144" spans="1:14" x14ac:dyDescent="0.25">
      <c r="A4144" t="s">
        <v>9</v>
      </c>
      <c r="B4144" t="s">
        <v>62</v>
      </c>
      <c r="C4144" s="1">
        <v>42476</v>
      </c>
      <c r="D4144">
        <f>12.4-0-0</f>
        <v>12.4</v>
      </c>
      <c r="E4144">
        <v>11.3</v>
      </c>
      <c r="F4144" s="7">
        <v>12.887249398556536</v>
      </c>
      <c r="G4144" s="7">
        <v>8.7039188046236244</v>
      </c>
      <c r="H4144">
        <v>10.36</v>
      </c>
      <c r="I4144" s="7">
        <v>12.870116718353538</v>
      </c>
      <c r="J4144">
        <v>8.9</v>
      </c>
      <c r="K4144">
        <v>240.20999999999998</v>
      </c>
      <c r="L4144">
        <v>180.8</v>
      </c>
      <c r="M4144">
        <v>17</v>
      </c>
      <c r="N4144">
        <v>17.3</v>
      </c>
    </row>
    <row r="4145" spans="1:14" x14ac:dyDescent="0.25">
      <c r="A4145" t="s">
        <v>10</v>
      </c>
      <c r="B4145" t="s">
        <v>62</v>
      </c>
      <c r="C4145" s="1">
        <v>42476</v>
      </c>
      <c r="D4145">
        <f>15.5-0-0</f>
        <v>15.5</v>
      </c>
      <c r="E4145">
        <v>12.5</v>
      </c>
      <c r="F4145" s="7">
        <v>16.109061748195671</v>
      </c>
      <c r="G4145" s="7">
        <v>8.2418381731040302</v>
      </c>
      <c r="H4145">
        <v>9.81</v>
      </c>
      <c r="I4145" s="7">
        <v>12.186857626162954</v>
      </c>
      <c r="J4145">
        <v>9.5</v>
      </c>
      <c r="K4145">
        <v>255.85500000000002</v>
      </c>
      <c r="L4145">
        <v>200</v>
      </c>
      <c r="M4145">
        <v>23.3</v>
      </c>
      <c r="N4145">
        <v>23.6</v>
      </c>
    </row>
    <row r="4146" spans="1:14" x14ac:dyDescent="0.25">
      <c r="A4146" t="s">
        <v>11</v>
      </c>
      <c r="B4146" t="s">
        <v>62</v>
      </c>
      <c r="C4146" s="1">
        <v>42476</v>
      </c>
      <c r="D4146">
        <f>5.9-0-0</f>
        <v>5.9</v>
      </c>
      <c r="E4146">
        <v>9.6</v>
      </c>
      <c r="F4146" s="7">
        <v>6.1318364073777065</v>
      </c>
      <c r="G4146" s="7">
        <v>7.8889765999436143</v>
      </c>
      <c r="H4146">
        <v>9.39</v>
      </c>
      <c r="I4146" s="7">
        <v>11.665096137581054</v>
      </c>
      <c r="J4146">
        <v>5.7</v>
      </c>
      <c r="K4146">
        <v>153.66999999999999</v>
      </c>
      <c r="L4146">
        <v>153.6</v>
      </c>
      <c r="M4146">
        <v>15.5</v>
      </c>
      <c r="N4146">
        <v>15.7</v>
      </c>
    </row>
    <row r="4147" spans="1:14" x14ac:dyDescent="0.25">
      <c r="A4147" t="s">
        <v>12</v>
      </c>
      <c r="B4147" t="s">
        <v>62</v>
      </c>
      <c r="C4147" s="1">
        <v>42476</v>
      </c>
      <c r="D4147">
        <f>33.7-0-0</f>
        <v>33.700000000000003</v>
      </c>
      <c r="E4147">
        <v>28.9</v>
      </c>
      <c r="F4147" s="7">
        <v>35.024218123496397</v>
      </c>
      <c r="G4147" s="7">
        <v>5.5701719763180142</v>
      </c>
      <c r="H4147">
        <v>6.63</v>
      </c>
      <c r="I4147" s="7">
        <v>8.2363777840428529</v>
      </c>
      <c r="J4147">
        <v>20.2</v>
      </c>
      <c r="K4147">
        <v>544.89499999999998</v>
      </c>
      <c r="L4147">
        <v>462.4</v>
      </c>
      <c r="M4147">
        <v>110</v>
      </c>
      <c r="N4147">
        <v>111.6</v>
      </c>
    </row>
    <row r="4148" spans="1:14" x14ac:dyDescent="0.25">
      <c r="A4148" t="s">
        <v>13</v>
      </c>
      <c r="B4148" t="s">
        <v>62</v>
      </c>
      <c r="C4148" s="1">
        <v>42476</v>
      </c>
      <c r="D4148">
        <f>11-0-0</f>
        <v>11</v>
      </c>
      <c r="E4148">
        <v>10</v>
      </c>
      <c r="F4148" s="7">
        <v>11.432237369687249</v>
      </c>
      <c r="G4148" s="7">
        <v>5.8558218212573996</v>
      </c>
      <c r="H4148">
        <v>6.97</v>
      </c>
      <c r="I4148" s="7">
        <v>8.6587561319424857</v>
      </c>
      <c r="J4148">
        <v>6.8</v>
      </c>
      <c r="K4148">
        <v>184</v>
      </c>
      <c r="L4148">
        <v>160</v>
      </c>
      <c r="M4148">
        <v>13.9</v>
      </c>
      <c r="N4148">
        <v>14.1</v>
      </c>
    </row>
    <row r="4149" spans="1:14" x14ac:dyDescent="0.25">
      <c r="A4149" t="s">
        <v>14</v>
      </c>
      <c r="B4149" t="s">
        <v>62</v>
      </c>
      <c r="C4149" s="1">
        <v>42476</v>
      </c>
      <c r="D4149">
        <f>52-0-0</f>
        <v>52</v>
      </c>
      <c r="E4149">
        <v>6.1</v>
      </c>
      <c r="F4149" s="7">
        <v>54.043303929430635</v>
      </c>
      <c r="G4149" s="7">
        <v>3.5370171976318008</v>
      </c>
      <c r="H4149">
        <v>4.21</v>
      </c>
      <c r="I4149" s="7">
        <v>5.2300377784042853</v>
      </c>
      <c r="J4149">
        <v>14.5</v>
      </c>
      <c r="K4149">
        <v>392</v>
      </c>
      <c r="L4149">
        <v>97.6</v>
      </c>
      <c r="M4149">
        <v>19.899999999999999</v>
      </c>
      <c r="N4149">
        <v>20.2</v>
      </c>
    </row>
    <row r="4150" spans="1:14" x14ac:dyDescent="0.25">
      <c r="A4150" t="s">
        <v>15</v>
      </c>
      <c r="B4150" t="s">
        <v>62</v>
      </c>
      <c r="C4150" s="1">
        <v>42476</v>
      </c>
      <c r="D4150">
        <f>13-0-0</f>
        <v>13</v>
      </c>
      <c r="E4150">
        <v>9.9</v>
      </c>
      <c r="F4150" s="7">
        <v>13.510825982357659</v>
      </c>
      <c r="G4150" s="7">
        <v>3.4277981392726242</v>
      </c>
      <c r="H4150">
        <v>4.08</v>
      </c>
      <c r="I4150" s="7">
        <v>5.0685401747956016</v>
      </c>
      <c r="J4150">
        <v>7.5</v>
      </c>
      <c r="K4150">
        <v>203.5</v>
      </c>
      <c r="L4150">
        <v>158.4</v>
      </c>
      <c r="M4150">
        <v>18.5</v>
      </c>
      <c r="N4150">
        <v>18.8</v>
      </c>
    </row>
    <row r="4151" spans="1:14" x14ac:dyDescent="0.25">
      <c r="A4151" t="s">
        <v>16</v>
      </c>
      <c r="B4151" t="s">
        <v>62</v>
      </c>
      <c r="C4151" s="1">
        <v>42476</v>
      </c>
      <c r="D4151">
        <f>12-0-0</f>
        <v>12</v>
      </c>
      <c r="E4151">
        <v>9.9</v>
      </c>
      <c r="F4151" s="7">
        <v>12.471531676022455</v>
      </c>
      <c r="G4151" s="7">
        <v>5.7045954327600787</v>
      </c>
      <c r="H4151">
        <v>6.79</v>
      </c>
      <c r="I4151" s="7">
        <v>8.4351440654073873</v>
      </c>
      <c r="J4151">
        <v>7.9</v>
      </c>
      <c r="K4151">
        <v>213</v>
      </c>
      <c r="L4151">
        <v>158.4</v>
      </c>
      <c r="M4151">
        <v>36.6</v>
      </c>
      <c r="N4151">
        <v>37.1</v>
      </c>
    </row>
    <row r="4152" spans="1:14" x14ac:dyDescent="0.25">
      <c r="A4152" t="s">
        <v>17</v>
      </c>
      <c r="B4152" t="s">
        <v>62</v>
      </c>
      <c r="C4152" s="1">
        <v>42476</v>
      </c>
      <c r="D4152">
        <v>0</v>
      </c>
      <c r="E4152">
        <v>17</v>
      </c>
      <c r="F4152" s="7">
        <v>0</v>
      </c>
      <c r="G4152" s="7">
        <v>2.7640823230899345</v>
      </c>
      <c r="H4152">
        <v>3.29</v>
      </c>
      <c r="I4152" s="7">
        <v>4.0871316605582182</v>
      </c>
      <c r="J4152">
        <v>67.400000000000006</v>
      </c>
      <c r="K4152">
        <v>0</v>
      </c>
      <c r="L4152">
        <v>272</v>
      </c>
      <c r="M4152">
        <v>409.3</v>
      </c>
      <c r="N4152">
        <v>415.2</v>
      </c>
    </row>
    <row r="4153" spans="1:14" x14ac:dyDescent="0.25">
      <c r="A4153" t="s">
        <v>18</v>
      </c>
      <c r="B4153" t="s">
        <v>62</v>
      </c>
      <c r="C4153" s="1">
        <v>42476</v>
      </c>
      <c r="D4153">
        <f>20-0-0</f>
        <v>20</v>
      </c>
      <c r="E4153">
        <v>16.2</v>
      </c>
      <c r="F4153" s="7">
        <v>20.785886126704089</v>
      </c>
      <c r="G4153" s="7">
        <v>2.0835635748519872</v>
      </c>
      <c r="H4153">
        <v>2.48</v>
      </c>
      <c r="I4153" s="7">
        <v>3.080877361150268</v>
      </c>
      <c r="J4153">
        <v>11.9</v>
      </c>
      <c r="K4153">
        <v>320</v>
      </c>
      <c r="L4153">
        <v>259.2</v>
      </c>
      <c r="M4153">
        <v>77.599999999999994</v>
      </c>
      <c r="N4153">
        <v>78.7</v>
      </c>
    </row>
    <row r="4154" spans="1:14" x14ac:dyDescent="0.25">
      <c r="A4154" t="s">
        <v>19</v>
      </c>
      <c r="B4154" t="s">
        <v>62</v>
      </c>
      <c r="C4154" s="1">
        <v>42476</v>
      </c>
      <c r="D4154">
        <f>15-0-0</f>
        <v>15</v>
      </c>
      <c r="E4154">
        <v>14.6</v>
      </c>
      <c r="F4154" s="7">
        <v>15.589414595028067</v>
      </c>
      <c r="G4154" s="7">
        <v>2.0751621088243586</v>
      </c>
      <c r="H4154">
        <v>2.4700000000000002</v>
      </c>
      <c r="I4154" s="7">
        <v>3.0684544685649846</v>
      </c>
      <c r="J4154">
        <v>9.3000000000000007</v>
      </c>
      <c r="K4154">
        <v>251</v>
      </c>
      <c r="L4154">
        <v>233.6</v>
      </c>
      <c r="M4154">
        <v>95</v>
      </c>
      <c r="N4154">
        <v>96.4</v>
      </c>
    </row>
    <row r="4155" spans="1:14" x14ac:dyDescent="0.25">
      <c r="A4155" t="s">
        <v>20</v>
      </c>
      <c r="B4155" t="s">
        <v>62</v>
      </c>
      <c r="C4155" s="1">
        <v>42476</v>
      </c>
      <c r="D4155">
        <f>27-0-0</f>
        <v>27</v>
      </c>
      <c r="E4155">
        <v>23.5</v>
      </c>
      <c r="F4155" s="7">
        <v>28.060946271050522</v>
      </c>
      <c r="G4155" s="7">
        <v>1.6970961375810543</v>
      </c>
      <c r="H4155">
        <v>2.02</v>
      </c>
      <c r="I4155" s="7">
        <v>2.5094243022272344</v>
      </c>
      <c r="J4155">
        <v>17.2</v>
      </c>
      <c r="K4155">
        <v>463.5</v>
      </c>
      <c r="L4155">
        <v>376</v>
      </c>
      <c r="M4155">
        <v>88.9</v>
      </c>
      <c r="N4155">
        <v>90.2</v>
      </c>
    </row>
    <row r="4156" spans="1:14" x14ac:dyDescent="0.25">
      <c r="A4156" t="s">
        <v>21</v>
      </c>
      <c r="B4156" t="s">
        <v>62</v>
      </c>
      <c r="C4156" s="1">
        <v>42476</v>
      </c>
      <c r="D4156">
        <f>26-0-0</f>
        <v>26</v>
      </c>
      <c r="E4156">
        <v>22.5</v>
      </c>
      <c r="F4156" s="7">
        <v>27.021651964715318</v>
      </c>
      <c r="G4156" s="7">
        <v>2.5372427403439524</v>
      </c>
      <c r="H4156">
        <v>3.02</v>
      </c>
      <c r="I4156" s="7">
        <v>3.7517135607555683</v>
      </c>
      <c r="J4156">
        <v>15.2</v>
      </c>
      <c r="K4156">
        <v>410</v>
      </c>
      <c r="L4156">
        <v>360</v>
      </c>
      <c r="M4156">
        <v>144.9</v>
      </c>
      <c r="N4156">
        <v>146.9</v>
      </c>
    </row>
    <row r="4157" spans="1:14" x14ac:dyDescent="0.25">
      <c r="A4157" t="s">
        <v>22</v>
      </c>
      <c r="B4157" t="s">
        <v>62</v>
      </c>
      <c r="C4157" s="1">
        <v>42476</v>
      </c>
      <c r="D4157">
        <f>19-0-0</f>
        <v>19</v>
      </c>
      <c r="E4157">
        <v>17.100000000000001</v>
      </c>
      <c r="F4157" s="7">
        <v>19.746591820368884</v>
      </c>
      <c r="G4157" s="7">
        <v>1.1930081759233153</v>
      </c>
      <c r="H4157">
        <v>1.42</v>
      </c>
      <c r="I4157" s="7">
        <v>1.7640507471102338</v>
      </c>
      <c r="J4157">
        <v>10.1</v>
      </c>
      <c r="K4157">
        <v>273.5</v>
      </c>
      <c r="L4157">
        <v>273.60000000000002</v>
      </c>
      <c r="M4157">
        <v>91.1</v>
      </c>
      <c r="N4157">
        <v>92.4</v>
      </c>
    </row>
    <row r="4158" spans="1:14" x14ac:dyDescent="0.25">
      <c r="A4158" t="s">
        <v>23</v>
      </c>
      <c r="B4158" t="s">
        <v>62</v>
      </c>
      <c r="C4158" s="1">
        <v>42476</v>
      </c>
      <c r="D4158">
        <f>5-0-0</f>
        <v>5</v>
      </c>
      <c r="E4158">
        <v>4.7</v>
      </c>
      <c r="F4158" s="7">
        <v>5.1964715316760222</v>
      </c>
      <c r="G4158" s="7">
        <v>1.9743445164928108</v>
      </c>
      <c r="H4158">
        <v>2.35</v>
      </c>
      <c r="I4158" s="7">
        <v>2.9193797575415843</v>
      </c>
      <c r="J4158">
        <v>2.2999999999999998</v>
      </c>
      <c r="K4158">
        <v>61.794999999999995</v>
      </c>
      <c r="L4158">
        <v>75.2</v>
      </c>
      <c r="M4158">
        <v>1.9</v>
      </c>
      <c r="N4158">
        <v>1.9</v>
      </c>
    </row>
    <row r="4159" spans="1:14" x14ac:dyDescent="0.25">
      <c r="A4159" t="s">
        <v>24</v>
      </c>
      <c r="B4159" t="s">
        <v>62</v>
      </c>
      <c r="C4159" s="1">
        <v>42476</v>
      </c>
      <c r="D4159">
        <f>38-0-0</f>
        <v>38</v>
      </c>
      <c r="E4159">
        <v>35</v>
      </c>
      <c r="F4159" s="7">
        <v>39.493183640737769</v>
      </c>
      <c r="G4159" s="7">
        <v>1.4450521567521846</v>
      </c>
      <c r="H4159">
        <v>1.72</v>
      </c>
      <c r="I4159" s="7">
        <v>2.1367375246687343</v>
      </c>
      <c r="J4159">
        <v>21.8</v>
      </c>
      <c r="K4159">
        <v>587.5</v>
      </c>
      <c r="L4159">
        <v>560</v>
      </c>
      <c r="M4159">
        <v>195.8</v>
      </c>
      <c r="N4159">
        <v>198.6</v>
      </c>
    </row>
    <row r="4160" spans="1:14" x14ac:dyDescent="0.25">
      <c r="A4160" t="s">
        <v>25</v>
      </c>
      <c r="B4160" t="s">
        <v>62</v>
      </c>
      <c r="C4160" s="1">
        <v>42476</v>
      </c>
      <c r="D4160">
        <f>6-0-0</f>
        <v>6</v>
      </c>
      <c r="E4160">
        <v>6.3</v>
      </c>
      <c r="F4160" s="7">
        <v>6.2357658380112273</v>
      </c>
      <c r="G4160" s="7">
        <v>1.9407386523822947</v>
      </c>
      <c r="H4160">
        <v>2.31</v>
      </c>
      <c r="I4160" s="7">
        <v>2.8696881872004512</v>
      </c>
      <c r="J4160">
        <v>3.8</v>
      </c>
      <c r="K4160">
        <v>102</v>
      </c>
      <c r="L4160">
        <v>100.8</v>
      </c>
      <c r="M4160">
        <v>5.0999999999999996</v>
      </c>
      <c r="N4160">
        <v>5.2</v>
      </c>
    </row>
    <row r="4161" spans="1:14" x14ac:dyDescent="0.25">
      <c r="A4161" t="s">
        <v>26</v>
      </c>
      <c r="B4161" t="s">
        <v>62</v>
      </c>
      <c r="C4161" s="1">
        <v>42476</v>
      </c>
      <c r="D4161">
        <f>19-0-0</f>
        <v>19</v>
      </c>
      <c r="E4161">
        <v>13.8</v>
      </c>
      <c r="F4161" s="7">
        <v>19.746591820368884</v>
      </c>
      <c r="G4161" s="7">
        <v>1.3106287003101211</v>
      </c>
      <c r="H4161">
        <v>1.56</v>
      </c>
      <c r="I4161" s="7">
        <v>1.9379712433042007</v>
      </c>
      <c r="J4161">
        <v>10.7</v>
      </c>
      <c r="K4161">
        <v>289</v>
      </c>
      <c r="L4161">
        <v>220.8</v>
      </c>
      <c r="M4161">
        <v>29.1</v>
      </c>
      <c r="N4161">
        <v>29.5</v>
      </c>
    </row>
    <row r="4162" spans="1:14" x14ac:dyDescent="0.25">
      <c r="A4162" t="s">
        <v>27</v>
      </c>
      <c r="B4162" t="s">
        <v>62</v>
      </c>
      <c r="C4162" s="1">
        <v>42476</v>
      </c>
      <c r="D4162">
        <f>19-0-0</f>
        <v>19</v>
      </c>
      <c r="E4162">
        <v>18.2</v>
      </c>
      <c r="F4162" s="7">
        <v>19.746591820368884</v>
      </c>
      <c r="G4162" s="7">
        <v>1.1341979137299125</v>
      </c>
      <c r="H4162">
        <v>1.35</v>
      </c>
      <c r="I4162" s="7">
        <v>1.6770904990132509</v>
      </c>
      <c r="J4162">
        <v>11.2</v>
      </c>
      <c r="K4162">
        <v>301.5</v>
      </c>
      <c r="L4162">
        <v>291.2</v>
      </c>
      <c r="M4162">
        <v>98.3</v>
      </c>
      <c r="N4162">
        <v>99.7</v>
      </c>
    </row>
    <row r="4163" spans="1:14" x14ac:dyDescent="0.25">
      <c r="A4163" t="s">
        <v>28</v>
      </c>
      <c r="B4163" t="s">
        <v>62</v>
      </c>
      <c r="C4163" s="1">
        <v>42476</v>
      </c>
      <c r="D4163">
        <f>6-0-0</f>
        <v>6</v>
      </c>
      <c r="E4163">
        <v>7</v>
      </c>
      <c r="F4163" s="7">
        <v>6.2357658380112273</v>
      </c>
      <c r="G4163" s="7">
        <v>1.1257964477022837</v>
      </c>
      <c r="H4163">
        <v>1.34</v>
      </c>
      <c r="I4163" s="7">
        <v>1.6646676064279673</v>
      </c>
      <c r="J4163">
        <v>3.7</v>
      </c>
      <c r="K4163">
        <v>99.5</v>
      </c>
      <c r="L4163">
        <v>112</v>
      </c>
      <c r="M4163">
        <v>32.700000000000003</v>
      </c>
      <c r="N4163">
        <v>33.1</v>
      </c>
    </row>
    <row r="4164" spans="1:14" x14ac:dyDescent="0.25">
      <c r="A4164" t="s">
        <v>29</v>
      </c>
      <c r="B4164" t="s">
        <v>62</v>
      </c>
      <c r="C4164" s="1">
        <v>42476</v>
      </c>
      <c r="D4164">
        <f>16-0-0</f>
        <v>16</v>
      </c>
      <c r="E4164">
        <v>12.4</v>
      </c>
      <c r="F4164" s="7">
        <v>16.628708901363272</v>
      </c>
      <c r="G4164" s="7">
        <v>1.0837891175641385</v>
      </c>
      <c r="H4164">
        <v>1.29</v>
      </c>
      <c r="I4164" s="7">
        <v>1.6025531435015505</v>
      </c>
      <c r="J4164">
        <v>9.3000000000000007</v>
      </c>
      <c r="K4164">
        <v>251</v>
      </c>
      <c r="L4164">
        <v>198.4</v>
      </c>
      <c r="M4164">
        <v>17.8</v>
      </c>
      <c r="N4164">
        <v>18.100000000000001</v>
      </c>
    </row>
    <row r="4165" spans="1:14" x14ac:dyDescent="0.25">
      <c r="A4165" t="s">
        <v>30</v>
      </c>
      <c r="B4165" t="s">
        <v>62</v>
      </c>
      <c r="C4165" s="1">
        <v>42476</v>
      </c>
      <c r="D4165">
        <f>35-0-0</f>
        <v>35</v>
      </c>
      <c r="E4165">
        <v>31.3</v>
      </c>
      <c r="F4165" s="7">
        <v>36.37530072173216</v>
      </c>
      <c r="G4165" s="7">
        <v>1.344234564420637</v>
      </c>
      <c r="H4165">
        <v>1.6</v>
      </c>
      <c r="I4165" s="7">
        <v>1.9876628136453343</v>
      </c>
      <c r="J4165">
        <v>20.9</v>
      </c>
      <c r="K4165">
        <v>564</v>
      </c>
      <c r="L4165">
        <v>500.8</v>
      </c>
      <c r="M4165">
        <v>42.8</v>
      </c>
      <c r="N4165">
        <v>43.4</v>
      </c>
    </row>
    <row r="4166" spans="1:14" x14ac:dyDescent="0.25">
      <c r="A4166" t="s">
        <v>31</v>
      </c>
      <c r="B4166" t="s">
        <v>62</v>
      </c>
      <c r="C4166" s="1">
        <v>42476</v>
      </c>
      <c r="D4166">
        <f>54-0-0</f>
        <v>54</v>
      </c>
      <c r="E4166">
        <v>40.299999999999997</v>
      </c>
      <c r="F4166" s="7">
        <v>56.121892542101044</v>
      </c>
      <c r="G4166" s="7">
        <v>1.1257964477022837</v>
      </c>
      <c r="H4166">
        <v>1.34</v>
      </c>
      <c r="I4166" s="7">
        <v>1.6646676064279673</v>
      </c>
      <c r="J4166">
        <v>31.1</v>
      </c>
      <c r="K4166">
        <v>838.5</v>
      </c>
      <c r="L4166">
        <v>644.79999999999995</v>
      </c>
      <c r="M4166">
        <v>110.1</v>
      </c>
      <c r="N4166">
        <v>111.7</v>
      </c>
    </row>
    <row r="4167" spans="1:14" x14ac:dyDescent="0.25">
      <c r="A4167" t="s">
        <v>32</v>
      </c>
      <c r="B4167" t="s">
        <v>62</v>
      </c>
      <c r="C4167" s="1">
        <v>42476</v>
      </c>
      <c r="D4167">
        <f>7-0-0</f>
        <v>7</v>
      </c>
      <c r="E4167">
        <v>6.8</v>
      </c>
      <c r="F4167" s="7">
        <v>7.2750601443464316</v>
      </c>
      <c r="G4167" s="7">
        <v>0.6973216802932054</v>
      </c>
      <c r="H4167">
        <v>0.83</v>
      </c>
      <c r="I4167" s="7">
        <v>1.031100084578517</v>
      </c>
      <c r="J4167">
        <v>4.2</v>
      </c>
      <c r="K4167">
        <v>112</v>
      </c>
      <c r="L4167">
        <v>108.8</v>
      </c>
      <c r="M4167">
        <v>30.5</v>
      </c>
      <c r="N4167">
        <v>31</v>
      </c>
    </row>
    <row r="4168" spans="1:14" x14ac:dyDescent="0.25">
      <c r="A4168" t="s">
        <v>33</v>
      </c>
      <c r="B4168" t="s">
        <v>62</v>
      </c>
      <c r="C4168" s="1">
        <v>42476</v>
      </c>
      <c r="D4168">
        <v>0</v>
      </c>
      <c r="E4168">
        <v>15</v>
      </c>
      <c r="F4168" s="7">
        <v>0</v>
      </c>
      <c r="G4168" s="7">
        <v>0.81494220468001122</v>
      </c>
      <c r="H4168">
        <v>0.97</v>
      </c>
      <c r="I4168" s="7">
        <v>1.2050205807724839</v>
      </c>
      <c r="J4168">
        <v>59.5</v>
      </c>
      <c r="K4168">
        <v>0</v>
      </c>
      <c r="L4168">
        <v>240</v>
      </c>
      <c r="M4168">
        <v>662.8</v>
      </c>
      <c r="N4168">
        <v>672.3</v>
      </c>
    </row>
    <row r="4169" spans="1:14" x14ac:dyDescent="0.25">
      <c r="A4169" t="s">
        <v>34</v>
      </c>
      <c r="B4169" t="s">
        <v>62</v>
      </c>
      <c r="C4169" s="1">
        <v>42476</v>
      </c>
      <c r="D4169">
        <f>4.3-0-0</f>
        <v>4.3</v>
      </c>
      <c r="E4169">
        <v>7.2</v>
      </c>
      <c r="F4169" s="7">
        <v>4.4689655172413794</v>
      </c>
      <c r="G4169" s="7">
        <v>0.47048209754722303</v>
      </c>
      <c r="H4169">
        <v>0.56000000000000005</v>
      </c>
      <c r="I4169" s="7">
        <v>0.69568198477586696</v>
      </c>
      <c r="J4169">
        <v>5.2</v>
      </c>
      <c r="K4169">
        <v>139.07499999999999</v>
      </c>
      <c r="L4169">
        <v>115.2</v>
      </c>
      <c r="M4169">
        <v>10.5</v>
      </c>
      <c r="N4169">
        <v>10.7</v>
      </c>
    </row>
    <row r="4170" spans="1:14" x14ac:dyDescent="0.25">
      <c r="A4170" t="s">
        <v>35</v>
      </c>
      <c r="B4170" t="s">
        <v>62</v>
      </c>
      <c r="C4170" s="1">
        <v>42476</v>
      </c>
      <c r="D4170">
        <f>21-0-0</f>
        <v>21</v>
      </c>
      <c r="E4170">
        <v>18</v>
      </c>
      <c r="F4170" s="7">
        <v>21.825180433039293</v>
      </c>
      <c r="G4170" s="7">
        <v>0.462080631519594</v>
      </c>
      <c r="H4170">
        <v>0.55000000000000004</v>
      </c>
      <c r="I4170" s="7">
        <v>0.68325909219058356</v>
      </c>
      <c r="J4170">
        <v>14</v>
      </c>
      <c r="K4170">
        <v>379</v>
      </c>
      <c r="L4170">
        <v>288</v>
      </c>
      <c r="M4170">
        <v>124.3</v>
      </c>
      <c r="N4170">
        <v>126.1</v>
      </c>
    </row>
    <row r="4171" spans="1:14" x14ac:dyDescent="0.25">
      <c r="A4171" t="s">
        <v>36</v>
      </c>
      <c r="B4171" t="s">
        <v>62</v>
      </c>
      <c r="C4171" s="1">
        <v>42476</v>
      </c>
      <c r="D4171">
        <v>0</v>
      </c>
      <c r="E4171">
        <v>8</v>
      </c>
      <c r="F4171" s="7">
        <v>0</v>
      </c>
      <c r="G4171" s="7">
        <v>0.21003665069072452</v>
      </c>
      <c r="H4171">
        <v>0.25</v>
      </c>
      <c r="I4171" s="7">
        <v>0.31057231463208346</v>
      </c>
      <c r="J4171">
        <v>31.7</v>
      </c>
      <c r="K4171">
        <v>0</v>
      </c>
      <c r="L4171">
        <v>128</v>
      </c>
      <c r="M4171">
        <v>0</v>
      </c>
      <c r="N4171">
        <v>0</v>
      </c>
    </row>
    <row r="4172" spans="1:14" x14ac:dyDescent="0.25">
      <c r="A4172" t="s">
        <v>37</v>
      </c>
      <c r="B4172" t="s">
        <v>62</v>
      </c>
      <c r="C4172" s="1">
        <v>42476</v>
      </c>
      <c r="D4172">
        <v>0</v>
      </c>
      <c r="E4172">
        <v>0</v>
      </c>
      <c r="F4172" s="7">
        <v>0</v>
      </c>
      <c r="G4172" s="7">
        <v>0</v>
      </c>
      <c r="H4172">
        <v>0</v>
      </c>
      <c r="I4172" s="7">
        <v>0</v>
      </c>
      <c r="J4172">
        <v>0</v>
      </c>
      <c r="K4172">
        <v>0</v>
      </c>
      <c r="L4172">
        <v>0</v>
      </c>
      <c r="M4172">
        <v>0</v>
      </c>
      <c r="N4172">
        <v>0</v>
      </c>
    </row>
    <row r="4173" spans="1:14" x14ac:dyDescent="0.25">
      <c r="A4173" t="s">
        <v>38</v>
      </c>
      <c r="B4173" t="s">
        <v>62</v>
      </c>
      <c r="C4173" s="1">
        <v>42476</v>
      </c>
      <c r="D4173">
        <v>0</v>
      </c>
      <c r="E4173">
        <v>10</v>
      </c>
      <c r="F4173" s="7">
        <v>0</v>
      </c>
      <c r="G4173" s="7">
        <v>0</v>
      </c>
      <c r="H4173">
        <v>0</v>
      </c>
      <c r="I4173" s="7">
        <v>0</v>
      </c>
      <c r="J4173">
        <v>39.700000000000003</v>
      </c>
      <c r="K4173">
        <v>0</v>
      </c>
      <c r="L4173">
        <v>160</v>
      </c>
      <c r="M4173">
        <v>444.1</v>
      </c>
      <c r="N4173">
        <v>450.5</v>
      </c>
    </row>
    <row r="4174" spans="1:14" x14ac:dyDescent="0.25">
      <c r="A4174" t="s">
        <v>59</v>
      </c>
      <c r="B4174" t="s">
        <v>62</v>
      </c>
      <c r="C4174" s="1">
        <v>42476</v>
      </c>
      <c r="D4174">
        <v>0</v>
      </c>
      <c r="E4174">
        <v>5</v>
      </c>
      <c r="F4174" s="7">
        <v>0</v>
      </c>
      <c r="G4174" s="7">
        <v>0</v>
      </c>
      <c r="I4174" s="7">
        <v>0</v>
      </c>
      <c r="K4174">
        <v>0</v>
      </c>
      <c r="L4174">
        <v>80</v>
      </c>
      <c r="M4174">
        <v>0</v>
      </c>
      <c r="N4174">
        <v>0</v>
      </c>
    </row>
    <row r="4175" spans="1:14" x14ac:dyDescent="0.25">
      <c r="A4175" t="s">
        <v>1</v>
      </c>
      <c r="B4175" t="s">
        <v>62</v>
      </c>
      <c r="C4175" s="1">
        <v>42477</v>
      </c>
      <c r="D4175">
        <v>638.1</v>
      </c>
      <c r="E4175">
        <v>507.19999999999993</v>
      </c>
      <c r="F4175">
        <v>635</v>
      </c>
      <c r="G4175">
        <v>196</v>
      </c>
      <c r="H4175">
        <v>177.35000000000002</v>
      </c>
      <c r="I4175">
        <v>215.9</v>
      </c>
      <c r="J4175">
        <v>541.19444444444446</v>
      </c>
      <c r="K4175">
        <v>10746.300000000001</v>
      </c>
      <c r="L4175">
        <v>9922</v>
      </c>
      <c r="M4175">
        <v>3308.8999999999996</v>
      </c>
      <c r="N4175">
        <v>3373.4799999999991</v>
      </c>
    </row>
    <row r="4176" spans="1:14" x14ac:dyDescent="0.25">
      <c r="A4176" t="s">
        <v>2</v>
      </c>
      <c r="B4176" t="s">
        <v>62</v>
      </c>
      <c r="C4176" s="1">
        <v>42477</v>
      </c>
      <c r="D4176">
        <f>16.9-0-0</f>
        <v>16.899999999999999</v>
      </c>
      <c r="E4176">
        <v>15.4</v>
      </c>
      <c r="F4176" s="7">
        <v>16.817896881366558</v>
      </c>
      <c r="G4176" s="7">
        <v>22.876797293487449</v>
      </c>
      <c r="H4176">
        <v>20.7</v>
      </c>
      <c r="I4176" s="7">
        <v>25.199492528897657</v>
      </c>
      <c r="J4176">
        <v>10.199999999999999</v>
      </c>
      <c r="K4176">
        <v>287.8</v>
      </c>
      <c r="L4176">
        <v>261.8</v>
      </c>
      <c r="M4176">
        <v>26.7</v>
      </c>
      <c r="N4176">
        <v>27.3</v>
      </c>
    </row>
    <row r="4177" spans="1:14" x14ac:dyDescent="0.25">
      <c r="A4177" t="s">
        <v>3</v>
      </c>
      <c r="B4177" t="s">
        <v>62</v>
      </c>
      <c r="C4177" s="1">
        <v>42477</v>
      </c>
      <c r="D4177">
        <f>4.3-0-0</f>
        <v>4.3</v>
      </c>
      <c r="E4177">
        <v>3.9</v>
      </c>
      <c r="F4177" s="7">
        <v>4.2791098573891242</v>
      </c>
      <c r="G4177" s="7">
        <v>15.593797575415842</v>
      </c>
      <c r="H4177">
        <v>14.11</v>
      </c>
      <c r="I4177" s="7">
        <v>17.17704539047082</v>
      </c>
      <c r="J4177">
        <v>2.8</v>
      </c>
      <c r="K4177">
        <v>79.419999999999987</v>
      </c>
      <c r="L4177">
        <v>66.3</v>
      </c>
      <c r="M4177">
        <v>15.2</v>
      </c>
      <c r="N4177">
        <v>15.5</v>
      </c>
    </row>
    <row r="4178" spans="1:14" x14ac:dyDescent="0.25">
      <c r="A4178" t="s">
        <v>4</v>
      </c>
      <c r="B4178" t="s">
        <v>62</v>
      </c>
      <c r="C4178" s="1">
        <v>42477</v>
      </c>
      <c r="D4178">
        <f>8.4-0-0</f>
        <v>8.4</v>
      </c>
      <c r="E4178">
        <v>7.8</v>
      </c>
      <c r="F4178" s="7">
        <v>8.359191349318289</v>
      </c>
      <c r="G4178" s="7">
        <v>11.582069354383984</v>
      </c>
      <c r="H4178">
        <v>10.48</v>
      </c>
      <c r="I4178" s="7">
        <v>12.758003946997462</v>
      </c>
      <c r="J4178">
        <v>5.7</v>
      </c>
      <c r="K4178">
        <v>160.35500000000002</v>
      </c>
      <c r="L4178">
        <v>132.6</v>
      </c>
      <c r="M4178">
        <v>27.4</v>
      </c>
      <c r="N4178">
        <v>28</v>
      </c>
    </row>
    <row r="4179" spans="1:14" x14ac:dyDescent="0.25">
      <c r="A4179" t="s">
        <v>5</v>
      </c>
      <c r="B4179" t="s">
        <v>62</v>
      </c>
      <c r="C4179" s="1">
        <v>42477</v>
      </c>
      <c r="D4179">
        <f>7.7-0-0</f>
        <v>7.7</v>
      </c>
      <c r="E4179">
        <v>7.7</v>
      </c>
      <c r="F4179" s="7">
        <v>7.6625920702084311</v>
      </c>
      <c r="G4179" s="7">
        <v>11.173160417254016</v>
      </c>
      <c r="H4179">
        <v>10.11</v>
      </c>
      <c r="I4179" s="7">
        <v>12.307578235128275</v>
      </c>
      <c r="J4179">
        <v>8</v>
      </c>
      <c r="K4179">
        <v>226.00400000000002</v>
      </c>
      <c r="L4179">
        <v>130.9</v>
      </c>
      <c r="M4179">
        <v>14.1</v>
      </c>
      <c r="N4179">
        <v>14.4</v>
      </c>
    </row>
    <row r="4180" spans="1:14" x14ac:dyDescent="0.25">
      <c r="A4180" t="s">
        <v>6</v>
      </c>
      <c r="B4180" t="s">
        <v>62</v>
      </c>
      <c r="C4180" s="1">
        <v>42477</v>
      </c>
      <c r="D4180">
        <f>13-0-0</f>
        <v>13</v>
      </c>
      <c r="E4180">
        <v>15.4</v>
      </c>
      <c r="F4180" s="7">
        <v>12.936843754897351</v>
      </c>
      <c r="G4180" s="7">
        <v>13.77028474767409</v>
      </c>
      <c r="H4180">
        <v>12.46</v>
      </c>
      <c r="I4180" s="7">
        <v>15.168390188892019</v>
      </c>
      <c r="J4180">
        <v>8.3000000000000007</v>
      </c>
      <c r="K4180">
        <v>232.27599999999995</v>
      </c>
      <c r="L4180">
        <v>261.8</v>
      </c>
      <c r="M4180">
        <v>20.5</v>
      </c>
      <c r="N4180">
        <v>20.9</v>
      </c>
    </row>
    <row r="4181" spans="1:14" x14ac:dyDescent="0.25">
      <c r="A4181" t="s">
        <v>7</v>
      </c>
      <c r="B4181" t="s">
        <v>62</v>
      </c>
      <c r="C4181" s="1">
        <v>42477</v>
      </c>
      <c r="D4181">
        <f>13.6-0-0</f>
        <v>13.6</v>
      </c>
      <c r="E4181">
        <v>11.5</v>
      </c>
      <c r="F4181" s="7">
        <v>13.53392885127723</v>
      </c>
      <c r="G4181" s="7">
        <v>11.637327318861006</v>
      </c>
      <c r="H4181">
        <v>10.53</v>
      </c>
      <c r="I4181" s="7">
        <v>12.818872286439243</v>
      </c>
      <c r="J4181">
        <v>10.3</v>
      </c>
      <c r="K4181">
        <v>290.51</v>
      </c>
      <c r="L4181">
        <v>195.5</v>
      </c>
      <c r="M4181">
        <v>19.600000000000001</v>
      </c>
      <c r="N4181">
        <v>20</v>
      </c>
    </row>
    <row r="4182" spans="1:14" x14ac:dyDescent="0.25">
      <c r="A4182" t="s">
        <v>8</v>
      </c>
      <c r="B4182" t="s">
        <v>62</v>
      </c>
      <c r="C4182" s="1">
        <v>42477</v>
      </c>
      <c r="D4182">
        <f>13.3-0-0</f>
        <v>13.3</v>
      </c>
      <c r="E4182">
        <v>9.4</v>
      </c>
      <c r="F4182" s="7">
        <v>13.23538630308729</v>
      </c>
      <c r="G4182" s="7">
        <v>8.841274316323652</v>
      </c>
      <c r="H4182">
        <v>8</v>
      </c>
      <c r="I4182" s="7">
        <v>9.7389343106850852</v>
      </c>
      <c r="J4182">
        <v>14.2</v>
      </c>
      <c r="K4182">
        <v>399.53000000000003</v>
      </c>
      <c r="L4182">
        <v>159.80000000000001</v>
      </c>
      <c r="M4182">
        <v>33.200000000000003</v>
      </c>
      <c r="N4182">
        <v>33.799999999999997</v>
      </c>
    </row>
    <row r="4183" spans="1:14" x14ac:dyDescent="0.25">
      <c r="A4183" t="s">
        <v>9</v>
      </c>
      <c r="B4183" t="s">
        <v>62</v>
      </c>
      <c r="C4183" s="1">
        <v>42477</v>
      </c>
      <c r="D4183">
        <f>12.4-0-0</f>
        <v>12.4</v>
      </c>
      <c r="E4183">
        <v>11.3</v>
      </c>
      <c r="F4183" s="7">
        <v>12.339758658517473</v>
      </c>
      <c r="G4183" s="7">
        <v>11.44945023963913</v>
      </c>
      <c r="H4183">
        <v>10.36</v>
      </c>
      <c r="I4183" s="7">
        <v>12.611919932337186</v>
      </c>
      <c r="J4183">
        <v>9</v>
      </c>
      <c r="K4183">
        <v>252.58499999999998</v>
      </c>
      <c r="L4183">
        <v>192.10000000000002</v>
      </c>
      <c r="M4183">
        <v>18.3</v>
      </c>
      <c r="N4183">
        <v>18.7</v>
      </c>
    </row>
    <row r="4184" spans="1:14" x14ac:dyDescent="0.25">
      <c r="A4184" t="s">
        <v>10</v>
      </c>
      <c r="B4184" t="s">
        <v>62</v>
      </c>
      <c r="C4184" s="1">
        <v>42477</v>
      </c>
      <c r="D4184">
        <f>14.5-0-0</f>
        <v>14.5</v>
      </c>
      <c r="E4184">
        <v>12.5</v>
      </c>
      <c r="F4184" s="7">
        <v>14.429556495847045</v>
      </c>
      <c r="G4184" s="7">
        <v>10.841612630391879</v>
      </c>
      <c r="H4184">
        <v>9.81</v>
      </c>
      <c r="I4184" s="7">
        <v>11.942368198477586</v>
      </c>
      <c r="J4184">
        <v>9.6</v>
      </c>
      <c r="K4184">
        <v>270.375</v>
      </c>
      <c r="L4184">
        <v>212.5</v>
      </c>
      <c r="M4184">
        <v>25.2</v>
      </c>
      <c r="N4184">
        <v>25.7</v>
      </c>
    </row>
    <row r="4185" spans="1:14" x14ac:dyDescent="0.25">
      <c r="A4185" t="s">
        <v>11</v>
      </c>
      <c r="B4185" t="s">
        <v>62</v>
      </c>
      <c r="C4185" s="1">
        <v>42477</v>
      </c>
      <c r="D4185">
        <f>7.7-0-0</f>
        <v>7.7</v>
      </c>
      <c r="E4185">
        <v>9.6</v>
      </c>
      <c r="F4185" s="7">
        <v>7.6625920702084311</v>
      </c>
      <c r="G4185" s="7">
        <v>10.377445728784888</v>
      </c>
      <c r="H4185">
        <v>9.39</v>
      </c>
      <c r="I4185" s="7">
        <v>11.431074147166619</v>
      </c>
      <c r="J4185">
        <v>5.7</v>
      </c>
      <c r="K4185">
        <v>161.34</v>
      </c>
      <c r="L4185">
        <v>163.19999999999999</v>
      </c>
      <c r="M4185">
        <v>16.7</v>
      </c>
      <c r="N4185">
        <v>17</v>
      </c>
    </row>
    <row r="4186" spans="1:14" x14ac:dyDescent="0.25">
      <c r="A4186" t="s">
        <v>12</v>
      </c>
      <c r="B4186" t="s">
        <v>62</v>
      </c>
      <c r="C4186" s="1">
        <v>42477</v>
      </c>
      <c r="D4186">
        <f>38.1-0-0</f>
        <v>38.1</v>
      </c>
      <c r="E4186">
        <v>28.9</v>
      </c>
      <c r="F4186" s="7">
        <v>37.914903620122239</v>
      </c>
      <c r="G4186" s="7">
        <v>7.3272060896532274</v>
      </c>
      <c r="H4186">
        <v>6.63</v>
      </c>
      <c r="I4186" s="7">
        <v>8.0711418099802632</v>
      </c>
      <c r="J4186">
        <v>20.7</v>
      </c>
      <c r="K4186">
        <v>583.01499999999999</v>
      </c>
      <c r="L4186">
        <v>491.29999999999995</v>
      </c>
      <c r="M4186">
        <v>120.7</v>
      </c>
      <c r="N4186">
        <v>123.1</v>
      </c>
    </row>
    <row r="4187" spans="1:14" x14ac:dyDescent="0.25">
      <c r="A4187" t="s">
        <v>13</v>
      </c>
      <c r="B4187" t="s">
        <v>62</v>
      </c>
      <c r="C4187" s="1">
        <v>42477</v>
      </c>
      <c r="D4187">
        <f>11-0-0</f>
        <v>11</v>
      </c>
      <c r="E4187">
        <v>10</v>
      </c>
      <c r="F4187" s="7">
        <v>10.946560100297759</v>
      </c>
      <c r="G4187" s="7">
        <v>7.7029602480969821</v>
      </c>
      <c r="H4187">
        <v>6.97</v>
      </c>
      <c r="I4187" s="7">
        <v>8.4850465181843813</v>
      </c>
      <c r="J4187">
        <v>6.9</v>
      </c>
      <c r="K4187">
        <v>195</v>
      </c>
      <c r="L4187">
        <v>170</v>
      </c>
      <c r="M4187">
        <v>15.1</v>
      </c>
      <c r="N4187">
        <v>15.4</v>
      </c>
    </row>
    <row r="4188" spans="1:14" x14ac:dyDescent="0.25">
      <c r="A4188" t="s">
        <v>14</v>
      </c>
      <c r="B4188" t="s">
        <v>62</v>
      </c>
      <c r="C4188" s="1">
        <v>42477</v>
      </c>
      <c r="D4188">
        <f>52-0-0</f>
        <v>52</v>
      </c>
      <c r="E4188">
        <v>6.1</v>
      </c>
      <c r="F4188" s="7">
        <v>51.747375019589406</v>
      </c>
      <c r="G4188" s="7">
        <v>4.6527206089653221</v>
      </c>
      <c r="H4188">
        <v>4.21</v>
      </c>
      <c r="I4188" s="7">
        <v>5.1251141809980254</v>
      </c>
      <c r="J4188">
        <v>15.8</v>
      </c>
      <c r="K4188">
        <v>444</v>
      </c>
      <c r="L4188">
        <v>103.69999999999999</v>
      </c>
      <c r="M4188">
        <v>23.1</v>
      </c>
      <c r="N4188">
        <v>23.6</v>
      </c>
    </row>
    <row r="4189" spans="1:14" x14ac:dyDescent="0.25">
      <c r="A4189" t="s">
        <v>15</v>
      </c>
      <c r="B4189" t="s">
        <v>62</v>
      </c>
      <c r="C4189" s="1">
        <v>42477</v>
      </c>
      <c r="D4189">
        <f>13-0-0</f>
        <v>13</v>
      </c>
      <c r="E4189">
        <v>9.9</v>
      </c>
      <c r="F4189" s="7">
        <v>12.936843754897351</v>
      </c>
      <c r="G4189" s="7">
        <v>4.5090499013250636</v>
      </c>
      <c r="H4189">
        <v>4.08</v>
      </c>
      <c r="I4189" s="7">
        <v>4.9668564984493937</v>
      </c>
      <c r="J4189">
        <v>7.7</v>
      </c>
      <c r="K4189">
        <v>216.5</v>
      </c>
      <c r="L4189">
        <v>168.3</v>
      </c>
      <c r="M4189">
        <v>20.2</v>
      </c>
      <c r="N4189">
        <v>20.6</v>
      </c>
    </row>
    <row r="4190" spans="1:14" x14ac:dyDescent="0.25">
      <c r="A4190" t="s">
        <v>16</v>
      </c>
      <c r="B4190" t="s">
        <v>62</v>
      </c>
      <c r="C4190" s="1">
        <v>42477</v>
      </c>
      <c r="D4190">
        <f>12-0-0</f>
        <v>12</v>
      </c>
      <c r="E4190">
        <v>9.9</v>
      </c>
      <c r="F4190" s="7">
        <v>11.941701927597554</v>
      </c>
      <c r="G4190" s="7">
        <v>7.5040315759796998</v>
      </c>
      <c r="H4190">
        <v>6.79</v>
      </c>
      <c r="I4190" s="7">
        <v>8.2659204961939654</v>
      </c>
      <c r="J4190">
        <v>8</v>
      </c>
      <c r="K4190">
        <v>225</v>
      </c>
      <c r="L4190">
        <v>168.3</v>
      </c>
      <c r="M4190">
        <v>39.6</v>
      </c>
      <c r="N4190">
        <v>40.4</v>
      </c>
    </row>
    <row r="4191" spans="1:14" x14ac:dyDescent="0.25">
      <c r="A4191" t="s">
        <v>17</v>
      </c>
      <c r="B4191" t="s">
        <v>62</v>
      </c>
      <c r="C4191" s="1">
        <v>42477</v>
      </c>
      <c r="D4191">
        <v>0</v>
      </c>
      <c r="E4191">
        <v>17</v>
      </c>
      <c r="F4191" s="7">
        <v>0</v>
      </c>
      <c r="G4191" s="7">
        <v>3.6359740625881023</v>
      </c>
      <c r="H4191">
        <v>3.29</v>
      </c>
      <c r="I4191" s="7">
        <v>4.0051367352692413</v>
      </c>
      <c r="J4191">
        <v>65.3</v>
      </c>
      <c r="K4191">
        <v>0</v>
      </c>
      <c r="L4191">
        <v>289</v>
      </c>
      <c r="M4191">
        <v>423.6</v>
      </c>
      <c r="N4191">
        <v>431.9</v>
      </c>
    </row>
    <row r="4192" spans="1:14" x14ac:dyDescent="0.25">
      <c r="A4192" t="s">
        <v>18</v>
      </c>
      <c r="B4192" t="s">
        <v>62</v>
      </c>
      <c r="C4192" s="1">
        <v>42477</v>
      </c>
      <c r="D4192">
        <f>20-0-0</f>
        <v>20</v>
      </c>
      <c r="E4192">
        <v>16.2</v>
      </c>
      <c r="F4192" s="7">
        <v>19.902836545995925</v>
      </c>
      <c r="G4192" s="7">
        <v>2.7407950380603321</v>
      </c>
      <c r="H4192">
        <v>2.48</v>
      </c>
      <c r="I4192" s="7">
        <v>3.0190696363123766</v>
      </c>
      <c r="J4192">
        <v>12.1</v>
      </c>
      <c r="K4192">
        <v>340</v>
      </c>
      <c r="L4192">
        <v>275.39999999999998</v>
      </c>
      <c r="M4192">
        <v>84.5</v>
      </c>
      <c r="N4192">
        <v>86.2</v>
      </c>
    </row>
    <row r="4193" spans="1:14" x14ac:dyDescent="0.25">
      <c r="A4193" t="s">
        <v>19</v>
      </c>
      <c r="B4193" t="s">
        <v>62</v>
      </c>
      <c r="C4193" s="1">
        <v>42477</v>
      </c>
      <c r="D4193">
        <f>15-0-0</f>
        <v>15</v>
      </c>
      <c r="E4193">
        <v>14.6</v>
      </c>
      <c r="F4193" s="7">
        <v>14.927127409496943</v>
      </c>
      <c r="G4193" s="7">
        <v>2.7297434451649281</v>
      </c>
      <c r="H4193">
        <v>2.4700000000000002</v>
      </c>
      <c r="I4193" s="7">
        <v>3.0068959684240202</v>
      </c>
      <c r="J4193">
        <v>9.5</v>
      </c>
      <c r="K4193">
        <v>266</v>
      </c>
      <c r="L4193">
        <v>248.2</v>
      </c>
      <c r="M4193">
        <v>103.2</v>
      </c>
      <c r="N4193">
        <v>105.3</v>
      </c>
    </row>
    <row r="4194" spans="1:14" x14ac:dyDescent="0.25">
      <c r="A4194" t="s">
        <v>20</v>
      </c>
      <c r="B4194" t="s">
        <v>62</v>
      </c>
      <c r="C4194" s="1">
        <v>42477</v>
      </c>
      <c r="D4194">
        <f>28-0-0</f>
        <v>28</v>
      </c>
      <c r="E4194">
        <v>23.5</v>
      </c>
      <c r="F4194" s="7">
        <v>27.863971164394293</v>
      </c>
      <c r="G4194" s="7">
        <v>2.2324217648717224</v>
      </c>
      <c r="H4194">
        <v>2.02</v>
      </c>
      <c r="I4194" s="7">
        <v>2.4590809134479841</v>
      </c>
      <c r="J4194">
        <v>17.5</v>
      </c>
      <c r="K4194">
        <v>491.5</v>
      </c>
      <c r="L4194">
        <v>399.5</v>
      </c>
      <c r="M4194">
        <v>96.7</v>
      </c>
      <c r="N4194">
        <v>98.5</v>
      </c>
    </row>
    <row r="4195" spans="1:14" x14ac:dyDescent="0.25">
      <c r="A4195" t="s">
        <v>21</v>
      </c>
      <c r="B4195" t="s">
        <v>62</v>
      </c>
      <c r="C4195" s="1">
        <v>42477</v>
      </c>
      <c r="D4195">
        <f>26-0-0</f>
        <v>26</v>
      </c>
      <c r="E4195">
        <v>22.5</v>
      </c>
      <c r="F4195" s="7">
        <v>25.873687509794703</v>
      </c>
      <c r="G4195" s="7">
        <v>3.3375810544121784</v>
      </c>
      <c r="H4195">
        <v>3.02</v>
      </c>
      <c r="I4195" s="7">
        <v>3.6764477022836197</v>
      </c>
      <c r="J4195">
        <v>15.5</v>
      </c>
      <c r="K4195">
        <v>436</v>
      </c>
      <c r="L4195">
        <v>382.5</v>
      </c>
      <c r="M4195">
        <v>157.9</v>
      </c>
      <c r="N4195">
        <v>161</v>
      </c>
    </row>
    <row r="4196" spans="1:14" x14ac:dyDescent="0.25">
      <c r="A4196" t="s">
        <v>22</v>
      </c>
      <c r="B4196" t="s">
        <v>62</v>
      </c>
      <c r="C4196" s="1">
        <v>42477</v>
      </c>
      <c r="D4196">
        <f>19-0-0</f>
        <v>19</v>
      </c>
      <c r="E4196">
        <v>17.100000000000001</v>
      </c>
      <c r="F4196" s="7">
        <v>18.907694718696128</v>
      </c>
      <c r="G4196" s="7">
        <v>1.5693261911474483</v>
      </c>
      <c r="H4196">
        <v>1.42</v>
      </c>
      <c r="I4196" s="7">
        <v>1.7286608401466024</v>
      </c>
      <c r="J4196">
        <v>10.4</v>
      </c>
      <c r="K4196">
        <v>292.5</v>
      </c>
      <c r="L4196">
        <v>290.70000000000005</v>
      </c>
      <c r="M4196">
        <v>99.9</v>
      </c>
      <c r="N4196">
        <v>101.8</v>
      </c>
    </row>
    <row r="4197" spans="1:14" x14ac:dyDescent="0.25">
      <c r="A4197" t="s">
        <v>23</v>
      </c>
      <c r="B4197" t="s">
        <v>62</v>
      </c>
      <c r="C4197" s="1">
        <v>42477</v>
      </c>
      <c r="D4197">
        <f>5.5-0-0</f>
        <v>5.5</v>
      </c>
      <c r="E4197">
        <v>4.7</v>
      </c>
      <c r="F4197" s="7">
        <v>5.4732800501488796</v>
      </c>
      <c r="G4197" s="7">
        <v>2.5971243304200731</v>
      </c>
      <c r="H4197">
        <v>2.35</v>
      </c>
      <c r="I4197" s="7">
        <v>2.8608119537637435</v>
      </c>
      <c r="J4197">
        <v>2.4</v>
      </c>
      <c r="K4197">
        <v>67.254999999999995</v>
      </c>
      <c r="L4197">
        <v>79.900000000000006</v>
      </c>
      <c r="M4197">
        <v>2.1</v>
      </c>
      <c r="N4197">
        <v>2.1</v>
      </c>
    </row>
    <row r="4198" spans="1:14" x14ac:dyDescent="0.25">
      <c r="A4198" t="s">
        <v>24</v>
      </c>
      <c r="B4198" t="s">
        <v>62</v>
      </c>
      <c r="C4198" s="1">
        <v>42477</v>
      </c>
      <c r="D4198">
        <f>38-0-0</f>
        <v>38</v>
      </c>
      <c r="E4198">
        <v>35</v>
      </c>
      <c r="F4198" s="7">
        <v>37.815389437392255</v>
      </c>
      <c r="G4198" s="7">
        <v>1.9008739780095854</v>
      </c>
      <c r="H4198">
        <v>1.72</v>
      </c>
      <c r="I4198" s="7">
        <v>2.0938708767972933</v>
      </c>
      <c r="J4198">
        <v>22.3</v>
      </c>
      <c r="K4198">
        <v>625.5</v>
      </c>
      <c r="L4198">
        <v>595</v>
      </c>
      <c r="M4198">
        <v>213.7</v>
      </c>
      <c r="N4198">
        <v>217.9</v>
      </c>
    </row>
    <row r="4199" spans="1:14" x14ac:dyDescent="0.25">
      <c r="A4199" t="s">
        <v>25</v>
      </c>
      <c r="B4199" t="s">
        <v>62</v>
      </c>
      <c r="C4199" s="1">
        <v>42477</v>
      </c>
      <c r="D4199">
        <f>6-0-0</f>
        <v>6</v>
      </c>
      <c r="E4199">
        <v>6.3</v>
      </c>
      <c r="F4199" s="7">
        <v>5.9708509637987772</v>
      </c>
      <c r="G4199" s="7">
        <v>2.5529179588384547</v>
      </c>
      <c r="H4199">
        <v>2.31</v>
      </c>
      <c r="I4199" s="7">
        <v>2.8121172822103184</v>
      </c>
      <c r="J4199">
        <v>3.8</v>
      </c>
      <c r="K4199">
        <v>108</v>
      </c>
      <c r="L4199">
        <v>107.1</v>
      </c>
      <c r="M4199">
        <v>5.5</v>
      </c>
      <c r="N4199">
        <v>5.7</v>
      </c>
    </row>
    <row r="4200" spans="1:14" x14ac:dyDescent="0.25">
      <c r="A4200" t="s">
        <v>26</v>
      </c>
      <c r="B4200" t="s">
        <v>62</v>
      </c>
      <c r="C4200" s="1">
        <v>42477</v>
      </c>
      <c r="D4200">
        <f>20-0-0</f>
        <v>20</v>
      </c>
      <c r="E4200">
        <v>13.8</v>
      </c>
      <c r="F4200" s="7">
        <v>19.902836545995925</v>
      </c>
      <c r="G4200" s="7">
        <v>1.7240484916831122</v>
      </c>
      <c r="H4200">
        <v>1.56</v>
      </c>
      <c r="I4200" s="7">
        <v>1.8990921905835918</v>
      </c>
      <c r="J4200">
        <v>11</v>
      </c>
      <c r="K4200">
        <v>309</v>
      </c>
      <c r="L4200">
        <v>234.60000000000002</v>
      </c>
      <c r="M4200">
        <v>31.9</v>
      </c>
      <c r="N4200">
        <v>32.6</v>
      </c>
    </row>
    <row r="4201" spans="1:14" x14ac:dyDescent="0.25">
      <c r="A4201" t="s">
        <v>27</v>
      </c>
      <c r="B4201" t="s">
        <v>62</v>
      </c>
      <c r="C4201" s="1">
        <v>42477</v>
      </c>
      <c r="D4201">
        <f>20-0-0</f>
        <v>20</v>
      </c>
      <c r="E4201">
        <v>18.2</v>
      </c>
      <c r="F4201" s="7">
        <v>19.902836545995925</v>
      </c>
      <c r="G4201" s="7">
        <v>1.4919650408796166</v>
      </c>
      <c r="H4201">
        <v>1.35</v>
      </c>
      <c r="I4201" s="7">
        <v>1.6434451649281083</v>
      </c>
      <c r="J4201">
        <v>11.4</v>
      </c>
      <c r="K4201">
        <v>321.5</v>
      </c>
      <c r="L4201">
        <v>309.39999999999998</v>
      </c>
      <c r="M4201">
        <v>107.5</v>
      </c>
      <c r="N4201">
        <v>109.6</v>
      </c>
    </row>
    <row r="4202" spans="1:14" x14ac:dyDescent="0.25">
      <c r="A4202" t="s">
        <v>28</v>
      </c>
      <c r="B4202" t="s">
        <v>62</v>
      </c>
      <c r="C4202" s="1">
        <v>42477</v>
      </c>
      <c r="D4202">
        <f>6-0-0</f>
        <v>6</v>
      </c>
      <c r="E4202">
        <v>7</v>
      </c>
      <c r="F4202" s="7">
        <v>5.9708509637987772</v>
      </c>
      <c r="G4202" s="7">
        <v>1.4809134479842121</v>
      </c>
      <c r="H4202">
        <v>1.34</v>
      </c>
      <c r="I4202" s="7">
        <v>1.6312714970397519</v>
      </c>
      <c r="J4202">
        <v>3.8</v>
      </c>
      <c r="K4202">
        <v>105.5</v>
      </c>
      <c r="L4202">
        <v>119</v>
      </c>
      <c r="M4202">
        <v>35.5</v>
      </c>
      <c r="N4202">
        <v>36.200000000000003</v>
      </c>
    </row>
    <row r="4203" spans="1:14" x14ac:dyDescent="0.25">
      <c r="A4203" t="s">
        <v>29</v>
      </c>
      <c r="B4203" t="s">
        <v>62</v>
      </c>
      <c r="C4203" s="1">
        <v>42477</v>
      </c>
      <c r="D4203">
        <f>16-0-0</f>
        <v>16</v>
      </c>
      <c r="E4203">
        <v>12.4</v>
      </c>
      <c r="F4203" s="7">
        <v>15.92226923679674</v>
      </c>
      <c r="G4203" s="7">
        <v>1.4256554835071891</v>
      </c>
      <c r="H4203">
        <v>1.29</v>
      </c>
      <c r="I4203" s="7">
        <v>1.57040315759797</v>
      </c>
      <c r="J4203">
        <v>9.5</v>
      </c>
      <c r="K4203">
        <v>267</v>
      </c>
      <c r="L4203">
        <v>210.8</v>
      </c>
      <c r="M4203">
        <v>19.399999999999999</v>
      </c>
      <c r="N4203">
        <v>19.8</v>
      </c>
    </row>
    <row r="4204" spans="1:14" x14ac:dyDescent="0.25">
      <c r="A4204" t="s">
        <v>30</v>
      </c>
      <c r="B4204" t="s">
        <v>62</v>
      </c>
      <c r="C4204" s="1">
        <v>42477</v>
      </c>
      <c r="D4204">
        <f>36-0-0</f>
        <v>36</v>
      </c>
      <c r="E4204">
        <v>31.3</v>
      </c>
      <c r="F4204" s="7">
        <v>35.825105782792662</v>
      </c>
      <c r="G4204" s="7">
        <v>1.7682548632647306</v>
      </c>
      <c r="H4204">
        <v>1.6</v>
      </c>
      <c r="I4204" s="7">
        <v>1.9477868621370173</v>
      </c>
      <c r="J4204">
        <v>21.3</v>
      </c>
      <c r="K4204">
        <v>600</v>
      </c>
      <c r="L4204">
        <v>532.1</v>
      </c>
      <c r="M4204">
        <v>46.6</v>
      </c>
      <c r="N4204">
        <v>47.5</v>
      </c>
    </row>
    <row r="4205" spans="1:14" x14ac:dyDescent="0.25">
      <c r="A4205" t="s">
        <v>31</v>
      </c>
      <c r="B4205" t="s">
        <v>62</v>
      </c>
      <c r="C4205" s="1">
        <v>42477</v>
      </c>
      <c r="D4205">
        <f>54-0-0</f>
        <v>54</v>
      </c>
      <c r="E4205">
        <v>40.299999999999997</v>
      </c>
      <c r="F4205" s="7">
        <v>53.737658674188999</v>
      </c>
      <c r="G4205" s="7">
        <v>1.4809134479842121</v>
      </c>
      <c r="H4205">
        <v>1.34</v>
      </c>
      <c r="I4205" s="7">
        <v>1.6312714970397519</v>
      </c>
      <c r="J4205">
        <v>31.8</v>
      </c>
      <c r="K4205">
        <v>892.5</v>
      </c>
      <c r="L4205">
        <v>685.09999999999991</v>
      </c>
      <c r="M4205">
        <v>120.2</v>
      </c>
      <c r="N4205">
        <v>122.5</v>
      </c>
    </row>
    <row r="4206" spans="1:14" x14ac:dyDescent="0.25">
      <c r="A4206" t="s">
        <v>32</v>
      </c>
      <c r="B4206" t="s">
        <v>62</v>
      </c>
      <c r="C4206" s="1">
        <v>42477</v>
      </c>
      <c r="D4206">
        <f>7-0-0</f>
        <v>7</v>
      </c>
      <c r="E4206">
        <v>6.8</v>
      </c>
      <c r="F4206" s="7">
        <v>6.9659927910985733</v>
      </c>
      <c r="G4206" s="7">
        <v>0.91728221031857882</v>
      </c>
      <c r="H4206">
        <v>0.83</v>
      </c>
      <c r="I4206" s="7">
        <v>1.0104144347335775</v>
      </c>
      <c r="J4206">
        <v>4.2</v>
      </c>
      <c r="K4206">
        <v>119</v>
      </c>
      <c r="L4206">
        <v>115.6</v>
      </c>
      <c r="M4206">
        <v>33.299999999999997</v>
      </c>
      <c r="N4206">
        <v>33.9</v>
      </c>
    </row>
    <row r="4207" spans="1:14" x14ac:dyDescent="0.25">
      <c r="A4207" t="s">
        <v>33</v>
      </c>
      <c r="B4207" t="s">
        <v>62</v>
      </c>
      <c r="C4207" s="1">
        <v>42477</v>
      </c>
      <c r="D4207">
        <v>0</v>
      </c>
      <c r="E4207">
        <v>15</v>
      </c>
      <c r="F4207" s="7">
        <v>0</v>
      </c>
      <c r="G4207" s="7">
        <v>1.0720045108542429</v>
      </c>
      <c r="H4207">
        <v>0.97</v>
      </c>
      <c r="I4207" s="7">
        <v>1.1808457851705665</v>
      </c>
      <c r="J4207">
        <v>57.6</v>
      </c>
      <c r="K4207">
        <v>0</v>
      </c>
      <c r="L4207">
        <v>255</v>
      </c>
      <c r="M4207">
        <v>686</v>
      </c>
      <c r="N4207">
        <v>699.4</v>
      </c>
    </row>
    <row r="4208" spans="1:14" x14ac:dyDescent="0.25">
      <c r="A4208" t="s">
        <v>34</v>
      </c>
      <c r="B4208" t="s">
        <v>62</v>
      </c>
      <c r="C4208" s="1">
        <v>42477</v>
      </c>
      <c r="D4208">
        <f>7.7-0-0</f>
        <v>7.7</v>
      </c>
      <c r="E4208">
        <v>7.2</v>
      </c>
      <c r="F4208" s="7">
        <v>7.6625920702084311</v>
      </c>
      <c r="G4208" s="7">
        <v>0.61888920214265575</v>
      </c>
      <c r="H4208">
        <v>0.56000000000000005</v>
      </c>
      <c r="I4208" s="7">
        <v>0.68172540174795604</v>
      </c>
      <c r="J4208">
        <v>5.2</v>
      </c>
      <c r="K4208">
        <v>146.76499999999999</v>
      </c>
      <c r="L4208">
        <v>122.4</v>
      </c>
      <c r="M4208">
        <v>11.4</v>
      </c>
      <c r="N4208">
        <v>11.7</v>
      </c>
    </row>
    <row r="4209" spans="1:14" x14ac:dyDescent="0.25">
      <c r="A4209" t="s">
        <v>35</v>
      </c>
      <c r="B4209" t="s">
        <v>62</v>
      </c>
      <c r="C4209" s="1">
        <v>42477</v>
      </c>
      <c r="D4209">
        <f>21-0-0</f>
        <v>21</v>
      </c>
      <c r="E4209">
        <v>18</v>
      </c>
      <c r="F4209" s="7">
        <v>20.897978373295722</v>
      </c>
      <c r="G4209" s="7">
        <v>0.60783760924725116</v>
      </c>
      <c r="H4209">
        <v>0.55000000000000004</v>
      </c>
      <c r="I4209" s="7">
        <v>0.66955173385959965</v>
      </c>
      <c r="J4209">
        <v>14.2</v>
      </c>
      <c r="K4209">
        <v>400</v>
      </c>
      <c r="L4209">
        <v>306</v>
      </c>
      <c r="M4209">
        <v>134.5</v>
      </c>
      <c r="N4209">
        <v>137.19999999999999</v>
      </c>
    </row>
    <row r="4210" spans="1:14" x14ac:dyDescent="0.25">
      <c r="A4210" t="s">
        <v>36</v>
      </c>
      <c r="B4210" t="s">
        <v>62</v>
      </c>
      <c r="C4210" s="1">
        <v>42477</v>
      </c>
      <c r="D4210">
        <v>0</v>
      </c>
      <c r="E4210">
        <v>8</v>
      </c>
      <c r="F4210" s="7">
        <v>0</v>
      </c>
      <c r="G4210" s="7">
        <v>0.27628982238511413</v>
      </c>
      <c r="H4210">
        <v>0.25</v>
      </c>
      <c r="I4210" s="7">
        <v>0.30434169720890891</v>
      </c>
      <c r="J4210">
        <v>30.7</v>
      </c>
      <c r="K4210">
        <v>0</v>
      </c>
      <c r="L4210">
        <v>136</v>
      </c>
      <c r="M4210">
        <v>0</v>
      </c>
      <c r="N4210">
        <v>0</v>
      </c>
    </row>
    <row r="4211" spans="1:14" x14ac:dyDescent="0.25">
      <c r="A4211" t="s">
        <v>37</v>
      </c>
      <c r="B4211" t="s">
        <v>62</v>
      </c>
      <c r="C4211" s="1">
        <v>42477</v>
      </c>
      <c r="D4211">
        <v>0</v>
      </c>
      <c r="E4211">
        <v>0</v>
      </c>
      <c r="F4211" s="7">
        <v>0</v>
      </c>
      <c r="G4211" s="7">
        <v>0</v>
      </c>
      <c r="H4211">
        <v>0</v>
      </c>
      <c r="I4211" s="7">
        <v>0</v>
      </c>
      <c r="J4211">
        <v>0</v>
      </c>
      <c r="K4211">
        <v>0</v>
      </c>
      <c r="L4211">
        <v>0</v>
      </c>
      <c r="M4211">
        <v>0</v>
      </c>
      <c r="N4211">
        <v>0</v>
      </c>
    </row>
    <row r="4212" spans="1:14" x14ac:dyDescent="0.25">
      <c r="A4212" t="s">
        <v>38</v>
      </c>
      <c r="B4212" t="s">
        <v>62</v>
      </c>
      <c r="C4212" s="1">
        <v>42477</v>
      </c>
      <c r="D4212">
        <v>0</v>
      </c>
      <c r="E4212">
        <v>10</v>
      </c>
      <c r="F4212" s="7">
        <v>0</v>
      </c>
      <c r="G4212" s="7">
        <v>0</v>
      </c>
      <c r="H4212">
        <v>0</v>
      </c>
      <c r="I4212" s="7">
        <v>0</v>
      </c>
      <c r="J4212">
        <v>38.4</v>
      </c>
      <c r="K4212">
        <v>0</v>
      </c>
      <c r="L4212">
        <v>170</v>
      </c>
      <c r="M4212">
        <v>459.6</v>
      </c>
      <c r="N4212">
        <v>468.6</v>
      </c>
    </row>
    <row r="4213" spans="1:14" x14ac:dyDescent="0.25">
      <c r="A4213" t="s">
        <v>59</v>
      </c>
      <c r="B4213" t="s">
        <v>62</v>
      </c>
      <c r="C4213" s="1">
        <v>42477</v>
      </c>
      <c r="D4213">
        <v>0</v>
      </c>
      <c r="E4213">
        <v>5</v>
      </c>
      <c r="F4213" s="7">
        <v>0</v>
      </c>
      <c r="G4213" s="7">
        <v>0</v>
      </c>
      <c r="I4213" s="7">
        <v>0</v>
      </c>
      <c r="K4213">
        <v>0</v>
      </c>
      <c r="L4213">
        <v>85</v>
      </c>
      <c r="M4213">
        <v>0</v>
      </c>
      <c r="N4213">
        <v>0</v>
      </c>
    </row>
    <row r="4214" spans="1:14" x14ac:dyDescent="0.25">
      <c r="A4214" t="s">
        <v>1</v>
      </c>
      <c r="B4214" t="s">
        <v>62</v>
      </c>
      <c r="C4214" s="1">
        <v>42478</v>
      </c>
      <c r="D4214">
        <v>640</v>
      </c>
      <c r="E4214">
        <v>507.19999999999993</v>
      </c>
      <c r="F4214">
        <v>648</v>
      </c>
      <c r="G4214">
        <v>209</v>
      </c>
      <c r="H4214">
        <v>177.35000000000002</v>
      </c>
      <c r="I4214">
        <v>220.32000000000002</v>
      </c>
      <c r="J4214">
        <v>542.17431192660547</v>
      </c>
      <c r="K4214">
        <v>11386.300000000001</v>
      </c>
      <c r="L4214">
        <v>10570</v>
      </c>
      <c r="M4214">
        <v>3517.8999999999996</v>
      </c>
      <c r="N4214">
        <v>3593.7999999999993</v>
      </c>
    </row>
    <row r="4215" spans="1:14" x14ac:dyDescent="0.25">
      <c r="A4215" t="s">
        <v>2</v>
      </c>
      <c r="B4215" t="s">
        <v>62</v>
      </c>
      <c r="C4215" s="1">
        <v>42478</v>
      </c>
      <c r="D4215">
        <f>17-0-0</f>
        <v>17</v>
      </c>
      <c r="E4215">
        <v>15.4</v>
      </c>
      <c r="F4215" s="7">
        <v>17.212499999999999</v>
      </c>
      <c r="G4215" s="7">
        <v>24.394135889484069</v>
      </c>
      <c r="H4215">
        <v>20.7</v>
      </c>
      <c r="I4215" s="7">
        <v>25.71538765153651</v>
      </c>
      <c r="J4215">
        <v>10.4</v>
      </c>
      <c r="K4215">
        <v>304.77500000000003</v>
      </c>
      <c r="L4215">
        <v>277.2</v>
      </c>
      <c r="M4215">
        <v>29.1</v>
      </c>
      <c r="N4215">
        <v>29.7</v>
      </c>
    </row>
    <row r="4216" spans="1:14" x14ac:dyDescent="0.25">
      <c r="A4216" t="s">
        <v>3</v>
      </c>
      <c r="B4216" t="s">
        <v>62</v>
      </c>
      <c r="C4216" s="1">
        <v>42478</v>
      </c>
      <c r="D4216">
        <f>4.3-0-0</f>
        <v>4.3</v>
      </c>
      <c r="E4216">
        <v>3.9</v>
      </c>
      <c r="F4216" s="7">
        <v>4.3537499999999998</v>
      </c>
      <c r="G4216" s="7">
        <v>16.628080067662811</v>
      </c>
      <c r="H4216">
        <v>14.11</v>
      </c>
      <c r="I4216" s="7">
        <v>17.528701437834787</v>
      </c>
      <c r="J4216">
        <v>2.9</v>
      </c>
      <c r="K4216">
        <v>83.699999999999989</v>
      </c>
      <c r="L4216">
        <v>70.2</v>
      </c>
      <c r="M4216">
        <v>16.399999999999999</v>
      </c>
      <c r="N4216">
        <v>16.8</v>
      </c>
    </row>
    <row r="4217" spans="1:14" x14ac:dyDescent="0.25">
      <c r="A4217" t="s">
        <v>4</v>
      </c>
      <c r="B4217" t="s">
        <v>62</v>
      </c>
      <c r="C4217" s="1">
        <v>42478</v>
      </c>
      <c r="D4217">
        <f>8.1-0-0</f>
        <v>8.1</v>
      </c>
      <c r="E4217">
        <v>7.8</v>
      </c>
      <c r="F4217" s="7">
        <v>8.2012499999999999</v>
      </c>
      <c r="G4217" s="7">
        <v>12.35026783197068</v>
      </c>
      <c r="H4217">
        <v>10.48</v>
      </c>
      <c r="I4217" s="7">
        <v>13.019191429376939</v>
      </c>
      <c r="J4217">
        <v>5.8</v>
      </c>
      <c r="K4217">
        <v>168.43000000000004</v>
      </c>
      <c r="L4217">
        <v>140.4</v>
      </c>
      <c r="M4217">
        <v>29.6</v>
      </c>
      <c r="N4217">
        <v>30.2</v>
      </c>
    </row>
    <row r="4218" spans="1:14" x14ac:dyDescent="0.25">
      <c r="A4218" t="s">
        <v>5</v>
      </c>
      <c r="B4218" t="s">
        <v>62</v>
      </c>
      <c r="C4218" s="1">
        <v>42478</v>
      </c>
      <c r="D4218">
        <f>7.2-0-0.7</f>
        <v>6.5</v>
      </c>
      <c r="E4218">
        <v>7.7</v>
      </c>
      <c r="F4218" s="7">
        <v>6.5812499999999998</v>
      </c>
      <c r="G4218" s="7">
        <v>11.914237383704537</v>
      </c>
      <c r="H4218">
        <v>10.11</v>
      </c>
      <c r="I4218" s="7">
        <v>12.559544403721453</v>
      </c>
      <c r="J4218">
        <v>8</v>
      </c>
      <c r="K4218">
        <v>233.17700000000002</v>
      </c>
      <c r="L4218">
        <v>138.6</v>
      </c>
      <c r="M4218">
        <v>14.9</v>
      </c>
      <c r="N4218">
        <v>15.2</v>
      </c>
    </row>
    <row r="4219" spans="1:14" x14ac:dyDescent="0.25">
      <c r="A4219" t="s">
        <v>6</v>
      </c>
      <c r="B4219" t="s">
        <v>62</v>
      </c>
      <c r="C4219" s="1">
        <v>42478</v>
      </c>
      <c r="D4219">
        <f>13.1-0-1.3</f>
        <v>11.799999999999999</v>
      </c>
      <c r="E4219">
        <v>15.4</v>
      </c>
      <c r="F4219" s="7">
        <v>11.9475</v>
      </c>
      <c r="G4219" s="7">
        <v>14.683619960530025</v>
      </c>
      <c r="H4219">
        <v>12.46</v>
      </c>
      <c r="I4219" s="7">
        <v>15.478924161263039</v>
      </c>
      <c r="J4219">
        <v>8.4</v>
      </c>
      <c r="K4219">
        <v>245.38899999999995</v>
      </c>
      <c r="L4219">
        <v>277.2</v>
      </c>
      <c r="M4219">
        <v>22.2</v>
      </c>
      <c r="N4219">
        <v>22.7</v>
      </c>
    </row>
    <row r="4220" spans="1:14" x14ac:dyDescent="0.25">
      <c r="A4220" t="s">
        <v>7</v>
      </c>
      <c r="B4220" t="s">
        <v>62</v>
      </c>
      <c r="C4220" s="1">
        <v>42478</v>
      </c>
      <c r="D4220">
        <f>13.6-0-0</f>
        <v>13.6</v>
      </c>
      <c r="E4220">
        <v>11.5</v>
      </c>
      <c r="F4220" s="7">
        <v>13.77</v>
      </c>
      <c r="G4220" s="7">
        <v>12.409190865520156</v>
      </c>
      <c r="H4220">
        <v>10.53</v>
      </c>
      <c r="I4220" s="7">
        <v>13.081305892303353</v>
      </c>
      <c r="J4220">
        <v>10.4</v>
      </c>
      <c r="K4220">
        <v>304.12</v>
      </c>
      <c r="L4220">
        <v>207</v>
      </c>
      <c r="M4220">
        <v>21</v>
      </c>
      <c r="N4220">
        <v>21.4</v>
      </c>
    </row>
    <row r="4221" spans="1:14" x14ac:dyDescent="0.25">
      <c r="A4221" t="s">
        <v>8</v>
      </c>
      <c r="B4221" t="s">
        <v>62</v>
      </c>
      <c r="C4221" s="1">
        <v>42478</v>
      </c>
      <c r="D4221">
        <f>14.3-0-0</f>
        <v>14.3</v>
      </c>
      <c r="E4221">
        <v>9.4</v>
      </c>
      <c r="F4221" s="7">
        <v>14.47875</v>
      </c>
      <c r="G4221" s="7">
        <v>9.4276853679165473</v>
      </c>
      <c r="H4221">
        <v>8</v>
      </c>
      <c r="I4221" s="7">
        <v>9.9383140682266706</v>
      </c>
      <c r="J4221">
        <v>14.2</v>
      </c>
      <c r="K4221">
        <v>413.78000000000003</v>
      </c>
      <c r="L4221">
        <v>169.20000000000002</v>
      </c>
      <c r="M4221">
        <v>35.200000000000003</v>
      </c>
      <c r="N4221">
        <v>36</v>
      </c>
    </row>
    <row r="4222" spans="1:14" x14ac:dyDescent="0.25">
      <c r="A4222" t="s">
        <v>9</v>
      </c>
      <c r="B4222" t="s">
        <v>62</v>
      </c>
      <c r="C4222" s="1">
        <v>42478</v>
      </c>
      <c r="D4222">
        <f>12.4-0-0</f>
        <v>12.4</v>
      </c>
      <c r="E4222">
        <v>11.3</v>
      </c>
      <c r="F4222" s="7">
        <v>12.555</v>
      </c>
      <c r="G4222" s="7">
        <v>12.208852551451928</v>
      </c>
      <c r="H4222">
        <v>10.36</v>
      </c>
      <c r="I4222" s="7">
        <v>12.870116718353538</v>
      </c>
      <c r="J4222">
        <v>9.1</v>
      </c>
      <c r="K4222">
        <v>264.95999999999998</v>
      </c>
      <c r="L4222">
        <v>203.4</v>
      </c>
      <c r="M4222">
        <v>19.7</v>
      </c>
      <c r="N4222">
        <v>20.2</v>
      </c>
    </row>
    <row r="4223" spans="1:14" x14ac:dyDescent="0.25">
      <c r="A4223" t="s">
        <v>10</v>
      </c>
      <c r="B4223" t="s">
        <v>62</v>
      </c>
      <c r="C4223" s="1">
        <v>42478</v>
      </c>
      <c r="D4223">
        <f>15.1-0-0</f>
        <v>15.1</v>
      </c>
      <c r="E4223">
        <v>12.5</v>
      </c>
      <c r="F4223" s="7">
        <v>15.288749999999999</v>
      </c>
      <c r="G4223" s="7">
        <v>11.560699182407667</v>
      </c>
      <c r="H4223">
        <v>9.81</v>
      </c>
      <c r="I4223" s="7">
        <v>12.186857626162954</v>
      </c>
      <c r="J4223">
        <v>9.8000000000000007</v>
      </c>
      <c r="K4223">
        <v>285.44</v>
      </c>
      <c r="L4223">
        <v>225</v>
      </c>
      <c r="M4223">
        <v>27.3</v>
      </c>
      <c r="N4223">
        <v>27.9</v>
      </c>
    </row>
    <row r="4224" spans="1:14" x14ac:dyDescent="0.25">
      <c r="A4224" t="s">
        <v>11</v>
      </c>
      <c r="B4224" t="s">
        <v>62</v>
      </c>
      <c r="C4224" s="1">
        <v>42478</v>
      </c>
      <c r="D4224">
        <f>6.9-0-0.7</f>
        <v>6.2</v>
      </c>
      <c r="E4224">
        <v>9.6</v>
      </c>
      <c r="F4224" s="7">
        <v>6.2774999999999999</v>
      </c>
      <c r="G4224" s="7">
        <v>11.06574570059205</v>
      </c>
      <c r="H4224">
        <v>9.39</v>
      </c>
      <c r="I4224" s="7">
        <v>11.665096137581054</v>
      </c>
      <c r="J4224">
        <v>5.8</v>
      </c>
      <c r="K4224">
        <v>168.24300000000002</v>
      </c>
      <c r="L4224">
        <v>172.79999999999998</v>
      </c>
      <c r="M4224">
        <v>17.899999999999999</v>
      </c>
      <c r="N4224">
        <v>18.2</v>
      </c>
    </row>
    <row r="4225" spans="1:14" x14ac:dyDescent="0.25">
      <c r="A4225" t="s">
        <v>12</v>
      </c>
      <c r="B4225" t="s">
        <v>62</v>
      </c>
      <c r="C4225" s="1">
        <v>42478</v>
      </c>
      <c r="D4225">
        <f>36.1-0-0</f>
        <v>36.1</v>
      </c>
      <c r="E4225">
        <v>28.9</v>
      </c>
      <c r="F4225" s="7">
        <v>36.551249999999996</v>
      </c>
      <c r="G4225" s="7">
        <v>7.8131942486608397</v>
      </c>
      <c r="H4225">
        <v>6.63</v>
      </c>
      <c r="I4225" s="7">
        <v>8.2363777840428529</v>
      </c>
      <c r="J4225">
        <v>21.2</v>
      </c>
      <c r="K4225">
        <v>619.13499999999999</v>
      </c>
      <c r="L4225">
        <v>520.19999999999993</v>
      </c>
      <c r="M4225">
        <v>131.6</v>
      </c>
      <c r="N4225">
        <v>134.4</v>
      </c>
    </row>
    <row r="4226" spans="1:14" x14ac:dyDescent="0.25">
      <c r="A4226" t="s">
        <v>13</v>
      </c>
      <c r="B4226" t="s">
        <v>62</v>
      </c>
      <c r="C4226" s="1">
        <v>42478</v>
      </c>
      <c r="D4226">
        <f>11.5-0-0</f>
        <v>11.5</v>
      </c>
      <c r="E4226">
        <v>10</v>
      </c>
      <c r="F4226" s="7">
        <v>11.643750000000001</v>
      </c>
      <c r="G4226" s="7">
        <v>8.2138708767972926</v>
      </c>
      <c r="H4226">
        <v>6.97</v>
      </c>
      <c r="I4226" s="7">
        <v>8.6587561319424857</v>
      </c>
      <c r="J4226">
        <v>7.1</v>
      </c>
      <c r="K4226">
        <v>206.5</v>
      </c>
      <c r="L4226">
        <v>180</v>
      </c>
      <c r="M4226">
        <v>16.399999999999999</v>
      </c>
      <c r="N4226">
        <v>16.8</v>
      </c>
    </row>
    <row r="4227" spans="1:14" x14ac:dyDescent="0.25">
      <c r="A4227" t="s">
        <v>14</v>
      </c>
      <c r="B4227" t="s">
        <v>62</v>
      </c>
      <c r="C4227" s="1">
        <v>42478</v>
      </c>
      <c r="D4227">
        <f>52-0-0</f>
        <v>52</v>
      </c>
      <c r="E4227">
        <v>6.1</v>
      </c>
      <c r="F4227" s="7">
        <v>52.65</v>
      </c>
      <c r="G4227" s="7">
        <v>4.9613194248660832</v>
      </c>
      <c r="H4227">
        <v>4.21</v>
      </c>
      <c r="I4227" s="7">
        <v>5.2300377784042853</v>
      </c>
      <c r="J4227">
        <v>17</v>
      </c>
      <c r="K4227">
        <v>496</v>
      </c>
      <c r="L4227">
        <v>109.8</v>
      </c>
      <c r="M4227">
        <v>26.5</v>
      </c>
      <c r="N4227">
        <v>27.1</v>
      </c>
    </row>
    <row r="4228" spans="1:14" x14ac:dyDescent="0.25">
      <c r="A4228" t="s">
        <v>15</v>
      </c>
      <c r="B4228" t="s">
        <v>62</v>
      </c>
      <c r="C4228" s="1">
        <v>42478</v>
      </c>
      <c r="D4228">
        <f>13-0-0</f>
        <v>13</v>
      </c>
      <c r="E4228">
        <v>9.9</v>
      </c>
      <c r="F4228" s="7">
        <v>13.1625</v>
      </c>
      <c r="G4228" s="7">
        <v>4.8081195376374399</v>
      </c>
      <c r="H4228">
        <v>4.08</v>
      </c>
      <c r="I4228" s="7">
        <v>5.0685401747956016</v>
      </c>
      <c r="J4228">
        <v>7.9</v>
      </c>
      <c r="K4228">
        <v>229.5</v>
      </c>
      <c r="L4228">
        <v>178.20000000000002</v>
      </c>
      <c r="M4228">
        <v>22</v>
      </c>
      <c r="N4228">
        <v>22.5</v>
      </c>
    </row>
    <row r="4229" spans="1:14" x14ac:dyDescent="0.25">
      <c r="A4229" t="s">
        <v>16</v>
      </c>
      <c r="B4229" t="s">
        <v>62</v>
      </c>
      <c r="C4229" s="1">
        <v>42478</v>
      </c>
      <c r="D4229">
        <f>11.5-0-0</f>
        <v>11.5</v>
      </c>
      <c r="E4229">
        <v>9.9</v>
      </c>
      <c r="F4229" s="7">
        <v>11.643750000000001</v>
      </c>
      <c r="G4229" s="7">
        <v>8.0017479560191695</v>
      </c>
      <c r="H4229">
        <v>6.79</v>
      </c>
      <c r="I4229" s="7">
        <v>8.4351440654073873</v>
      </c>
      <c r="J4229">
        <v>8.1</v>
      </c>
      <c r="K4229">
        <v>236.5</v>
      </c>
      <c r="L4229">
        <v>178.20000000000002</v>
      </c>
      <c r="M4229">
        <v>42.8</v>
      </c>
      <c r="N4229">
        <v>43.7</v>
      </c>
    </row>
    <row r="4230" spans="1:14" x14ac:dyDescent="0.25">
      <c r="A4230" t="s">
        <v>17</v>
      </c>
      <c r="B4230" t="s">
        <v>62</v>
      </c>
      <c r="C4230" s="1">
        <v>42478</v>
      </c>
      <c r="D4230">
        <v>0</v>
      </c>
      <c r="E4230">
        <v>17</v>
      </c>
      <c r="F4230" s="7">
        <v>0</v>
      </c>
      <c r="G4230" s="7">
        <v>3.8771356075556804</v>
      </c>
      <c r="H4230">
        <v>3.29</v>
      </c>
      <c r="I4230" s="7">
        <v>4.0871316605582182</v>
      </c>
      <c r="J4230">
        <v>63.4</v>
      </c>
      <c r="K4230">
        <v>0</v>
      </c>
      <c r="L4230">
        <v>306</v>
      </c>
      <c r="M4230">
        <v>438.9</v>
      </c>
      <c r="N4230">
        <v>448.4</v>
      </c>
    </row>
    <row r="4231" spans="1:14" x14ac:dyDescent="0.25">
      <c r="A4231" t="s">
        <v>18</v>
      </c>
      <c r="B4231" t="s">
        <v>62</v>
      </c>
      <c r="C4231" s="1">
        <v>42478</v>
      </c>
      <c r="D4231">
        <f>20-0-0</f>
        <v>20</v>
      </c>
      <c r="E4231">
        <v>16.2</v>
      </c>
      <c r="F4231" s="7">
        <v>20.25</v>
      </c>
      <c r="G4231" s="7">
        <v>2.92258246405413</v>
      </c>
      <c r="H4231">
        <v>2.48</v>
      </c>
      <c r="I4231" s="7">
        <v>3.080877361150268</v>
      </c>
      <c r="J4231">
        <v>12.3</v>
      </c>
      <c r="K4231">
        <v>360</v>
      </c>
      <c r="L4231">
        <v>291.59999999999997</v>
      </c>
      <c r="M4231">
        <v>91.9</v>
      </c>
      <c r="N4231">
        <v>93.8</v>
      </c>
    </row>
    <row r="4232" spans="1:14" x14ac:dyDescent="0.25">
      <c r="A4232" t="s">
        <v>19</v>
      </c>
      <c r="B4232" t="s">
        <v>62</v>
      </c>
      <c r="C4232" s="1">
        <v>42478</v>
      </c>
      <c r="D4232">
        <f>15-0-0</f>
        <v>15</v>
      </c>
      <c r="E4232">
        <v>14.6</v>
      </c>
      <c r="F4232" s="7">
        <v>15.1875</v>
      </c>
      <c r="G4232" s="7">
        <v>2.9107978573442344</v>
      </c>
      <c r="H4232">
        <v>2.4700000000000002</v>
      </c>
      <c r="I4232" s="7">
        <v>3.0684544685649846</v>
      </c>
      <c r="J4232">
        <v>9.6</v>
      </c>
      <c r="K4232">
        <v>281</v>
      </c>
      <c r="L4232">
        <v>262.8</v>
      </c>
      <c r="M4232">
        <v>112</v>
      </c>
      <c r="N4232">
        <v>114.4</v>
      </c>
    </row>
    <row r="4233" spans="1:14" x14ac:dyDescent="0.25">
      <c r="A4233" t="s">
        <v>20</v>
      </c>
      <c r="B4233" t="s">
        <v>62</v>
      </c>
      <c r="C4233" s="1">
        <v>42478</v>
      </c>
      <c r="D4233">
        <f>30-0-0</f>
        <v>30</v>
      </c>
      <c r="E4233">
        <v>23.5</v>
      </c>
      <c r="F4233" s="7">
        <v>30.375</v>
      </c>
      <c r="G4233" s="7">
        <v>2.3804905553989286</v>
      </c>
      <c r="H4233">
        <v>2.02</v>
      </c>
      <c r="I4233" s="7">
        <v>2.5094243022272344</v>
      </c>
      <c r="J4233">
        <v>17.8</v>
      </c>
      <c r="K4233">
        <v>521.5</v>
      </c>
      <c r="L4233">
        <v>423</v>
      </c>
      <c r="M4233">
        <v>105.3</v>
      </c>
      <c r="N4233">
        <v>107.5</v>
      </c>
    </row>
    <row r="4234" spans="1:14" x14ac:dyDescent="0.25">
      <c r="A4234" t="s">
        <v>21</v>
      </c>
      <c r="B4234" t="s">
        <v>62</v>
      </c>
      <c r="C4234" s="1">
        <v>42478</v>
      </c>
      <c r="D4234">
        <f>26-0-0</f>
        <v>26</v>
      </c>
      <c r="E4234">
        <v>22.5</v>
      </c>
      <c r="F4234" s="7">
        <v>26.324999999999999</v>
      </c>
      <c r="G4234" s="7">
        <v>3.5589512263884964</v>
      </c>
      <c r="H4234">
        <v>3.02</v>
      </c>
      <c r="I4234" s="7">
        <v>3.7517135607555683</v>
      </c>
      <c r="J4234">
        <v>15.8</v>
      </c>
      <c r="K4234">
        <v>462</v>
      </c>
      <c r="L4234">
        <v>405</v>
      </c>
      <c r="M4234">
        <v>171.8</v>
      </c>
      <c r="N4234">
        <v>175.5</v>
      </c>
    </row>
    <row r="4235" spans="1:14" x14ac:dyDescent="0.25">
      <c r="A4235" t="s">
        <v>22</v>
      </c>
      <c r="B4235" t="s">
        <v>62</v>
      </c>
      <c r="C4235" s="1">
        <v>42478</v>
      </c>
      <c r="D4235">
        <f>19-0-0</f>
        <v>19</v>
      </c>
      <c r="E4235">
        <v>17.100000000000001</v>
      </c>
      <c r="F4235" s="7">
        <v>19.237500000000001</v>
      </c>
      <c r="G4235" s="7">
        <v>1.6734141528051871</v>
      </c>
      <c r="H4235">
        <v>1.42</v>
      </c>
      <c r="I4235" s="7">
        <v>1.7640507471102338</v>
      </c>
      <c r="J4235">
        <v>10.7</v>
      </c>
      <c r="K4235">
        <v>311.5</v>
      </c>
      <c r="L4235">
        <v>307.8</v>
      </c>
      <c r="M4235">
        <v>109.2</v>
      </c>
      <c r="N4235">
        <v>111.6</v>
      </c>
    </row>
    <row r="4236" spans="1:14" x14ac:dyDescent="0.25">
      <c r="A4236" t="s">
        <v>23</v>
      </c>
      <c r="B4236" t="s">
        <v>62</v>
      </c>
      <c r="C4236" s="1">
        <v>42478</v>
      </c>
      <c r="D4236">
        <f>5.5-0-0</f>
        <v>5.5</v>
      </c>
      <c r="E4236">
        <v>4.7</v>
      </c>
      <c r="F4236" s="7">
        <v>5.5687499999999996</v>
      </c>
      <c r="G4236" s="7">
        <v>2.7693825768254863</v>
      </c>
      <c r="H4236">
        <v>2.35</v>
      </c>
      <c r="I4236" s="7">
        <v>2.9193797575415843</v>
      </c>
      <c r="J4236">
        <v>2.5</v>
      </c>
      <c r="K4236">
        <v>72.715000000000003</v>
      </c>
      <c r="L4236">
        <v>84.600000000000009</v>
      </c>
      <c r="M4236">
        <v>2.2999999999999998</v>
      </c>
      <c r="N4236">
        <v>2.4</v>
      </c>
    </row>
    <row r="4237" spans="1:14" x14ac:dyDescent="0.25">
      <c r="A4237" t="s">
        <v>24</v>
      </c>
      <c r="B4237" t="s">
        <v>62</v>
      </c>
      <c r="C4237" s="1">
        <v>42478</v>
      </c>
      <c r="D4237">
        <f>41-0-0</f>
        <v>41</v>
      </c>
      <c r="E4237">
        <v>35</v>
      </c>
      <c r="F4237" s="7">
        <v>41.512500000000003</v>
      </c>
      <c r="G4237" s="7">
        <v>2.026952354102058</v>
      </c>
      <c r="H4237">
        <v>1.72</v>
      </c>
      <c r="I4237" s="7">
        <v>2.1367375246687343</v>
      </c>
      <c r="J4237">
        <v>22.8</v>
      </c>
      <c r="K4237">
        <v>666.5</v>
      </c>
      <c r="L4237">
        <v>630</v>
      </c>
      <c r="M4237">
        <v>233.8</v>
      </c>
      <c r="N4237">
        <v>238.8</v>
      </c>
    </row>
    <row r="4238" spans="1:14" x14ac:dyDescent="0.25">
      <c r="A4238" t="s">
        <v>25</v>
      </c>
      <c r="B4238" t="s">
        <v>62</v>
      </c>
      <c r="C4238" s="1">
        <v>42478</v>
      </c>
      <c r="D4238">
        <f>6-0-0</f>
        <v>6</v>
      </c>
      <c r="E4238">
        <v>6.3</v>
      </c>
      <c r="F4238" s="7">
        <v>6.0750000000000002</v>
      </c>
      <c r="G4238" s="7">
        <v>2.7222441499859031</v>
      </c>
      <c r="H4238">
        <v>2.31</v>
      </c>
      <c r="I4238" s="7">
        <v>2.8696881872004512</v>
      </c>
      <c r="J4238">
        <v>3.9</v>
      </c>
      <c r="K4238">
        <v>114</v>
      </c>
      <c r="L4238">
        <v>113.39999999999999</v>
      </c>
      <c r="M4238">
        <v>6</v>
      </c>
      <c r="N4238">
        <v>6.1</v>
      </c>
    </row>
    <row r="4239" spans="1:14" x14ac:dyDescent="0.25">
      <c r="A4239" t="s">
        <v>26</v>
      </c>
      <c r="B4239" t="s">
        <v>62</v>
      </c>
      <c r="C4239" s="1">
        <v>42478</v>
      </c>
      <c r="D4239">
        <f>20-0-0</f>
        <v>20</v>
      </c>
      <c r="E4239">
        <v>13.8</v>
      </c>
      <c r="F4239" s="7">
        <v>20.25</v>
      </c>
      <c r="G4239" s="7">
        <v>1.838398646743727</v>
      </c>
      <c r="H4239">
        <v>1.56</v>
      </c>
      <c r="I4239" s="7">
        <v>1.9379712433042007</v>
      </c>
      <c r="J4239">
        <v>11.3</v>
      </c>
      <c r="K4239">
        <v>329</v>
      </c>
      <c r="L4239">
        <v>248.4</v>
      </c>
      <c r="M4239">
        <v>34.9</v>
      </c>
      <c r="N4239">
        <v>35.700000000000003</v>
      </c>
    </row>
    <row r="4240" spans="1:14" x14ac:dyDescent="0.25">
      <c r="A4240" t="s">
        <v>27</v>
      </c>
      <c r="B4240" t="s">
        <v>62</v>
      </c>
      <c r="C4240" s="1">
        <v>42478</v>
      </c>
      <c r="D4240">
        <f>20-0-0</f>
        <v>20</v>
      </c>
      <c r="E4240">
        <v>18.2</v>
      </c>
      <c r="F4240" s="7">
        <v>20.25</v>
      </c>
      <c r="G4240" s="7">
        <v>1.5909219058359176</v>
      </c>
      <c r="H4240">
        <v>1.35</v>
      </c>
      <c r="I4240" s="7">
        <v>1.6770904990132509</v>
      </c>
      <c r="J4240">
        <v>11.7</v>
      </c>
      <c r="K4240">
        <v>341.5</v>
      </c>
      <c r="L4240">
        <v>327.59999999999997</v>
      </c>
      <c r="M4240">
        <v>117.2</v>
      </c>
      <c r="N4240">
        <v>119.7</v>
      </c>
    </row>
    <row r="4241" spans="1:14" x14ac:dyDescent="0.25">
      <c r="A4241" t="s">
        <v>28</v>
      </c>
      <c r="B4241" t="s">
        <v>62</v>
      </c>
      <c r="C4241" s="1">
        <v>42478</v>
      </c>
      <c r="D4241">
        <f>6-0-0</f>
        <v>6</v>
      </c>
      <c r="E4241">
        <v>7</v>
      </c>
      <c r="F4241" s="7">
        <v>6.0750000000000002</v>
      </c>
      <c r="G4241" s="7">
        <v>1.5791372991260217</v>
      </c>
      <c r="H4241">
        <v>1.34</v>
      </c>
      <c r="I4241" s="7">
        <v>1.6646676064279673</v>
      </c>
      <c r="J4241">
        <v>3.8</v>
      </c>
      <c r="K4241">
        <v>111.5</v>
      </c>
      <c r="L4241">
        <v>126</v>
      </c>
      <c r="M4241">
        <v>38.6</v>
      </c>
      <c r="N4241">
        <v>39.4</v>
      </c>
    </row>
    <row r="4242" spans="1:14" x14ac:dyDescent="0.25">
      <c r="A4242" t="s">
        <v>29</v>
      </c>
      <c r="B4242" t="s">
        <v>62</v>
      </c>
      <c r="C4242" s="1">
        <v>42478</v>
      </c>
      <c r="D4242">
        <f>16-0-0</f>
        <v>16</v>
      </c>
      <c r="E4242">
        <v>12.4</v>
      </c>
      <c r="F4242" s="7">
        <v>16.2</v>
      </c>
      <c r="G4242" s="7">
        <v>1.5202142655765434</v>
      </c>
      <c r="H4242">
        <v>1.29</v>
      </c>
      <c r="I4242" s="7">
        <v>1.6025531435015505</v>
      </c>
      <c r="J4242">
        <v>9.6999999999999993</v>
      </c>
      <c r="K4242">
        <v>283</v>
      </c>
      <c r="L4242">
        <v>223.20000000000002</v>
      </c>
      <c r="M4242">
        <v>21.1</v>
      </c>
      <c r="N4242">
        <v>21.6</v>
      </c>
    </row>
    <row r="4243" spans="1:14" x14ac:dyDescent="0.25">
      <c r="A4243" t="s">
        <v>30</v>
      </c>
      <c r="B4243" t="s">
        <v>62</v>
      </c>
      <c r="C4243" s="1">
        <v>42478</v>
      </c>
      <c r="D4243">
        <f>35-0-0</f>
        <v>35</v>
      </c>
      <c r="E4243">
        <v>31.3</v>
      </c>
      <c r="F4243" s="7">
        <v>35.4375</v>
      </c>
      <c r="G4243" s="7">
        <v>1.8855370735833097</v>
      </c>
      <c r="H4243">
        <v>1.6</v>
      </c>
      <c r="I4243" s="7">
        <v>1.9876628136453343</v>
      </c>
      <c r="J4243">
        <v>21.7</v>
      </c>
      <c r="K4243">
        <v>635</v>
      </c>
      <c r="L4243">
        <v>563.4</v>
      </c>
      <c r="M4243">
        <v>50.6</v>
      </c>
      <c r="N4243">
        <v>51.7</v>
      </c>
    </row>
    <row r="4244" spans="1:14" x14ac:dyDescent="0.25">
      <c r="A4244" t="s">
        <v>31</v>
      </c>
      <c r="B4244" t="s">
        <v>62</v>
      </c>
      <c r="C4244" s="1">
        <v>42478</v>
      </c>
      <c r="D4244">
        <f>53-0-0</f>
        <v>53</v>
      </c>
      <c r="E4244">
        <v>40.299999999999997</v>
      </c>
      <c r="F4244" s="7">
        <v>53.662500000000001</v>
      </c>
      <c r="G4244" s="7">
        <v>1.5791372991260217</v>
      </c>
      <c r="H4244">
        <v>1.34</v>
      </c>
      <c r="I4244" s="7">
        <v>1.6646676064279673</v>
      </c>
      <c r="J4244">
        <v>32.299999999999997</v>
      </c>
      <c r="K4244">
        <v>945.5</v>
      </c>
      <c r="L4244">
        <v>725.4</v>
      </c>
      <c r="M4244">
        <v>130.69999999999999</v>
      </c>
      <c r="N4244">
        <v>133.5</v>
      </c>
    </row>
    <row r="4245" spans="1:14" x14ac:dyDescent="0.25">
      <c r="A4245" t="s">
        <v>32</v>
      </c>
      <c r="B4245" t="s">
        <v>62</v>
      </c>
      <c r="C4245" s="1">
        <v>42478</v>
      </c>
      <c r="D4245">
        <f>7-0-0</f>
        <v>7</v>
      </c>
      <c r="E4245">
        <v>6.8</v>
      </c>
      <c r="F4245" s="7">
        <v>7.0875000000000004</v>
      </c>
      <c r="G4245" s="7">
        <v>0.97812235692134186</v>
      </c>
      <c r="H4245">
        <v>0.83</v>
      </c>
      <c r="I4245" s="7">
        <v>1.031100084578517</v>
      </c>
      <c r="J4245">
        <v>4.3</v>
      </c>
      <c r="K4245">
        <v>126</v>
      </c>
      <c r="L4245">
        <v>122.39999999999999</v>
      </c>
      <c r="M4245">
        <v>36.200000000000003</v>
      </c>
      <c r="N4245">
        <v>37</v>
      </c>
    </row>
    <row r="4246" spans="1:14" x14ac:dyDescent="0.25">
      <c r="A4246" t="s">
        <v>33</v>
      </c>
      <c r="B4246" t="s">
        <v>62</v>
      </c>
      <c r="C4246" s="1">
        <v>42478</v>
      </c>
      <c r="D4246">
        <v>0</v>
      </c>
      <c r="E4246">
        <v>15</v>
      </c>
      <c r="F4246" s="7">
        <v>0</v>
      </c>
      <c r="G4246" s="7">
        <v>1.1431068508598814</v>
      </c>
      <c r="H4246">
        <v>0.97</v>
      </c>
      <c r="I4246" s="7">
        <v>1.2050205807724839</v>
      </c>
      <c r="J4246">
        <v>55.9</v>
      </c>
      <c r="K4246">
        <v>0</v>
      </c>
      <c r="L4246">
        <v>270</v>
      </c>
      <c r="M4246">
        <v>710.7</v>
      </c>
      <c r="N4246">
        <v>726.1</v>
      </c>
    </row>
    <row r="4247" spans="1:14" x14ac:dyDescent="0.25">
      <c r="A4247" t="s">
        <v>34</v>
      </c>
      <c r="B4247" t="s">
        <v>62</v>
      </c>
      <c r="C4247" s="1">
        <v>42478</v>
      </c>
      <c r="D4247">
        <f>8.4-0-0</f>
        <v>8.4</v>
      </c>
      <c r="E4247">
        <v>7.2</v>
      </c>
      <c r="F4247" s="7">
        <v>8.504999999999999</v>
      </c>
      <c r="G4247" s="7">
        <v>0.65993797575415836</v>
      </c>
      <c r="H4247">
        <v>0.56000000000000005</v>
      </c>
      <c r="I4247" s="7">
        <v>0.69568198477586696</v>
      </c>
      <c r="J4247">
        <v>5.3</v>
      </c>
      <c r="K4247">
        <v>155.19499999999999</v>
      </c>
      <c r="L4247">
        <v>129.6</v>
      </c>
      <c r="M4247">
        <v>12.4</v>
      </c>
      <c r="N4247">
        <v>12.7</v>
      </c>
    </row>
    <row r="4248" spans="1:14" x14ac:dyDescent="0.25">
      <c r="A4248" t="s">
        <v>35</v>
      </c>
      <c r="B4248" t="s">
        <v>62</v>
      </c>
      <c r="C4248" s="1">
        <v>42478</v>
      </c>
      <c r="D4248">
        <f>21-0-0</f>
        <v>21</v>
      </c>
      <c r="E4248">
        <v>18</v>
      </c>
      <c r="F4248" s="7">
        <v>21.262499999999999</v>
      </c>
      <c r="G4248" s="7">
        <v>0.64815336904426268</v>
      </c>
      <c r="H4248">
        <v>0.55000000000000004</v>
      </c>
      <c r="I4248" s="7">
        <v>0.68325909219058356</v>
      </c>
      <c r="J4248">
        <v>14.4</v>
      </c>
      <c r="K4248">
        <v>421</v>
      </c>
      <c r="L4248">
        <v>324</v>
      </c>
      <c r="M4248">
        <v>145.4</v>
      </c>
      <c r="N4248">
        <v>148.5</v>
      </c>
    </row>
    <row r="4249" spans="1:14" x14ac:dyDescent="0.25">
      <c r="A4249" t="s">
        <v>36</v>
      </c>
      <c r="B4249" t="s">
        <v>62</v>
      </c>
      <c r="C4249" s="1">
        <v>42478</v>
      </c>
      <c r="D4249">
        <v>0</v>
      </c>
      <c r="E4249">
        <v>8</v>
      </c>
      <c r="F4249" s="7">
        <v>0</v>
      </c>
      <c r="G4249" s="7">
        <v>0.2946151677473921</v>
      </c>
      <c r="H4249">
        <v>0.25</v>
      </c>
      <c r="I4249" s="7">
        <v>0.31057231463208346</v>
      </c>
      <c r="J4249">
        <v>29.8</v>
      </c>
      <c r="K4249">
        <v>0</v>
      </c>
      <c r="L4249">
        <v>144</v>
      </c>
      <c r="M4249">
        <v>0</v>
      </c>
      <c r="N4249">
        <v>0</v>
      </c>
    </row>
    <row r="4250" spans="1:14" x14ac:dyDescent="0.25">
      <c r="A4250" t="s">
        <v>37</v>
      </c>
      <c r="B4250" t="s">
        <v>62</v>
      </c>
      <c r="C4250" s="1">
        <v>42478</v>
      </c>
      <c r="D4250">
        <v>0</v>
      </c>
      <c r="E4250">
        <v>0</v>
      </c>
      <c r="F4250" s="7">
        <v>0</v>
      </c>
      <c r="G4250" s="7">
        <v>0</v>
      </c>
      <c r="H4250">
        <v>0</v>
      </c>
      <c r="I4250" s="7">
        <v>0</v>
      </c>
      <c r="J4250">
        <v>0</v>
      </c>
      <c r="K4250">
        <v>0</v>
      </c>
      <c r="L4250">
        <v>0</v>
      </c>
      <c r="M4250">
        <v>0</v>
      </c>
      <c r="N4250">
        <v>0</v>
      </c>
    </row>
    <row r="4251" spans="1:14" x14ac:dyDescent="0.25">
      <c r="A4251" t="s">
        <v>38</v>
      </c>
      <c r="B4251" t="s">
        <v>62</v>
      </c>
      <c r="C4251" s="1">
        <v>42478</v>
      </c>
      <c r="D4251">
        <v>0</v>
      </c>
      <c r="E4251">
        <v>10</v>
      </c>
      <c r="F4251" s="7">
        <v>0</v>
      </c>
      <c r="G4251" s="7">
        <v>0</v>
      </c>
      <c r="H4251">
        <v>0</v>
      </c>
      <c r="I4251" s="7">
        <v>0</v>
      </c>
      <c r="J4251">
        <v>37.299999999999997</v>
      </c>
      <c r="K4251">
        <v>0</v>
      </c>
      <c r="L4251">
        <v>180</v>
      </c>
      <c r="M4251">
        <v>476.2</v>
      </c>
      <c r="N4251">
        <v>486.5</v>
      </c>
    </row>
    <row r="4252" spans="1:14" x14ac:dyDescent="0.25">
      <c r="A4252" t="s">
        <v>59</v>
      </c>
      <c r="B4252" t="s">
        <v>62</v>
      </c>
      <c r="C4252" s="1">
        <v>42478</v>
      </c>
      <c r="D4252">
        <v>0</v>
      </c>
      <c r="E4252">
        <v>5</v>
      </c>
      <c r="F4252" s="7">
        <v>0</v>
      </c>
      <c r="G4252" s="7">
        <v>0</v>
      </c>
      <c r="I4252" s="7">
        <v>0</v>
      </c>
      <c r="K4252">
        <v>0</v>
      </c>
      <c r="L4252">
        <v>90</v>
      </c>
      <c r="M4252">
        <v>0</v>
      </c>
      <c r="N4252">
        <v>0</v>
      </c>
    </row>
    <row r="4253" spans="1:14" x14ac:dyDescent="0.25">
      <c r="A4253" t="s">
        <v>1</v>
      </c>
      <c r="B4253" t="s">
        <v>62</v>
      </c>
      <c r="C4253" s="1">
        <v>42479</v>
      </c>
      <c r="D4253">
        <v>646.29999999999995</v>
      </c>
      <c r="E4253">
        <v>507.19999999999993</v>
      </c>
      <c r="F4253">
        <v>635</v>
      </c>
      <c r="G4253">
        <v>227</v>
      </c>
      <c r="H4253">
        <v>177.35000000000002</v>
      </c>
      <c r="I4253">
        <v>215.9</v>
      </c>
      <c r="J4253">
        <v>543.0181818181818</v>
      </c>
      <c r="K4253">
        <v>12032.6</v>
      </c>
      <c r="L4253">
        <v>11205</v>
      </c>
      <c r="M4253">
        <v>3744.8999999999996</v>
      </c>
      <c r="N4253">
        <v>3809.6999999999994</v>
      </c>
    </row>
    <row r="4254" spans="1:14" x14ac:dyDescent="0.25">
      <c r="A4254" t="s">
        <v>2</v>
      </c>
      <c r="B4254" t="s">
        <v>62</v>
      </c>
      <c r="C4254" s="1">
        <v>42479</v>
      </c>
      <c r="D4254">
        <f>17-0-0</f>
        <v>17</v>
      </c>
      <c r="E4254">
        <v>15.4</v>
      </c>
      <c r="F4254" s="7">
        <v>16.702769611635464</v>
      </c>
      <c r="G4254" s="7">
        <v>26.495066253171689</v>
      </c>
      <c r="H4254">
        <v>20.7</v>
      </c>
      <c r="I4254" s="7">
        <v>25.199492528897657</v>
      </c>
      <c r="J4254">
        <v>10.6</v>
      </c>
      <c r="K4254">
        <v>321.75</v>
      </c>
      <c r="L4254">
        <v>292.60000000000002</v>
      </c>
      <c r="M4254">
        <v>31.6</v>
      </c>
      <c r="N4254">
        <v>32.200000000000003</v>
      </c>
    </row>
    <row r="4255" spans="1:14" x14ac:dyDescent="0.25">
      <c r="A4255" t="s">
        <v>3</v>
      </c>
      <c r="B4255" t="s">
        <v>62</v>
      </c>
      <c r="C4255" s="1">
        <v>42479</v>
      </c>
      <c r="D4255">
        <f>4.4-0-0</f>
        <v>4.4000000000000004</v>
      </c>
      <c r="E4255">
        <v>3.9</v>
      </c>
      <c r="F4255" s="7">
        <v>4.3230697818350619</v>
      </c>
      <c r="G4255" s="7">
        <v>18.060163518466307</v>
      </c>
      <c r="H4255">
        <v>14.11</v>
      </c>
      <c r="I4255" s="7">
        <v>17.17704539047082</v>
      </c>
      <c r="J4255">
        <v>2.9</v>
      </c>
      <c r="K4255">
        <v>88.13</v>
      </c>
      <c r="L4255">
        <v>74.099999999999994</v>
      </c>
      <c r="M4255">
        <v>17.8</v>
      </c>
      <c r="N4255">
        <v>18.100000000000001</v>
      </c>
    </row>
    <row r="4256" spans="1:14" x14ac:dyDescent="0.25">
      <c r="A4256" t="s">
        <v>4</v>
      </c>
      <c r="B4256" t="s">
        <v>62</v>
      </c>
      <c r="C4256" s="1">
        <v>42479</v>
      </c>
      <c r="D4256">
        <f>8.1-0-0</f>
        <v>8.1</v>
      </c>
      <c r="E4256">
        <v>7.8</v>
      </c>
      <c r="F4256" s="7">
        <v>7.9583784620145446</v>
      </c>
      <c r="G4256" s="7">
        <v>13.41392726247533</v>
      </c>
      <c r="H4256">
        <v>10.48</v>
      </c>
      <c r="I4256" s="7">
        <v>12.758003946997462</v>
      </c>
      <c r="J4256">
        <v>5.8</v>
      </c>
      <c r="K4256">
        <v>176.50500000000005</v>
      </c>
      <c r="L4256">
        <v>148.19999999999999</v>
      </c>
      <c r="M4256">
        <v>31.9</v>
      </c>
      <c r="N4256">
        <v>32.5</v>
      </c>
    </row>
    <row r="4257" spans="1:14" x14ac:dyDescent="0.25">
      <c r="A4257" t="s">
        <v>5</v>
      </c>
      <c r="B4257" t="s">
        <v>62</v>
      </c>
      <c r="C4257" s="1">
        <v>42479</v>
      </c>
      <c r="D4257">
        <f>7.4-0-0.7</f>
        <v>6.7</v>
      </c>
      <c r="E4257">
        <v>7.7</v>
      </c>
      <c r="F4257" s="7">
        <v>6.582856258703389</v>
      </c>
      <c r="G4257" s="7">
        <v>12.940343952636027</v>
      </c>
      <c r="H4257">
        <v>10.11</v>
      </c>
      <c r="I4257" s="7">
        <v>12.307578235128275</v>
      </c>
      <c r="J4257">
        <v>7.9</v>
      </c>
      <c r="K4257">
        <v>240.602</v>
      </c>
      <c r="L4257">
        <v>146.30000000000001</v>
      </c>
      <c r="M4257">
        <v>15.8</v>
      </c>
      <c r="N4257">
        <v>16.100000000000001</v>
      </c>
    </row>
    <row r="4258" spans="1:14" x14ac:dyDescent="0.25">
      <c r="A4258" t="s">
        <v>6</v>
      </c>
      <c r="B4258" t="s">
        <v>62</v>
      </c>
      <c r="C4258" s="1">
        <v>42479</v>
      </c>
      <c r="D4258">
        <f>13.1-0-0</f>
        <v>13.1</v>
      </c>
      <c r="E4258">
        <v>15.4</v>
      </c>
      <c r="F4258" s="7">
        <v>12.870957759554388</v>
      </c>
      <c r="G4258" s="7">
        <v>15.948237947561317</v>
      </c>
      <c r="H4258">
        <v>12.46</v>
      </c>
      <c r="I4258" s="7">
        <v>15.168390188892019</v>
      </c>
      <c r="J4258">
        <v>8.5</v>
      </c>
      <c r="K4258">
        <v>258.459</v>
      </c>
      <c r="L4258">
        <v>292.60000000000002</v>
      </c>
      <c r="M4258">
        <v>24</v>
      </c>
      <c r="N4258">
        <v>24.5</v>
      </c>
    </row>
    <row r="4259" spans="1:14" x14ac:dyDescent="0.25">
      <c r="A4259" t="s">
        <v>7</v>
      </c>
      <c r="B4259" t="s">
        <v>62</v>
      </c>
      <c r="C4259" s="1">
        <v>42479</v>
      </c>
      <c r="D4259">
        <f>13.6-0-0</f>
        <v>13.6</v>
      </c>
      <c r="E4259">
        <v>11.5</v>
      </c>
      <c r="F4259" s="7">
        <v>13.362215689308371</v>
      </c>
      <c r="G4259" s="7">
        <v>13.477925007048208</v>
      </c>
      <c r="H4259">
        <v>10.53</v>
      </c>
      <c r="I4259" s="7">
        <v>12.818872286439243</v>
      </c>
      <c r="J4259">
        <v>10.5</v>
      </c>
      <c r="K4259">
        <v>317.69000000000005</v>
      </c>
      <c r="L4259">
        <v>218.5</v>
      </c>
      <c r="M4259">
        <v>22.6</v>
      </c>
      <c r="N4259">
        <v>23</v>
      </c>
    </row>
    <row r="4260" spans="1:14" x14ac:dyDescent="0.25">
      <c r="A4260" t="s">
        <v>8</v>
      </c>
      <c r="B4260" t="s">
        <v>62</v>
      </c>
      <c r="C4260" s="1">
        <v>42479</v>
      </c>
      <c r="D4260">
        <f>14.3-0-0</f>
        <v>14.3</v>
      </c>
      <c r="E4260">
        <v>9.4</v>
      </c>
      <c r="F4260" s="7">
        <v>14.049976790963949</v>
      </c>
      <c r="G4260" s="7">
        <v>10.239639131660557</v>
      </c>
      <c r="H4260">
        <v>8</v>
      </c>
      <c r="I4260" s="7">
        <v>9.7389343106850852</v>
      </c>
      <c r="J4260">
        <v>14.1</v>
      </c>
      <c r="K4260">
        <v>428.03000000000003</v>
      </c>
      <c r="L4260">
        <v>178.6</v>
      </c>
      <c r="M4260">
        <v>37.5</v>
      </c>
      <c r="N4260">
        <v>38.200000000000003</v>
      </c>
    </row>
    <row r="4261" spans="1:14" x14ac:dyDescent="0.25">
      <c r="A4261" t="s">
        <v>9</v>
      </c>
      <c r="B4261" t="s">
        <v>62</v>
      </c>
      <c r="C4261" s="1">
        <v>42479</v>
      </c>
      <c r="D4261">
        <f>12.3-0-0</f>
        <v>12.3</v>
      </c>
      <c r="E4261">
        <v>11.3</v>
      </c>
      <c r="F4261" s="7">
        <v>12.084945071948013</v>
      </c>
      <c r="G4261" s="7">
        <v>13.26033267550042</v>
      </c>
      <c r="H4261">
        <v>10.36</v>
      </c>
      <c r="I4261" s="7">
        <v>12.611919932337186</v>
      </c>
      <c r="J4261">
        <v>9.1</v>
      </c>
      <c r="K4261">
        <v>277.29000000000002</v>
      </c>
      <c r="L4261">
        <v>214.70000000000002</v>
      </c>
      <c r="M4261">
        <v>21.2</v>
      </c>
      <c r="N4261">
        <v>21.6</v>
      </c>
    </row>
    <row r="4262" spans="1:14" x14ac:dyDescent="0.25">
      <c r="A4262" t="s">
        <v>10</v>
      </c>
      <c r="B4262" t="s">
        <v>62</v>
      </c>
      <c r="C4262" s="1">
        <v>42479</v>
      </c>
      <c r="D4262">
        <f>15.6-0-0</f>
        <v>15.6</v>
      </c>
      <c r="E4262">
        <v>12.5</v>
      </c>
      <c r="F4262" s="7">
        <v>15.327247408324309</v>
      </c>
      <c r="G4262" s="7">
        <v>12.556357485198758</v>
      </c>
      <c r="H4262">
        <v>9.81</v>
      </c>
      <c r="I4262" s="7">
        <v>11.942368198477586</v>
      </c>
      <c r="J4262">
        <v>9.9</v>
      </c>
      <c r="K4262">
        <v>301.05</v>
      </c>
      <c r="L4262">
        <v>237.5</v>
      </c>
      <c r="M4262">
        <v>29.7</v>
      </c>
      <c r="N4262">
        <v>30.2</v>
      </c>
    </row>
    <row r="4263" spans="1:14" x14ac:dyDescent="0.25">
      <c r="A4263" t="s">
        <v>11</v>
      </c>
      <c r="B4263" t="s">
        <v>62</v>
      </c>
      <c r="C4263" s="1">
        <v>42479</v>
      </c>
      <c r="D4263">
        <f>12.2-0-0</f>
        <v>12.2</v>
      </c>
      <c r="E4263">
        <v>9.6</v>
      </c>
      <c r="F4263" s="7">
        <v>11.986693485997217</v>
      </c>
      <c r="G4263" s="7">
        <v>12.018776430786581</v>
      </c>
      <c r="H4263">
        <v>9.39</v>
      </c>
      <c r="I4263" s="7">
        <v>11.431074147166619</v>
      </c>
      <c r="J4263">
        <v>5.9</v>
      </c>
      <c r="K4263">
        <v>180.46299999999999</v>
      </c>
      <c r="L4263">
        <v>182.4</v>
      </c>
      <c r="M4263">
        <v>19.7</v>
      </c>
      <c r="N4263">
        <v>20.100000000000001</v>
      </c>
    </row>
    <row r="4264" spans="1:14" x14ac:dyDescent="0.25">
      <c r="A4264" t="s">
        <v>12</v>
      </c>
      <c r="B4264" t="s">
        <v>62</v>
      </c>
      <c r="C4264" s="1">
        <v>42479</v>
      </c>
      <c r="D4264">
        <f>34.1-0-0</f>
        <v>34.1</v>
      </c>
      <c r="E4264">
        <v>28.9</v>
      </c>
      <c r="F4264" s="7">
        <v>33.503790809221726</v>
      </c>
      <c r="G4264" s="7">
        <v>8.486100930363687</v>
      </c>
      <c r="H4264">
        <v>6.63</v>
      </c>
      <c r="I4264" s="7">
        <v>8.0711418099802632</v>
      </c>
      <c r="J4264">
        <v>21.5</v>
      </c>
      <c r="K4264">
        <v>653.255</v>
      </c>
      <c r="L4264">
        <v>549.1</v>
      </c>
      <c r="M4264">
        <v>142.9</v>
      </c>
      <c r="N4264">
        <v>145.4</v>
      </c>
    </row>
    <row r="4265" spans="1:14" x14ac:dyDescent="0.25">
      <c r="A4265" t="s">
        <v>13</v>
      </c>
      <c r="B4265" t="s">
        <v>62</v>
      </c>
      <c r="C4265" s="1">
        <v>42479</v>
      </c>
      <c r="D4265">
        <f>12-0-0</f>
        <v>12</v>
      </c>
      <c r="E4265">
        <v>10</v>
      </c>
      <c r="F4265" s="7">
        <v>11.790190314095621</v>
      </c>
      <c r="G4265" s="7">
        <v>8.9212855934592596</v>
      </c>
      <c r="H4265">
        <v>6.97</v>
      </c>
      <c r="I4265" s="7">
        <v>8.4850465181843813</v>
      </c>
      <c r="J4265">
        <v>7.2</v>
      </c>
      <c r="K4265">
        <v>218.5</v>
      </c>
      <c r="L4265">
        <v>190</v>
      </c>
      <c r="M4265">
        <v>17.899999999999999</v>
      </c>
      <c r="N4265">
        <v>18.2</v>
      </c>
    </row>
    <row r="4266" spans="1:14" x14ac:dyDescent="0.25">
      <c r="A4266" t="s">
        <v>14</v>
      </c>
      <c r="B4266" t="s">
        <v>62</v>
      </c>
      <c r="C4266" s="1">
        <v>42479</v>
      </c>
      <c r="D4266">
        <f>52-0-0</f>
        <v>52</v>
      </c>
      <c r="E4266">
        <v>6.1</v>
      </c>
      <c r="F4266" s="7">
        <v>51.090824694414366</v>
      </c>
      <c r="G4266" s="7">
        <v>5.3886100930363678</v>
      </c>
      <c r="H4266">
        <v>4.21</v>
      </c>
      <c r="I4266" s="7">
        <v>5.1251141809980254</v>
      </c>
      <c r="J4266">
        <v>18</v>
      </c>
      <c r="K4266">
        <v>548</v>
      </c>
      <c r="L4266">
        <v>115.89999999999999</v>
      </c>
      <c r="M4266">
        <v>30.1</v>
      </c>
      <c r="N4266">
        <v>30.7</v>
      </c>
    </row>
    <row r="4267" spans="1:14" x14ac:dyDescent="0.25">
      <c r="A4267" t="s">
        <v>15</v>
      </c>
      <c r="B4267" t="s">
        <v>62</v>
      </c>
      <c r="C4267" s="1">
        <v>42479</v>
      </c>
      <c r="D4267">
        <f>13-0-0</f>
        <v>13</v>
      </c>
      <c r="E4267">
        <v>9.9</v>
      </c>
      <c r="F4267" s="7">
        <v>12.772706173603591</v>
      </c>
      <c r="G4267" s="7">
        <v>5.2222159571468838</v>
      </c>
      <c r="H4267">
        <v>4.08</v>
      </c>
      <c r="I4267" s="7">
        <v>4.9668564984493937</v>
      </c>
      <c r="J4267">
        <v>8</v>
      </c>
      <c r="K4267">
        <v>242.5</v>
      </c>
      <c r="L4267">
        <v>188.1</v>
      </c>
      <c r="M4267">
        <v>23.9</v>
      </c>
      <c r="N4267">
        <v>24.3</v>
      </c>
    </row>
    <row r="4268" spans="1:14" x14ac:dyDescent="0.25">
      <c r="A4268" t="s">
        <v>16</v>
      </c>
      <c r="B4268" t="s">
        <v>62</v>
      </c>
      <c r="C4268" s="1">
        <v>42479</v>
      </c>
      <c r="D4268">
        <f>11-0-0</f>
        <v>11</v>
      </c>
      <c r="E4268">
        <v>9.9</v>
      </c>
      <c r="F4268" s="7">
        <v>10.807674454587653</v>
      </c>
      <c r="G4268" s="7">
        <v>8.6908937129968979</v>
      </c>
      <c r="H4268">
        <v>6.79</v>
      </c>
      <c r="I4268" s="7">
        <v>8.2659204961939654</v>
      </c>
      <c r="J4268">
        <v>8.1999999999999993</v>
      </c>
      <c r="K4268">
        <v>247.5</v>
      </c>
      <c r="L4268">
        <v>188.1</v>
      </c>
      <c r="M4268">
        <v>46.1</v>
      </c>
      <c r="N4268">
        <v>46.9</v>
      </c>
    </row>
    <row r="4269" spans="1:14" x14ac:dyDescent="0.25">
      <c r="A4269" t="s">
        <v>17</v>
      </c>
      <c r="B4269" t="s">
        <v>62</v>
      </c>
      <c r="C4269" s="1">
        <v>42479</v>
      </c>
      <c r="D4269">
        <v>0</v>
      </c>
      <c r="E4269">
        <v>17</v>
      </c>
      <c r="F4269" s="7">
        <v>0</v>
      </c>
      <c r="G4269" s="7">
        <v>4.2110515928954042</v>
      </c>
      <c r="H4269">
        <v>3.29</v>
      </c>
      <c r="I4269" s="7">
        <v>4.0051367352692413</v>
      </c>
      <c r="J4269">
        <v>61.6</v>
      </c>
      <c r="K4269">
        <v>0</v>
      </c>
      <c r="L4269">
        <v>323</v>
      </c>
      <c r="M4269">
        <v>455.8</v>
      </c>
      <c r="N4269">
        <v>463.7</v>
      </c>
    </row>
    <row r="4270" spans="1:14" x14ac:dyDescent="0.25">
      <c r="A4270" t="s">
        <v>18</v>
      </c>
      <c r="B4270" t="s">
        <v>62</v>
      </c>
      <c r="C4270" s="1">
        <v>42479</v>
      </c>
      <c r="D4270">
        <f>20-0-0</f>
        <v>20</v>
      </c>
      <c r="E4270">
        <v>16.2</v>
      </c>
      <c r="F4270" s="7">
        <v>19.65031719015937</v>
      </c>
      <c r="G4270" s="7">
        <v>3.174288130814773</v>
      </c>
      <c r="H4270">
        <v>2.48</v>
      </c>
      <c r="I4270" s="7">
        <v>3.0190696363123766</v>
      </c>
      <c r="J4270">
        <v>12.5</v>
      </c>
      <c r="K4270">
        <v>380</v>
      </c>
      <c r="L4270">
        <v>307.8</v>
      </c>
      <c r="M4270">
        <v>99.8</v>
      </c>
      <c r="N4270">
        <v>101.5</v>
      </c>
    </row>
    <row r="4271" spans="1:14" x14ac:dyDescent="0.25">
      <c r="A4271" t="s">
        <v>19</v>
      </c>
      <c r="B4271" t="s">
        <v>62</v>
      </c>
      <c r="C4271" s="1">
        <v>42479</v>
      </c>
      <c r="D4271">
        <f>15-0-0</f>
        <v>15</v>
      </c>
      <c r="E4271">
        <v>14.6</v>
      </c>
      <c r="F4271" s="7">
        <v>14.737737892619528</v>
      </c>
      <c r="G4271" s="7">
        <v>3.1614885819001972</v>
      </c>
      <c r="H4271">
        <v>2.4700000000000002</v>
      </c>
      <c r="I4271" s="7">
        <v>3.0068959684240202</v>
      </c>
      <c r="J4271">
        <v>9.6999999999999993</v>
      </c>
      <c r="K4271">
        <v>296</v>
      </c>
      <c r="L4271">
        <v>277.39999999999998</v>
      </c>
      <c r="M4271">
        <v>121.4</v>
      </c>
      <c r="N4271">
        <v>123.5</v>
      </c>
    </row>
    <row r="4272" spans="1:14" x14ac:dyDescent="0.25">
      <c r="A4272" t="s">
        <v>20</v>
      </c>
      <c r="B4272" t="s">
        <v>62</v>
      </c>
      <c r="C4272" s="1">
        <v>42479</v>
      </c>
      <c r="D4272">
        <f>30-0-0</f>
        <v>30</v>
      </c>
      <c r="E4272">
        <v>23.5</v>
      </c>
      <c r="F4272" s="7">
        <v>29.475475785239055</v>
      </c>
      <c r="G4272" s="7">
        <v>2.5855088807442907</v>
      </c>
      <c r="H4272">
        <v>2.02</v>
      </c>
      <c r="I4272" s="7">
        <v>2.4590809134479841</v>
      </c>
      <c r="J4272">
        <v>18.2</v>
      </c>
      <c r="K4272">
        <v>551.5</v>
      </c>
      <c r="L4272">
        <v>446.5</v>
      </c>
      <c r="M4272">
        <v>114.6</v>
      </c>
      <c r="N4272">
        <v>116.5</v>
      </c>
    </row>
    <row r="4273" spans="1:14" x14ac:dyDescent="0.25">
      <c r="A4273" t="s">
        <v>21</v>
      </c>
      <c r="B4273" t="s">
        <v>62</v>
      </c>
      <c r="C4273" s="1">
        <v>42479</v>
      </c>
      <c r="D4273">
        <f>26-0-0</f>
        <v>26</v>
      </c>
      <c r="E4273">
        <v>22.5</v>
      </c>
      <c r="F4273" s="7">
        <v>25.545412347207183</v>
      </c>
      <c r="G4273" s="7">
        <v>3.8654637722018599</v>
      </c>
      <c r="H4273">
        <v>3.02</v>
      </c>
      <c r="I4273" s="7">
        <v>3.6764477022836197</v>
      </c>
      <c r="J4273">
        <v>16.100000000000001</v>
      </c>
      <c r="K4273">
        <v>488</v>
      </c>
      <c r="L4273">
        <v>427.5</v>
      </c>
      <c r="M4273">
        <v>186.8</v>
      </c>
      <c r="N4273">
        <v>190</v>
      </c>
    </row>
    <row r="4274" spans="1:14" x14ac:dyDescent="0.25">
      <c r="A4274" t="s">
        <v>22</v>
      </c>
      <c r="B4274" t="s">
        <v>62</v>
      </c>
      <c r="C4274" s="1">
        <v>42479</v>
      </c>
      <c r="D4274">
        <f>19-0-0</f>
        <v>19</v>
      </c>
      <c r="E4274">
        <v>17.100000000000001</v>
      </c>
      <c r="F4274" s="7">
        <v>18.6678013306514</v>
      </c>
      <c r="G4274" s="7">
        <v>1.8175359458697486</v>
      </c>
      <c r="H4274">
        <v>1.42</v>
      </c>
      <c r="I4274" s="7">
        <v>1.7286608401466024</v>
      </c>
      <c r="J4274">
        <v>10.9</v>
      </c>
      <c r="K4274">
        <v>330.5</v>
      </c>
      <c r="L4274">
        <v>324.90000000000003</v>
      </c>
      <c r="M4274">
        <v>119.3</v>
      </c>
      <c r="N4274">
        <v>121.3</v>
      </c>
    </row>
    <row r="4275" spans="1:14" x14ac:dyDescent="0.25">
      <c r="A4275" t="s">
        <v>23</v>
      </c>
      <c r="B4275" t="s">
        <v>62</v>
      </c>
      <c r="C4275" s="1">
        <v>42479</v>
      </c>
      <c r="D4275">
        <f>5.9-0-0</f>
        <v>5.9</v>
      </c>
      <c r="E4275">
        <v>4.7</v>
      </c>
      <c r="F4275" s="7">
        <v>5.7968435710970141</v>
      </c>
      <c r="G4275" s="7">
        <v>3.007893994925289</v>
      </c>
      <c r="H4275">
        <v>2.35</v>
      </c>
      <c r="I4275" s="7">
        <v>2.8608119537637435</v>
      </c>
      <c r="J4275">
        <v>2.6</v>
      </c>
      <c r="K4275">
        <v>78.64500000000001</v>
      </c>
      <c r="L4275">
        <v>89.3</v>
      </c>
      <c r="M4275">
        <v>2.6</v>
      </c>
      <c r="N4275">
        <v>2.6</v>
      </c>
    </row>
    <row r="4276" spans="1:14" x14ac:dyDescent="0.25">
      <c r="A4276" t="s">
        <v>24</v>
      </c>
      <c r="B4276" t="s">
        <v>62</v>
      </c>
      <c r="C4276" s="1">
        <v>42479</v>
      </c>
      <c r="D4276">
        <f>41-0-0</f>
        <v>41</v>
      </c>
      <c r="E4276">
        <v>35</v>
      </c>
      <c r="F4276" s="7">
        <v>40.283150239826711</v>
      </c>
      <c r="G4276" s="7">
        <v>2.2015224133070199</v>
      </c>
      <c r="H4276">
        <v>1.72</v>
      </c>
      <c r="I4276" s="7">
        <v>2.0938708767972933</v>
      </c>
      <c r="J4276">
        <v>23.3</v>
      </c>
      <c r="K4276">
        <v>707.5</v>
      </c>
      <c r="L4276">
        <v>665</v>
      </c>
      <c r="M4276">
        <v>255.3</v>
      </c>
      <c r="N4276">
        <v>259.8</v>
      </c>
    </row>
    <row r="4277" spans="1:14" x14ac:dyDescent="0.25">
      <c r="A4277" t="s">
        <v>25</v>
      </c>
      <c r="B4277" t="s">
        <v>62</v>
      </c>
      <c r="C4277" s="1">
        <v>42479</v>
      </c>
      <c r="D4277">
        <f>6-0-0</f>
        <v>6</v>
      </c>
      <c r="E4277">
        <v>6.3</v>
      </c>
      <c r="F4277" s="7">
        <v>5.8950951570478107</v>
      </c>
      <c r="G4277" s="7">
        <v>2.9566957992669858</v>
      </c>
      <c r="H4277">
        <v>2.31</v>
      </c>
      <c r="I4277" s="7">
        <v>2.8121172822103184</v>
      </c>
      <c r="J4277">
        <v>4</v>
      </c>
      <c r="K4277">
        <v>120</v>
      </c>
      <c r="L4277">
        <v>119.7</v>
      </c>
      <c r="M4277">
        <v>6.5</v>
      </c>
      <c r="N4277">
        <v>6.6</v>
      </c>
    </row>
    <row r="4278" spans="1:14" x14ac:dyDescent="0.25">
      <c r="A4278" t="s">
        <v>26</v>
      </c>
      <c r="B4278" t="s">
        <v>62</v>
      </c>
      <c r="C4278" s="1">
        <v>42479</v>
      </c>
      <c r="D4278">
        <f>21-0-0</f>
        <v>21</v>
      </c>
      <c r="E4278">
        <v>13.8</v>
      </c>
      <c r="F4278" s="7">
        <v>20.63283304966734</v>
      </c>
      <c r="G4278" s="7">
        <v>1.9967296306738087</v>
      </c>
      <c r="H4278">
        <v>1.56</v>
      </c>
      <c r="I4278" s="7">
        <v>1.8990921905835918</v>
      </c>
      <c r="J4278">
        <v>11.5</v>
      </c>
      <c r="K4278">
        <v>350</v>
      </c>
      <c r="L4278">
        <v>262.2</v>
      </c>
      <c r="M4278">
        <v>38.200000000000003</v>
      </c>
      <c r="N4278">
        <v>38.9</v>
      </c>
    </row>
    <row r="4279" spans="1:14" x14ac:dyDescent="0.25">
      <c r="A4279" t="s">
        <v>27</v>
      </c>
      <c r="B4279" t="s">
        <v>62</v>
      </c>
      <c r="C4279" s="1">
        <v>42479</v>
      </c>
      <c r="D4279">
        <f>20-0-0</f>
        <v>20</v>
      </c>
      <c r="E4279">
        <v>18.2</v>
      </c>
      <c r="F4279" s="7">
        <v>19.65031719015937</v>
      </c>
      <c r="G4279" s="7">
        <v>1.7279391034677192</v>
      </c>
      <c r="H4279">
        <v>1.35</v>
      </c>
      <c r="I4279" s="7">
        <v>1.6434451649281083</v>
      </c>
      <c r="J4279">
        <v>11.9</v>
      </c>
      <c r="K4279">
        <v>361.5</v>
      </c>
      <c r="L4279">
        <v>345.8</v>
      </c>
      <c r="M4279">
        <v>127.7</v>
      </c>
      <c r="N4279">
        <v>129.9</v>
      </c>
    </row>
    <row r="4280" spans="1:14" x14ac:dyDescent="0.25">
      <c r="A4280" t="s">
        <v>28</v>
      </c>
      <c r="B4280" t="s">
        <v>62</v>
      </c>
      <c r="C4280" s="1">
        <v>42479</v>
      </c>
      <c r="D4280">
        <f>6-0-0</f>
        <v>6</v>
      </c>
      <c r="E4280">
        <v>7</v>
      </c>
      <c r="F4280" s="7">
        <v>5.8950951570478107</v>
      </c>
      <c r="G4280" s="7">
        <v>1.7151395545531434</v>
      </c>
      <c r="H4280">
        <v>1.34</v>
      </c>
      <c r="I4280" s="7">
        <v>1.6312714970397519</v>
      </c>
      <c r="J4280">
        <v>3.9</v>
      </c>
      <c r="K4280">
        <v>117.5</v>
      </c>
      <c r="L4280">
        <v>133</v>
      </c>
      <c r="M4280">
        <v>41.8</v>
      </c>
      <c r="N4280">
        <v>42.5</v>
      </c>
    </row>
    <row r="4281" spans="1:14" x14ac:dyDescent="0.25">
      <c r="A4281" t="s">
        <v>29</v>
      </c>
      <c r="B4281" t="s">
        <v>62</v>
      </c>
      <c r="C4281" s="1">
        <v>42479</v>
      </c>
      <c r="D4281">
        <f>16-0-0</f>
        <v>16</v>
      </c>
      <c r="E4281">
        <v>12.4</v>
      </c>
      <c r="F4281" s="7">
        <v>15.720253752127496</v>
      </c>
      <c r="G4281" s="7">
        <v>1.6511418099802646</v>
      </c>
      <c r="H4281">
        <v>1.29</v>
      </c>
      <c r="I4281" s="7">
        <v>1.57040315759797</v>
      </c>
      <c r="J4281">
        <v>9.8000000000000007</v>
      </c>
      <c r="K4281">
        <v>299</v>
      </c>
      <c r="L4281">
        <v>235.6</v>
      </c>
      <c r="M4281">
        <v>22.9</v>
      </c>
      <c r="N4281">
        <v>23.3</v>
      </c>
    </row>
    <row r="4282" spans="1:14" x14ac:dyDescent="0.25">
      <c r="A4282" t="s">
        <v>30</v>
      </c>
      <c r="B4282" t="s">
        <v>62</v>
      </c>
      <c r="C4282" s="1">
        <v>42479</v>
      </c>
      <c r="D4282">
        <f>35-0-0</f>
        <v>35</v>
      </c>
      <c r="E4282">
        <v>31.3</v>
      </c>
      <c r="F4282" s="7">
        <v>34.388055082778898</v>
      </c>
      <c r="G4282" s="7">
        <v>2.0479278263321117</v>
      </c>
      <c r="H4282">
        <v>1.6</v>
      </c>
      <c r="I4282" s="7">
        <v>1.9477868621370173</v>
      </c>
      <c r="J4282">
        <v>22.1</v>
      </c>
      <c r="K4282">
        <v>670</v>
      </c>
      <c r="L4282">
        <v>594.70000000000005</v>
      </c>
      <c r="M4282">
        <v>55</v>
      </c>
      <c r="N4282">
        <v>55.9</v>
      </c>
    </row>
    <row r="4283" spans="1:14" x14ac:dyDescent="0.25">
      <c r="A4283" t="s">
        <v>31</v>
      </c>
      <c r="B4283" t="s">
        <v>62</v>
      </c>
      <c r="C4283" s="1">
        <v>42479</v>
      </c>
      <c r="D4283">
        <f>53-0-0</f>
        <v>53</v>
      </c>
      <c r="E4283">
        <v>40.299999999999997</v>
      </c>
      <c r="F4283" s="7">
        <v>52.073340553922328</v>
      </c>
      <c r="G4283" s="7">
        <v>1.7151395545531434</v>
      </c>
      <c r="H4283">
        <v>1.34</v>
      </c>
      <c r="I4283" s="7">
        <v>1.6312714970397519</v>
      </c>
      <c r="J4283">
        <v>32.9</v>
      </c>
      <c r="K4283">
        <v>998.5</v>
      </c>
      <c r="L4283">
        <v>765.69999999999993</v>
      </c>
      <c r="M4283">
        <v>142</v>
      </c>
      <c r="N4283">
        <v>144.5</v>
      </c>
    </row>
    <row r="4284" spans="1:14" x14ac:dyDescent="0.25">
      <c r="A4284" t="s">
        <v>32</v>
      </c>
      <c r="B4284" t="s">
        <v>62</v>
      </c>
      <c r="C4284" s="1">
        <v>42479</v>
      </c>
      <c r="D4284">
        <f>7-0-0</f>
        <v>7</v>
      </c>
      <c r="E4284">
        <v>6.8</v>
      </c>
      <c r="F4284" s="7">
        <v>6.8776110165557798</v>
      </c>
      <c r="G4284" s="7">
        <v>1.0623625599097828</v>
      </c>
      <c r="H4284">
        <v>0.83</v>
      </c>
      <c r="I4284" s="7">
        <v>1.0104144347335775</v>
      </c>
      <c r="J4284">
        <v>4.4000000000000004</v>
      </c>
      <c r="K4284">
        <v>133</v>
      </c>
      <c r="L4284">
        <v>129.19999999999999</v>
      </c>
      <c r="M4284">
        <v>39.200000000000003</v>
      </c>
      <c r="N4284">
        <v>39.9</v>
      </c>
    </row>
    <row r="4285" spans="1:14" x14ac:dyDescent="0.25">
      <c r="A4285" t="s">
        <v>33</v>
      </c>
      <c r="B4285" t="s">
        <v>62</v>
      </c>
      <c r="C4285" s="1">
        <v>42479</v>
      </c>
      <c r="D4285">
        <v>0</v>
      </c>
      <c r="E4285">
        <v>15</v>
      </c>
      <c r="F4285" s="7">
        <v>0</v>
      </c>
      <c r="G4285" s="7">
        <v>1.2415562447138424</v>
      </c>
      <c r="H4285">
        <v>0.97</v>
      </c>
      <c r="I4285" s="7">
        <v>1.1808457851705665</v>
      </c>
      <c r="J4285">
        <v>54.3</v>
      </c>
      <c r="K4285">
        <v>0</v>
      </c>
      <c r="L4285">
        <v>285</v>
      </c>
      <c r="M4285">
        <v>738.1</v>
      </c>
      <c r="N4285">
        <v>750.9</v>
      </c>
    </row>
    <row r="4286" spans="1:14" x14ac:dyDescent="0.25">
      <c r="A4286" t="s">
        <v>34</v>
      </c>
      <c r="B4286" t="s">
        <v>62</v>
      </c>
      <c r="C4286" s="1">
        <v>42479</v>
      </c>
      <c r="D4286">
        <f>9.2-0-0</f>
        <v>9.1999999999999993</v>
      </c>
      <c r="E4286">
        <v>7.2</v>
      </c>
      <c r="F4286" s="7">
        <v>9.0391459074733103</v>
      </c>
      <c r="G4286" s="7">
        <v>0.71677473921623913</v>
      </c>
      <c r="H4286">
        <v>0.56000000000000005</v>
      </c>
      <c r="I4286" s="7">
        <v>0.68172540174795604</v>
      </c>
      <c r="J4286">
        <v>5.4</v>
      </c>
      <c r="K4286">
        <v>164.36499999999995</v>
      </c>
      <c r="L4286">
        <v>136.80000000000001</v>
      </c>
      <c r="M4286">
        <v>13.5</v>
      </c>
      <c r="N4286">
        <v>13.7</v>
      </c>
    </row>
    <row r="4287" spans="1:14" x14ac:dyDescent="0.25">
      <c r="A4287" t="s">
        <v>35</v>
      </c>
      <c r="B4287" t="s">
        <v>62</v>
      </c>
      <c r="C4287" s="1">
        <v>42479</v>
      </c>
      <c r="D4287">
        <f>21-0-0</f>
        <v>21</v>
      </c>
      <c r="E4287">
        <v>18</v>
      </c>
      <c r="F4287" s="7">
        <v>20.63283304966734</v>
      </c>
      <c r="G4287" s="7">
        <v>0.70397519030166333</v>
      </c>
      <c r="H4287">
        <v>0.55000000000000004</v>
      </c>
      <c r="I4287" s="7">
        <v>0.66955173385959965</v>
      </c>
      <c r="J4287">
        <v>14.6</v>
      </c>
      <c r="K4287">
        <v>442</v>
      </c>
      <c r="L4287">
        <v>342</v>
      </c>
      <c r="M4287">
        <v>157</v>
      </c>
      <c r="N4287">
        <v>159.69999999999999</v>
      </c>
    </row>
    <row r="4288" spans="1:14" x14ac:dyDescent="0.25">
      <c r="A4288" t="s">
        <v>36</v>
      </c>
      <c r="B4288" t="s">
        <v>62</v>
      </c>
      <c r="C4288" s="1">
        <v>42479</v>
      </c>
      <c r="D4288">
        <v>0</v>
      </c>
      <c r="E4288">
        <v>8</v>
      </c>
      <c r="F4288" s="7">
        <v>0</v>
      </c>
      <c r="G4288" s="7">
        <v>0.31998872286439239</v>
      </c>
      <c r="H4288">
        <v>0.25</v>
      </c>
      <c r="I4288" s="7">
        <v>0.30434169720890891</v>
      </c>
      <c r="J4288">
        <v>29</v>
      </c>
      <c r="K4288">
        <v>0</v>
      </c>
      <c r="L4288">
        <v>152</v>
      </c>
      <c r="M4288">
        <v>0</v>
      </c>
      <c r="N4288">
        <v>0</v>
      </c>
    </row>
    <row r="4289" spans="1:14" x14ac:dyDescent="0.25">
      <c r="A4289" t="s">
        <v>37</v>
      </c>
      <c r="B4289" t="s">
        <v>62</v>
      </c>
      <c r="C4289" s="1">
        <v>42479</v>
      </c>
      <c r="D4289">
        <v>0</v>
      </c>
      <c r="E4289">
        <v>0</v>
      </c>
      <c r="F4289" s="7">
        <v>0</v>
      </c>
      <c r="G4289" s="7">
        <v>0</v>
      </c>
      <c r="H4289">
        <v>0</v>
      </c>
      <c r="I4289" s="7">
        <v>0</v>
      </c>
      <c r="J4289">
        <v>0</v>
      </c>
      <c r="K4289">
        <v>0</v>
      </c>
      <c r="L4289">
        <v>0</v>
      </c>
      <c r="M4289">
        <v>0</v>
      </c>
      <c r="N4289">
        <v>0</v>
      </c>
    </row>
    <row r="4290" spans="1:14" x14ac:dyDescent="0.25">
      <c r="A4290" t="s">
        <v>38</v>
      </c>
      <c r="B4290" t="s">
        <v>62</v>
      </c>
      <c r="C4290" s="1">
        <v>42479</v>
      </c>
      <c r="D4290">
        <v>0</v>
      </c>
      <c r="E4290">
        <v>10</v>
      </c>
      <c r="F4290" s="7">
        <v>0</v>
      </c>
      <c r="G4290" s="7">
        <v>0</v>
      </c>
      <c r="H4290">
        <v>0</v>
      </c>
      <c r="I4290" s="7">
        <v>0</v>
      </c>
      <c r="J4290">
        <v>36.200000000000003</v>
      </c>
      <c r="K4290">
        <v>0</v>
      </c>
      <c r="L4290">
        <v>190</v>
      </c>
      <c r="M4290">
        <v>494.5</v>
      </c>
      <c r="N4290">
        <v>503.1</v>
      </c>
    </row>
    <row r="4291" spans="1:14" x14ac:dyDescent="0.25">
      <c r="A4291" t="s">
        <v>59</v>
      </c>
      <c r="B4291" t="s">
        <v>62</v>
      </c>
      <c r="C4291" s="1">
        <v>42479</v>
      </c>
      <c r="D4291">
        <v>0</v>
      </c>
      <c r="E4291">
        <v>5</v>
      </c>
      <c r="F4291" s="7">
        <v>0</v>
      </c>
      <c r="G4291" s="7">
        <v>0</v>
      </c>
      <c r="I4291" s="7">
        <v>0</v>
      </c>
      <c r="K4291">
        <v>0</v>
      </c>
      <c r="L4291">
        <v>95</v>
      </c>
      <c r="M4291">
        <v>0</v>
      </c>
      <c r="N4291">
        <v>0</v>
      </c>
    </row>
    <row r="4292" spans="1:14" x14ac:dyDescent="0.25">
      <c r="A4292" t="s">
        <v>1</v>
      </c>
      <c r="B4292" t="s">
        <v>62</v>
      </c>
      <c r="C4292" s="1">
        <v>42480</v>
      </c>
      <c r="D4292">
        <v>642.29999999999995</v>
      </c>
      <c r="E4292">
        <v>507.19999999999993</v>
      </c>
      <c r="F4292">
        <v>557</v>
      </c>
      <c r="G4292">
        <v>221</v>
      </c>
      <c r="H4292">
        <v>177.35000000000002</v>
      </c>
      <c r="I4292">
        <v>189.38000000000002</v>
      </c>
      <c r="J4292">
        <v>543.14414414414409</v>
      </c>
      <c r="K4292">
        <v>12674.900000000001</v>
      </c>
      <c r="L4292">
        <v>11762</v>
      </c>
      <c r="M4292">
        <v>3965.8999999999996</v>
      </c>
      <c r="N4292">
        <v>3999.0799999999995</v>
      </c>
    </row>
    <row r="4293" spans="1:14" x14ac:dyDescent="0.25">
      <c r="A4293" t="s">
        <v>2</v>
      </c>
      <c r="B4293" t="s">
        <v>62</v>
      </c>
      <c r="C4293" s="1">
        <v>42480</v>
      </c>
      <c r="D4293">
        <f>17-0-0</f>
        <v>17</v>
      </c>
      <c r="E4293">
        <v>15.4</v>
      </c>
      <c r="F4293" s="7">
        <v>14.742332243499924</v>
      </c>
      <c r="G4293" s="7">
        <v>25.794756131942481</v>
      </c>
      <c r="H4293">
        <v>20.7</v>
      </c>
      <c r="I4293" s="7">
        <v>22.104121793064561</v>
      </c>
      <c r="J4293">
        <v>10.7</v>
      </c>
      <c r="K4293">
        <v>338.77000000000004</v>
      </c>
      <c r="L4293">
        <v>308</v>
      </c>
      <c r="M4293">
        <v>34.1</v>
      </c>
      <c r="N4293">
        <v>34.4</v>
      </c>
    </row>
    <row r="4294" spans="1:14" x14ac:dyDescent="0.25">
      <c r="A4294" t="s">
        <v>3</v>
      </c>
      <c r="B4294" t="s">
        <v>62</v>
      </c>
      <c r="C4294" s="1">
        <v>42480</v>
      </c>
      <c r="D4294">
        <f>4.4-0-0</f>
        <v>4.4000000000000004</v>
      </c>
      <c r="E4294">
        <v>3.9</v>
      </c>
      <c r="F4294" s="7">
        <v>3.8156624630235099</v>
      </c>
      <c r="G4294" s="7">
        <v>17.582802368198475</v>
      </c>
      <c r="H4294">
        <v>14.11</v>
      </c>
      <c r="I4294" s="7">
        <v>15.067109106287001</v>
      </c>
      <c r="J4294">
        <v>2.9</v>
      </c>
      <c r="K4294">
        <v>92.56</v>
      </c>
      <c r="L4294">
        <v>78</v>
      </c>
      <c r="M4294">
        <v>19.100000000000001</v>
      </c>
      <c r="N4294">
        <v>19.3</v>
      </c>
    </row>
    <row r="4295" spans="1:14" x14ac:dyDescent="0.25">
      <c r="A4295" t="s">
        <v>4</v>
      </c>
      <c r="B4295" t="s">
        <v>62</v>
      </c>
      <c r="C4295" s="1">
        <v>42480</v>
      </c>
      <c r="D4295">
        <f>7.8-0-0</f>
        <v>7.8</v>
      </c>
      <c r="E4295">
        <v>7.8</v>
      </c>
      <c r="F4295" s="7">
        <v>6.7641289117234935</v>
      </c>
      <c r="G4295" s="7">
        <v>13.059374118973778</v>
      </c>
      <c r="H4295">
        <v>10.48</v>
      </c>
      <c r="I4295" s="7">
        <v>11.190879052720609</v>
      </c>
      <c r="J4295">
        <v>5.8</v>
      </c>
      <c r="K4295">
        <v>184.29500000000004</v>
      </c>
      <c r="L4295">
        <v>156</v>
      </c>
      <c r="M4295">
        <v>34.1</v>
      </c>
      <c r="N4295">
        <v>34.4</v>
      </c>
    </row>
    <row r="4296" spans="1:14" x14ac:dyDescent="0.25">
      <c r="A4296" t="s">
        <v>5</v>
      </c>
      <c r="B4296" t="s">
        <v>62</v>
      </c>
      <c r="C4296" s="1">
        <v>42480</v>
      </c>
      <c r="D4296">
        <f>8.1-0-0</f>
        <v>8.1</v>
      </c>
      <c r="E4296">
        <v>7.7</v>
      </c>
      <c r="F4296" s="7">
        <v>7.0242877160205515</v>
      </c>
      <c r="G4296" s="7">
        <v>12.598308429658864</v>
      </c>
      <c r="H4296">
        <v>10.11</v>
      </c>
      <c r="I4296" s="7">
        <v>10.795781223569213</v>
      </c>
      <c r="J4296">
        <v>7.9</v>
      </c>
      <c r="K4296">
        <v>248.68200000000002</v>
      </c>
      <c r="L4296">
        <v>154</v>
      </c>
      <c r="M4296">
        <v>16.8</v>
      </c>
      <c r="N4296">
        <v>16.899999999999999</v>
      </c>
    </row>
    <row r="4297" spans="1:14" x14ac:dyDescent="0.25">
      <c r="A4297" t="s">
        <v>6</v>
      </c>
      <c r="B4297" t="s">
        <v>62</v>
      </c>
      <c r="C4297" s="1">
        <v>42480</v>
      </c>
      <c r="D4297">
        <f>10.4-0-1</f>
        <v>9.4</v>
      </c>
      <c r="E4297">
        <v>15.4</v>
      </c>
      <c r="F4297" s="7">
        <v>8.1516425346411339</v>
      </c>
      <c r="G4297" s="7">
        <v>15.526698618550888</v>
      </c>
      <c r="H4297">
        <v>12.46</v>
      </c>
      <c r="I4297" s="7">
        <v>13.305186354665915</v>
      </c>
      <c r="J4297">
        <v>8.5</v>
      </c>
      <c r="K4297">
        <v>268.87200000000001</v>
      </c>
      <c r="L4297">
        <v>308</v>
      </c>
      <c r="M4297">
        <v>25.6</v>
      </c>
      <c r="N4297">
        <v>25.9</v>
      </c>
    </row>
    <row r="4298" spans="1:14" x14ac:dyDescent="0.25">
      <c r="A4298" t="s">
        <v>7</v>
      </c>
      <c r="B4298" t="s">
        <v>62</v>
      </c>
      <c r="C4298" s="1">
        <v>42480</v>
      </c>
      <c r="D4298">
        <f>12.9-0-0</f>
        <v>12.9</v>
      </c>
      <c r="E4298">
        <v>11.5</v>
      </c>
      <c r="F4298" s="7">
        <v>11.186828584773471</v>
      </c>
      <c r="G4298" s="7">
        <v>13.121680293205522</v>
      </c>
      <c r="H4298">
        <v>10.53</v>
      </c>
      <c r="I4298" s="7">
        <v>11.244270651254581</v>
      </c>
      <c r="J4298">
        <v>10.5</v>
      </c>
      <c r="K4298">
        <v>330.63000000000005</v>
      </c>
      <c r="L4298">
        <v>230</v>
      </c>
      <c r="M4298">
        <v>24.1</v>
      </c>
      <c r="N4298">
        <v>24.3</v>
      </c>
    </row>
    <row r="4299" spans="1:14" x14ac:dyDescent="0.25">
      <c r="A4299" t="s">
        <v>8</v>
      </c>
      <c r="B4299" t="s">
        <v>62</v>
      </c>
      <c r="C4299" s="1">
        <v>42480</v>
      </c>
      <c r="D4299">
        <f>13.5-0-0</f>
        <v>13.5</v>
      </c>
      <c r="E4299">
        <v>9.4</v>
      </c>
      <c r="F4299" s="7">
        <v>11.707146193367587</v>
      </c>
      <c r="G4299" s="7">
        <v>9.9689878770792202</v>
      </c>
      <c r="H4299">
        <v>8</v>
      </c>
      <c r="I4299" s="7">
        <v>8.5426557654355797</v>
      </c>
      <c r="J4299">
        <v>14</v>
      </c>
      <c r="K4299">
        <v>441.55500000000006</v>
      </c>
      <c r="L4299">
        <v>188</v>
      </c>
      <c r="M4299">
        <v>39.700000000000003</v>
      </c>
      <c r="N4299">
        <v>40</v>
      </c>
    </row>
    <row r="4300" spans="1:14" x14ac:dyDescent="0.25">
      <c r="A4300" t="s">
        <v>9</v>
      </c>
      <c r="B4300" t="s">
        <v>62</v>
      </c>
      <c r="C4300" s="1">
        <v>42480</v>
      </c>
      <c r="D4300">
        <f>12.3-0-0</f>
        <v>12.3</v>
      </c>
      <c r="E4300">
        <v>11.3</v>
      </c>
      <c r="F4300" s="7">
        <v>10.666510976179357</v>
      </c>
      <c r="G4300" s="7">
        <v>12.909839300817591</v>
      </c>
      <c r="H4300">
        <v>10.36</v>
      </c>
      <c r="I4300" s="7">
        <v>11.062739216239075</v>
      </c>
      <c r="J4300">
        <v>9.1999999999999993</v>
      </c>
      <c r="K4300">
        <v>289.62</v>
      </c>
      <c r="L4300">
        <v>226</v>
      </c>
      <c r="M4300">
        <v>22.8</v>
      </c>
      <c r="N4300">
        <v>23</v>
      </c>
    </row>
    <row r="4301" spans="1:14" x14ac:dyDescent="0.25">
      <c r="A4301" t="s">
        <v>10</v>
      </c>
      <c r="B4301" t="s">
        <v>62</v>
      </c>
      <c r="C4301" s="1">
        <v>42480</v>
      </c>
      <c r="D4301">
        <f>16.7-0-0</f>
        <v>16.7</v>
      </c>
      <c r="E4301">
        <v>12.5</v>
      </c>
      <c r="F4301" s="7">
        <v>14.482173439202866</v>
      </c>
      <c r="G4301" s="7">
        <v>12.224471384268396</v>
      </c>
      <c r="H4301">
        <v>9.81</v>
      </c>
      <c r="I4301" s="7">
        <v>10.47543163236538</v>
      </c>
      <c r="J4301">
        <v>10.1</v>
      </c>
      <c r="K4301">
        <v>317.77000000000004</v>
      </c>
      <c r="L4301">
        <v>250</v>
      </c>
      <c r="M4301">
        <v>32.1</v>
      </c>
      <c r="N4301">
        <v>32.4</v>
      </c>
    </row>
    <row r="4302" spans="1:14" x14ac:dyDescent="0.25">
      <c r="A4302" t="s">
        <v>11</v>
      </c>
      <c r="B4302" t="s">
        <v>62</v>
      </c>
      <c r="C4302" s="1">
        <v>42480</v>
      </c>
      <c r="D4302">
        <f>10.5-0-0</f>
        <v>10.5</v>
      </c>
      <c r="E4302">
        <v>9.6</v>
      </c>
      <c r="F4302" s="7">
        <v>9.1055581503970107</v>
      </c>
      <c r="G4302" s="7">
        <v>11.701099520721735</v>
      </c>
      <c r="H4302">
        <v>9.39</v>
      </c>
      <c r="I4302" s="7">
        <v>10.026942204680012</v>
      </c>
      <c r="J4302">
        <v>6.1</v>
      </c>
      <c r="K4302">
        <v>190.98800000000003</v>
      </c>
      <c r="L4302">
        <v>192</v>
      </c>
      <c r="M4302">
        <v>21.4</v>
      </c>
      <c r="N4302">
        <v>21.6</v>
      </c>
    </row>
    <row r="4303" spans="1:14" x14ac:dyDescent="0.25">
      <c r="A4303" t="s">
        <v>12</v>
      </c>
      <c r="B4303" t="s">
        <v>62</v>
      </c>
      <c r="C4303" s="1">
        <v>42480</v>
      </c>
      <c r="D4303">
        <f>34.6-0-0</f>
        <v>34.6</v>
      </c>
      <c r="E4303">
        <v>28.9</v>
      </c>
      <c r="F4303" s="7">
        <v>30.004982095593963</v>
      </c>
      <c r="G4303" s="7">
        <v>8.2617987031294042</v>
      </c>
      <c r="H4303">
        <v>6.63</v>
      </c>
      <c r="I4303" s="7">
        <v>7.0797259656047355</v>
      </c>
      <c r="J4303">
        <v>21.8</v>
      </c>
      <c r="K4303">
        <v>687.85500000000002</v>
      </c>
      <c r="L4303">
        <v>578</v>
      </c>
      <c r="M4303">
        <v>154.19999999999999</v>
      </c>
      <c r="N4303">
        <v>155.5</v>
      </c>
    </row>
    <row r="4304" spans="1:14" x14ac:dyDescent="0.25">
      <c r="A4304" t="s">
        <v>13</v>
      </c>
      <c r="B4304" t="s">
        <v>62</v>
      </c>
      <c r="C4304" s="1">
        <v>42480</v>
      </c>
      <c r="D4304">
        <f>11-0-0</f>
        <v>11</v>
      </c>
      <c r="E4304">
        <v>10</v>
      </c>
      <c r="F4304" s="7">
        <v>9.5391561575587733</v>
      </c>
      <c r="G4304" s="7">
        <v>8.6854806879052706</v>
      </c>
      <c r="H4304">
        <v>6.97</v>
      </c>
      <c r="I4304" s="7">
        <v>7.4427888356357483</v>
      </c>
      <c r="J4304">
        <v>7.3</v>
      </c>
      <c r="K4304">
        <v>229.5</v>
      </c>
      <c r="L4304">
        <v>200</v>
      </c>
      <c r="M4304">
        <v>19.3</v>
      </c>
      <c r="N4304">
        <v>19.399999999999999</v>
      </c>
    </row>
    <row r="4305" spans="1:14" x14ac:dyDescent="0.25">
      <c r="A4305" t="s">
        <v>14</v>
      </c>
      <c r="B4305" t="s">
        <v>62</v>
      </c>
      <c r="C4305" s="1">
        <v>42480</v>
      </c>
      <c r="D4305">
        <f>52-0-0</f>
        <v>52</v>
      </c>
      <c r="E4305">
        <v>6.1</v>
      </c>
      <c r="F4305" s="7">
        <v>45.094192744823296</v>
      </c>
      <c r="G4305" s="7">
        <v>5.2461798703129396</v>
      </c>
      <c r="H4305">
        <v>4.21</v>
      </c>
      <c r="I4305" s="7">
        <v>4.495572596560474</v>
      </c>
      <c r="J4305">
        <v>19</v>
      </c>
      <c r="K4305">
        <v>600</v>
      </c>
      <c r="L4305">
        <v>122</v>
      </c>
      <c r="M4305">
        <v>33.799999999999997</v>
      </c>
      <c r="N4305">
        <v>34.1</v>
      </c>
    </row>
    <row r="4306" spans="1:14" x14ac:dyDescent="0.25">
      <c r="A4306" t="s">
        <v>15</v>
      </c>
      <c r="B4306" t="s">
        <v>62</v>
      </c>
      <c r="C4306" s="1">
        <v>42480</v>
      </c>
      <c r="D4306">
        <f>13-0-0</f>
        <v>13</v>
      </c>
      <c r="E4306">
        <v>9.9</v>
      </c>
      <c r="F4306" s="7">
        <v>11.273548186205824</v>
      </c>
      <c r="G4306" s="7">
        <v>5.0841838173104028</v>
      </c>
      <c r="H4306">
        <v>4.08</v>
      </c>
      <c r="I4306" s="7">
        <v>4.3567544403721454</v>
      </c>
      <c r="J4306">
        <v>8.1</v>
      </c>
      <c r="K4306">
        <v>255.5</v>
      </c>
      <c r="L4306">
        <v>198</v>
      </c>
      <c r="M4306">
        <v>25.8</v>
      </c>
      <c r="N4306">
        <v>26</v>
      </c>
    </row>
    <row r="4307" spans="1:14" x14ac:dyDescent="0.25">
      <c r="A4307" t="s">
        <v>16</v>
      </c>
      <c r="B4307" t="s">
        <v>62</v>
      </c>
      <c r="C4307" s="1">
        <v>42480</v>
      </c>
      <c r="D4307">
        <f>12-0-0</f>
        <v>12</v>
      </c>
      <c r="E4307">
        <v>9.9</v>
      </c>
      <c r="F4307" s="7">
        <v>10.406352171882299</v>
      </c>
      <c r="G4307" s="7">
        <v>8.4611784606709879</v>
      </c>
      <c r="H4307">
        <v>6.79</v>
      </c>
      <c r="I4307" s="7">
        <v>7.2505790809134485</v>
      </c>
      <c r="J4307">
        <v>8.1999999999999993</v>
      </c>
      <c r="K4307">
        <v>259.5</v>
      </c>
      <c r="L4307">
        <v>198</v>
      </c>
      <c r="M4307">
        <v>49.5</v>
      </c>
      <c r="N4307">
        <v>49.9</v>
      </c>
    </row>
    <row r="4308" spans="1:14" x14ac:dyDescent="0.25">
      <c r="A4308" t="s">
        <v>17</v>
      </c>
      <c r="B4308" t="s">
        <v>62</v>
      </c>
      <c r="C4308" s="1">
        <v>42480</v>
      </c>
      <c r="D4308">
        <v>0</v>
      </c>
      <c r="E4308">
        <v>17</v>
      </c>
      <c r="F4308" s="7">
        <v>0</v>
      </c>
      <c r="G4308" s="7">
        <v>4.0997462644488296</v>
      </c>
      <c r="H4308">
        <v>3.29</v>
      </c>
      <c r="I4308" s="7">
        <v>3.5131671835353822</v>
      </c>
      <c r="J4308">
        <v>59.8</v>
      </c>
      <c r="K4308">
        <v>0</v>
      </c>
      <c r="L4308">
        <v>340</v>
      </c>
      <c r="M4308">
        <v>471.4</v>
      </c>
      <c r="N4308">
        <v>475.3</v>
      </c>
    </row>
    <row r="4309" spans="1:14" x14ac:dyDescent="0.25">
      <c r="A4309" t="s">
        <v>18</v>
      </c>
      <c r="B4309" t="s">
        <v>62</v>
      </c>
      <c r="C4309" s="1">
        <v>42480</v>
      </c>
      <c r="D4309">
        <f>20-0-0</f>
        <v>20</v>
      </c>
      <c r="E4309">
        <v>16.2</v>
      </c>
      <c r="F4309" s="7">
        <v>17.3439202864705</v>
      </c>
      <c r="G4309" s="7">
        <v>3.0903862418945587</v>
      </c>
      <c r="H4309">
        <v>2.48</v>
      </c>
      <c r="I4309" s="7">
        <v>2.6482232872850293</v>
      </c>
      <c r="J4309">
        <v>12.7</v>
      </c>
      <c r="K4309">
        <v>400</v>
      </c>
      <c r="L4309">
        <v>324</v>
      </c>
      <c r="M4309">
        <v>107.6</v>
      </c>
      <c r="N4309">
        <v>108.5</v>
      </c>
    </row>
    <row r="4310" spans="1:14" x14ac:dyDescent="0.25">
      <c r="A4310" t="s">
        <v>19</v>
      </c>
      <c r="B4310" t="s">
        <v>62</v>
      </c>
      <c r="C4310" s="1">
        <v>42480</v>
      </c>
      <c r="D4310">
        <f>15-0-0</f>
        <v>15</v>
      </c>
      <c r="E4310">
        <v>14.6</v>
      </c>
      <c r="F4310" s="7">
        <v>13.007940214852873</v>
      </c>
      <c r="G4310" s="7">
        <v>3.0779250070482096</v>
      </c>
      <c r="H4310">
        <v>2.4700000000000002</v>
      </c>
      <c r="I4310" s="7">
        <v>2.6375449675782354</v>
      </c>
      <c r="J4310">
        <v>9.9</v>
      </c>
      <c r="K4310">
        <v>311</v>
      </c>
      <c r="L4310">
        <v>292</v>
      </c>
      <c r="M4310">
        <v>130.69999999999999</v>
      </c>
      <c r="N4310">
        <v>131.80000000000001</v>
      </c>
    </row>
    <row r="4311" spans="1:14" x14ac:dyDescent="0.25">
      <c r="A4311" t="s">
        <v>20</v>
      </c>
      <c r="B4311" t="s">
        <v>62</v>
      </c>
      <c r="C4311" s="1">
        <v>42480</v>
      </c>
      <c r="D4311">
        <f>32-0-0</f>
        <v>32</v>
      </c>
      <c r="E4311">
        <v>23.5</v>
      </c>
      <c r="F4311" s="7">
        <v>27.750272458352796</v>
      </c>
      <c r="G4311" s="7">
        <v>2.5171694389625032</v>
      </c>
      <c r="H4311">
        <v>2.02</v>
      </c>
      <c r="I4311" s="7">
        <v>2.1570205807724836</v>
      </c>
      <c r="J4311">
        <v>18.5</v>
      </c>
      <c r="K4311">
        <v>583.5</v>
      </c>
      <c r="L4311">
        <v>470</v>
      </c>
      <c r="M4311">
        <v>124.2</v>
      </c>
      <c r="N4311">
        <v>125.3</v>
      </c>
    </row>
    <row r="4312" spans="1:14" x14ac:dyDescent="0.25">
      <c r="A4312" t="s">
        <v>21</v>
      </c>
      <c r="B4312" t="s">
        <v>62</v>
      </c>
      <c r="C4312" s="1">
        <v>42480</v>
      </c>
      <c r="D4312">
        <f>26-0-0</f>
        <v>26</v>
      </c>
      <c r="E4312">
        <v>22.5</v>
      </c>
      <c r="F4312" s="7">
        <v>22.547096372411648</v>
      </c>
      <c r="G4312" s="7">
        <v>3.7632929235974055</v>
      </c>
      <c r="H4312">
        <v>3.02</v>
      </c>
      <c r="I4312" s="7">
        <v>3.2248525514519315</v>
      </c>
      <c r="J4312">
        <v>16.3</v>
      </c>
      <c r="K4312">
        <v>514</v>
      </c>
      <c r="L4312">
        <v>450</v>
      </c>
      <c r="M4312">
        <v>201.6</v>
      </c>
      <c r="N4312">
        <v>203.3</v>
      </c>
    </row>
    <row r="4313" spans="1:14" x14ac:dyDescent="0.25">
      <c r="A4313" t="s">
        <v>22</v>
      </c>
      <c r="B4313" t="s">
        <v>62</v>
      </c>
      <c r="C4313" s="1">
        <v>42480</v>
      </c>
      <c r="D4313">
        <f>19-0-0</f>
        <v>19</v>
      </c>
      <c r="E4313">
        <v>17.100000000000001</v>
      </c>
      <c r="F4313" s="7">
        <v>16.476724272146974</v>
      </c>
      <c r="G4313" s="7">
        <v>1.7694953481815616</v>
      </c>
      <c r="H4313">
        <v>1.42</v>
      </c>
      <c r="I4313" s="7">
        <v>1.5163213983648152</v>
      </c>
      <c r="J4313">
        <v>11.1</v>
      </c>
      <c r="K4313">
        <v>349.5</v>
      </c>
      <c r="L4313">
        <v>342</v>
      </c>
      <c r="M4313">
        <v>129.19999999999999</v>
      </c>
      <c r="N4313">
        <v>130.30000000000001</v>
      </c>
    </row>
    <row r="4314" spans="1:14" x14ac:dyDescent="0.25">
      <c r="A4314" t="s">
        <v>23</v>
      </c>
      <c r="B4314" t="s">
        <v>62</v>
      </c>
      <c r="C4314" s="1">
        <v>42480</v>
      </c>
      <c r="D4314">
        <f>5.7-0-0</f>
        <v>5.7</v>
      </c>
      <c r="E4314">
        <v>4.7</v>
      </c>
      <c r="F4314" s="7">
        <v>4.9430172816440923</v>
      </c>
      <c r="G4314" s="7">
        <v>2.928390188892021</v>
      </c>
      <c r="H4314">
        <v>2.35</v>
      </c>
      <c r="I4314" s="7">
        <v>2.5094051310967016</v>
      </c>
      <c r="J4314">
        <v>2.7</v>
      </c>
      <c r="K4314">
        <v>84.344999999999999</v>
      </c>
      <c r="L4314">
        <v>94</v>
      </c>
      <c r="M4314">
        <v>2.8</v>
      </c>
      <c r="N4314">
        <v>2.8</v>
      </c>
    </row>
    <row r="4315" spans="1:14" x14ac:dyDescent="0.25">
      <c r="A4315" t="s">
        <v>24</v>
      </c>
      <c r="B4315" t="s">
        <v>62</v>
      </c>
      <c r="C4315" s="1">
        <v>42480</v>
      </c>
      <c r="D4315">
        <f>40.5-0-0</f>
        <v>40.5</v>
      </c>
      <c r="E4315">
        <v>35</v>
      </c>
      <c r="F4315" s="7">
        <v>35.121438580102762</v>
      </c>
      <c r="G4315" s="7">
        <v>2.1433323935720323</v>
      </c>
      <c r="H4315">
        <v>1.72</v>
      </c>
      <c r="I4315" s="7">
        <v>1.8366709895686495</v>
      </c>
      <c r="J4315">
        <v>23.7</v>
      </c>
      <c r="K4315">
        <v>748</v>
      </c>
      <c r="L4315">
        <v>700</v>
      </c>
      <c r="M4315">
        <v>276.7</v>
      </c>
      <c r="N4315">
        <v>279</v>
      </c>
    </row>
    <row r="4316" spans="1:14" x14ac:dyDescent="0.25">
      <c r="A4316" t="s">
        <v>25</v>
      </c>
      <c r="B4316" t="s">
        <v>62</v>
      </c>
      <c r="C4316" s="1">
        <v>42480</v>
      </c>
      <c r="D4316">
        <f>6-0-0</f>
        <v>6</v>
      </c>
      <c r="E4316">
        <v>6.3</v>
      </c>
      <c r="F4316" s="7">
        <v>5.2031760859411493</v>
      </c>
      <c r="G4316" s="7">
        <v>2.878545249506625</v>
      </c>
      <c r="H4316">
        <v>2.31</v>
      </c>
      <c r="I4316" s="7">
        <v>2.4666918522695238</v>
      </c>
      <c r="J4316">
        <v>4</v>
      </c>
      <c r="K4316">
        <v>126</v>
      </c>
      <c r="L4316">
        <v>126</v>
      </c>
      <c r="M4316">
        <v>7</v>
      </c>
      <c r="N4316">
        <v>7.1</v>
      </c>
    </row>
    <row r="4317" spans="1:14" x14ac:dyDescent="0.25">
      <c r="A4317" t="s">
        <v>26</v>
      </c>
      <c r="B4317" t="s">
        <v>62</v>
      </c>
      <c r="C4317" s="1">
        <v>42480</v>
      </c>
      <c r="D4317">
        <f>21-0-0</f>
        <v>21</v>
      </c>
      <c r="E4317">
        <v>13.8</v>
      </c>
      <c r="F4317" s="7">
        <v>18.211116300794021</v>
      </c>
      <c r="G4317" s="7">
        <v>1.943952636030448</v>
      </c>
      <c r="H4317">
        <v>1.56</v>
      </c>
      <c r="I4317" s="7">
        <v>1.6658178742599381</v>
      </c>
      <c r="J4317">
        <v>11.8</v>
      </c>
      <c r="K4317">
        <v>371</v>
      </c>
      <c r="L4317">
        <v>276</v>
      </c>
      <c r="M4317">
        <v>41.5</v>
      </c>
      <c r="N4317">
        <v>41.9</v>
      </c>
    </row>
    <row r="4318" spans="1:14" x14ac:dyDescent="0.25">
      <c r="A4318" t="s">
        <v>27</v>
      </c>
      <c r="B4318" t="s">
        <v>62</v>
      </c>
      <c r="C4318" s="1">
        <v>42480</v>
      </c>
      <c r="D4318">
        <f>20-0-0</f>
        <v>20</v>
      </c>
      <c r="E4318">
        <v>18.2</v>
      </c>
      <c r="F4318" s="7">
        <v>17.3439202864705</v>
      </c>
      <c r="G4318" s="7">
        <v>1.6822667042571187</v>
      </c>
      <c r="H4318">
        <v>1.35</v>
      </c>
      <c r="I4318" s="7">
        <v>1.4415731604172541</v>
      </c>
      <c r="J4318">
        <v>12.1</v>
      </c>
      <c r="K4318">
        <v>381.5</v>
      </c>
      <c r="L4318">
        <v>364</v>
      </c>
      <c r="M4318">
        <v>138</v>
      </c>
      <c r="N4318">
        <v>139.19999999999999</v>
      </c>
    </row>
    <row r="4319" spans="1:14" x14ac:dyDescent="0.25">
      <c r="A4319" t="s">
        <v>28</v>
      </c>
      <c r="B4319" t="s">
        <v>62</v>
      </c>
      <c r="C4319" s="1">
        <v>42480</v>
      </c>
      <c r="D4319">
        <f>6-0-0</f>
        <v>6</v>
      </c>
      <c r="E4319">
        <v>7</v>
      </c>
      <c r="F4319" s="7">
        <v>5.2031760859411493</v>
      </c>
      <c r="G4319" s="7">
        <v>1.6698054694107698</v>
      </c>
      <c r="H4319">
        <v>1.34</v>
      </c>
      <c r="I4319" s="7">
        <v>1.4308948407104596</v>
      </c>
      <c r="J4319">
        <v>3.9</v>
      </c>
      <c r="K4319">
        <v>123.5</v>
      </c>
      <c r="L4319">
        <v>140</v>
      </c>
      <c r="M4319">
        <v>45</v>
      </c>
      <c r="N4319">
        <v>45.4</v>
      </c>
    </row>
    <row r="4320" spans="1:14" x14ac:dyDescent="0.25">
      <c r="A4320" t="s">
        <v>29</v>
      </c>
      <c r="B4320" t="s">
        <v>62</v>
      </c>
      <c r="C4320" s="1">
        <v>42480</v>
      </c>
      <c r="D4320">
        <f>15.5-0-0</f>
        <v>15.5</v>
      </c>
      <c r="E4320">
        <v>12.4</v>
      </c>
      <c r="F4320" s="7">
        <v>13.441538222014636</v>
      </c>
      <c r="G4320" s="7">
        <v>1.6074992951790246</v>
      </c>
      <c r="H4320">
        <v>1.29</v>
      </c>
      <c r="I4320" s="7">
        <v>1.3775032421764872</v>
      </c>
      <c r="J4320">
        <v>10</v>
      </c>
      <c r="K4320">
        <v>314.5</v>
      </c>
      <c r="L4320">
        <v>248</v>
      </c>
      <c r="M4320">
        <v>24.8</v>
      </c>
      <c r="N4320">
        <v>25</v>
      </c>
    </row>
    <row r="4321" spans="1:14" x14ac:dyDescent="0.25">
      <c r="A4321" t="s">
        <v>30</v>
      </c>
      <c r="B4321" t="s">
        <v>62</v>
      </c>
      <c r="C4321" s="1">
        <v>42480</v>
      </c>
      <c r="D4321">
        <f>36-0-0</f>
        <v>36</v>
      </c>
      <c r="E4321">
        <v>31.3</v>
      </c>
      <c r="F4321" s="7">
        <v>31.219056515646898</v>
      </c>
      <c r="G4321" s="7">
        <v>1.9937975754158443</v>
      </c>
      <c r="H4321">
        <v>1.6</v>
      </c>
      <c r="I4321" s="7">
        <v>1.7085311530871159</v>
      </c>
      <c r="J4321">
        <v>22.4</v>
      </c>
      <c r="K4321">
        <v>706</v>
      </c>
      <c r="L4321">
        <v>626</v>
      </c>
      <c r="M4321">
        <v>59.4</v>
      </c>
      <c r="N4321">
        <v>59.9</v>
      </c>
    </row>
    <row r="4322" spans="1:14" x14ac:dyDescent="0.25">
      <c r="A4322" t="s">
        <v>31</v>
      </c>
      <c r="B4322" t="s">
        <v>62</v>
      </c>
      <c r="C4322" s="1">
        <v>42480</v>
      </c>
      <c r="D4322">
        <f>52-0-0</f>
        <v>52</v>
      </c>
      <c r="E4322">
        <v>40.299999999999997</v>
      </c>
      <c r="F4322" s="7">
        <v>45.094192744823296</v>
      </c>
      <c r="G4322" s="7">
        <v>1.6698054694107698</v>
      </c>
      <c r="H4322">
        <v>1.34</v>
      </c>
      <c r="I4322" s="7">
        <v>1.4308948407104596</v>
      </c>
      <c r="J4322">
        <v>33.299999999999997</v>
      </c>
      <c r="K4322">
        <v>1050.5</v>
      </c>
      <c r="L4322">
        <v>806</v>
      </c>
      <c r="M4322">
        <v>153.1</v>
      </c>
      <c r="N4322">
        <v>154.4</v>
      </c>
    </row>
    <row r="4323" spans="1:14" x14ac:dyDescent="0.25">
      <c r="A4323" t="s">
        <v>32</v>
      </c>
      <c r="B4323" t="s">
        <v>62</v>
      </c>
      <c r="C4323" s="1">
        <v>42480</v>
      </c>
      <c r="D4323">
        <f>7-0-0</f>
        <v>7</v>
      </c>
      <c r="E4323">
        <v>6.8</v>
      </c>
      <c r="F4323" s="7">
        <v>6.0703721002646747</v>
      </c>
      <c r="G4323" s="7">
        <v>1.0342824922469691</v>
      </c>
      <c r="H4323">
        <v>0.83</v>
      </c>
      <c r="I4323" s="7">
        <v>0.88630053566394129</v>
      </c>
      <c r="J4323">
        <v>4.4000000000000004</v>
      </c>
      <c r="K4323">
        <v>140</v>
      </c>
      <c r="L4323">
        <v>136</v>
      </c>
      <c r="M4323">
        <v>42.3</v>
      </c>
      <c r="N4323">
        <v>42.7</v>
      </c>
    </row>
    <row r="4324" spans="1:14" x14ac:dyDescent="0.25">
      <c r="A4324" t="s">
        <v>33</v>
      </c>
      <c r="B4324" t="s">
        <v>62</v>
      </c>
      <c r="C4324" s="1">
        <v>42480</v>
      </c>
      <c r="D4324">
        <v>0</v>
      </c>
      <c r="E4324">
        <v>15</v>
      </c>
      <c r="F4324" s="7">
        <v>0</v>
      </c>
      <c r="G4324" s="7">
        <v>1.2087397800958555</v>
      </c>
      <c r="H4324">
        <v>0.97</v>
      </c>
      <c r="I4324" s="7">
        <v>1.035797011559064</v>
      </c>
      <c r="J4324">
        <v>52.8</v>
      </c>
      <c r="K4324">
        <v>0</v>
      </c>
      <c r="L4324">
        <v>300</v>
      </c>
      <c r="M4324">
        <v>763.2</v>
      </c>
      <c r="N4324">
        <v>769.6</v>
      </c>
    </row>
    <row r="4325" spans="1:14" x14ac:dyDescent="0.25">
      <c r="A4325" t="s">
        <v>34</v>
      </c>
      <c r="B4325" t="s">
        <v>62</v>
      </c>
      <c r="C4325" s="1">
        <v>42480</v>
      </c>
      <c r="D4325">
        <f>8.4-0-0</f>
        <v>8.4</v>
      </c>
      <c r="E4325">
        <v>7.2</v>
      </c>
      <c r="F4325" s="7">
        <v>7.2844465203176094</v>
      </c>
      <c r="G4325" s="7">
        <v>0.69782915139554547</v>
      </c>
      <c r="H4325">
        <v>0.56000000000000005</v>
      </c>
      <c r="I4325" s="7">
        <v>0.59798590358049064</v>
      </c>
      <c r="J4325">
        <v>5.5</v>
      </c>
      <c r="K4325">
        <v>172.76999999999998</v>
      </c>
      <c r="L4325">
        <v>144</v>
      </c>
      <c r="M4325">
        <v>14.6</v>
      </c>
      <c r="N4325">
        <v>14.7</v>
      </c>
    </row>
    <row r="4326" spans="1:14" x14ac:dyDescent="0.25">
      <c r="A4326" t="s">
        <v>35</v>
      </c>
      <c r="B4326" t="s">
        <v>62</v>
      </c>
      <c r="C4326" s="1">
        <v>42480</v>
      </c>
      <c r="D4326">
        <f>21-0-0</f>
        <v>21</v>
      </c>
      <c r="E4326">
        <v>18</v>
      </c>
      <c r="F4326" s="7">
        <v>18.211116300794021</v>
      </c>
      <c r="G4326" s="7">
        <v>0.68536791654919649</v>
      </c>
      <c r="H4326">
        <v>0.55000000000000004</v>
      </c>
      <c r="I4326" s="7">
        <v>0.58730758387369608</v>
      </c>
      <c r="J4326">
        <v>14.7</v>
      </c>
      <c r="K4326">
        <v>463</v>
      </c>
      <c r="L4326">
        <v>360</v>
      </c>
      <c r="M4326">
        <v>168.6</v>
      </c>
      <c r="N4326">
        <v>170</v>
      </c>
    </row>
    <row r="4327" spans="1:14" x14ac:dyDescent="0.25">
      <c r="A4327" t="s">
        <v>36</v>
      </c>
      <c r="B4327" t="s">
        <v>62</v>
      </c>
      <c r="C4327" s="1">
        <v>42480</v>
      </c>
      <c r="D4327">
        <v>0</v>
      </c>
      <c r="E4327">
        <v>8</v>
      </c>
      <c r="F4327" s="7">
        <v>0</v>
      </c>
      <c r="G4327" s="7">
        <v>0.31153087115872563</v>
      </c>
      <c r="H4327">
        <v>0.25</v>
      </c>
      <c r="I4327" s="7">
        <v>0.26695799266986187</v>
      </c>
      <c r="J4327">
        <v>28.2</v>
      </c>
      <c r="K4327">
        <v>0</v>
      </c>
      <c r="L4327">
        <v>160</v>
      </c>
      <c r="M4327">
        <v>0</v>
      </c>
      <c r="N4327">
        <v>0</v>
      </c>
    </row>
    <row r="4328" spans="1:14" x14ac:dyDescent="0.25">
      <c r="A4328" t="s">
        <v>37</v>
      </c>
      <c r="B4328" t="s">
        <v>62</v>
      </c>
      <c r="C4328" s="1">
        <v>42480</v>
      </c>
      <c r="D4328">
        <v>0</v>
      </c>
      <c r="E4328">
        <v>0</v>
      </c>
      <c r="F4328" s="7">
        <v>0</v>
      </c>
      <c r="G4328" s="7">
        <v>0</v>
      </c>
      <c r="H4328">
        <v>0</v>
      </c>
      <c r="I4328" s="7">
        <v>0</v>
      </c>
      <c r="J4328">
        <v>0</v>
      </c>
      <c r="K4328">
        <v>0</v>
      </c>
      <c r="L4328">
        <v>0</v>
      </c>
      <c r="M4328">
        <v>0</v>
      </c>
      <c r="N4328">
        <v>0</v>
      </c>
    </row>
    <row r="4329" spans="1:14" x14ac:dyDescent="0.25">
      <c r="A4329" t="s">
        <v>38</v>
      </c>
      <c r="B4329" t="s">
        <v>62</v>
      </c>
      <c r="C4329" s="1">
        <v>42480</v>
      </c>
      <c r="D4329">
        <v>0</v>
      </c>
      <c r="E4329">
        <v>10</v>
      </c>
      <c r="F4329" s="7">
        <v>0</v>
      </c>
      <c r="G4329" s="7">
        <v>0</v>
      </c>
      <c r="H4329">
        <v>0</v>
      </c>
      <c r="I4329" s="7">
        <v>0</v>
      </c>
      <c r="J4329">
        <v>35.200000000000003</v>
      </c>
      <c r="K4329">
        <v>0</v>
      </c>
      <c r="L4329">
        <v>200</v>
      </c>
      <c r="M4329">
        <v>511.4</v>
      </c>
      <c r="N4329">
        <v>515.70000000000005</v>
      </c>
    </row>
    <row r="4330" spans="1:14" x14ac:dyDescent="0.25">
      <c r="A4330" t="s">
        <v>59</v>
      </c>
      <c r="B4330" t="s">
        <v>62</v>
      </c>
      <c r="C4330" s="1">
        <v>42480</v>
      </c>
      <c r="D4330">
        <v>0</v>
      </c>
      <c r="E4330">
        <v>5</v>
      </c>
      <c r="F4330" s="7">
        <v>0</v>
      </c>
      <c r="G4330" s="7">
        <v>0</v>
      </c>
      <c r="I4330" s="7">
        <v>0</v>
      </c>
      <c r="K4330">
        <v>0</v>
      </c>
      <c r="L4330">
        <v>100</v>
      </c>
      <c r="M4330">
        <v>0</v>
      </c>
      <c r="N4330">
        <v>0</v>
      </c>
    </row>
    <row r="4331" spans="1:14" x14ac:dyDescent="0.25">
      <c r="A4331" t="s">
        <v>1</v>
      </c>
      <c r="B4331" t="s">
        <v>62</v>
      </c>
      <c r="C4331" s="1">
        <v>42481</v>
      </c>
      <c r="D4331">
        <v>639.69999999999993</v>
      </c>
      <c r="E4331">
        <v>507.19999999999993</v>
      </c>
      <c r="F4331">
        <v>679</v>
      </c>
      <c r="G4331">
        <v>185</v>
      </c>
      <c r="H4331">
        <v>177.35000000000002</v>
      </c>
      <c r="I4331">
        <v>230.86</v>
      </c>
      <c r="J4331">
        <v>544.35714285714289</v>
      </c>
      <c r="K4331">
        <v>13314.6</v>
      </c>
      <c r="L4331">
        <v>12441</v>
      </c>
      <c r="M4331">
        <v>4150.8999999999996</v>
      </c>
      <c r="N4331">
        <v>4229.9399999999996</v>
      </c>
    </row>
    <row r="4332" spans="1:14" x14ac:dyDescent="0.25">
      <c r="A4332" t="s">
        <v>2</v>
      </c>
      <c r="B4332" t="s">
        <v>62</v>
      </c>
      <c r="C4332" s="1">
        <v>42481</v>
      </c>
      <c r="D4332">
        <f>17-0-0</f>
        <v>17</v>
      </c>
      <c r="E4332">
        <v>15.4</v>
      </c>
      <c r="F4332" s="7">
        <v>18.044395810536191</v>
      </c>
      <c r="G4332" s="7">
        <v>21.592895404567237</v>
      </c>
      <c r="H4332">
        <v>20.7</v>
      </c>
      <c r="I4332" s="7">
        <v>26.945599097829145</v>
      </c>
      <c r="J4332">
        <v>10.9</v>
      </c>
      <c r="K4332">
        <v>355.79</v>
      </c>
      <c r="L4332">
        <v>323.40000000000003</v>
      </c>
      <c r="M4332">
        <v>36.299999999999997</v>
      </c>
      <c r="N4332">
        <v>37</v>
      </c>
    </row>
    <row r="4333" spans="1:14" x14ac:dyDescent="0.25">
      <c r="A4333" t="s">
        <v>3</v>
      </c>
      <c r="B4333" t="s">
        <v>62</v>
      </c>
      <c r="C4333" s="1">
        <v>42481</v>
      </c>
      <c r="D4333">
        <f>4.6-0-0</f>
        <v>4.5999999999999996</v>
      </c>
      <c r="E4333">
        <v>3.9</v>
      </c>
      <c r="F4333" s="7">
        <v>4.8826012193215567</v>
      </c>
      <c r="G4333" s="7">
        <v>14.718635466591483</v>
      </c>
      <c r="H4333">
        <v>14.11</v>
      </c>
      <c r="I4333" s="7">
        <v>18.367265858471946</v>
      </c>
      <c r="J4333">
        <v>3</v>
      </c>
      <c r="K4333">
        <v>97.139999999999986</v>
      </c>
      <c r="L4333">
        <v>81.899999999999991</v>
      </c>
      <c r="M4333">
        <v>20.399999999999999</v>
      </c>
      <c r="N4333">
        <v>20.7</v>
      </c>
    </row>
    <row r="4334" spans="1:14" x14ac:dyDescent="0.25">
      <c r="A4334" t="s">
        <v>4</v>
      </c>
      <c r="B4334" t="s">
        <v>62</v>
      </c>
      <c r="C4334" s="1">
        <v>42481</v>
      </c>
      <c r="D4334">
        <f>7.6-0-0</f>
        <v>7.6</v>
      </c>
      <c r="E4334">
        <v>7.8</v>
      </c>
      <c r="F4334" s="7">
        <v>8.066906362357356</v>
      </c>
      <c r="G4334" s="7">
        <v>10.932055257964477</v>
      </c>
      <c r="H4334">
        <v>10.48</v>
      </c>
      <c r="I4334" s="7">
        <v>13.642023118127995</v>
      </c>
      <c r="J4334">
        <v>5.9</v>
      </c>
      <c r="K4334">
        <v>191.89000000000001</v>
      </c>
      <c r="L4334">
        <v>163.79999999999998</v>
      </c>
      <c r="M4334">
        <v>36</v>
      </c>
      <c r="N4334">
        <v>36.700000000000003</v>
      </c>
    </row>
    <row r="4335" spans="1:14" x14ac:dyDescent="0.25">
      <c r="A4335" t="s">
        <v>5</v>
      </c>
      <c r="B4335" t="s">
        <v>62</v>
      </c>
      <c r="C4335" s="1">
        <v>42481</v>
      </c>
      <c r="D4335">
        <f>7.1-0-0.7</f>
        <v>6.3999999999999995</v>
      </c>
      <c r="E4335">
        <v>7.7</v>
      </c>
      <c r="F4335" s="7">
        <v>6.7931843051430354</v>
      </c>
      <c r="G4335" s="7">
        <v>10.546095291795883</v>
      </c>
      <c r="H4335">
        <v>10.11</v>
      </c>
      <c r="I4335" s="7">
        <v>13.160386805751337</v>
      </c>
      <c r="J4335">
        <v>7.8</v>
      </c>
      <c r="K4335">
        <v>255.80099999999999</v>
      </c>
      <c r="L4335">
        <v>161.70000000000002</v>
      </c>
      <c r="M4335">
        <v>17.5</v>
      </c>
      <c r="N4335">
        <v>17.8</v>
      </c>
    </row>
    <row r="4336" spans="1:14" x14ac:dyDescent="0.25">
      <c r="A4336" t="s">
        <v>6</v>
      </c>
      <c r="B4336" t="s">
        <v>62</v>
      </c>
      <c r="C4336" s="1">
        <v>42481</v>
      </c>
      <c r="D4336">
        <f>10.4-0-1</f>
        <v>9.4</v>
      </c>
      <c r="E4336">
        <v>15.4</v>
      </c>
      <c r="F4336" s="7">
        <v>9.9774894481788348</v>
      </c>
      <c r="G4336" s="7">
        <v>12.9974626444883</v>
      </c>
      <c r="H4336">
        <v>12.46</v>
      </c>
      <c r="I4336" s="7">
        <v>16.219428249224695</v>
      </c>
      <c r="J4336">
        <v>8.6</v>
      </c>
      <c r="K4336">
        <v>279.28500000000003</v>
      </c>
      <c r="L4336">
        <v>323.40000000000003</v>
      </c>
      <c r="M4336">
        <v>27</v>
      </c>
      <c r="N4336">
        <v>27.5</v>
      </c>
    </row>
    <row r="4337" spans="1:14" x14ac:dyDescent="0.25">
      <c r="A4337" t="s">
        <v>7</v>
      </c>
      <c r="B4337" t="s">
        <v>62</v>
      </c>
      <c r="C4337" s="1">
        <v>42481</v>
      </c>
      <c r="D4337">
        <f>12.3-0-0</f>
        <v>12.3</v>
      </c>
      <c r="E4337">
        <v>11.5</v>
      </c>
      <c r="F4337" s="7">
        <v>13.055651086446774</v>
      </c>
      <c r="G4337" s="7">
        <v>10.98421201014942</v>
      </c>
      <c r="H4337">
        <v>10.53</v>
      </c>
      <c r="I4337" s="7">
        <v>13.707109106287003</v>
      </c>
      <c r="J4337">
        <v>10.5</v>
      </c>
      <c r="K4337">
        <v>342.94</v>
      </c>
      <c r="L4337">
        <v>241.5</v>
      </c>
      <c r="M4337">
        <v>25.4</v>
      </c>
      <c r="N4337">
        <v>25.9</v>
      </c>
    </row>
    <row r="4338" spans="1:14" x14ac:dyDescent="0.25">
      <c r="A4338" t="s">
        <v>8</v>
      </c>
      <c r="B4338" t="s">
        <v>62</v>
      </c>
      <c r="C4338" s="1">
        <v>42481</v>
      </c>
      <c r="D4338">
        <f>13.5-0-0</f>
        <v>13.5</v>
      </c>
      <c r="E4338">
        <v>9.4</v>
      </c>
      <c r="F4338" s="7">
        <v>14.329373143661092</v>
      </c>
      <c r="G4338" s="7">
        <v>8.3450803495912034</v>
      </c>
      <c r="H4338">
        <v>8</v>
      </c>
      <c r="I4338" s="7">
        <v>10.413758105441218</v>
      </c>
      <c r="J4338">
        <v>13.9</v>
      </c>
      <c r="K4338">
        <v>455.08000000000004</v>
      </c>
      <c r="L4338">
        <v>197.4</v>
      </c>
      <c r="M4338">
        <v>41.5</v>
      </c>
      <c r="N4338">
        <v>42.3</v>
      </c>
    </row>
    <row r="4339" spans="1:14" x14ac:dyDescent="0.25">
      <c r="A4339" t="s">
        <v>9</v>
      </c>
      <c r="B4339" t="s">
        <v>62</v>
      </c>
      <c r="C4339" s="1">
        <v>42481</v>
      </c>
      <c r="D4339">
        <f>11.2-0-0</f>
        <v>11.2</v>
      </c>
      <c r="E4339">
        <v>11.3</v>
      </c>
      <c r="F4339" s="7">
        <v>11.888072534000313</v>
      </c>
      <c r="G4339" s="7">
        <v>10.806879052720607</v>
      </c>
      <c r="H4339">
        <v>10.36</v>
      </c>
      <c r="I4339" s="7">
        <v>13.485816746546377</v>
      </c>
      <c r="J4339">
        <v>9.1999999999999993</v>
      </c>
      <c r="K4339">
        <v>300.84000000000003</v>
      </c>
      <c r="L4339">
        <v>237.3</v>
      </c>
      <c r="M4339">
        <v>24</v>
      </c>
      <c r="N4339">
        <v>24.4</v>
      </c>
    </row>
    <row r="4340" spans="1:14" x14ac:dyDescent="0.25">
      <c r="A4340" t="s">
        <v>10</v>
      </c>
      <c r="B4340" t="s">
        <v>62</v>
      </c>
      <c r="C4340" s="1">
        <v>42481</v>
      </c>
      <c r="D4340">
        <f>17.8-0-0</f>
        <v>17.8</v>
      </c>
      <c r="E4340">
        <v>12.5</v>
      </c>
      <c r="F4340" s="7">
        <v>18.893543848679073</v>
      </c>
      <c r="G4340" s="7">
        <v>10.233154778686213</v>
      </c>
      <c r="H4340">
        <v>9.81</v>
      </c>
      <c r="I4340" s="7">
        <v>12.769870876797293</v>
      </c>
      <c r="J4340">
        <v>10.3</v>
      </c>
      <c r="K4340">
        <v>335.59999999999997</v>
      </c>
      <c r="L4340">
        <v>262.5</v>
      </c>
      <c r="M4340">
        <v>34.4</v>
      </c>
      <c r="N4340">
        <v>35</v>
      </c>
    </row>
    <row r="4341" spans="1:14" x14ac:dyDescent="0.25">
      <c r="A4341" t="s">
        <v>11</v>
      </c>
      <c r="B4341" t="s">
        <v>62</v>
      </c>
      <c r="C4341" s="1">
        <v>42481</v>
      </c>
      <c r="D4341">
        <f>8.8-0-0</f>
        <v>8.8000000000000007</v>
      </c>
      <c r="E4341">
        <v>9.6</v>
      </c>
      <c r="F4341" s="7">
        <v>9.3406284195716758</v>
      </c>
      <c r="G4341" s="7">
        <v>9.7950380603326739</v>
      </c>
      <c r="H4341">
        <v>9.39</v>
      </c>
      <c r="I4341" s="7">
        <v>12.223148576261631</v>
      </c>
      <c r="J4341">
        <v>6.1</v>
      </c>
      <c r="K4341">
        <v>199.81800000000001</v>
      </c>
      <c r="L4341">
        <v>201.6</v>
      </c>
      <c r="M4341">
        <v>22.7</v>
      </c>
      <c r="N4341">
        <v>23.1</v>
      </c>
    </row>
    <row r="4342" spans="1:14" x14ac:dyDescent="0.25">
      <c r="A4342" t="s">
        <v>12</v>
      </c>
      <c r="B4342" t="s">
        <v>62</v>
      </c>
      <c r="C4342" s="1">
        <v>42481</v>
      </c>
      <c r="D4342">
        <f>35.1-0-0</f>
        <v>35.1</v>
      </c>
      <c r="E4342">
        <v>28.9</v>
      </c>
      <c r="F4342" s="7">
        <v>37.256370173518846</v>
      </c>
      <c r="G4342" s="7">
        <v>6.9159853397237088</v>
      </c>
      <c r="H4342">
        <v>6.63</v>
      </c>
      <c r="I4342" s="7">
        <v>8.6304020298844097</v>
      </c>
      <c r="J4342">
        <v>22.2</v>
      </c>
      <c r="K4342">
        <v>722.93499999999995</v>
      </c>
      <c r="L4342">
        <v>606.9</v>
      </c>
      <c r="M4342">
        <v>164.4</v>
      </c>
      <c r="N4342">
        <v>167.5</v>
      </c>
    </row>
    <row r="4343" spans="1:14" x14ac:dyDescent="0.25">
      <c r="A4343" t="s">
        <v>13</v>
      </c>
      <c r="B4343" t="s">
        <v>62</v>
      </c>
      <c r="C4343" s="1">
        <v>42481</v>
      </c>
      <c r="D4343">
        <f>11-0-0</f>
        <v>11</v>
      </c>
      <c r="E4343">
        <v>10</v>
      </c>
      <c r="F4343" s="7">
        <v>11.675785524464594</v>
      </c>
      <c r="G4343" s="7">
        <v>7.2706512545813355</v>
      </c>
      <c r="H4343">
        <v>6.97</v>
      </c>
      <c r="I4343" s="7">
        <v>9.0729867493656595</v>
      </c>
      <c r="J4343">
        <v>7.4</v>
      </c>
      <c r="K4343">
        <v>240.5</v>
      </c>
      <c r="L4343">
        <v>210</v>
      </c>
      <c r="M4343">
        <v>20.399999999999999</v>
      </c>
      <c r="N4343">
        <v>20.8</v>
      </c>
    </row>
    <row r="4344" spans="1:14" x14ac:dyDescent="0.25">
      <c r="A4344" t="s">
        <v>14</v>
      </c>
      <c r="B4344" t="s">
        <v>62</v>
      </c>
      <c r="C4344" s="1">
        <v>42481</v>
      </c>
      <c r="D4344">
        <f>52-0-0</f>
        <v>52</v>
      </c>
      <c r="E4344">
        <v>6.1</v>
      </c>
      <c r="F4344" s="7">
        <v>55.194622479287169</v>
      </c>
      <c r="G4344" s="7">
        <v>4.3915985339723704</v>
      </c>
      <c r="H4344">
        <v>4.21</v>
      </c>
      <c r="I4344" s="7">
        <v>5.4802402029884405</v>
      </c>
      <c r="J4344">
        <v>20</v>
      </c>
      <c r="K4344">
        <v>652</v>
      </c>
      <c r="L4344">
        <v>128.1</v>
      </c>
      <c r="M4344">
        <v>37.299999999999997</v>
      </c>
      <c r="N4344">
        <v>38</v>
      </c>
    </row>
    <row r="4345" spans="1:14" x14ac:dyDescent="0.25">
      <c r="A4345" t="s">
        <v>15</v>
      </c>
      <c r="B4345" t="s">
        <v>62</v>
      </c>
      <c r="C4345" s="1">
        <v>42481</v>
      </c>
      <c r="D4345">
        <f>13-0-0</f>
        <v>13</v>
      </c>
      <c r="E4345">
        <v>9.9</v>
      </c>
      <c r="F4345" s="7">
        <v>13.798655619821792</v>
      </c>
      <c r="G4345" s="7">
        <v>4.2559909782915142</v>
      </c>
      <c r="H4345">
        <v>4.08</v>
      </c>
      <c r="I4345" s="7">
        <v>5.3110166337750204</v>
      </c>
      <c r="J4345">
        <v>8.1999999999999993</v>
      </c>
      <c r="K4345">
        <v>268.5</v>
      </c>
      <c r="L4345">
        <v>207.9</v>
      </c>
      <c r="M4345">
        <v>27.5</v>
      </c>
      <c r="N4345">
        <v>28</v>
      </c>
    </row>
    <row r="4346" spans="1:14" x14ac:dyDescent="0.25">
      <c r="A4346" t="s">
        <v>16</v>
      </c>
      <c r="B4346" t="s">
        <v>62</v>
      </c>
      <c r="C4346" s="1">
        <v>42481</v>
      </c>
      <c r="D4346">
        <f>15-0-0</f>
        <v>15</v>
      </c>
      <c r="E4346">
        <v>9.9</v>
      </c>
      <c r="F4346" s="7">
        <v>15.921525715178992</v>
      </c>
      <c r="G4346" s="7">
        <v>7.0828869467155338</v>
      </c>
      <c r="H4346">
        <v>6.79</v>
      </c>
      <c r="I4346" s="7">
        <v>8.8386771919932325</v>
      </c>
      <c r="J4346">
        <v>8.4</v>
      </c>
      <c r="K4346">
        <v>274.5</v>
      </c>
      <c r="L4346">
        <v>207.9</v>
      </c>
      <c r="M4346">
        <v>53.1</v>
      </c>
      <c r="N4346">
        <v>54.1</v>
      </c>
    </row>
    <row r="4347" spans="1:14" x14ac:dyDescent="0.25">
      <c r="A4347" t="s">
        <v>17</v>
      </c>
      <c r="B4347" t="s">
        <v>62</v>
      </c>
      <c r="C4347" s="1">
        <v>42481</v>
      </c>
      <c r="D4347">
        <v>0</v>
      </c>
      <c r="E4347">
        <v>17</v>
      </c>
      <c r="F4347" s="7">
        <v>0</v>
      </c>
      <c r="G4347" s="7">
        <v>3.4319142937693821</v>
      </c>
      <c r="H4347">
        <v>3.29</v>
      </c>
      <c r="I4347" s="7">
        <v>4.2826580208627005</v>
      </c>
      <c r="J4347">
        <v>58.4</v>
      </c>
      <c r="K4347">
        <v>0</v>
      </c>
      <c r="L4347">
        <v>357</v>
      </c>
      <c r="M4347">
        <v>482.3</v>
      </c>
      <c r="N4347">
        <v>491.5</v>
      </c>
    </row>
    <row r="4348" spans="1:14" x14ac:dyDescent="0.25">
      <c r="A4348" t="s">
        <v>18</v>
      </c>
      <c r="B4348" t="s">
        <v>62</v>
      </c>
      <c r="C4348" s="1">
        <v>42481</v>
      </c>
      <c r="D4348">
        <f>20-0-0</f>
        <v>20</v>
      </c>
      <c r="E4348">
        <v>16.2</v>
      </c>
      <c r="F4348" s="7">
        <v>21.228700953571987</v>
      </c>
      <c r="G4348" s="7">
        <v>2.5869749083732727</v>
      </c>
      <c r="H4348">
        <v>2.48</v>
      </c>
      <c r="I4348" s="7">
        <v>3.2282650126867773</v>
      </c>
      <c r="J4348">
        <v>12.9</v>
      </c>
      <c r="K4348">
        <v>420</v>
      </c>
      <c r="L4348">
        <v>340.2</v>
      </c>
      <c r="M4348">
        <v>114.6</v>
      </c>
      <c r="N4348">
        <v>116.8</v>
      </c>
    </row>
    <row r="4349" spans="1:14" x14ac:dyDescent="0.25">
      <c r="A4349" t="s">
        <v>19</v>
      </c>
      <c r="B4349" t="s">
        <v>62</v>
      </c>
      <c r="C4349" s="1">
        <v>42481</v>
      </c>
      <c r="D4349">
        <f>15-0-0</f>
        <v>15</v>
      </c>
      <c r="E4349">
        <v>14.6</v>
      </c>
      <c r="F4349" s="7">
        <v>15.921525715178992</v>
      </c>
      <c r="G4349" s="7">
        <v>2.5765435579362843</v>
      </c>
      <c r="H4349">
        <v>2.4700000000000002</v>
      </c>
      <c r="I4349" s="7">
        <v>3.2152478150549761</v>
      </c>
      <c r="J4349">
        <v>10</v>
      </c>
      <c r="K4349">
        <v>326</v>
      </c>
      <c r="L4349">
        <v>306.59999999999997</v>
      </c>
      <c r="M4349">
        <v>138.9</v>
      </c>
      <c r="N4349">
        <v>141.5</v>
      </c>
    </row>
    <row r="4350" spans="1:14" x14ac:dyDescent="0.25">
      <c r="A4350" t="s">
        <v>20</v>
      </c>
      <c r="B4350" t="s">
        <v>62</v>
      </c>
      <c r="C4350" s="1">
        <v>42481</v>
      </c>
      <c r="D4350">
        <f>32-0-0</f>
        <v>32</v>
      </c>
      <c r="E4350">
        <v>23.5</v>
      </c>
      <c r="F4350" s="7">
        <v>33.965921525715181</v>
      </c>
      <c r="G4350" s="7">
        <v>2.1071327882717785</v>
      </c>
      <c r="H4350">
        <v>2.02</v>
      </c>
      <c r="I4350" s="7">
        <v>2.6294739216239074</v>
      </c>
      <c r="J4350">
        <v>18.899999999999999</v>
      </c>
      <c r="K4350">
        <v>615.5</v>
      </c>
      <c r="L4350">
        <v>493.5</v>
      </c>
      <c r="M4350">
        <v>132.9</v>
      </c>
      <c r="N4350">
        <v>135.4</v>
      </c>
    </row>
    <row r="4351" spans="1:14" x14ac:dyDescent="0.25">
      <c r="A4351" t="s">
        <v>21</v>
      </c>
      <c r="B4351" t="s">
        <v>62</v>
      </c>
      <c r="C4351" s="1">
        <v>42481</v>
      </c>
      <c r="D4351">
        <f>26.5-0-0</f>
        <v>26.5</v>
      </c>
      <c r="E4351">
        <v>22.5</v>
      </c>
      <c r="F4351" s="7">
        <v>28.128028763482885</v>
      </c>
      <c r="G4351" s="7">
        <v>3.1502678319706794</v>
      </c>
      <c r="H4351">
        <v>3.02</v>
      </c>
      <c r="I4351" s="7">
        <v>3.9311936848040596</v>
      </c>
      <c r="J4351">
        <v>16.600000000000001</v>
      </c>
      <c r="K4351">
        <v>540.5</v>
      </c>
      <c r="L4351">
        <v>472.5</v>
      </c>
      <c r="M4351">
        <v>215</v>
      </c>
      <c r="N4351">
        <v>219.1</v>
      </c>
    </row>
    <row r="4352" spans="1:14" x14ac:dyDescent="0.25">
      <c r="A4352" t="s">
        <v>22</v>
      </c>
      <c r="B4352" t="s">
        <v>62</v>
      </c>
      <c r="C4352" s="1">
        <v>42481</v>
      </c>
      <c r="D4352">
        <f>20-0-0</f>
        <v>20</v>
      </c>
      <c r="E4352">
        <v>17.100000000000001</v>
      </c>
      <c r="F4352" s="7">
        <v>21.228700953571987</v>
      </c>
      <c r="G4352" s="7">
        <v>1.4812517620524384</v>
      </c>
      <c r="H4352">
        <v>1.42</v>
      </c>
      <c r="I4352" s="7">
        <v>1.8484420637158159</v>
      </c>
      <c r="J4352">
        <v>11.3</v>
      </c>
      <c r="K4352">
        <v>369.5</v>
      </c>
      <c r="L4352">
        <v>359.1</v>
      </c>
      <c r="M4352">
        <v>138.6</v>
      </c>
      <c r="N4352">
        <v>141.19999999999999</v>
      </c>
    </row>
    <row r="4353" spans="1:14" x14ac:dyDescent="0.25">
      <c r="A4353" t="s">
        <v>23</v>
      </c>
      <c r="B4353" t="s">
        <v>62</v>
      </c>
      <c r="C4353" s="1">
        <v>42481</v>
      </c>
      <c r="D4353">
        <f>5.7-0-0</f>
        <v>5.7</v>
      </c>
      <c r="E4353">
        <v>4.7</v>
      </c>
      <c r="F4353" s="7">
        <v>6.0501797717680175</v>
      </c>
      <c r="G4353" s="7">
        <v>2.451367352692416</v>
      </c>
      <c r="H4353">
        <v>2.35</v>
      </c>
      <c r="I4353" s="7">
        <v>3.0590414434733577</v>
      </c>
      <c r="J4353">
        <v>2.8</v>
      </c>
      <c r="K4353">
        <v>90.044999999999987</v>
      </c>
      <c r="L4353">
        <v>98.7</v>
      </c>
      <c r="M4353">
        <v>3</v>
      </c>
      <c r="N4353">
        <v>3.1</v>
      </c>
    </row>
    <row r="4354" spans="1:14" x14ac:dyDescent="0.25">
      <c r="A4354" t="s">
        <v>24</v>
      </c>
      <c r="B4354" t="s">
        <v>62</v>
      </c>
      <c r="C4354" s="1">
        <v>42481</v>
      </c>
      <c r="D4354">
        <f>40-0-0</f>
        <v>40</v>
      </c>
      <c r="E4354">
        <v>35</v>
      </c>
      <c r="F4354" s="7">
        <v>42.457401907143975</v>
      </c>
      <c r="G4354" s="7">
        <v>1.7941922751621084</v>
      </c>
      <c r="H4354">
        <v>1.72</v>
      </c>
      <c r="I4354" s="7">
        <v>2.2389579926698615</v>
      </c>
      <c r="J4354">
        <v>24.2</v>
      </c>
      <c r="K4354">
        <v>788</v>
      </c>
      <c r="L4354">
        <v>735</v>
      </c>
      <c r="M4354">
        <v>295.5</v>
      </c>
      <c r="N4354">
        <v>301.2</v>
      </c>
    </row>
    <row r="4355" spans="1:14" x14ac:dyDescent="0.25">
      <c r="A4355" t="s">
        <v>25</v>
      </c>
      <c r="B4355" t="s">
        <v>62</v>
      </c>
      <c r="C4355" s="1">
        <v>42481</v>
      </c>
      <c r="D4355">
        <f>6-0-0</f>
        <v>6</v>
      </c>
      <c r="E4355">
        <v>6.3</v>
      </c>
      <c r="F4355" s="7">
        <v>6.368610286071597</v>
      </c>
      <c r="G4355" s="7">
        <v>2.4096419509444598</v>
      </c>
      <c r="H4355">
        <v>2.31</v>
      </c>
      <c r="I4355" s="7">
        <v>3.0069726529461516</v>
      </c>
      <c r="J4355">
        <v>4</v>
      </c>
      <c r="K4355">
        <v>132</v>
      </c>
      <c r="L4355">
        <v>132.29999999999998</v>
      </c>
      <c r="M4355">
        <v>7.4</v>
      </c>
      <c r="N4355">
        <v>7.6</v>
      </c>
    </row>
    <row r="4356" spans="1:14" x14ac:dyDescent="0.25">
      <c r="A4356" t="s">
        <v>26</v>
      </c>
      <c r="B4356" t="s">
        <v>62</v>
      </c>
      <c r="C4356" s="1">
        <v>42481</v>
      </c>
      <c r="D4356">
        <f>21-0-0</f>
        <v>21</v>
      </c>
      <c r="E4356">
        <v>13.8</v>
      </c>
      <c r="F4356" s="7">
        <v>22.290136001250588</v>
      </c>
      <c r="G4356" s="7">
        <v>1.6272906681702846</v>
      </c>
      <c r="H4356">
        <v>1.56</v>
      </c>
      <c r="I4356" s="7">
        <v>2.0306828305610374</v>
      </c>
      <c r="J4356">
        <v>12</v>
      </c>
      <c r="K4356">
        <v>392</v>
      </c>
      <c r="L4356">
        <v>289.8</v>
      </c>
      <c r="M4356">
        <v>44.5</v>
      </c>
      <c r="N4356">
        <v>45.4</v>
      </c>
    </row>
    <row r="4357" spans="1:14" x14ac:dyDescent="0.25">
      <c r="A4357" t="s">
        <v>27</v>
      </c>
      <c r="B4357" t="s">
        <v>62</v>
      </c>
      <c r="C4357" s="1">
        <v>42481</v>
      </c>
      <c r="D4357">
        <f>18-0-0</f>
        <v>18</v>
      </c>
      <c r="E4357">
        <v>18.2</v>
      </c>
      <c r="F4357" s="7">
        <v>19.105830858214791</v>
      </c>
      <c r="G4357" s="7">
        <v>1.4082323089935156</v>
      </c>
      <c r="H4357">
        <v>1.35</v>
      </c>
      <c r="I4357" s="7">
        <v>1.7573216802932057</v>
      </c>
      <c r="J4357">
        <v>12.2</v>
      </c>
      <c r="K4357">
        <v>399.5</v>
      </c>
      <c r="L4357">
        <v>382.2</v>
      </c>
      <c r="M4357">
        <v>146.6</v>
      </c>
      <c r="N4357">
        <v>149.4</v>
      </c>
    </row>
    <row r="4358" spans="1:14" x14ac:dyDescent="0.25">
      <c r="A4358" t="s">
        <v>28</v>
      </c>
      <c r="B4358" t="s">
        <v>62</v>
      </c>
      <c r="C4358" s="1">
        <v>42481</v>
      </c>
      <c r="D4358">
        <f>6-0-0</f>
        <v>6</v>
      </c>
      <c r="E4358">
        <v>7</v>
      </c>
      <c r="F4358" s="7">
        <v>6.368610286071597</v>
      </c>
      <c r="G4358" s="7">
        <v>1.3978009585565265</v>
      </c>
      <c r="H4358">
        <v>1.34</v>
      </c>
      <c r="I4358" s="7">
        <v>1.744304482661404</v>
      </c>
      <c r="J4358">
        <v>4</v>
      </c>
      <c r="K4358">
        <v>129.5</v>
      </c>
      <c r="L4358">
        <v>147</v>
      </c>
      <c r="M4358">
        <v>47.9</v>
      </c>
      <c r="N4358">
        <v>48.8</v>
      </c>
    </row>
    <row r="4359" spans="1:14" x14ac:dyDescent="0.25">
      <c r="A4359" t="s">
        <v>29</v>
      </c>
      <c r="B4359" t="s">
        <v>62</v>
      </c>
      <c r="C4359" s="1">
        <v>42481</v>
      </c>
      <c r="D4359">
        <f>15.5-0-0</f>
        <v>15.5</v>
      </c>
      <c r="E4359">
        <v>12.4</v>
      </c>
      <c r="F4359" s="7">
        <v>16.452243239018291</v>
      </c>
      <c r="G4359" s="7">
        <v>1.3456442063715814</v>
      </c>
      <c r="H4359">
        <v>1.29</v>
      </c>
      <c r="I4359" s="7">
        <v>1.6792184945023965</v>
      </c>
      <c r="J4359">
        <v>10.1</v>
      </c>
      <c r="K4359">
        <v>330</v>
      </c>
      <c r="L4359">
        <v>260.40000000000003</v>
      </c>
      <c r="M4359">
        <v>26.3</v>
      </c>
      <c r="N4359">
        <v>26.8</v>
      </c>
    </row>
    <row r="4360" spans="1:14" x14ac:dyDescent="0.25">
      <c r="A4360" t="s">
        <v>30</v>
      </c>
      <c r="B4360" t="s">
        <v>62</v>
      </c>
      <c r="C4360" s="1">
        <v>42481</v>
      </c>
      <c r="D4360">
        <f>35-0-0</f>
        <v>35</v>
      </c>
      <c r="E4360">
        <v>31.3</v>
      </c>
      <c r="F4360" s="7">
        <v>37.150226668750982</v>
      </c>
      <c r="G4360" s="7">
        <v>1.6690160699182406</v>
      </c>
      <c r="H4360">
        <v>1.6</v>
      </c>
      <c r="I4360" s="7">
        <v>2.0827516210882435</v>
      </c>
      <c r="J4360">
        <v>22.7</v>
      </c>
      <c r="K4360">
        <v>741</v>
      </c>
      <c r="L4360">
        <v>657.30000000000007</v>
      </c>
      <c r="M4360">
        <v>63.2</v>
      </c>
      <c r="N4360">
        <v>64.400000000000006</v>
      </c>
    </row>
    <row r="4361" spans="1:14" x14ac:dyDescent="0.25">
      <c r="A4361" t="s">
        <v>31</v>
      </c>
      <c r="B4361" t="s">
        <v>62</v>
      </c>
      <c r="C4361" s="1">
        <v>42481</v>
      </c>
      <c r="D4361">
        <f>52-0-0</f>
        <v>52</v>
      </c>
      <c r="E4361">
        <v>40.299999999999997</v>
      </c>
      <c r="F4361" s="7">
        <v>55.194622479287169</v>
      </c>
      <c r="G4361" s="7">
        <v>1.3978009585565265</v>
      </c>
      <c r="H4361">
        <v>1.34</v>
      </c>
      <c r="I4361" s="7">
        <v>1.744304482661404</v>
      </c>
      <c r="J4361">
        <v>33.799999999999997</v>
      </c>
      <c r="K4361">
        <v>1102.5</v>
      </c>
      <c r="L4361">
        <v>846.3</v>
      </c>
      <c r="M4361">
        <v>162.9</v>
      </c>
      <c r="N4361">
        <v>166</v>
      </c>
    </row>
    <row r="4362" spans="1:14" x14ac:dyDescent="0.25">
      <c r="A4362" t="s">
        <v>32</v>
      </c>
      <c r="B4362" t="s">
        <v>62</v>
      </c>
      <c r="C4362" s="1">
        <v>42481</v>
      </c>
      <c r="D4362">
        <f>7-0-0</f>
        <v>7</v>
      </c>
      <c r="E4362">
        <v>6.8</v>
      </c>
      <c r="F4362" s="7">
        <v>7.4300453337501962</v>
      </c>
      <c r="G4362" s="7">
        <v>0.86580208627008715</v>
      </c>
      <c r="H4362">
        <v>0.83</v>
      </c>
      <c r="I4362" s="7">
        <v>1.0804274034395263</v>
      </c>
      <c r="J4362">
        <v>4.5</v>
      </c>
      <c r="K4362">
        <v>147</v>
      </c>
      <c r="L4362">
        <v>142.79999999999998</v>
      </c>
      <c r="M4362">
        <v>45.1</v>
      </c>
      <c r="N4362">
        <v>46</v>
      </c>
    </row>
    <row r="4363" spans="1:14" x14ac:dyDescent="0.25">
      <c r="A4363" t="s">
        <v>33</v>
      </c>
      <c r="B4363" t="s">
        <v>62</v>
      </c>
      <c r="C4363" s="1">
        <v>42481</v>
      </c>
      <c r="D4363">
        <v>0</v>
      </c>
      <c r="E4363">
        <v>15</v>
      </c>
      <c r="F4363" s="7">
        <v>0</v>
      </c>
      <c r="G4363" s="7">
        <v>1.0118409923879332</v>
      </c>
      <c r="H4363">
        <v>0.97</v>
      </c>
      <c r="I4363" s="7">
        <v>1.2626681702847475</v>
      </c>
      <c r="J4363">
        <v>51.5</v>
      </c>
      <c r="K4363">
        <v>0</v>
      </c>
      <c r="L4363">
        <v>315</v>
      </c>
      <c r="M4363">
        <v>780.9</v>
      </c>
      <c r="N4363">
        <v>795.8</v>
      </c>
    </row>
    <row r="4364" spans="1:14" x14ac:dyDescent="0.25">
      <c r="A4364" t="s">
        <v>34</v>
      </c>
      <c r="B4364" t="s">
        <v>62</v>
      </c>
      <c r="C4364" s="1">
        <v>42481</v>
      </c>
      <c r="D4364">
        <f>7.6-0-0</f>
        <v>7.6</v>
      </c>
      <c r="E4364">
        <v>7.2</v>
      </c>
      <c r="F4364" s="7">
        <v>8.066906362357356</v>
      </c>
      <c r="G4364" s="7">
        <v>0.58415562447138425</v>
      </c>
      <c r="H4364">
        <v>0.56000000000000005</v>
      </c>
      <c r="I4364" s="7">
        <v>0.72896306738088534</v>
      </c>
      <c r="J4364">
        <v>5.5</v>
      </c>
      <c r="K4364">
        <v>180.40999999999997</v>
      </c>
      <c r="L4364">
        <v>151.20000000000002</v>
      </c>
      <c r="M4364">
        <v>15.4</v>
      </c>
      <c r="N4364">
        <v>15.7</v>
      </c>
    </row>
    <row r="4365" spans="1:14" x14ac:dyDescent="0.25">
      <c r="A4365" t="s">
        <v>35</v>
      </c>
      <c r="B4365" t="s">
        <v>62</v>
      </c>
      <c r="C4365" s="1">
        <v>42481</v>
      </c>
      <c r="D4365">
        <f>21-0-0</f>
        <v>21</v>
      </c>
      <c r="E4365">
        <v>18</v>
      </c>
      <c r="F4365" s="7">
        <v>22.290136001250588</v>
      </c>
      <c r="G4365" s="7">
        <v>0.5737242740343953</v>
      </c>
      <c r="H4365">
        <v>0.55000000000000004</v>
      </c>
      <c r="I4365" s="7">
        <v>0.7159458697490837</v>
      </c>
      <c r="J4365">
        <v>14.8</v>
      </c>
      <c r="K4365">
        <v>484</v>
      </c>
      <c r="L4365">
        <v>378</v>
      </c>
      <c r="M4365">
        <v>178.7</v>
      </c>
      <c r="N4365">
        <v>182.1</v>
      </c>
    </row>
    <row r="4366" spans="1:14" x14ac:dyDescent="0.25">
      <c r="A4366" t="s">
        <v>36</v>
      </c>
      <c r="B4366" t="s">
        <v>62</v>
      </c>
      <c r="C4366" s="1">
        <v>42481</v>
      </c>
      <c r="D4366">
        <v>0</v>
      </c>
      <c r="E4366">
        <v>8</v>
      </c>
      <c r="F4366" s="7">
        <v>0</v>
      </c>
      <c r="G4366" s="7">
        <v>0.26078376092472511</v>
      </c>
      <c r="H4366">
        <v>0.25</v>
      </c>
      <c r="I4366" s="7">
        <v>0.32542994079503806</v>
      </c>
      <c r="J4366">
        <v>27.5</v>
      </c>
      <c r="K4366">
        <v>0</v>
      </c>
      <c r="L4366">
        <v>168</v>
      </c>
      <c r="M4366">
        <v>0</v>
      </c>
      <c r="N4366">
        <v>0</v>
      </c>
    </row>
    <row r="4367" spans="1:14" x14ac:dyDescent="0.25">
      <c r="A4367" t="s">
        <v>37</v>
      </c>
      <c r="B4367" t="s">
        <v>62</v>
      </c>
      <c r="C4367" s="1">
        <v>42481</v>
      </c>
      <c r="D4367">
        <v>0</v>
      </c>
      <c r="E4367">
        <v>0</v>
      </c>
      <c r="F4367" s="7">
        <v>0</v>
      </c>
      <c r="G4367" s="7">
        <v>0</v>
      </c>
      <c r="H4367">
        <v>0</v>
      </c>
      <c r="I4367" s="7">
        <v>0</v>
      </c>
      <c r="J4367">
        <v>0</v>
      </c>
      <c r="K4367">
        <v>0</v>
      </c>
      <c r="L4367">
        <v>0</v>
      </c>
      <c r="M4367">
        <v>0</v>
      </c>
      <c r="N4367">
        <v>0</v>
      </c>
    </row>
    <row r="4368" spans="1:14" x14ac:dyDescent="0.25">
      <c r="A4368" t="s">
        <v>38</v>
      </c>
      <c r="B4368" t="s">
        <v>62</v>
      </c>
      <c r="C4368" s="1">
        <v>42481</v>
      </c>
      <c r="D4368">
        <v>0</v>
      </c>
      <c r="E4368">
        <v>10</v>
      </c>
      <c r="F4368" s="7">
        <v>0</v>
      </c>
      <c r="G4368" s="7">
        <v>0</v>
      </c>
      <c r="H4368">
        <v>0</v>
      </c>
      <c r="I4368" s="7">
        <v>0</v>
      </c>
      <c r="J4368">
        <v>34.299999999999997</v>
      </c>
      <c r="K4368">
        <v>0</v>
      </c>
      <c r="L4368">
        <v>210</v>
      </c>
      <c r="M4368">
        <v>523.29999999999995</v>
      </c>
      <c r="N4368">
        <v>533.20000000000005</v>
      </c>
    </row>
    <row r="4369" spans="1:14" x14ac:dyDescent="0.25">
      <c r="A4369" t="s">
        <v>59</v>
      </c>
      <c r="B4369" t="s">
        <v>62</v>
      </c>
      <c r="C4369" s="1">
        <v>42481</v>
      </c>
      <c r="D4369">
        <v>0</v>
      </c>
      <c r="E4369">
        <v>5</v>
      </c>
      <c r="F4369" s="7">
        <v>0</v>
      </c>
      <c r="G4369" s="7">
        <v>0</v>
      </c>
      <c r="I4369" s="7">
        <v>0</v>
      </c>
      <c r="K4369">
        <v>0</v>
      </c>
      <c r="L4369">
        <v>105</v>
      </c>
      <c r="M4369">
        <v>0</v>
      </c>
      <c r="N4369">
        <v>0</v>
      </c>
    </row>
    <row r="4370" spans="1:14" x14ac:dyDescent="0.25">
      <c r="A4370" t="s">
        <v>1</v>
      </c>
      <c r="B4370" t="s">
        <v>62</v>
      </c>
      <c r="C4370" s="1">
        <v>42482</v>
      </c>
      <c r="D4370">
        <v>629.1</v>
      </c>
      <c r="E4370">
        <v>507.19999999999993</v>
      </c>
      <c r="F4370">
        <v>611</v>
      </c>
      <c r="G4370">
        <v>41</v>
      </c>
      <c r="H4370">
        <v>177.35000000000002</v>
      </c>
      <c r="I4370">
        <v>207.74</v>
      </c>
      <c r="J4370">
        <v>544.94690265486724</v>
      </c>
      <c r="K4370">
        <v>13943.7</v>
      </c>
      <c r="L4370">
        <v>13052</v>
      </c>
      <c r="M4370">
        <v>4191.8999999999996</v>
      </c>
      <c r="N4370">
        <v>4437.6799999999994</v>
      </c>
    </row>
    <row r="4371" spans="1:14" x14ac:dyDescent="0.25">
      <c r="A4371" t="s">
        <v>2</v>
      </c>
      <c r="B4371" t="s">
        <v>62</v>
      </c>
      <c r="C4371" s="1">
        <v>42482</v>
      </c>
      <c r="D4371">
        <f>15.2-0-0</f>
        <v>15.2</v>
      </c>
      <c r="E4371">
        <v>15.4</v>
      </c>
      <c r="F4371" s="7">
        <v>14.762676839930057</v>
      </c>
      <c r="G4371" s="7">
        <v>4.7854524950662523</v>
      </c>
      <c r="H4371">
        <v>20.7</v>
      </c>
      <c r="I4371" s="7">
        <v>24.247070764025935</v>
      </c>
      <c r="J4371">
        <v>11</v>
      </c>
      <c r="K4371">
        <v>371.01000000000005</v>
      </c>
      <c r="L4371">
        <v>338.8</v>
      </c>
      <c r="M4371">
        <v>37.1</v>
      </c>
      <c r="N4371">
        <v>39.299999999999997</v>
      </c>
    </row>
    <row r="4372" spans="1:14" x14ac:dyDescent="0.25">
      <c r="A4372" t="s">
        <v>3</v>
      </c>
      <c r="B4372" t="s">
        <v>62</v>
      </c>
      <c r="C4372" s="1">
        <v>42482</v>
      </c>
      <c r="D4372">
        <f>4.2-0-0</f>
        <v>4.2</v>
      </c>
      <c r="E4372">
        <v>3.9</v>
      </c>
      <c r="F4372" s="7">
        <v>4.079160705770148</v>
      </c>
      <c r="G4372" s="7">
        <v>3.261967860163518</v>
      </c>
      <c r="H4372">
        <v>14.11</v>
      </c>
      <c r="I4372" s="7">
        <v>16.527834226106567</v>
      </c>
      <c r="J4372">
        <v>3</v>
      </c>
      <c r="K4372">
        <v>101.34</v>
      </c>
      <c r="L4372">
        <v>85.8</v>
      </c>
      <c r="M4372">
        <v>20.8</v>
      </c>
      <c r="N4372">
        <v>22</v>
      </c>
    </row>
    <row r="4373" spans="1:14" x14ac:dyDescent="0.25">
      <c r="A4373" t="s">
        <v>4</v>
      </c>
      <c r="B4373" t="s">
        <v>62</v>
      </c>
      <c r="C4373" s="1">
        <v>42482</v>
      </c>
      <c r="D4373">
        <f>7.4-0-0</f>
        <v>7.4</v>
      </c>
      <c r="E4373">
        <v>7.8</v>
      </c>
      <c r="F4373" s="7">
        <v>7.1870926720712136</v>
      </c>
      <c r="G4373" s="7">
        <v>2.4227798139272623</v>
      </c>
      <c r="H4373">
        <v>10.48</v>
      </c>
      <c r="I4373" s="7">
        <v>12.275811671835353</v>
      </c>
      <c r="J4373">
        <v>5.9</v>
      </c>
      <c r="K4373">
        <v>199.29000000000002</v>
      </c>
      <c r="L4373">
        <v>171.6</v>
      </c>
      <c r="M4373">
        <v>36.6</v>
      </c>
      <c r="N4373">
        <v>38.799999999999997</v>
      </c>
    </row>
    <row r="4374" spans="1:14" x14ac:dyDescent="0.25">
      <c r="A4374" t="s">
        <v>5</v>
      </c>
      <c r="B4374" t="s">
        <v>62</v>
      </c>
      <c r="C4374" s="1">
        <v>42482</v>
      </c>
      <c r="D4374">
        <f>7.4-0-0</f>
        <v>7.4</v>
      </c>
      <c r="E4374">
        <v>7.7</v>
      </c>
      <c r="F4374" s="7">
        <v>7.1870926720712136</v>
      </c>
      <c r="G4374" s="7">
        <v>2.3372427403439522</v>
      </c>
      <c r="H4374">
        <v>10.11</v>
      </c>
      <c r="I4374" s="7">
        <v>11.842409923879334</v>
      </c>
      <c r="J4374">
        <v>7.8</v>
      </c>
      <c r="K4374">
        <v>263.15100000000001</v>
      </c>
      <c r="L4374">
        <v>169.4</v>
      </c>
      <c r="M4374">
        <v>17.600000000000001</v>
      </c>
      <c r="N4374">
        <v>18.7</v>
      </c>
    </row>
    <row r="4375" spans="1:14" x14ac:dyDescent="0.25">
      <c r="A4375" t="s">
        <v>6</v>
      </c>
      <c r="B4375" t="s">
        <v>62</v>
      </c>
      <c r="C4375" s="1">
        <v>42482</v>
      </c>
      <c r="D4375">
        <f>10.2-0-1</f>
        <v>9.1999999999999993</v>
      </c>
      <c r="E4375">
        <v>15.4</v>
      </c>
      <c r="F4375" s="7">
        <v>8.9353044031155608</v>
      </c>
      <c r="G4375" s="7">
        <v>2.8805187482379471</v>
      </c>
      <c r="H4375">
        <v>12.46</v>
      </c>
      <c r="I4375" s="7">
        <v>14.595096701437836</v>
      </c>
      <c r="J4375">
        <v>8.6</v>
      </c>
      <c r="K4375">
        <v>289.52250000000009</v>
      </c>
      <c r="L4375">
        <v>338.8</v>
      </c>
      <c r="M4375">
        <v>27.5</v>
      </c>
      <c r="N4375">
        <v>29.1</v>
      </c>
    </row>
    <row r="4376" spans="1:14" x14ac:dyDescent="0.25">
      <c r="A4376" t="s">
        <v>7</v>
      </c>
      <c r="B4376" t="s">
        <v>62</v>
      </c>
      <c r="C4376" s="1">
        <v>42482</v>
      </c>
      <c r="D4376">
        <f>7.4-3-0</f>
        <v>4.4000000000000004</v>
      </c>
      <c r="E4376">
        <v>11.5</v>
      </c>
      <c r="F4376" s="7">
        <v>4.2734064536639647</v>
      </c>
      <c r="G4376" s="7">
        <v>2.4343388779250064</v>
      </c>
      <c r="H4376">
        <v>10.53</v>
      </c>
      <c r="I4376" s="7">
        <v>12.334379475613192</v>
      </c>
      <c r="J4376">
        <v>10.4</v>
      </c>
      <c r="K4376">
        <v>350.32600000000002</v>
      </c>
      <c r="L4376">
        <v>253</v>
      </c>
      <c r="M4376">
        <v>25.3</v>
      </c>
      <c r="N4376">
        <v>26.8</v>
      </c>
    </row>
    <row r="4377" spans="1:14" x14ac:dyDescent="0.25">
      <c r="A4377" t="s">
        <v>8</v>
      </c>
      <c r="B4377" t="s">
        <v>62</v>
      </c>
      <c r="C4377" s="1">
        <v>42482</v>
      </c>
      <c r="D4377">
        <f>12.8-0-0</f>
        <v>12.8</v>
      </c>
      <c r="E4377">
        <v>9.4</v>
      </c>
      <c r="F4377" s="7">
        <v>12.431727865204261</v>
      </c>
      <c r="G4377" s="7">
        <v>1.8494502396391315</v>
      </c>
      <c r="H4377">
        <v>8</v>
      </c>
      <c r="I4377" s="7">
        <v>9.3708486044544674</v>
      </c>
      <c r="J4377">
        <v>13.9</v>
      </c>
      <c r="K4377">
        <v>467.88000000000005</v>
      </c>
      <c r="L4377">
        <v>206.8</v>
      </c>
      <c r="M4377">
        <v>41.7</v>
      </c>
      <c r="N4377">
        <v>44.2</v>
      </c>
    </row>
    <row r="4378" spans="1:14" x14ac:dyDescent="0.25">
      <c r="A4378" t="s">
        <v>9</v>
      </c>
      <c r="B4378" t="s">
        <v>62</v>
      </c>
      <c r="C4378" s="1">
        <v>42482</v>
      </c>
      <c r="D4378">
        <f>10.1-0-0</f>
        <v>10.1</v>
      </c>
      <c r="E4378">
        <v>11.3</v>
      </c>
      <c r="F4378" s="7">
        <v>9.8094102686377358</v>
      </c>
      <c r="G4378" s="7">
        <v>2.3950380603326753</v>
      </c>
      <c r="H4378">
        <v>10.36</v>
      </c>
      <c r="I4378" s="7">
        <v>12.135248942768536</v>
      </c>
      <c r="J4378">
        <v>9.1999999999999993</v>
      </c>
      <c r="K4378">
        <v>310.95</v>
      </c>
      <c r="L4378">
        <v>248.60000000000002</v>
      </c>
      <c r="M4378">
        <v>24.3</v>
      </c>
      <c r="N4378">
        <v>25.7</v>
      </c>
    </row>
    <row r="4379" spans="1:14" x14ac:dyDescent="0.25">
      <c r="A4379" t="s">
        <v>10</v>
      </c>
      <c r="B4379" t="s">
        <v>62</v>
      </c>
      <c r="C4379" s="1">
        <v>42482</v>
      </c>
      <c r="D4379">
        <f>15.5-0-0</f>
        <v>15.5</v>
      </c>
      <c r="E4379">
        <v>12.5</v>
      </c>
      <c r="F4379" s="7">
        <v>15.054045461770784</v>
      </c>
      <c r="G4379" s="7">
        <v>2.267888356357485</v>
      </c>
      <c r="H4379">
        <v>9.81</v>
      </c>
      <c r="I4379" s="7">
        <v>11.491003101212291</v>
      </c>
      <c r="J4379">
        <v>10.4</v>
      </c>
      <c r="K4379">
        <v>351.11999999999995</v>
      </c>
      <c r="L4379">
        <v>275</v>
      </c>
      <c r="M4379">
        <v>35.200000000000003</v>
      </c>
      <c r="N4379">
        <v>37.299999999999997</v>
      </c>
    </row>
    <row r="4380" spans="1:14" x14ac:dyDescent="0.25">
      <c r="A4380" t="s">
        <v>11</v>
      </c>
      <c r="B4380" t="s">
        <v>62</v>
      </c>
      <c r="C4380" s="1">
        <v>42482</v>
      </c>
      <c r="D4380">
        <f>9.5-0-0</f>
        <v>9.5</v>
      </c>
      <c r="E4380">
        <v>9.6</v>
      </c>
      <c r="F4380" s="7">
        <v>9.2266730249562858</v>
      </c>
      <c r="G4380" s="7">
        <v>2.1707922187764304</v>
      </c>
      <c r="H4380">
        <v>9.39</v>
      </c>
      <c r="I4380" s="7">
        <v>10.999033549478431</v>
      </c>
      <c r="J4380">
        <v>6.2</v>
      </c>
      <c r="K4380">
        <v>209.333</v>
      </c>
      <c r="L4380">
        <v>211.2</v>
      </c>
      <c r="M4380">
        <v>23.3</v>
      </c>
      <c r="N4380">
        <v>24.7</v>
      </c>
    </row>
    <row r="4381" spans="1:14" x14ac:dyDescent="0.25">
      <c r="A4381" t="s">
        <v>12</v>
      </c>
      <c r="B4381" t="s">
        <v>62</v>
      </c>
      <c r="C4381" s="1">
        <v>42482</v>
      </c>
      <c r="D4381">
        <f>37.7-0-0</f>
        <v>37.700000000000003</v>
      </c>
      <c r="E4381">
        <v>28.9</v>
      </c>
      <c r="F4381" s="7">
        <v>36.615323477984425</v>
      </c>
      <c r="G4381" s="7">
        <v>1.53273188610093</v>
      </c>
      <c r="H4381">
        <v>6.63</v>
      </c>
      <c r="I4381" s="7">
        <v>7.7660907809416395</v>
      </c>
      <c r="J4381">
        <v>22.5</v>
      </c>
      <c r="K4381">
        <v>760.625</v>
      </c>
      <c r="L4381">
        <v>635.79999999999995</v>
      </c>
      <c r="M4381">
        <v>169.4</v>
      </c>
      <c r="N4381">
        <v>179.3</v>
      </c>
    </row>
    <row r="4382" spans="1:14" x14ac:dyDescent="0.25">
      <c r="A4382" t="s">
        <v>13</v>
      </c>
      <c r="B4382" t="s">
        <v>62</v>
      </c>
      <c r="C4382" s="1">
        <v>42482</v>
      </c>
      <c r="D4382">
        <f>11-0-0</f>
        <v>11</v>
      </c>
      <c r="E4382">
        <v>10</v>
      </c>
      <c r="F4382" s="7">
        <v>10.683516134159911</v>
      </c>
      <c r="G4382" s="7">
        <v>1.611333521285593</v>
      </c>
      <c r="H4382">
        <v>6.97</v>
      </c>
      <c r="I4382" s="7">
        <v>8.1643518466309537</v>
      </c>
      <c r="J4382">
        <v>7.5</v>
      </c>
      <c r="K4382">
        <v>251.5</v>
      </c>
      <c r="L4382">
        <v>220</v>
      </c>
      <c r="M4382">
        <v>20.9</v>
      </c>
      <c r="N4382">
        <v>22.2</v>
      </c>
    </row>
    <row r="4383" spans="1:14" x14ac:dyDescent="0.25">
      <c r="A4383" t="s">
        <v>14</v>
      </c>
      <c r="B4383" t="s">
        <v>62</v>
      </c>
      <c r="C4383" s="1">
        <v>42482</v>
      </c>
      <c r="D4383">
        <f>52-0-0</f>
        <v>52</v>
      </c>
      <c r="E4383">
        <v>6.1</v>
      </c>
      <c r="F4383" s="7">
        <v>50.503894452392302</v>
      </c>
      <c r="G4383" s="7">
        <v>0.97327318861009282</v>
      </c>
      <c r="H4383">
        <v>4.21</v>
      </c>
      <c r="I4383" s="7">
        <v>4.9314090780941635</v>
      </c>
      <c r="J4383">
        <v>20.9</v>
      </c>
      <c r="K4383">
        <v>704</v>
      </c>
      <c r="L4383">
        <v>134.19999999999999</v>
      </c>
      <c r="M4383">
        <v>39.4</v>
      </c>
      <c r="N4383">
        <v>41.8</v>
      </c>
    </row>
    <row r="4384" spans="1:14" x14ac:dyDescent="0.25">
      <c r="A4384" t="s">
        <v>15</v>
      </c>
      <c r="B4384" t="s">
        <v>62</v>
      </c>
      <c r="C4384" s="1">
        <v>42482</v>
      </c>
      <c r="D4384">
        <f>13-0-0</f>
        <v>13</v>
      </c>
      <c r="E4384">
        <v>9.9</v>
      </c>
      <c r="F4384" s="7">
        <v>12.625973613098076</v>
      </c>
      <c r="G4384" s="7">
        <v>0.94321962221595701</v>
      </c>
      <c r="H4384">
        <v>4.08</v>
      </c>
      <c r="I4384" s="7">
        <v>4.7791327882717782</v>
      </c>
      <c r="J4384">
        <v>8.3000000000000007</v>
      </c>
      <c r="K4384">
        <v>281.5</v>
      </c>
      <c r="L4384">
        <v>217.8</v>
      </c>
      <c r="M4384">
        <v>28.3</v>
      </c>
      <c r="N4384">
        <v>29.9</v>
      </c>
    </row>
    <row r="4385" spans="1:14" x14ac:dyDescent="0.25">
      <c r="A4385" t="s">
        <v>16</v>
      </c>
      <c r="B4385" t="s">
        <v>62</v>
      </c>
      <c r="C4385" s="1">
        <v>42482</v>
      </c>
      <c r="D4385">
        <f>12-0-0</f>
        <v>12</v>
      </c>
      <c r="E4385">
        <v>9.9</v>
      </c>
      <c r="F4385" s="7">
        <v>11.654744873628994</v>
      </c>
      <c r="G4385" s="7">
        <v>1.5697208908937128</v>
      </c>
      <c r="H4385">
        <v>6.79</v>
      </c>
      <c r="I4385" s="7">
        <v>7.9535077530307303</v>
      </c>
      <c r="J4385">
        <v>8.5</v>
      </c>
      <c r="K4385">
        <v>286.5</v>
      </c>
      <c r="L4385">
        <v>217.8</v>
      </c>
      <c r="M4385">
        <v>54.3</v>
      </c>
      <c r="N4385">
        <v>57.5</v>
      </c>
    </row>
    <row r="4386" spans="1:14" x14ac:dyDescent="0.25">
      <c r="A4386" t="s">
        <v>17</v>
      </c>
      <c r="B4386" t="s">
        <v>62</v>
      </c>
      <c r="C4386" s="1">
        <v>42482</v>
      </c>
      <c r="D4386">
        <v>0</v>
      </c>
      <c r="E4386">
        <v>17</v>
      </c>
      <c r="F4386" s="7">
        <v>0</v>
      </c>
      <c r="G4386" s="7">
        <v>0.76058641105159286</v>
      </c>
      <c r="H4386">
        <v>3.29</v>
      </c>
      <c r="I4386" s="7">
        <v>3.8537614885818998</v>
      </c>
      <c r="J4386">
        <v>56.9</v>
      </c>
      <c r="K4386">
        <v>0</v>
      </c>
      <c r="L4386">
        <v>374</v>
      </c>
      <c r="M4386">
        <v>476.6</v>
      </c>
      <c r="N4386">
        <v>504.6</v>
      </c>
    </row>
    <row r="4387" spans="1:14" x14ac:dyDescent="0.25">
      <c r="A4387" t="s">
        <v>18</v>
      </c>
      <c r="B4387" t="s">
        <v>62</v>
      </c>
      <c r="C4387" s="1">
        <v>42482</v>
      </c>
      <c r="D4387">
        <f>20-0-0</f>
        <v>20</v>
      </c>
      <c r="E4387">
        <v>16.2</v>
      </c>
      <c r="F4387" s="7">
        <v>19.424574789381655</v>
      </c>
      <c r="G4387" s="7">
        <v>0.57332957428813069</v>
      </c>
      <c r="H4387">
        <v>2.48</v>
      </c>
      <c r="I4387" s="7">
        <v>2.9049630673808848</v>
      </c>
      <c r="J4387">
        <v>13</v>
      </c>
      <c r="K4387">
        <v>440</v>
      </c>
      <c r="L4387">
        <v>356.4</v>
      </c>
      <c r="M4387">
        <v>117.6</v>
      </c>
      <c r="N4387">
        <v>124.5</v>
      </c>
    </row>
    <row r="4388" spans="1:14" x14ac:dyDescent="0.25">
      <c r="A4388" t="s">
        <v>19</v>
      </c>
      <c r="B4388" t="s">
        <v>62</v>
      </c>
      <c r="C4388" s="1">
        <v>42482</v>
      </c>
      <c r="D4388">
        <f>15-0-0</f>
        <v>15</v>
      </c>
      <c r="E4388">
        <v>14.6</v>
      </c>
      <c r="F4388" s="7">
        <v>14.568431092036242</v>
      </c>
      <c r="G4388" s="7">
        <v>0.57101776148858185</v>
      </c>
      <c r="H4388">
        <v>2.4700000000000002</v>
      </c>
      <c r="I4388" s="7">
        <v>2.8932495066253172</v>
      </c>
      <c r="J4388">
        <v>10.1</v>
      </c>
      <c r="K4388">
        <v>341</v>
      </c>
      <c r="L4388">
        <v>321.2</v>
      </c>
      <c r="M4388">
        <v>142.30000000000001</v>
      </c>
      <c r="N4388">
        <v>150.69999999999999</v>
      </c>
    </row>
    <row r="4389" spans="1:14" x14ac:dyDescent="0.25">
      <c r="A4389" t="s">
        <v>20</v>
      </c>
      <c r="B4389" t="s">
        <v>62</v>
      </c>
      <c r="C4389" s="1">
        <v>42482</v>
      </c>
      <c r="D4389">
        <f>32-0-0</f>
        <v>32</v>
      </c>
      <c r="E4389">
        <v>23.5</v>
      </c>
      <c r="F4389" s="7">
        <v>31.079319663010651</v>
      </c>
      <c r="G4389" s="7">
        <v>0.46698618550888071</v>
      </c>
      <c r="H4389">
        <v>2.02</v>
      </c>
      <c r="I4389" s="7">
        <v>2.3661392726247534</v>
      </c>
      <c r="J4389">
        <v>19.2</v>
      </c>
      <c r="K4389">
        <v>647.5</v>
      </c>
      <c r="L4389">
        <v>517</v>
      </c>
      <c r="M4389">
        <v>136.9</v>
      </c>
      <c r="N4389">
        <v>144.9</v>
      </c>
    </row>
    <row r="4390" spans="1:14" x14ac:dyDescent="0.25">
      <c r="A4390" t="s">
        <v>21</v>
      </c>
      <c r="B4390" t="s">
        <v>62</v>
      </c>
      <c r="C4390" s="1">
        <v>42482</v>
      </c>
      <c r="D4390">
        <f>26.5-0-0</f>
        <v>26.5</v>
      </c>
      <c r="E4390">
        <v>22.5</v>
      </c>
      <c r="F4390" s="7">
        <v>25.737561595930693</v>
      </c>
      <c r="G4390" s="7">
        <v>0.69816746546377217</v>
      </c>
      <c r="H4390">
        <v>3.02</v>
      </c>
      <c r="I4390" s="7">
        <v>3.5374953481815616</v>
      </c>
      <c r="J4390">
        <v>16.8</v>
      </c>
      <c r="K4390">
        <v>567</v>
      </c>
      <c r="L4390">
        <v>495</v>
      </c>
      <c r="M4390">
        <v>220.9</v>
      </c>
      <c r="N4390">
        <v>233.8</v>
      </c>
    </row>
    <row r="4391" spans="1:14" x14ac:dyDescent="0.25">
      <c r="A4391" t="s">
        <v>22</v>
      </c>
      <c r="B4391" t="s">
        <v>62</v>
      </c>
      <c r="C4391" s="1">
        <v>42482</v>
      </c>
      <c r="D4391">
        <f>20-0-0</f>
        <v>20</v>
      </c>
      <c r="E4391">
        <v>17.100000000000001</v>
      </c>
      <c r="F4391" s="7">
        <v>19.424574789381655</v>
      </c>
      <c r="G4391" s="7">
        <v>0.3282774175359458</v>
      </c>
      <c r="H4391">
        <v>1.42</v>
      </c>
      <c r="I4391" s="7">
        <v>1.6633256272906678</v>
      </c>
      <c r="J4391">
        <v>11.5</v>
      </c>
      <c r="K4391">
        <v>389.5</v>
      </c>
      <c r="L4391">
        <v>376.20000000000005</v>
      </c>
      <c r="M4391">
        <v>143.1</v>
      </c>
      <c r="N4391">
        <v>151.4</v>
      </c>
    </row>
    <row r="4392" spans="1:14" x14ac:dyDescent="0.25">
      <c r="A4392" t="s">
        <v>23</v>
      </c>
      <c r="B4392" t="s">
        <v>62</v>
      </c>
      <c r="C4392" s="1">
        <v>42482</v>
      </c>
      <c r="D4392">
        <f>5.5-0-0</f>
        <v>5.5</v>
      </c>
      <c r="E4392">
        <v>4.7</v>
      </c>
      <c r="F4392" s="7">
        <v>5.3417580670799554</v>
      </c>
      <c r="G4392" s="7">
        <v>0.54327600789399488</v>
      </c>
      <c r="H4392">
        <v>2.35</v>
      </c>
      <c r="I4392" s="7">
        <v>2.7526867775585</v>
      </c>
      <c r="J4392">
        <v>2.8</v>
      </c>
      <c r="K4392">
        <v>95.514999999999986</v>
      </c>
      <c r="L4392">
        <v>103.4</v>
      </c>
      <c r="M4392">
        <v>3.2</v>
      </c>
      <c r="N4392">
        <v>3.4</v>
      </c>
    </row>
    <row r="4393" spans="1:14" x14ac:dyDescent="0.25">
      <c r="A4393" t="s">
        <v>24</v>
      </c>
      <c r="B4393" t="s">
        <v>62</v>
      </c>
      <c r="C4393" s="1">
        <v>42482</v>
      </c>
      <c r="D4393">
        <f>40-0-0</f>
        <v>40</v>
      </c>
      <c r="E4393">
        <v>35</v>
      </c>
      <c r="F4393" s="7">
        <v>38.84914957876331</v>
      </c>
      <c r="G4393" s="7">
        <v>0.39763180152241323</v>
      </c>
      <c r="H4393">
        <v>1.72</v>
      </c>
      <c r="I4393" s="7">
        <v>2.0147324499577106</v>
      </c>
      <c r="J4393">
        <v>24.5</v>
      </c>
      <c r="K4393">
        <v>828</v>
      </c>
      <c r="L4393">
        <v>770</v>
      </c>
      <c r="M4393">
        <v>304.2</v>
      </c>
      <c r="N4393">
        <v>322</v>
      </c>
    </row>
    <row r="4394" spans="1:14" x14ac:dyDescent="0.25">
      <c r="A4394" t="s">
        <v>25</v>
      </c>
      <c r="B4394" t="s">
        <v>62</v>
      </c>
      <c r="C4394" s="1">
        <v>42482</v>
      </c>
      <c r="D4394">
        <f>6-0-0</f>
        <v>6</v>
      </c>
      <c r="E4394">
        <v>6.3</v>
      </c>
      <c r="F4394" s="7">
        <v>5.827372436814497</v>
      </c>
      <c r="G4394" s="7">
        <v>0.53402875669579919</v>
      </c>
      <c r="H4394">
        <v>2.31</v>
      </c>
      <c r="I4394" s="7">
        <v>2.7058325345362277</v>
      </c>
      <c r="J4394">
        <v>4.0999999999999996</v>
      </c>
      <c r="K4394">
        <v>138</v>
      </c>
      <c r="L4394">
        <v>138.6</v>
      </c>
      <c r="M4394">
        <v>7.6</v>
      </c>
      <c r="N4394">
        <v>8.1</v>
      </c>
    </row>
    <row r="4395" spans="1:14" x14ac:dyDescent="0.25">
      <c r="A4395" t="s">
        <v>26</v>
      </c>
      <c r="B4395" t="s">
        <v>62</v>
      </c>
      <c r="C4395" s="1">
        <v>42482</v>
      </c>
      <c r="D4395">
        <f>19.5-0-0</f>
        <v>19.5</v>
      </c>
      <c r="E4395">
        <v>13.8</v>
      </c>
      <c r="F4395" s="7">
        <v>18.938960419647113</v>
      </c>
      <c r="G4395" s="7">
        <v>0.36064279672963062</v>
      </c>
      <c r="H4395">
        <v>1.56</v>
      </c>
      <c r="I4395" s="7">
        <v>1.8273154778686214</v>
      </c>
      <c r="J4395">
        <v>12.2</v>
      </c>
      <c r="K4395">
        <v>411.5</v>
      </c>
      <c r="L4395">
        <v>303.60000000000002</v>
      </c>
      <c r="M4395">
        <v>45.8</v>
      </c>
      <c r="N4395">
        <v>48.5</v>
      </c>
    </row>
    <row r="4396" spans="1:14" x14ac:dyDescent="0.25">
      <c r="A4396" t="s">
        <v>27</v>
      </c>
      <c r="B4396" t="s">
        <v>62</v>
      </c>
      <c r="C4396" s="1">
        <v>42482</v>
      </c>
      <c r="D4396">
        <f>20-0-0</f>
        <v>20</v>
      </c>
      <c r="E4396">
        <v>18.2</v>
      </c>
      <c r="F4396" s="7">
        <v>19.424574789381655</v>
      </c>
      <c r="G4396" s="7">
        <v>0.31209472793910342</v>
      </c>
      <c r="H4396">
        <v>1.35</v>
      </c>
      <c r="I4396" s="7">
        <v>1.5813307020016913</v>
      </c>
      <c r="J4396">
        <v>12.4</v>
      </c>
      <c r="K4396">
        <v>419.5</v>
      </c>
      <c r="L4396">
        <v>400.4</v>
      </c>
      <c r="M4396">
        <v>150.80000000000001</v>
      </c>
      <c r="N4396">
        <v>159.6</v>
      </c>
    </row>
    <row r="4397" spans="1:14" x14ac:dyDescent="0.25">
      <c r="A4397" t="s">
        <v>28</v>
      </c>
      <c r="B4397" t="s">
        <v>62</v>
      </c>
      <c r="C4397" s="1">
        <v>42482</v>
      </c>
      <c r="D4397">
        <f>6-0-0</f>
        <v>6</v>
      </c>
      <c r="E4397">
        <v>7</v>
      </c>
      <c r="F4397" s="7">
        <v>5.827372436814497</v>
      </c>
      <c r="G4397" s="7">
        <v>0.30978291513955453</v>
      </c>
      <c r="H4397">
        <v>1.34</v>
      </c>
      <c r="I4397" s="7">
        <v>1.5696171412461233</v>
      </c>
      <c r="J4397">
        <v>4</v>
      </c>
      <c r="K4397">
        <v>135.5</v>
      </c>
      <c r="L4397">
        <v>154</v>
      </c>
      <c r="M4397">
        <v>49.1</v>
      </c>
      <c r="N4397">
        <v>51.9</v>
      </c>
    </row>
    <row r="4398" spans="1:14" x14ac:dyDescent="0.25">
      <c r="A4398" t="s">
        <v>29</v>
      </c>
      <c r="B4398" t="s">
        <v>62</v>
      </c>
      <c r="C4398" s="1">
        <v>42482</v>
      </c>
      <c r="D4398">
        <f>15-0-0</f>
        <v>15</v>
      </c>
      <c r="E4398">
        <v>12.4</v>
      </c>
      <c r="F4398" s="7">
        <v>14.568431092036242</v>
      </c>
      <c r="G4398" s="7">
        <v>0.29822385114180994</v>
      </c>
      <c r="H4398">
        <v>1.29</v>
      </c>
      <c r="I4398" s="7">
        <v>1.511049337468283</v>
      </c>
      <c r="J4398">
        <v>10.199999999999999</v>
      </c>
      <c r="K4398">
        <v>345</v>
      </c>
      <c r="L4398">
        <v>272.8</v>
      </c>
      <c r="M4398">
        <v>27</v>
      </c>
      <c r="N4398">
        <v>28.5</v>
      </c>
    </row>
    <row r="4399" spans="1:14" x14ac:dyDescent="0.25">
      <c r="A4399" t="s">
        <v>30</v>
      </c>
      <c r="B4399" t="s">
        <v>62</v>
      </c>
      <c r="C4399" s="1">
        <v>42482</v>
      </c>
      <c r="D4399">
        <f>36-0-0</f>
        <v>36</v>
      </c>
      <c r="E4399">
        <v>31.3</v>
      </c>
      <c r="F4399" s="7">
        <v>34.964234620886977</v>
      </c>
      <c r="G4399" s="7">
        <v>0.36989004792782632</v>
      </c>
      <c r="H4399">
        <v>1.6</v>
      </c>
      <c r="I4399" s="7">
        <v>1.8741697208908936</v>
      </c>
      <c r="J4399">
        <v>23</v>
      </c>
      <c r="K4399">
        <v>777</v>
      </c>
      <c r="L4399">
        <v>688.6</v>
      </c>
      <c r="M4399">
        <v>64.900000000000006</v>
      </c>
      <c r="N4399">
        <v>68.7</v>
      </c>
    </row>
    <row r="4400" spans="1:14" x14ac:dyDescent="0.25">
      <c r="A4400" t="s">
        <v>31</v>
      </c>
      <c r="B4400" t="s">
        <v>62</v>
      </c>
      <c r="C4400" s="1">
        <v>42482</v>
      </c>
      <c r="D4400">
        <f>52-0-0</f>
        <v>52</v>
      </c>
      <c r="E4400">
        <v>40.299999999999997</v>
      </c>
      <c r="F4400" s="7">
        <v>50.503894452392302</v>
      </c>
      <c r="G4400" s="7">
        <v>0.30978291513955453</v>
      </c>
      <c r="H4400">
        <v>1.34</v>
      </c>
      <c r="I4400" s="7">
        <v>1.5696171412461233</v>
      </c>
      <c r="J4400">
        <v>34.200000000000003</v>
      </c>
      <c r="K4400">
        <v>1154.5</v>
      </c>
      <c r="L4400">
        <v>886.59999999999991</v>
      </c>
      <c r="M4400">
        <v>167.1</v>
      </c>
      <c r="N4400">
        <v>176.9</v>
      </c>
    </row>
    <row r="4401" spans="1:14" x14ac:dyDescent="0.25">
      <c r="A4401" t="s">
        <v>32</v>
      </c>
      <c r="B4401" t="s">
        <v>62</v>
      </c>
      <c r="C4401" s="1">
        <v>42482</v>
      </c>
      <c r="D4401">
        <f>7-0-0</f>
        <v>7</v>
      </c>
      <c r="E4401">
        <v>6.8</v>
      </c>
      <c r="F4401" s="7">
        <v>6.7986011762835794</v>
      </c>
      <c r="G4401" s="7">
        <v>0.1918804623625599</v>
      </c>
      <c r="H4401">
        <v>0.83</v>
      </c>
      <c r="I4401" s="7">
        <v>0.97222554271215111</v>
      </c>
      <c r="J4401">
        <v>4.5999999999999996</v>
      </c>
      <c r="K4401">
        <v>154</v>
      </c>
      <c r="L4401">
        <v>149.6</v>
      </c>
      <c r="M4401">
        <v>46.3</v>
      </c>
      <c r="N4401">
        <v>49</v>
      </c>
    </row>
    <row r="4402" spans="1:14" x14ac:dyDescent="0.25">
      <c r="A4402" t="s">
        <v>33</v>
      </c>
      <c r="B4402" t="s">
        <v>62</v>
      </c>
      <c r="C4402" s="1">
        <v>42482</v>
      </c>
      <c r="D4402">
        <v>0</v>
      </c>
      <c r="E4402">
        <v>15</v>
      </c>
      <c r="F4402" s="7">
        <v>0</v>
      </c>
      <c r="G4402" s="7">
        <v>0.22424584155624466</v>
      </c>
      <c r="H4402">
        <v>0.97</v>
      </c>
      <c r="I4402" s="7">
        <v>1.1362153932901042</v>
      </c>
      <c r="J4402">
        <v>50.2</v>
      </c>
      <c r="K4402">
        <v>0</v>
      </c>
      <c r="L4402">
        <v>330</v>
      </c>
      <c r="M4402">
        <v>771.7</v>
      </c>
      <c r="N4402">
        <v>816.9</v>
      </c>
    </row>
    <row r="4403" spans="1:14" x14ac:dyDescent="0.25">
      <c r="A4403" t="s">
        <v>34</v>
      </c>
      <c r="B4403" t="s">
        <v>62</v>
      </c>
      <c r="C4403" s="1">
        <v>42482</v>
      </c>
      <c r="D4403">
        <f>7.6-0-0</f>
        <v>7.6</v>
      </c>
      <c r="E4403">
        <v>7.2</v>
      </c>
      <c r="F4403" s="7">
        <v>7.3813384199650285</v>
      </c>
      <c r="G4403" s="7">
        <v>0.12946151677473922</v>
      </c>
      <c r="H4403">
        <v>0.56000000000000005</v>
      </c>
      <c r="I4403" s="7">
        <v>0.65595940231181282</v>
      </c>
      <c r="J4403">
        <v>5.6</v>
      </c>
      <c r="K4403">
        <v>188.04999999999995</v>
      </c>
      <c r="L4403">
        <v>158.4</v>
      </c>
      <c r="M4403">
        <v>15.7</v>
      </c>
      <c r="N4403">
        <v>16.600000000000001</v>
      </c>
    </row>
    <row r="4404" spans="1:14" x14ac:dyDescent="0.25">
      <c r="A4404" t="s">
        <v>35</v>
      </c>
      <c r="B4404" t="s">
        <v>62</v>
      </c>
      <c r="C4404" s="1">
        <v>42482</v>
      </c>
      <c r="D4404">
        <f>20.5-0-0</f>
        <v>20.5</v>
      </c>
      <c r="E4404">
        <v>18</v>
      </c>
      <c r="F4404" s="7">
        <v>19.910189159116197</v>
      </c>
      <c r="G4404" s="7">
        <v>0.12714970397519029</v>
      </c>
      <c r="H4404">
        <v>0.55000000000000004</v>
      </c>
      <c r="I4404" s="7">
        <v>0.64424584155624476</v>
      </c>
      <c r="J4404">
        <v>15</v>
      </c>
      <c r="K4404">
        <v>504.5</v>
      </c>
      <c r="L4404">
        <v>396</v>
      </c>
      <c r="M4404">
        <v>182.4</v>
      </c>
      <c r="N4404">
        <v>193.1</v>
      </c>
    </row>
    <row r="4405" spans="1:14" x14ac:dyDescent="0.25">
      <c r="A4405" t="s">
        <v>36</v>
      </c>
      <c r="B4405" t="s">
        <v>62</v>
      </c>
      <c r="C4405" s="1">
        <v>42482</v>
      </c>
      <c r="D4405">
        <v>0</v>
      </c>
      <c r="E4405">
        <v>8</v>
      </c>
      <c r="F4405" s="7">
        <v>0</v>
      </c>
      <c r="G4405" s="7">
        <v>5.7795319988722858E-2</v>
      </c>
      <c r="H4405">
        <v>0.25</v>
      </c>
      <c r="I4405" s="7">
        <v>0.29283901888920211</v>
      </c>
      <c r="J4405">
        <v>26.8</v>
      </c>
      <c r="K4405">
        <v>0</v>
      </c>
      <c r="L4405">
        <v>176</v>
      </c>
      <c r="M4405">
        <v>0</v>
      </c>
      <c r="N4405">
        <v>0</v>
      </c>
    </row>
    <row r="4406" spans="1:14" x14ac:dyDescent="0.25">
      <c r="A4406" t="s">
        <v>37</v>
      </c>
      <c r="B4406" t="s">
        <v>62</v>
      </c>
      <c r="C4406" s="1">
        <v>42482</v>
      </c>
      <c r="D4406">
        <v>0</v>
      </c>
      <c r="E4406">
        <v>0</v>
      </c>
      <c r="F4406" s="7">
        <v>0</v>
      </c>
      <c r="G4406" s="7">
        <v>0</v>
      </c>
      <c r="H4406">
        <v>0</v>
      </c>
      <c r="I4406" s="7">
        <v>0</v>
      </c>
      <c r="J4406">
        <v>0</v>
      </c>
      <c r="K4406">
        <v>0</v>
      </c>
      <c r="L4406">
        <v>0</v>
      </c>
      <c r="M4406">
        <v>0</v>
      </c>
      <c r="N4406">
        <v>0</v>
      </c>
    </row>
    <row r="4407" spans="1:14" x14ac:dyDescent="0.25">
      <c r="A4407" t="s">
        <v>38</v>
      </c>
      <c r="B4407" t="s">
        <v>62</v>
      </c>
      <c r="C4407" s="1">
        <v>42482</v>
      </c>
      <c r="D4407">
        <v>0</v>
      </c>
      <c r="E4407">
        <v>10</v>
      </c>
      <c r="F4407" s="7">
        <v>0</v>
      </c>
      <c r="G4407" s="7">
        <v>0</v>
      </c>
      <c r="H4407">
        <v>0</v>
      </c>
      <c r="I4407" s="7">
        <v>0</v>
      </c>
      <c r="J4407">
        <v>33.5</v>
      </c>
      <c r="K4407">
        <v>0</v>
      </c>
      <c r="L4407">
        <v>220</v>
      </c>
      <c r="M4407">
        <v>517.1</v>
      </c>
      <c r="N4407">
        <v>547.4</v>
      </c>
    </row>
    <row r="4408" spans="1:14" x14ac:dyDescent="0.25">
      <c r="A4408" t="s">
        <v>59</v>
      </c>
      <c r="B4408" t="s">
        <v>62</v>
      </c>
      <c r="C4408" s="1">
        <v>42482</v>
      </c>
      <c r="D4408">
        <v>0</v>
      </c>
      <c r="E4408">
        <v>5</v>
      </c>
      <c r="F4408" s="7">
        <v>0</v>
      </c>
      <c r="G4408" s="7">
        <v>0</v>
      </c>
      <c r="I4408" s="7">
        <v>0</v>
      </c>
      <c r="K4408">
        <v>0</v>
      </c>
      <c r="L4408">
        <v>110</v>
      </c>
      <c r="M4408">
        <v>0</v>
      </c>
      <c r="N4408">
        <v>0</v>
      </c>
    </row>
    <row r="4409" spans="1:14" x14ac:dyDescent="0.25">
      <c r="A4409" t="s">
        <v>1</v>
      </c>
      <c r="B4409" t="s">
        <v>62</v>
      </c>
      <c r="C4409" s="1">
        <v>42483</v>
      </c>
      <c r="D4409">
        <v>609.20000000000005</v>
      </c>
      <c r="E4409">
        <v>507.19999999999993</v>
      </c>
      <c r="F4409">
        <v>632</v>
      </c>
      <c r="G4409">
        <v>218</v>
      </c>
      <c r="H4409">
        <v>177.35000000000002</v>
      </c>
      <c r="I4409">
        <v>214.88000000000002</v>
      </c>
      <c r="J4409">
        <v>545.71052631578948</v>
      </c>
      <c r="K4409">
        <v>14552.900000000001</v>
      </c>
      <c r="L4409">
        <v>13684</v>
      </c>
      <c r="M4409">
        <v>4409.8999999999996</v>
      </c>
      <c r="N4409">
        <v>4652.5600000000004</v>
      </c>
    </row>
    <row r="4410" spans="1:14" x14ac:dyDescent="0.25">
      <c r="A4410" t="s">
        <v>2</v>
      </c>
      <c r="B4410" t="s">
        <v>62</v>
      </c>
      <c r="C4410" s="1">
        <v>42483</v>
      </c>
      <c r="D4410">
        <f>15.8-0-0</f>
        <v>15.8</v>
      </c>
      <c r="E4410">
        <v>15.4</v>
      </c>
      <c r="F4410" s="7">
        <v>16.391332895600787</v>
      </c>
      <c r="G4410" s="7">
        <v>25.444601071327877</v>
      </c>
      <c r="H4410">
        <v>20.7</v>
      </c>
      <c r="I4410" s="7">
        <v>25.080439808288695</v>
      </c>
      <c r="J4410">
        <v>11.1</v>
      </c>
      <c r="K4410">
        <v>386.84499999999997</v>
      </c>
      <c r="L4410">
        <v>354.2</v>
      </c>
      <c r="M4410">
        <v>39.5</v>
      </c>
      <c r="N4410">
        <v>41.7</v>
      </c>
    </row>
    <row r="4411" spans="1:14" x14ac:dyDescent="0.25">
      <c r="A4411" t="s">
        <v>3</v>
      </c>
      <c r="B4411" t="s">
        <v>62</v>
      </c>
      <c r="C4411" s="1">
        <v>42483</v>
      </c>
      <c r="D4411">
        <f>4.2-0-0</f>
        <v>4.2</v>
      </c>
      <c r="E4411">
        <v>3.9</v>
      </c>
      <c r="F4411" s="7">
        <v>4.3571897570584373</v>
      </c>
      <c r="G4411" s="7">
        <v>17.344121793064559</v>
      </c>
      <c r="H4411">
        <v>14.11</v>
      </c>
      <c r="I4411" s="7">
        <v>17.095893994925287</v>
      </c>
      <c r="J4411">
        <v>3</v>
      </c>
      <c r="K4411">
        <v>105.53999999999999</v>
      </c>
      <c r="L4411">
        <v>89.7</v>
      </c>
      <c r="M4411">
        <v>22.1</v>
      </c>
      <c r="N4411">
        <v>23.4</v>
      </c>
    </row>
    <row r="4412" spans="1:14" x14ac:dyDescent="0.25">
      <c r="A4412" t="s">
        <v>4</v>
      </c>
      <c r="B4412" t="s">
        <v>62</v>
      </c>
      <c r="C4412" s="1">
        <v>42483</v>
      </c>
      <c r="D4412">
        <f>8.1-0-0</f>
        <v>8.1</v>
      </c>
      <c r="E4412">
        <v>7.8</v>
      </c>
      <c r="F4412" s="7">
        <v>8.4031516743269847</v>
      </c>
      <c r="G4412" s="7">
        <v>12.882097547223003</v>
      </c>
      <c r="H4412">
        <v>10.48</v>
      </c>
      <c r="I4412" s="7">
        <v>12.697729912602199</v>
      </c>
      <c r="J4412">
        <v>6</v>
      </c>
      <c r="K4412">
        <v>207.42000000000002</v>
      </c>
      <c r="L4412">
        <v>179.4</v>
      </c>
      <c r="M4412">
        <v>39</v>
      </c>
      <c r="N4412">
        <v>41.1</v>
      </c>
    </row>
    <row r="4413" spans="1:14" x14ac:dyDescent="0.25">
      <c r="A4413" t="s">
        <v>5</v>
      </c>
      <c r="B4413" t="s">
        <v>62</v>
      </c>
      <c r="C4413" s="1">
        <v>42483</v>
      </c>
      <c r="D4413">
        <f>6.8-0-0</f>
        <v>6.8</v>
      </c>
      <c r="E4413">
        <v>7.7</v>
      </c>
      <c r="F4413" s="7">
        <v>7.0544977019041353</v>
      </c>
      <c r="G4413" s="7">
        <v>12.427290668170283</v>
      </c>
      <c r="H4413">
        <v>10.11</v>
      </c>
      <c r="I4413" s="7">
        <v>12.249432196222157</v>
      </c>
      <c r="J4413">
        <v>7.8</v>
      </c>
      <c r="K4413">
        <v>269.94099999999997</v>
      </c>
      <c r="L4413">
        <v>177.1</v>
      </c>
      <c r="M4413">
        <v>18.5</v>
      </c>
      <c r="N4413">
        <v>19.5</v>
      </c>
    </row>
    <row r="4414" spans="1:14" x14ac:dyDescent="0.25">
      <c r="A4414" t="s">
        <v>6</v>
      </c>
      <c r="B4414" t="s">
        <v>62</v>
      </c>
      <c r="C4414" s="1">
        <v>42483</v>
      </c>
      <c r="D4414">
        <f>10.2-0-1</f>
        <v>9.1999999999999993</v>
      </c>
      <c r="E4414">
        <v>15.4</v>
      </c>
      <c r="F4414" s="7">
        <v>9.5443204202232419</v>
      </c>
      <c r="G4414" s="7">
        <v>15.315928954045672</v>
      </c>
      <c r="H4414">
        <v>12.46</v>
      </c>
      <c r="I4414" s="7">
        <v>15.09672850296025</v>
      </c>
      <c r="J4414">
        <v>8.6</v>
      </c>
      <c r="K4414">
        <v>299.7600000000001</v>
      </c>
      <c r="L4414">
        <v>354.2</v>
      </c>
      <c r="M4414">
        <v>29</v>
      </c>
      <c r="N4414">
        <v>30.6</v>
      </c>
    </row>
    <row r="4415" spans="1:14" x14ac:dyDescent="0.25">
      <c r="A4415" t="s">
        <v>7</v>
      </c>
      <c r="B4415" t="s">
        <v>62</v>
      </c>
      <c r="C4415" s="1">
        <v>42483</v>
      </c>
      <c r="D4415">
        <f>11.6-0-0</f>
        <v>11.6</v>
      </c>
      <c r="E4415">
        <v>11.5</v>
      </c>
      <c r="F4415" s="7">
        <v>12.034143138542349</v>
      </c>
      <c r="G4415" s="7">
        <v>12.943557936284183</v>
      </c>
      <c r="H4415">
        <v>10.53</v>
      </c>
      <c r="I4415" s="7">
        <v>12.758310685085986</v>
      </c>
      <c r="J4415">
        <v>10.4</v>
      </c>
      <c r="K4415">
        <v>361.94599999999997</v>
      </c>
      <c r="L4415">
        <v>264.5</v>
      </c>
      <c r="M4415">
        <v>26.8</v>
      </c>
      <c r="N4415">
        <v>28.3</v>
      </c>
    </row>
    <row r="4416" spans="1:14" x14ac:dyDescent="0.25">
      <c r="A4416" t="s">
        <v>8</v>
      </c>
      <c r="B4416" t="s">
        <v>62</v>
      </c>
      <c r="C4416" s="1">
        <v>42483</v>
      </c>
      <c r="D4416">
        <f>11.9-0-0</f>
        <v>11.9</v>
      </c>
      <c r="E4416">
        <v>9.4</v>
      </c>
      <c r="F4416" s="7">
        <v>12.345370978332239</v>
      </c>
      <c r="G4416" s="7">
        <v>9.8336622497885529</v>
      </c>
      <c r="H4416">
        <v>8</v>
      </c>
      <c r="I4416" s="7">
        <v>9.6929235974062582</v>
      </c>
      <c r="J4416">
        <v>13.8</v>
      </c>
      <c r="K4416">
        <v>479.74</v>
      </c>
      <c r="L4416">
        <v>216.20000000000002</v>
      </c>
      <c r="M4416">
        <v>43.7</v>
      </c>
      <c r="N4416">
        <v>46.1</v>
      </c>
    </row>
    <row r="4417" spans="1:14" x14ac:dyDescent="0.25">
      <c r="A4417" t="s">
        <v>9</v>
      </c>
      <c r="B4417" t="s">
        <v>62</v>
      </c>
      <c r="C4417" s="1">
        <v>42483</v>
      </c>
      <c r="D4417">
        <f>10.4-0-0</f>
        <v>10.4</v>
      </c>
      <c r="E4417">
        <v>11.3</v>
      </c>
      <c r="F4417" s="7">
        <v>10.789231779382797</v>
      </c>
      <c r="G4417" s="7">
        <v>12.734592613476176</v>
      </c>
      <c r="H4417">
        <v>10.36</v>
      </c>
      <c r="I4417" s="7">
        <v>12.552336058641105</v>
      </c>
      <c r="J4417">
        <v>9.1999999999999993</v>
      </c>
      <c r="K4417">
        <v>321.36500000000001</v>
      </c>
      <c r="L4417">
        <v>259.90000000000003</v>
      </c>
      <c r="M4417">
        <v>25.6</v>
      </c>
      <c r="N4417">
        <v>27</v>
      </c>
    </row>
    <row r="4418" spans="1:14" x14ac:dyDescent="0.25">
      <c r="A4418" t="s">
        <v>10</v>
      </c>
      <c r="B4418" t="s">
        <v>62</v>
      </c>
      <c r="C4418" s="1">
        <v>42483</v>
      </c>
      <c r="D4418">
        <f>13.2-0-0</f>
        <v>13.2</v>
      </c>
      <c r="E4418">
        <v>12.5</v>
      </c>
      <c r="F4418" s="7">
        <v>13.694024950755088</v>
      </c>
      <c r="G4418" s="7">
        <v>12.058528333803212</v>
      </c>
      <c r="H4418">
        <v>9.81</v>
      </c>
      <c r="I4418" s="7">
        <v>11.885947561319426</v>
      </c>
      <c r="J4418">
        <v>10.5</v>
      </c>
      <c r="K4418">
        <v>364.3300000000001</v>
      </c>
      <c r="L4418">
        <v>287.5</v>
      </c>
      <c r="M4418">
        <v>37.4</v>
      </c>
      <c r="N4418">
        <v>39.4</v>
      </c>
    </row>
    <row r="4419" spans="1:14" x14ac:dyDescent="0.25">
      <c r="A4419" t="s">
        <v>11</v>
      </c>
      <c r="B4419" t="s">
        <v>62</v>
      </c>
      <c r="C4419" s="1">
        <v>42483</v>
      </c>
      <c r="D4419">
        <f>10.2-0-0</f>
        <v>10.199999999999999</v>
      </c>
      <c r="E4419">
        <v>9.6</v>
      </c>
      <c r="F4419" s="7">
        <v>10.581746552856204</v>
      </c>
      <c r="G4419" s="7">
        <v>11.542261065689315</v>
      </c>
      <c r="H4419">
        <v>9.39</v>
      </c>
      <c r="I4419" s="7">
        <v>11.377069072455598</v>
      </c>
      <c r="J4419">
        <v>6.3</v>
      </c>
      <c r="K4419">
        <v>219.53300000000004</v>
      </c>
      <c r="L4419">
        <v>220.79999999999998</v>
      </c>
      <c r="M4419">
        <v>24.9</v>
      </c>
      <c r="N4419">
        <v>26.3</v>
      </c>
    </row>
    <row r="4420" spans="1:14" x14ac:dyDescent="0.25">
      <c r="A4420" t="s">
        <v>12</v>
      </c>
      <c r="B4420" t="s">
        <v>62</v>
      </c>
      <c r="C4420" s="1">
        <v>42483</v>
      </c>
      <c r="D4420">
        <f>40.3-0-0</f>
        <v>40.299999999999997</v>
      </c>
      <c r="E4420">
        <v>28.9</v>
      </c>
      <c r="F4420" s="7">
        <v>41.80827314510833</v>
      </c>
      <c r="G4420" s="7">
        <v>8.1496475895122629</v>
      </c>
      <c r="H4420">
        <v>6.63</v>
      </c>
      <c r="I4420" s="7">
        <v>8.0330104313504371</v>
      </c>
      <c r="J4420">
        <v>23</v>
      </c>
      <c r="K4420">
        <v>800.92499999999995</v>
      </c>
      <c r="L4420">
        <v>664.69999999999993</v>
      </c>
      <c r="M4420">
        <v>182.2</v>
      </c>
      <c r="N4420">
        <v>192.2</v>
      </c>
    </row>
    <row r="4421" spans="1:14" x14ac:dyDescent="0.25">
      <c r="A4421" t="s">
        <v>13</v>
      </c>
      <c r="B4421" t="s">
        <v>62</v>
      </c>
      <c r="C4421" s="1">
        <v>42483</v>
      </c>
      <c r="D4421">
        <f>11-0-0</f>
        <v>11</v>
      </c>
      <c r="E4421">
        <v>10</v>
      </c>
      <c r="F4421" s="7">
        <v>11.411687458962573</v>
      </c>
      <c r="G4421" s="7">
        <v>8.567578235128277</v>
      </c>
      <c r="H4421">
        <v>6.97</v>
      </c>
      <c r="I4421" s="7">
        <v>8.4449596842402013</v>
      </c>
      <c r="J4421">
        <v>7.5</v>
      </c>
      <c r="K4421">
        <v>262.5</v>
      </c>
      <c r="L4421">
        <v>230</v>
      </c>
      <c r="M4421">
        <v>22.3</v>
      </c>
      <c r="N4421">
        <v>23.6</v>
      </c>
    </row>
    <row r="4422" spans="1:14" x14ac:dyDescent="0.25">
      <c r="A4422" t="s">
        <v>14</v>
      </c>
      <c r="B4422" t="s">
        <v>62</v>
      </c>
      <c r="C4422" s="1">
        <v>42483</v>
      </c>
      <c r="D4422">
        <f>30-0-0</f>
        <v>30</v>
      </c>
      <c r="E4422">
        <v>6.1</v>
      </c>
      <c r="F4422" s="7">
        <v>31.122783978988835</v>
      </c>
      <c r="G4422" s="7">
        <v>5.1749647589512255</v>
      </c>
      <c r="H4422">
        <v>4.21</v>
      </c>
      <c r="I4422" s="7">
        <v>5.1009010431350434</v>
      </c>
      <c r="J4422">
        <v>21.1</v>
      </c>
      <c r="K4422">
        <v>734</v>
      </c>
      <c r="L4422">
        <v>140.29999999999998</v>
      </c>
      <c r="M4422">
        <v>42</v>
      </c>
      <c r="N4422">
        <v>44.3</v>
      </c>
    </row>
    <row r="4423" spans="1:14" x14ac:dyDescent="0.25">
      <c r="A4423" t="s">
        <v>15</v>
      </c>
      <c r="B4423" t="s">
        <v>62</v>
      </c>
      <c r="C4423" s="1">
        <v>42483</v>
      </c>
      <c r="D4423">
        <f>13-0-0</f>
        <v>13</v>
      </c>
      <c r="E4423">
        <v>9.9</v>
      </c>
      <c r="F4423" s="7">
        <v>13.486539724228495</v>
      </c>
      <c r="G4423" s="7">
        <v>5.0151677473921623</v>
      </c>
      <c r="H4423">
        <v>4.08</v>
      </c>
      <c r="I4423" s="7">
        <v>4.9433910346771919</v>
      </c>
      <c r="J4423">
        <v>8.5</v>
      </c>
      <c r="K4423">
        <v>294.5</v>
      </c>
      <c r="L4423">
        <v>227.70000000000002</v>
      </c>
      <c r="M4423">
        <v>30.2</v>
      </c>
      <c r="N4423">
        <v>31.9</v>
      </c>
    </row>
    <row r="4424" spans="1:14" x14ac:dyDescent="0.25">
      <c r="A4424" t="s">
        <v>16</v>
      </c>
      <c r="B4424" t="s">
        <v>62</v>
      </c>
      <c r="C4424" s="1">
        <v>42483</v>
      </c>
      <c r="D4424">
        <f>12-0-0</f>
        <v>12</v>
      </c>
      <c r="E4424">
        <v>9.9</v>
      </c>
      <c r="F4424" s="7">
        <v>12.449113591595534</v>
      </c>
      <c r="G4424" s="7">
        <v>8.3463208345080346</v>
      </c>
      <c r="H4424">
        <v>6.79</v>
      </c>
      <c r="I4424" s="7">
        <v>8.2268689032985627</v>
      </c>
      <c r="J4424">
        <v>8.6</v>
      </c>
      <c r="K4424">
        <v>298.5</v>
      </c>
      <c r="L4424">
        <v>227.70000000000002</v>
      </c>
      <c r="M4424">
        <v>57.8</v>
      </c>
      <c r="N4424">
        <v>61</v>
      </c>
    </row>
    <row r="4425" spans="1:14" x14ac:dyDescent="0.25">
      <c r="A4425" t="s">
        <v>17</v>
      </c>
      <c r="B4425" t="s">
        <v>62</v>
      </c>
      <c r="C4425" s="1">
        <v>42483</v>
      </c>
      <c r="D4425">
        <v>0</v>
      </c>
      <c r="E4425">
        <v>17</v>
      </c>
      <c r="F4425" s="7">
        <v>0</v>
      </c>
      <c r="G4425" s="7">
        <v>4.0440936002255423</v>
      </c>
      <c r="H4425">
        <v>3.29</v>
      </c>
      <c r="I4425" s="7">
        <v>3.9862148294333242</v>
      </c>
      <c r="J4425">
        <v>55.7</v>
      </c>
      <c r="K4425">
        <v>0</v>
      </c>
      <c r="L4425">
        <v>391</v>
      </c>
      <c r="M4425">
        <v>491.2</v>
      </c>
      <c r="N4425">
        <v>518.20000000000005</v>
      </c>
    </row>
    <row r="4426" spans="1:14" x14ac:dyDescent="0.25">
      <c r="A4426" t="s">
        <v>18</v>
      </c>
      <c r="B4426" t="s">
        <v>62</v>
      </c>
      <c r="C4426" s="1">
        <v>42483</v>
      </c>
      <c r="D4426">
        <f>20-0-0</f>
        <v>20</v>
      </c>
      <c r="E4426">
        <v>16.2</v>
      </c>
      <c r="F4426" s="7">
        <v>20.748522652659222</v>
      </c>
      <c r="G4426" s="7">
        <v>3.0484352974344513</v>
      </c>
      <c r="H4426">
        <v>2.48</v>
      </c>
      <c r="I4426" s="7">
        <v>3.0048063151959403</v>
      </c>
      <c r="J4426">
        <v>13.2</v>
      </c>
      <c r="K4426">
        <v>460</v>
      </c>
      <c r="L4426">
        <v>372.59999999999997</v>
      </c>
      <c r="M4426">
        <v>125.6</v>
      </c>
      <c r="N4426">
        <v>132.5</v>
      </c>
    </row>
    <row r="4427" spans="1:14" x14ac:dyDescent="0.25">
      <c r="A4427" t="s">
        <v>19</v>
      </c>
      <c r="B4427" t="s">
        <v>62</v>
      </c>
      <c r="C4427" s="1">
        <v>42483</v>
      </c>
      <c r="D4427">
        <f>15-0-0</f>
        <v>15</v>
      </c>
      <c r="E4427">
        <v>14.6</v>
      </c>
      <c r="F4427" s="7">
        <v>15.561391989494417</v>
      </c>
      <c r="G4427" s="7">
        <v>3.0361432196222156</v>
      </c>
      <c r="H4427">
        <v>2.4700000000000002</v>
      </c>
      <c r="I4427" s="7">
        <v>2.9926901606991825</v>
      </c>
      <c r="J4427">
        <v>10.199999999999999</v>
      </c>
      <c r="K4427">
        <v>356</v>
      </c>
      <c r="L4427">
        <v>335.8</v>
      </c>
      <c r="M4427">
        <v>151.80000000000001</v>
      </c>
      <c r="N4427">
        <v>160.1</v>
      </c>
    </row>
    <row r="4428" spans="1:14" x14ac:dyDescent="0.25">
      <c r="A4428" t="s">
        <v>20</v>
      </c>
      <c r="B4428" t="s">
        <v>62</v>
      </c>
      <c r="C4428" s="1">
        <v>42483</v>
      </c>
      <c r="D4428">
        <f>31.5-0-0</f>
        <v>31.5</v>
      </c>
      <c r="E4428">
        <v>23.5</v>
      </c>
      <c r="F4428" s="7">
        <v>32.67892317793828</v>
      </c>
      <c r="G4428" s="7">
        <v>2.4829997180716097</v>
      </c>
      <c r="H4428">
        <v>2.02</v>
      </c>
      <c r="I4428" s="7">
        <v>2.4474632083450802</v>
      </c>
      <c r="J4428">
        <v>19.5</v>
      </c>
      <c r="K4428">
        <v>679</v>
      </c>
      <c r="L4428">
        <v>540.5</v>
      </c>
      <c r="M4428">
        <v>146.6</v>
      </c>
      <c r="N4428">
        <v>154.69999999999999</v>
      </c>
    </row>
    <row r="4429" spans="1:14" x14ac:dyDescent="0.25">
      <c r="A4429" t="s">
        <v>21</v>
      </c>
      <c r="B4429" t="s">
        <v>62</v>
      </c>
      <c r="C4429" s="1">
        <v>42483</v>
      </c>
      <c r="D4429">
        <f>27-0-0</f>
        <v>27</v>
      </c>
      <c r="E4429">
        <v>22.5</v>
      </c>
      <c r="F4429" s="7">
        <v>28.010505581089951</v>
      </c>
      <c r="G4429" s="7">
        <v>3.7122074992951788</v>
      </c>
      <c r="H4429">
        <v>3.02</v>
      </c>
      <c r="I4429" s="7">
        <v>3.6590786580208627</v>
      </c>
      <c r="J4429">
        <v>17.100000000000001</v>
      </c>
      <c r="K4429">
        <v>594</v>
      </c>
      <c r="L4429">
        <v>517.5</v>
      </c>
      <c r="M4429">
        <v>236.4</v>
      </c>
      <c r="N4429">
        <v>249.4</v>
      </c>
    </row>
    <row r="4430" spans="1:14" x14ac:dyDescent="0.25">
      <c r="A4430" t="s">
        <v>22</v>
      </c>
      <c r="B4430" t="s">
        <v>62</v>
      </c>
      <c r="C4430" s="1">
        <v>42483</v>
      </c>
      <c r="D4430">
        <f>21-0-0</f>
        <v>21</v>
      </c>
      <c r="E4430">
        <v>17.100000000000001</v>
      </c>
      <c r="F4430" s="7">
        <v>21.785948785292184</v>
      </c>
      <c r="G4430" s="7">
        <v>1.745475049337468</v>
      </c>
      <c r="H4430">
        <v>1.42</v>
      </c>
      <c r="I4430" s="7">
        <v>1.720493938539611</v>
      </c>
      <c r="J4430">
        <v>11.8</v>
      </c>
      <c r="K4430">
        <v>410.5</v>
      </c>
      <c r="L4430">
        <v>393.3</v>
      </c>
      <c r="M4430">
        <v>154</v>
      </c>
      <c r="N4430">
        <v>162.5</v>
      </c>
    </row>
    <row r="4431" spans="1:14" x14ac:dyDescent="0.25">
      <c r="A4431" t="s">
        <v>23</v>
      </c>
      <c r="B4431" t="s">
        <v>62</v>
      </c>
      <c r="C4431" s="1">
        <v>42483</v>
      </c>
      <c r="D4431">
        <f>5.2-0-0</f>
        <v>5.2</v>
      </c>
      <c r="E4431">
        <v>4.7</v>
      </c>
      <c r="F4431" s="7">
        <v>5.3946158896913987</v>
      </c>
      <c r="G4431" s="7">
        <v>2.8886382858753876</v>
      </c>
      <c r="H4431">
        <v>2.35</v>
      </c>
      <c r="I4431" s="7">
        <v>2.8472963067380888</v>
      </c>
      <c r="J4431">
        <v>2.9</v>
      </c>
      <c r="K4431">
        <v>100.66999999999999</v>
      </c>
      <c r="L4431">
        <v>108.10000000000001</v>
      </c>
      <c r="M4431">
        <v>3.4</v>
      </c>
      <c r="N4431">
        <v>3.6</v>
      </c>
    </row>
    <row r="4432" spans="1:14" x14ac:dyDescent="0.25">
      <c r="A4432" t="s">
        <v>24</v>
      </c>
      <c r="B4432" t="s">
        <v>62</v>
      </c>
      <c r="C4432" s="1">
        <v>42483</v>
      </c>
      <c r="D4432">
        <f>40-0-0</f>
        <v>40</v>
      </c>
      <c r="E4432">
        <v>35</v>
      </c>
      <c r="F4432" s="7">
        <v>41.497045305318444</v>
      </c>
      <c r="G4432" s="7">
        <v>2.1142373837045385</v>
      </c>
      <c r="H4432">
        <v>1.72</v>
      </c>
      <c r="I4432" s="7">
        <v>2.0839785734423457</v>
      </c>
      <c r="J4432">
        <v>24.9</v>
      </c>
      <c r="K4432">
        <v>868</v>
      </c>
      <c r="L4432">
        <v>805</v>
      </c>
      <c r="M4432">
        <v>325.8</v>
      </c>
      <c r="N4432">
        <v>343.7</v>
      </c>
    </row>
    <row r="4433" spans="1:14" x14ac:dyDescent="0.25">
      <c r="A4433" t="s">
        <v>25</v>
      </c>
      <c r="B4433" t="s">
        <v>62</v>
      </c>
      <c r="C4433" s="1">
        <v>42483</v>
      </c>
      <c r="D4433">
        <f>6-0-0</f>
        <v>6</v>
      </c>
      <c r="E4433">
        <v>6.3</v>
      </c>
      <c r="F4433" s="7">
        <v>6.224556795797767</v>
      </c>
      <c r="G4433" s="7">
        <v>2.8394699746264442</v>
      </c>
      <c r="H4433">
        <v>2.31</v>
      </c>
      <c r="I4433" s="7">
        <v>2.7988316887510569</v>
      </c>
      <c r="J4433">
        <v>4.0999999999999996</v>
      </c>
      <c r="K4433">
        <v>144</v>
      </c>
      <c r="L4433">
        <v>144.9</v>
      </c>
      <c r="M4433">
        <v>8.1</v>
      </c>
      <c r="N4433">
        <v>8.6</v>
      </c>
    </row>
    <row r="4434" spans="1:14" x14ac:dyDescent="0.25">
      <c r="A4434" t="s">
        <v>26</v>
      </c>
      <c r="B4434" t="s">
        <v>62</v>
      </c>
      <c r="C4434" s="1">
        <v>42483</v>
      </c>
      <c r="D4434">
        <f>19.5-0-0</f>
        <v>19.5</v>
      </c>
      <c r="E4434">
        <v>13.8</v>
      </c>
      <c r="F4434" s="7">
        <v>20.229809586342743</v>
      </c>
      <c r="G4434" s="7">
        <v>1.9175641387087676</v>
      </c>
      <c r="H4434">
        <v>1.56</v>
      </c>
      <c r="I4434" s="7">
        <v>1.8901201014942206</v>
      </c>
      <c r="J4434">
        <v>12.4</v>
      </c>
      <c r="K4434">
        <v>431</v>
      </c>
      <c r="L4434">
        <v>317.40000000000003</v>
      </c>
      <c r="M4434">
        <v>48.9</v>
      </c>
      <c r="N4434">
        <v>51.6</v>
      </c>
    </row>
    <row r="4435" spans="1:14" x14ac:dyDescent="0.25">
      <c r="A4435" t="s">
        <v>27</v>
      </c>
      <c r="B4435" t="s">
        <v>62</v>
      </c>
      <c r="C4435" s="1">
        <v>42483</v>
      </c>
      <c r="D4435">
        <f>16-0-0</f>
        <v>16</v>
      </c>
      <c r="E4435">
        <v>18.2</v>
      </c>
      <c r="F4435" s="7">
        <v>16.59881812212738</v>
      </c>
      <c r="G4435" s="7">
        <v>1.6594305046518183</v>
      </c>
      <c r="H4435">
        <v>1.35</v>
      </c>
      <c r="I4435" s="7">
        <v>1.6356808570623065</v>
      </c>
      <c r="J4435">
        <v>12.5</v>
      </c>
      <c r="K4435">
        <v>435.5</v>
      </c>
      <c r="L4435">
        <v>418.59999999999997</v>
      </c>
      <c r="M4435">
        <v>159.9</v>
      </c>
      <c r="N4435">
        <v>168.7</v>
      </c>
    </row>
    <row r="4436" spans="1:14" x14ac:dyDescent="0.25">
      <c r="A4436" t="s">
        <v>28</v>
      </c>
      <c r="B4436" t="s">
        <v>62</v>
      </c>
      <c r="C4436" s="1">
        <v>42483</v>
      </c>
      <c r="D4436">
        <f>6-0-0</f>
        <v>6</v>
      </c>
      <c r="E4436">
        <v>7</v>
      </c>
      <c r="F4436" s="7">
        <v>6.224556795797767</v>
      </c>
      <c r="G4436" s="7">
        <v>1.6471384268395826</v>
      </c>
      <c r="H4436">
        <v>1.34</v>
      </c>
      <c r="I4436" s="7">
        <v>1.6235647025655482</v>
      </c>
      <c r="J4436">
        <v>4.0999999999999996</v>
      </c>
      <c r="K4436">
        <v>141.5</v>
      </c>
      <c r="L4436">
        <v>161</v>
      </c>
      <c r="M4436">
        <v>52.3</v>
      </c>
      <c r="N4436">
        <v>55.2</v>
      </c>
    </row>
    <row r="4437" spans="1:14" x14ac:dyDescent="0.25">
      <c r="A4437" t="s">
        <v>29</v>
      </c>
      <c r="B4437" t="s">
        <v>62</v>
      </c>
      <c r="C4437" s="1">
        <v>42483</v>
      </c>
      <c r="D4437">
        <f>15-0-0</f>
        <v>15</v>
      </c>
      <c r="E4437">
        <v>12.4</v>
      </c>
      <c r="F4437" s="7">
        <v>15.561391989494417</v>
      </c>
      <c r="G4437" s="7">
        <v>1.5856780377784043</v>
      </c>
      <c r="H4437">
        <v>1.29</v>
      </c>
      <c r="I4437" s="7">
        <v>1.5629839300817594</v>
      </c>
      <c r="J4437">
        <v>10.3</v>
      </c>
      <c r="K4437">
        <v>360</v>
      </c>
      <c r="L4437">
        <v>285.2</v>
      </c>
      <c r="M4437">
        <v>28.7</v>
      </c>
      <c r="N4437">
        <v>30.3</v>
      </c>
    </row>
    <row r="4438" spans="1:14" x14ac:dyDescent="0.25">
      <c r="A4438" t="s">
        <v>30</v>
      </c>
      <c r="B4438" t="s">
        <v>62</v>
      </c>
      <c r="C4438" s="1">
        <v>42483</v>
      </c>
      <c r="D4438">
        <f>36-0-0</f>
        <v>36</v>
      </c>
      <c r="E4438">
        <v>31.3</v>
      </c>
      <c r="F4438" s="7">
        <v>37.347340774786602</v>
      </c>
      <c r="G4438" s="7">
        <v>1.9667324499577106</v>
      </c>
      <c r="H4438">
        <v>1.6</v>
      </c>
      <c r="I4438" s="7">
        <v>1.9385847194812518</v>
      </c>
      <c r="J4438">
        <v>23.4</v>
      </c>
      <c r="K4438">
        <v>813</v>
      </c>
      <c r="L4438">
        <v>719.9</v>
      </c>
      <c r="M4438">
        <v>69.400000000000006</v>
      </c>
      <c r="N4438">
        <v>73.2</v>
      </c>
    </row>
    <row r="4439" spans="1:14" x14ac:dyDescent="0.25">
      <c r="A4439" t="s">
        <v>31</v>
      </c>
      <c r="B4439" t="s">
        <v>62</v>
      </c>
      <c r="C4439" s="1">
        <v>42483</v>
      </c>
      <c r="D4439">
        <f>51.5-0-0</f>
        <v>51.5</v>
      </c>
      <c r="E4439">
        <v>40.299999999999997</v>
      </c>
      <c r="F4439" s="7">
        <v>53.427445830597499</v>
      </c>
      <c r="G4439" s="7">
        <v>1.6471384268395826</v>
      </c>
      <c r="H4439">
        <v>1.34</v>
      </c>
      <c r="I4439" s="7">
        <v>1.6235647025655482</v>
      </c>
      <c r="J4439">
        <v>34.700000000000003</v>
      </c>
      <c r="K4439">
        <v>1206</v>
      </c>
      <c r="L4439">
        <v>926.9</v>
      </c>
      <c r="M4439">
        <v>178.3</v>
      </c>
      <c r="N4439">
        <v>188.1</v>
      </c>
    </row>
    <row r="4440" spans="1:14" x14ac:dyDescent="0.25">
      <c r="A4440" t="s">
        <v>32</v>
      </c>
      <c r="B4440" t="s">
        <v>62</v>
      </c>
      <c r="C4440" s="1">
        <v>42483</v>
      </c>
      <c r="D4440">
        <f>7-0-0</f>
        <v>7</v>
      </c>
      <c r="E4440">
        <v>6.8</v>
      </c>
      <c r="F4440" s="7">
        <v>7.2619829284307285</v>
      </c>
      <c r="G4440" s="7">
        <v>1.0202424584155623</v>
      </c>
      <c r="H4440">
        <v>0.83</v>
      </c>
      <c r="I4440" s="7">
        <v>1.0056408232308993</v>
      </c>
      <c r="J4440">
        <v>4.5999999999999996</v>
      </c>
      <c r="K4440">
        <v>161</v>
      </c>
      <c r="L4440">
        <v>156.4</v>
      </c>
      <c r="M4440">
        <v>49.4</v>
      </c>
      <c r="N4440">
        <v>52.2</v>
      </c>
    </row>
    <row r="4441" spans="1:14" x14ac:dyDescent="0.25">
      <c r="A4441" t="s">
        <v>33</v>
      </c>
      <c r="B4441" t="s">
        <v>62</v>
      </c>
      <c r="C4441" s="1">
        <v>42483</v>
      </c>
      <c r="D4441">
        <v>0</v>
      </c>
      <c r="E4441">
        <v>15</v>
      </c>
      <c r="F4441" s="7">
        <v>0</v>
      </c>
      <c r="G4441" s="7">
        <v>1.1923315477868621</v>
      </c>
      <c r="H4441">
        <v>0.97</v>
      </c>
      <c r="I4441" s="7">
        <v>1.1752669861855087</v>
      </c>
      <c r="J4441">
        <v>49.1</v>
      </c>
      <c r="K4441">
        <v>0</v>
      </c>
      <c r="L4441">
        <v>345</v>
      </c>
      <c r="M4441">
        <v>795.3</v>
      </c>
      <c r="N4441">
        <v>839</v>
      </c>
    </row>
    <row r="4442" spans="1:14" x14ac:dyDescent="0.25">
      <c r="A4442" t="s">
        <v>34</v>
      </c>
      <c r="B4442" t="s">
        <v>62</v>
      </c>
      <c r="C4442" s="1">
        <v>42483</v>
      </c>
      <c r="D4442">
        <f>8.2-0-0</f>
        <v>8.1999999999999993</v>
      </c>
      <c r="E4442">
        <v>7.2</v>
      </c>
      <c r="F4442" s="7">
        <v>8.5068942875902813</v>
      </c>
      <c r="G4442" s="7">
        <v>0.68835635748519874</v>
      </c>
      <c r="H4442">
        <v>0.56000000000000005</v>
      </c>
      <c r="I4442" s="7">
        <v>0.67850465181843811</v>
      </c>
      <c r="J4442">
        <v>5.6</v>
      </c>
      <c r="K4442">
        <v>196.22999999999996</v>
      </c>
      <c r="L4442">
        <v>165.6</v>
      </c>
      <c r="M4442">
        <v>16.8</v>
      </c>
      <c r="N4442">
        <v>17.7</v>
      </c>
    </row>
    <row r="4443" spans="1:14" x14ac:dyDescent="0.25">
      <c r="A4443" t="s">
        <v>35</v>
      </c>
      <c r="B4443" t="s">
        <v>62</v>
      </c>
      <c r="C4443" s="1">
        <v>42483</v>
      </c>
      <c r="D4443">
        <f>20.5-0-0</f>
        <v>20.5</v>
      </c>
      <c r="E4443">
        <v>18</v>
      </c>
      <c r="F4443" s="7">
        <v>21.267235718975705</v>
      </c>
      <c r="G4443" s="7">
        <v>0.67606427967296301</v>
      </c>
      <c r="H4443">
        <v>0.55000000000000004</v>
      </c>
      <c r="I4443" s="7">
        <v>0.66638849732168037</v>
      </c>
      <c r="J4443">
        <v>15.1</v>
      </c>
      <c r="K4443">
        <v>525</v>
      </c>
      <c r="L4443">
        <v>414</v>
      </c>
      <c r="M4443">
        <v>194</v>
      </c>
      <c r="N4443">
        <v>204.7</v>
      </c>
    </row>
    <row r="4444" spans="1:14" x14ac:dyDescent="0.25">
      <c r="A4444" t="s">
        <v>36</v>
      </c>
      <c r="B4444" t="s">
        <v>62</v>
      </c>
      <c r="C4444" s="1">
        <v>42483</v>
      </c>
      <c r="D4444">
        <v>0</v>
      </c>
      <c r="E4444">
        <v>8</v>
      </c>
      <c r="F4444" s="7">
        <v>0</v>
      </c>
      <c r="G4444" s="7">
        <v>0.30730194530589228</v>
      </c>
      <c r="H4444">
        <v>0.25</v>
      </c>
      <c r="I4444" s="7">
        <v>0.30290386241894557</v>
      </c>
      <c r="J4444">
        <v>26.2</v>
      </c>
      <c r="K4444">
        <v>0</v>
      </c>
      <c r="L4444">
        <v>184</v>
      </c>
      <c r="M4444">
        <v>0</v>
      </c>
      <c r="N4444">
        <v>0</v>
      </c>
    </row>
    <row r="4445" spans="1:14" x14ac:dyDescent="0.25">
      <c r="A4445" t="s">
        <v>37</v>
      </c>
      <c r="B4445" t="s">
        <v>62</v>
      </c>
      <c r="C4445" s="1">
        <v>42483</v>
      </c>
      <c r="D4445">
        <v>0</v>
      </c>
      <c r="E4445">
        <v>0</v>
      </c>
      <c r="F4445" s="7">
        <v>0</v>
      </c>
      <c r="G4445" s="7">
        <v>0</v>
      </c>
      <c r="H4445">
        <v>0</v>
      </c>
      <c r="I4445" s="7">
        <v>0</v>
      </c>
      <c r="J4445">
        <v>0</v>
      </c>
      <c r="K4445">
        <v>0</v>
      </c>
      <c r="L4445">
        <v>0</v>
      </c>
      <c r="M4445">
        <v>0</v>
      </c>
      <c r="N4445">
        <v>0</v>
      </c>
    </row>
    <row r="4446" spans="1:14" x14ac:dyDescent="0.25">
      <c r="A4446" t="s">
        <v>38</v>
      </c>
      <c r="B4446" t="s">
        <v>62</v>
      </c>
      <c r="C4446" s="1">
        <v>42483</v>
      </c>
      <c r="D4446">
        <v>0</v>
      </c>
      <c r="E4446">
        <v>10</v>
      </c>
      <c r="F4446" s="7">
        <v>0</v>
      </c>
      <c r="G4446" s="7">
        <v>0</v>
      </c>
      <c r="H4446">
        <v>0</v>
      </c>
      <c r="I4446" s="7">
        <v>0</v>
      </c>
      <c r="J4446">
        <v>32.799999999999997</v>
      </c>
      <c r="K4446">
        <v>0</v>
      </c>
      <c r="L4446">
        <v>230</v>
      </c>
      <c r="M4446">
        <v>532.9</v>
      </c>
      <c r="N4446">
        <v>562.20000000000005</v>
      </c>
    </row>
    <row r="4447" spans="1:14" x14ac:dyDescent="0.25">
      <c r="A4447" t="s">
        <v>59</v>
      </c>
      <c r="B4447" t="s">
        <v>62</v>
      </c>
      <c r="C4447" s="1">
        <v>42483</v>
      </c>
      <c r="D4447">
        <v>0</v>
      </c>
      <c r="E4447">
        <v>5</v>
      </c>
      <c r="F4447" s="7">
        <v>0</v>
      </c>
      <c r="G4447" s="7">
        <v>0</v>
      </c>
      <c r="I4447" s="7">
        <v>0</v>
      </c>
      <c r="K4447">
        <v>0</v>
      </c>
      <c r="L4447">
        <v>115</v>
      </c>
      <c r="M4447">
        <v>0</v>
      </c>
      <c r="N4447">
        <v>0</v>
      </c>
    </row>
    <row r="4448" spans="1:14" x14ac:dyDescent="0.25">
      <c r="A4448" t="s">
        <v>1</v>
      </c>
      <c r="B4448" t="s">
        <v>62</v>
      </c>
      <c r="C4448" s="1">
        <v>42484</v>
      </c>
      <c r="D4448">
        <v>609.80000000000007</v>
      </c>
      <c r="E4448">
        <v>507.19999999999993</v>
      </c>
      <c r="F4448">
        <v>641</v>
      </c>
      <c r="G4448">
        <v>254.30000000000007</v>
      </c>
      <c r="H4448">
        <v>177.35000000000002</v>
      </c>
      <c r="I4448">
        <v>217.94000000000003</v>
      </c>
      <c r="J4448">
        <v>546.53913043478258</v>
      </c>
      <c r="K4448">
        <v>15162.7</v>
      </c>
      <c r="L4448">
        <v>14325</v>
      </c>
      <c r="M4448">
        <v>4664.2</v>
      </c>
      <c r="N4448">
        <v>4870.5000000000009</v>
      </c>
    </row>
    <row r="4449" spans="1:14" x14ac:dyDescent="0.25">
      <c r="A4449" t="s">
        <v>2</v>
      </c>
      <c r="B4449" t="s">
        <v>62</v>
      </c>
      <c r="C4449" s="1">
        <v>42484</v>
      </c>
      <c r="D4449">
        <f>16.5-0-0</f>
        <v>16.5</v>
      </c>
      <c r="E4449">
        <v>15.4</v>
      </c>
      <c r="F4449" s="7">
        <v>17.344211216792388</v>
      </c>
      <c r="G4449" s="7">
        <v>29.681477304764591</v>
      </c>
      <c r="H4449">
        <v>20.7</v>
      </c>
      <c r="I4449" s="7">
        <v>25.43759797011559</v>
      </c>
      <c r="J4449">
        <v>11.2</v>
      </c>
      <c r="K4449">
        <v>403.2949999999999</v>
      </c>
      <c r="L4449">
        <v>369.6</v>
      </c>
      <c r="M4449">
        <v>42.3</v>
      </c>
      <c r="N4449">
        <v>44.2</v>
      </c>
    </row>
    <row r="4450" spans="1:14" x14ac:dyDescent="0.25">
      <c r="A4450" t="s">
        <v>3</v>
      </c>
      <c r="B4450" t="s">
        <v>62</v>
      </c>
      <c r="C4450" s="1">
        <v>42484</v>
      </c>
      <c r="D4450">
        <f>4.5-0-0</f>
        <v>4.5</v>
      </c>
      <c r="E4450">
        <v>3.9</v>
      </c>
      <c r="F4450" s="7">
        <v>4.730239422761561</v>
      </c>
      <c r="G4450" s="7">
        <v>20.232156752184945</v>
      </c>
      <c r="H4450">
        <v>14.11</v>
      </c>
      <c r="I4450" s="7">
        <v>17.339348181561881</v>
      </c>
      <c r="J4450">
        <v>3.1</v>
      </c>
      <c r="K4450">
        <v>109.99000000000001</v>
      </c>
      <c r="L4450">
        <v>93.6</v>
      </c>
      <c r="M4450">
        <v>23.7</v>
      </c>
      <c r="N4450">
        <v>24.8</v>
      </c>
    </row>
    <row r="4451" spans="1:14" x14ac:dyDescent="0.25">
      <c r="A4451" t="s">
        <v>4</v>
      </c>
      <c r="B4451" t="s">
        <v>62</v>
      </c>
      <c r="C4451" s="1">
        <v>42484</v>
      </c>
      <c r="D4451">
        <f>8.9-0-0</f>
        <v>8.9</v>
      </c>
      <c r="E4451">
        <v>7.8</v>
      </c>
      <c r="F4451" s="7">
        <v>9.3553624139061977</v>
      </c>
      <c r="G4451" s="7">
        <v>15.02714406540739</v>
      </c>
      <c r="H4451">
        <v>10.48</v>
      </c>
      <c r="I4451" s="7">
        <v>12.87855201578799</v>
      </c>
      <c r="J4451">
        <v>6</v>
      </c>
      <c r="K4451">
        <v>216.28000000000003</v>
      </c>
      <c r="L4451">
        <v>187.2</v>
      </c>
      <c r="M4451">
        <v>41.8</v>
      </c>
      <c r="N4451">
        <v>43.7</v>
      </c>
    </row>
    <row r="4452" spans="1:14" x14ac:dyDescent="0.25">
      <c r="A4452" t="s">
        <v>5</v>
      </c>
      <c r="B4452" t="s">
        <v>62</v>
      </c>
      <c r="C4452" s="1">
        <v>42484</v>
      </c>
      <c r="D4452">
        <f>8.4-0-0</f>
        <v>8.4</v>
      </c>
      <c r="E4452">
        <v>7.7</v>
      </c>
      <c r="F4452" s="7">
        <v>8.8297802558215803</v>
      </c>
      <c r="G4452" s="7">
        <v>14.496605582182125</v>
      </c>
      <c r="H4452">
        <v>10.11</v>
      </c>
      <c r="I4452" s="7">
        <v>12.423870312940512</v>
      </c>
      <c r="J4452">
        <v>7.8</v>
      </c>
      <c r="K4452">
        <v>278.38099999999997</v>
      </c>
      <c r="L4452">
        <v>184.8</v>
      </c>
      <c r="M4452">
        <v>19.600000000000001</v>
      </c>
      <c r="N4452">
        <v>20.399999999999999</v>
      </c>
    </row>
    <row r="4453" spans="1:14" x14ac:dyDescent="0.25">
      <c r="A4453" t="s">
        <v>6</v>
      </c>
      <c r="B4453" t="s">
        <v>62</v>
      </c>
      <c r="C4453" s="1">
        <v>42484</v>
      </c>
      <c r="D4453">
        <f>10.1-0-1</f>
        <v>9.1</v>
      </c>
      <c r="E4453">
        <v>15.4</v>
      </c>
      <c r="F4453" s="7">
        <v>9.5655952771400443</v>
      </c>
      <c r="G4453" s="7">
        <v>17.866241894558783</v>
      </c>
      <c r="H4453">
        <v>12.46</v>
      </c>
      <c r="I4453" s="7">
        <v>15.311713560755569</v>
      </c>
      <c r="J4453">
        <v>8.6</v>
      </c>
      <c r="K4453">
        <v>309.82200000000012</v>
      </c>
      <c r="L4453">
        <v>369.6</v>
      </c>
      <c r="M4453">
        <v>30.9</v>
      </c>
      <c r="N4453">
        <v>32.200000000000003</v>
      </c>
    </row>
    <row r="4454" spans="1:14" x14ac:dyDescent="0.25">
      <c r="A4454" t="s">
        <v>7</v>
      </c>
      <c r="B4454" t="s">
        <v>62</v>
      </c>
      <c r="C4454" s="1">
        <v>42484</v>
      </c>
      <c r="D4454">
        <f>11.6-0-0</f>
        <v>11.6</v>
      </c>
      <c r="E4454">
        <v>11.5</v>
      </c>
      <c r="F4454" s="7">
        <v>12.193506067563133</v>
      </c>
      <c r="G4454" s="7">
        <v>15.098838455032423</v>
      </c>
      <c r="H4454">
        <v>10.53</v>
      </c>
      <c r="I4454" s="7">
        <v>12.939995489145756</v>
      </c>
      <c r="J4454">
        <v>10.4</v>
      </c>
      <c r="K4454">
        <v>373.56600000000003</v>
      </c>
      <c r="L4454">
        <v>276</v>
      </c>
      <c r="M4454">
        <v>28.4</v>
      </c>
      <c r="N4454">
        <v>29.6</v>
      </c>
    </row>
    <row r="4455" spans="1:14" x14ac:dyDescent="0.25">
      <c r="A4455" t="s">
        <v>8</v>
      </c>
      <c r="B4455" t="s">
        <v>62</v>
      </c>
      <c r="C4455" s="1">
        <v>42484</v>
      </c>
      <c r="D4455">
        <f>10.9-0-0</f>
        <v>10.9</v>
      </c>
      <c r="E4455">
        <v>9.4</v>
      </c>
      <c r="F4455" s="7">
        <v>11.457691046244671</v>
      </c>
      <c r="G4455" s="7">
        <v>11.47110234000564</v>
      </c>
      <c r="H4455">
        <v>8</v>
      </c>
      <c r="I4455" s="7">
        <v>9.830955737242741</v>
      </c>
      <c r="J4455">
        <v>13.7</v>
      </c>
      <c r="K4455">
        <v>490.66</v>
      </c>
      <c r="L4455">
        <v>225.60000000000002</v>
      </c>
      <c r="M4455">
        <v>46</v>
      </c>
      <c r="N4455">
        <v>48</v>
      </c>
    </row>
    <row r="4456" spans="1:14" x14ac:dyDescent="0.25">
      <c r="A4456" t="s">
        <v>9</v>
      </c>
      <c r="B4456" t="s">
        <v>62</v>
      </c>
      <c r="C4456" s="1">
        <v>42484</v>
      </c>
      <c r="D4456">
        <f>10.7-0-0</f>
        <v>10.7</v>
      </c>
      <c r="E4456">
        <v>11.3</v>
      </c>
      <c r="F4456" s="7">
        <v>11.247458183010822</v>
      </c>
      <c r="G4456" s="7">
        <v>14.855077530307303</v>
      </c>
      <c r="H4456">
        <v>10.36</v>
      </c>
      <c r="I4456" s="7">
        <v>12.731087679729347</v>
      </c>
      <c r="J4456">
        <v>9.3000000000000007</v>
      </c>
      <c r="K4456">
        <v>332.08499999999998</v>
      </c>
      <c r="L4456">
        <v>271.20000000000005</v>
      </c>
      <c r="M4456">
        <v>27.2</v>
      </c>
      <c r="N4456">
        <v>28.4</v>
      </c>
    </row>
    <row r="4457" spans="1:14" x14ac:dyDescent="0.25">
      <c r="A4457" t="s">
        <v>10</v>
      </c>
      <c r="B4457" t="s">
        <v>62</v>
      </c>
      <c r="C4457" s="1">
        <v>42484</v>
      </c>
      <c r="D4457">
        <f>14.9-0-0</f>
        <v>14.9</v>
      </c>
      <c r="E4457">
        <v>12.5</v>
      </c>
      <c r="F4457" s="7">
        <v>15.662348310921612</v>
      </c>
      <c r="G4457" s="7">
        <v>14.066439244431917</v>
      </c>
      <c r="H4457">
        <v>9.81</v>
      </c>
      <c r="I4457" s="7">
        <v>12.05520947279391</v>
      </c>
      <c r="J4457">
        <v>10.6</v>
      </c>
      <c r="K4457">
        <v>379.27499999999992</v>
      </c>
      <c r="L4457">
        <v>300</v>
      </c>
      <c r="M4457">
        <v>40</v>
      </c>
      <c r="N4457">
        <v>41.8</v>
      </c>
    </row>
    <row r="4458" spans="1:14" x14ac:dyDescent="0.25">
      <c r="A4458" t="s">
        <v>11</v>
      </c>
      <c r="B4458" t="s">
        <v>62</v>
      </c>
      <c r="C4458" s="1">
        <v>42484</v>
      </c>
      <c r="D4458">
        <f>11.2-0-0</f>
        <v>11.2</v>
      </c>
      <c r="E4458">
        <v>9.6</v>
      </c>
      <c r="F4458" s="7">
        <v>11.77304034109544</v>
      </c>
      <c r="G4458" s="7">
        <v>13.464206371581621</v>
      </c>
      <c r="H4458">
        <v>9.39</v>
      </c>
      <c r="I4458" s="7">
        <v>11.539084296588667</v>
      </c>
      <c r="J4458">
        <v>6.4</v>
      </c>
      <c r="K4458">
        <v>230.708</v>
      </c>
      <c r="L4458">
        <v>230.39999999999998</v>
      </c>
      <c r="M4458">
        <v>26.9</v>
      </c>
      <c r="N4458">
        <v>28.1</v>
      </c>
    </row>
    <row r="4459" spans="1:14" x14ac:dyDescent="0.25">
      <c r="A4459" t="s">
        <v>12</v>
      </c>
      <c r="B4459" t="s">
        <v>62</v>
      </c>
      <c r="C4459" s="1">
        <v>42484</v>
      </c>
      <c r="D4459">
        <f>37.1-0-0</f>
        <v>37.1</v>
      </c>
      <c r="E4459">
        <v>28.9</v>
      </c>
      <c r="F4459" s="7">
        <v>38.99819612987865</v>
      </c>
      <c r="G4459" s="7">
        <v>9.5066760642796737</v>
      </c>
      <c r="H4459">
        <v>6.63</v>
      </c>
      <c r="I4459" s="7">
        <v>8.1474045672399207</v>
      </c>
      <c r="J4459">
        <v>23.4</v>
      </c>
      <c r="K4459">
        <v>837.98</v>
      </c>
      <c r="L4459">
        <v>693.59999999999991</v>
      </c>
      <c r="M4459">
        <v>196</v>
      </c>
      <c r="N4459">
        <v>204.6</v>
      </c>
    </row>
    <row r="4460" spans="1:14" x14ac:dyDescent="0.25">
      <c r="A4460" t="s">
        <v>13</v>
      </c>
      <c r="B4460" t="s">
        <v>62</v>
      </c>
      <c r="C4460" s="1">
        <v>42484</v>
      </c>
      <c r="D4460">
        <f>11-0-0</f>
        <v>11</v>
      </c>
      <c r="E4460">
        <v>10</v>
      </c>
      <c r="F4460" s="7">
        <v>11.562807477861593</v>
      </c>
      <c r="G4460" s="7">
        <v>9.9941979137299146</v>
      </c>
      <c r="H4460">
        <v>6.97</v>
      </c>
      <c r="I4460" s="7">
        <v>8.5652201860727377</v>
      </c>
      <c r="J4460">
        <v>7.6</v>
      </c>
      <c r="K4460">
        <v>273.5</v>
      </c>
      <c r="L4460">
        <v>240</v>
      </c>
      <c r="M4460">
        <v>23.9</v>
      </c>
      <c r="N4460">
        <v>24.9</v>
      </c>
    </row>
    <row r="4461" spans="1:14" x14ac:dyDescent="0.25">
      <c r="A4461" t="s">
        <v>14</v>
      </c>
      <c r="B4461" t="s">
        <v>62</v>
      </c>
      <c r="C4461" s="1">
        <v>42484</v>
      </c>
      <c r="D4461">
        <f>30-0-0</f>
        <v>30</v>
      </c>
      <c r="E4461">
        <v>6.1</v>
      </c>
      <c r="F4461" s="7">
        <v>31.534929485077072</v>
      </c>
      <c r="G4461" s="7">
        <v>6.0366676064279678</v>
      </c>
      <c r="H4461">
        <v>4.21</v>
      </c>
      <c r="I4461" s="7">
        <v>5.173540456723992</v>
      </c>
      <c r="J4461">
        <v>21.3</v>
      </c>
      <c r="K4461">
        <v>764</v>
      </c>
      <c r="L4461">
        <v>146.39999999999998</v>
      </c>
      <c r="M4461">
        <v>44.9</v>
      </c>
      <c r="N4461">
        <v>46.9</v>
      </c>
    </row>
    <row r="4462" spans="1:14" x14ac:dyDescent="0.25">
      <c r="A4462" t="s">
        <v>15</v>
      </c>
      <c r="B4462" t="s">
        <v>62</v>
      </c>
      <c r="C4462" s="1">
        <v>42484</v>
      </c>
      <c r="D4462">
        <f>13-0-0</f>
        <v>13</v>
      </c>
      <c r="E4462">
        <v>9.9</v>
      </c>
      <c r="F4462" s="7">
        <v>13.665136110200065</v>
      </c>
      <c r="G4462" s="7">
        <v>5.8502621934028767</v>
      </c>
      <c r="H4462">
        <v>4.08</v>
      </c>
      <c r="I4462" s="7">
        <v>5.0137874259937973</v>
      </c>
      <c r="J4462">
        <v>8.6</v>
      </c>
      <c r="K4462">
        <v>307.5</v>
      </c>
      <c r="L4462">
        <v>237.60000000000002</v>
      </c>
      <c r="M4462">
        <v>32.4</v>
      </c>
      <c r="N4462">
        <v>33.9</v>
      </c>
    </row>
    <row r="4463" spans="1:14" x14ac:dyDescent="0.25">
      <c r="A4463" t="s">
        <v>16</v>
      </c>
      <c r="B4463" t="s">
        <v>62</v>
      </c>
      <c r="C4463" s="1">
        <v>42484</v>
      </c>
      <c r="D4463">
        <f>12-0-0</f>
        <v>12</v>
      </c>
      <c r="E4463">
        <v>9.9</v>
      </c>
      <c r="F4463" s="7">
        <v>12.613971794030828</v>
      </c>
      <c r="G4463" s="7">
        <v>9.7360981110797873</v>
      </c>
      <c r="H4463">
        <v>6.79</v>
      </c>
      <c r="I4463" s="7">
        <v>8.3440236819847762</v>
      </c>
      <c r="J4463">
        <v>8.6999999999999993</v>
      </c>
      <c r="K4463">
        <v>310.5</v>
      </c>
      <c r="L4463">
        <v>237.60000000000002</v>
      </c>
      <c r="M4463">
        <v>61.8</v>
      </c>
      <c r="N4463">
        <v>64.5</v>
      </c>
    </row>
    <row r="4464" spans="1:14" x14ac:dyDescent="0.25">
      <c r="A4464" t="s">
        <v>17</v>
      </c>
      <c r="B4464" t="s">
        <v>62</v>
      </c>
      <c r="C4464" s="1">
        <v>42484</v>
      </c>
      <c r="D4464">
        <v>0</v>
      </c>
      <c r="E4464">
        <v>17</v>
      </c>
      <c r="F4464" s="7">
        <v>0</v>
      </c>
      <c r="G4464" s="7">
        <v>4.7174908373273201</v>
      </c>
      <c r="H4464">
        <v>3.29</v>
      </c>
      <c r="I4464" s="7">
        <v>4.0429805469410773</v>
      </c>
      <c r="J4464">
        <v>54.5</v>
      </c>
      <c r="K4464">
        <v>0</v>
      </c>
      <c r="L4464">
        <v>408</v>
      </c>
      <c r="M4464">
        <v>509.4</v>
      </c>
      <c r="N4464">
        <v>531.9</v>
      </c>
    </row>
    <row r="4465" spans="1:14" x14ac:dyDescent="0.25">
      <c r="A4465" t="s">
        <v>18</v>
      </c>
      <c r="B4465" t="s">
        <v>62</v>
      </c>
      <c r="C4465" s="1">
        <v>42484</v>
      </c>
      <c r="D4465">
        <f>20-0-0</f>
        <v>20</v>
      </c>
      <c r="E4465">
        <v>16.2</v>
      </c>
      <c r="F4465" s="7">
        <v>21.023286323384713</v>
      </c>
      <c r="G4465" s="7">
        <v>3.5560417254017489</v>
      </c>
      <c r="H4465">
        <v>2.48</v>
      </c>
      <c r="I4465" s="7">
        <v>3.0475962785452495</v>
      </c>
      <c r="J4465">
        <v>13.4</v>
      </c>
      <c r="K4465">
        <v>480</v>
      </c>
      <c r="L4465">
        <v>388.79999999999995</v>
      </c>
      <c r="M4465">
        <v>134.69999999999999</v>
      </c>
      <c r="N4465">
        <v>140.69999999999999</v>
      </c>
    </row>
    <row r="4466" spans="1:14" x14ac:dyDescent="0.25">
      <c r="A4466" t="s">
        <v>19</v>
      </c>
      <c r="B4466" t="s">
        <v>62</v>
      </c>
      <c r="C4466" s="1">
        <v>42484</v>
      </c>
      <c r="D4466">
        <f>15-0-0</f>
        <v>15</v>
      </c>
      <c r="E4466">
        <v>14.6</v>
      </c>
      <c r="F4466" s="7">
        <v>15.767464742538536</v>
      </c>
      <c r="G4466" s="7">
        <v>3.5417028474767416</v>
      </c>
      <c r="H4466">
        <v>2.4700000000000002</v>
      </c>
      <c r="I4466" s="7">
        <v>3.035307583873696</v>
      </c>
      <c r="J4466">
        <v>10.3</v>
      </c>
      <c r="K4466">
        <v>371</v>
      </c>
      <c r="L4466">
        <v>350.4</v>
      </c>
      <c r="M4466">
        <v>162.6</v>
      </c>
      <c r="N4466">
        <v>169.8</v>
      </c>
    </row>
    <row r="4467" spans="1:14" x14ac:dyDescent="0.25">
      <c r="A4467" t="s">
        <v>20</v>
      </c>
      <c r="B4467" t="s">
        <v>62</v>
      </c>
      <c r="C4467" s="1">
        <v>42484</v>
      </c>
      <c r="D4467">
        <f>31.5-0-0</f>
        <v>31.5</v>
      </c>
      <c r="E4467">
        <v>23.5</v>
      </c>
      <c r="F4467" s="7">
        <v>33.111675959330924</v>
      </c>
      <c r="G4467" s="7">
        <v>2.8964533408514241</v>
      </c>
      <c r="H4467">
        <v>2.02</v>
      </c>
      <c r="I4467" s="7">
        <v>2.4823163236537922</v>
      </c>
      <c r="J4467">
        <v>19.8</v>
      </c>
      <c r="K4467">
        <v>710.5</v>
      </c>
      <c r="L4467">
        <v>564</v>
      </c>
      <c r="M4467">
        <v>157.80000000000001</v>
      </c>
      <c r="N4467">
        <v>164.8</v>
      </c>
    </row>
    <row r="4468" spans="1:14" x14ac:dyDescent="0.25">
      <c r="A4468" t="s">
        <v>21</v>
      </c>
      <c r="B4468" t="s">
        <v>62</v>
      </c>
      <c r="C4468" s="1">
        <v>42484</v>
      </c>
      <c r="D4468">
        <f>27-0-0</f>
        <v>27</v>
      </c>
      <c r="E4468">
        <v>22.5</v>
      </c>
      <c r="F4468" s="7">
        <v>28.381436536569364</v>
      </c>
      <c r="G4468" s="7">
        <v>4.3303411333521291</v>
      </c>
      <c r="H4468">
        <v>3.02</v>
      </c>
      <c r="I4468" s="7">
        <v>3.7111857908091346</v>
      </c>
      <c r="J4468">
        <v>17.3</v>
      </c>
      <c r="K4468">
        <v>621</v>
      </c>
      <c r="L4468">
        <v>540</v>
      </c>
      <c r="M4468">
        <v>254</v>
      </c>
      <c r="N4468">
        <v>265.3</v>
      </c>
    </row>
    <row r="4469" spans="1:14" x14ac:dyDescent="0.25">
      <c r="A4469" t="s">
        <v>22</v>
      </c>
      <c r="B4469" t="s">
        <v>62</v>
      </c>
      <c r="C4469" s="1">
        <v>42484</v>
      </c>
      <c r="D4469">
        <f>21-0-0</f>
        <v>21</v>
      </c>
      <c r="E4469">
        <v>17.100000000000001</v>
      </c>
      <c r="F4469" s="7">
        <v>22.074450639553948</v>
      </c>
      <c r="G4469" s="7">
        <v>2.0361206653510009</v>
      </c>
      <c r="H4469">
        <v>1.42</v>
      </c>
      <c r="I4469" s="7">
        <v>1.7449946433605863</v>
      </c>
      <c r="J4469">
        <v>12</v>
      </c>
      <c r="K4469">
        <v>431.5</v>
      </c>
      <c r="L4469">
        <v>410.40000000000003</v>
      </c>
      <c r="M4469">
        <v>166.4</v>
      </c>
      <c r="N4469">
        <v>173.8</v>
      </c>
    </row>
    <row r="4470" spans="1:14" x14ac:dyDescent="0.25">
      <c r="A4470" t="s">
        <v>23</v>
      </c>
      <c r="B4470" t="s">
        <v>62</v>
      </c>
      <c r="C4470" s="1">
        <v>42484</v>
      </c>
      <c r="D4470">
        <f>4.8-0-0</f>
        <v>4.8</v>
      </c>
      <c r="E4470">
        <v>4.7</v>
      </c>
      <c r="F4470" s="7">
        <v>5.0455887176123309</v>
      </c>
      <c r="G4470" s="7">
        <v>3.3696363123766568</v>
      </c>
      <c r="H4470">
        <v>2.35</v>
      </c>
      <c r="I4470" s="7">
        <v>2.8878432478150553</v>
      </c>
      <c r="J4470">
        <v>2.9</v>
      </c>
      <c r="K4470">
        <v>105.51</v>
      </c>
      <c r="L4470">
        <v>112.80000000000001</v>
      </c>
      <c r="M4470">
        <v>3.7</v>
      </c>
      <c r="N4470">
        <v>3.8</v>
      </c>
    </row>
    <row r="4471" spans="1:14" x14ac:dyDescent="0.25">
      <c r="A4471" t="s">
        <v>24</v>
      </c>
      <c r="B4471" t="s">
        <v>62</v>
      </c>
      <c r="C4471" s="1">
        <v>42484</v>
      </c>
      <c r="D4471">
        <f>37-0-0</f>
        <v>37</v>
      </c>
      <c r="E4471">
        <v>35</v>
      </c>
      <c r="F4471" s="7">
        <v>38.893079698261722</v>
      </c>
      <c r="G4471" s="7">
        <v>2.4662870031012125</v>
      </c>
      <c r="H4471">
        <v>1.72</v>
      </c>
      <c r="I4471" s="7">
        <v>2.113655483507189</v>
      </c>
      <c r="J4471">
        <v>25.2</v>
      </c>
      <c r="K4471">
        <v>905</v>
      </c>
      <c r="L4471">
        <v>840</v>
      </c>
      <c r="M4471">
        <v>349.1</v>
      </c>
      <c r="N4471">
        <v>364.6</v>
      </c>
    </row>
    <row r="4472" spans="1:14" x14ac:dyDescent="0.25">
      <c r="A4472" t="s">
        <v>25</v>
      </c>
      <c r="B4472" t="s">
        <v>62</v>
      </c>
      <c r="C4472" s="1">
        <v>42484</v>
      </c>
      <c r="D4472">
        <f>6-0-0</f>
        <v>6</v>
      </c>
      <c r="E4472">
        <v>6.3</v>
      </c>
      <c r="F4472" s="7">
        <v>6.306985897015414</v>
      </c>
      <c r="G4472" s="7">
        <v>3.3122808006766289</v>
      </c>
      <c r="H4472">
        <v>2.31</v>
      </c>
      <c r="I4472" s="7">
        <v>2.838688469128841</v>
      </c>
      <c r="J4472">
        <v>4.2</v>
      </c>
      <c r="K4472">
        <v>150</v>
      </c>
      <c r="L4472">
        <v>151.19999999999999</v>
      </c>
      <c r="M4472">
        <v>8.6999999999999993</v>
      </c>
      <c r="N4472">
        <v>9.1</v>
      </c>
    </row>
    <row r="4473" spans="1:14" x14ac:dyDescent="0.25">
      <c r="A4473" t="s">
        <v>26</v>
      </c>
      <c r="B4473" t="s">
        <v>62</v>
      </c>
      <c r="C4473" s="1">
        <v>42484</v>
      </c>
      <c r="D4473">
        <f>18-0-0</f>
        <v>18</v>
      </c>
      <c r="E4473">
        <v>13.8</v>
      </c>
      <c r="F4473" s="7">
        <v>18.920957691046244</v>
      </c>
      <c r="G4473" s="7">
        <v>2.2368649563010998</v>
      </c>
      <c r="H4473">
        <v>1.56</v>
      </c>
      <c r="I4473" s="7">
        <v>1.9170363687623344</v>
      </c>
      <c r="J4473">
        <v>12.5</v>
      </c>
      <c r="K4473">
        <v>449</v>
      </c>
      <c r="L4473">
        <v>331.20000000000005</v>
      </c>
      <c r="M4473">
        <v>52.4</v>
      </c>
      <c r="N4473">
        <v>54.8</v>
      </c>
    </row>
    <row r="4474" spans="1:14" x14ac:dyDescent="0.25">
      <c r="A4474" t="s">
        <v>27</v>
      </c>
      <c r="B4474" t="s">
        <v>62</v>
      </c>
      <c r="C4474" s="1">
        <v>42484</v>
      </c>
      <c r="D4474">
        <f>20-0-0</f>
        <v>20</v>
      </c>
      <c r="E4474">
        <v>18.2</v>
      </c>
      <c r="F4474" s="7">
        <v>21.023286323384713</v>
      </c>
      <c r="G4474" s="7">
        <v>1.9357485198759519</v>
      </c>
      <c r="H4474">
        <v>1.35</v>
      </c>
      <c r="I4474" s="7">
        <v>1.6589737806597125</v>
      </c>
      <c r="J4474">
        <v>12.7</v>
      </c>
      <c r="K4474">
        <v>455.5</v>
      </c>
      <c r="L4474">
        <v>436.79999999999995</v>
      </c>
      <c r="M4474">
        <v>171.9</v>
      </c>
      <c r="N4474">
        <v>179.5</v>
      </c>
    </row>
    <row r="4475" spans="1:14" x14ac:dyDescent="0.25">
      <c r="A4475" t="s">
        <v>28</v>
      </c>
      <c r="B4475" t="s">
        <v>62</v>
      </c>
      <c r="C4475" s="1">
        <v>42484</v>
      </c>
      <c r="D4475">
        <f>5.5-0-0</f>
        <v>5.5</v>
      </c>
      <c r="E4475">
        <v>7</v>
      </c>
      <c r="F4475" s="7">
        <v>5.7814037389307966</v>
      </c>
      <c r="G4475" s="7">
        <v>1.9214096419509448</v>
      </c>
      <c r="H4475">
        <v>1.34</v>
      </c>
      <c r="I4475" s="7">
        <v>1.6466850859881592</v>
      </c>
      <c r="J4475">
        <v>4.0999999999999996</v>
      </c>
      <c r="K4475">
        <v>147</v>
      </c>
      <c r="L4475">
        <v>168</v>
      </c>
      <c r="M4475">
        <v>55.9</v>
      </c>
      <c r="N4475">
        <v>58.4</v>
      </c>
    </row>
    <row r="4476" spans="1:14" x14ac:dyDescent="0.25">
      <c r="A4476" t="s">
        <v>29</v>
      </c>
      <c r="B4476" t="s">
        <v>62</v>
      </c>
      <c r="C4476" s="1">
        <v>42484</v>
      </c>
      <c r="D4476">
        <f>15.5-0-0</f>
        <v>15.5</v>
      </c>
      <c r="E4476">
        <v>12.4</v>
      </c>
      <c r="F4476" s="7">
        <v>16.293046900623153</v>
      </c>
      <c r="G4476" s="7">
        <v>1.8497152523259095</v>
      </c>
      <c r="H4476">
        <v>1.29</v>
      </c>
      <c r="I4476" s="7">
        <v>1.5852416126303919</v>
      </c>
      <c r="J4476">
        <v>10.5</v>
      </c>
      <c r="K4476">
        <v>375.5</v>
      </c>
      <c r="L4476">
        <v>297.60000000000002</v>
      </c>
      <c r="M4476">
        <v>30.8</v>
      </c>
      <c r="N4476">
        <v>32.200000000000003</v>
      </c>
    </row>
    <row r="4477" spans="1:14" x14ac:dyDescent="0.25">
      <c r="A4477" t="s">
        <v>30</v>
      </c>
      <c r="B4477" t="s">
        <v>62</v>
      </c>
      <c r="C4477" s="1">
        <v>42484</v>
      </c>
      <c r="D4477">
        <f>36-0-0</f>
        <v>36</v>
      </c>
      <c r="E4477">
        <v>31.3</v>
      </c>
      <c r="F4477" s="7">
        <v>37.841915382092488</v>
      </c>
      <c r="G4477" s="7">
        <v>2.2942204680011282</v>
      </c>
      <c r="H4477">
        <v>1.6</v>
      </c>
      <c r="I4477" s="7">
        <v>1.9661911474485483</v>
      </c>
      <c r="J4477">
        <v>23.7</v>
      </c>
      <c r="K4477">
        <v>849</v>
      </c>
      <c r="L4477">
        <v>751.2</v>
      </c>
      <c r="M4477">
        <v>74.5</v>
      </c>
      <c r="N4477">
        <v>77.8</v>
      </c>
    </row>
    <row r="4478" spans="1:14" x14ac:dyDescent="0.25">
      <c r="A4478" t="s">
        <v>31</v>
      </c>
      <c r="B4478" t="s">
        <v>62</v>
      </c>
      <c r="C4478" s="1">
        <v>42484</v>
      </c>
      <c r="D4478">
        <f>51.5-0-0</f>
        <v>51.5</v>
      </c>
      <c r="E4478">
        <v>40.299999999999997</v>
      </c>
      <c r="F4478" s="7">
        <v>54.134962282715641</v>
      </c>
      <c r="G4478" s="7">
        <v>1.9214096419509448</v>
      </c>
      <c r="H4478">
        <v>1.34</v>
      </c>
      <c r="I4478" s="7">
        <v>1.6466850859881592</v>
      </c>
      <c r="J4478">
        <v>35.1</v>
      </c>
      <c r="K4478">
        <v>1257.5</v>
      </c>
      <c r="L4478">
        <v>967.19999999999993</v>
      </c>
      <c r="M4478">
        <v>191.1</v>
      </c>
      <c r="N4478">
        <v>199.6</v>
      </c>
    </row>
    <row r="4479" spans="1:14" x14ac:dyDescent="0.25">
      <c r="A4479" t="s">
        <v>32</v>
      </c>
      <c r="B4479" t="s">
        <v>62</v>
      </c>
      <c r="C4479" s="1">
        <v>42484</v>
      </c>
      <c r="D4479">
        <f>7-0-0</f>
        <v>7</v>
      </c>
      <c r="E4479">
        <v>6.8</v>
      </c>
      <c r="F4479" s="7">
        <v>7.3581502131846497</v>
      </c>
      <c r="G4479" s="7">
        <v>1.1901268677755852</v>
      </c>
      <c r="H4479">
        <v>0.83</v>
      </c>
      <c r="I4479" s="7">
        <v>1.0199616577389343</v>
      </c>
      <c r="J4479">
        <v>4.7</v>
      </c>
      <c r="K4479">
        <v>168</v>
      </c>
      <c r="L4479">
        <v>163.19999999999999</v>
      </c>
      <c r="M4479">
        <v>53</v>
      </c>
      <c r="N4479">
        <v>55.4</v>
      </c>
    </row>
    <row r="4480" spans="1:14" x14ac:dyDescent="0.25">
      <c r="A4480" t="s">
        <v>33</v>
      </c>
      <c r="B4480" t="s">
        <v>62</v>
      </c>
      <c r="C4480" s="1">
        <v>42484</v>
      </c>
      <c r="D4480">
        <v>0</v>
      </c>
      <c r="E4480">
        <v>15</v>
      </c>
      <c r="F4480" s="7">
        <v>0</v>
      </c>
      <c r="G4480" s="7">
        <v>1.3908711587256837</v>
      </c>
      <c r="H4480">
        <v>0.97</v>
      </c>
      <c r="I4480" s="7">
        <v>1.1920033831406822</v>
      </c>
      <c r="J4480">
        <v>48.1</v>
      </c>
      <c r="K4480">
        <v>0</v>
      </c>
      <c r="L4480">
        <v>360</v>
      </c>
      <c r="M4480">
        <v>824.7</v>
      </c>
      <c r="N4480">
        <v>861.2</v>
      </c>
    </row>
    <row r="4481" spans="1:14" x14ac:dyDescent="0.25">
      <c r="A4481" t="s">
        <v>34</v>
      </c>
      <c r="B4481" t="s">
        <v>62</v>
      </c>
      <c r="C4481" s="1">
        <v>42484</v>
      </c>
      <c r="D4481">
        <f>8.2-0-0</f>
        <v>8.1999999999999993</v>
      </c>
      <c r="E4481">
        <v>7.2</v>
      </c>
      <c r="F4481" s="7">
        <v>8.6195473925877319</v>
      </c>
      <c r="G4481" s="7">
        <v>0.80297716380039486</v>
      </c>
      <c r="H4481">
        <v>0.56000000000000005</v>
      </c>
      <c r="I4481" s="7">
        <v>0.6881669016069919</v>
      </c>
      <c r="J4481">
        <v>5.7</v>
      </c>
      <c r="K4481">
        <v>204.40999999999997</v>
      </c>
      <c r="L4481">
        <v>172.8</v>
      </c>
      <c r="M4481">
        <v>17.899999999999999</v>
      </c>
      <c r="N4481">
        <v>18.7</v>
      </c>
    </row>
    <row r="4482" spans="1:14" x14ac:dyDescent="0.25">
      <c r="A4482" t="s">
        <v>35</v>
      </c>
      <c r="B4482" t="s">
        <v>62</v>
      </c>
      <c r="C4482" s="1">
        <v>42484</v>
      </c>
      <c r="D4482">
        <f>20-0-0</f>
        <v>20</v>
      </c>
      <c r="E4482">
        <v>18</v>
      </c>
      <c r="F4482" s="7">
        <v>21.023286323384713</v>
      </c>
      <c r="G4482" s="7">
        <v>0.78863828587538776</v>
      </c>
      <c r="H4482">
        <v>0.55000000000000004</v>
      </c>
      <c r="I4482" s="7">
        <v>0.67587820693543843</v>
      </c>
      <c r="J4482">
        <v>15.2</v>
      </c>
      <c r="K4482">
        <v>545</v>
      </c>
      <c r="L4482">
        <v>432</v>
      </c>
      <c r="M4482">
        <v>207</v>
      </c>
      <c r="N4482">
        <v>216.1</v>
      </c>
    </row>
    <row r="4483" spans="1:14" x14ac:dyDescent="0.25">
      <c r="A4483" t="s">
        <v>36</v>
      </c>
      <c r="B4483" t="s">
        <v>62</v>
      </c>
      <c r="C4483" s="1">
        <v>42484</v>
      </c>
      <c r="D4483">
        <v>0</v>
      </c>
      <c r="E4483">
        <v>8</v>
      </c>
      <c r="F4483" s="7">
        <v>0</v>
      </c>
      <c r="G4483" s="7">
        <v>0.35847194812517624</v>
      </c>
      <c r="H4483">
        <v>0.25</v>
      </c>
      <c r="I4483" s="7">
        <v>0.30721736678883566</v>
      </c>
      <c r="J4483">
        <v>25.7</v>
      </c>
      <c r="K4483">
        <v>0</v>
      </c>
      <c r="L4483">
        <v>192</v>
      </c>
      <c r="M4483">
        <v>0</v>
      </c>
      <c r="N4483">
        <v>0</v>
      </c>
    </row>
    <row r="4484" spans="1:14" x14ac:dyDescent="0.25">
      <c r="A4484" t="s">
        <v>37</v>
      </c>
      <c r="B4484" t="s">
        <v>62</v>
      </c>
      <c r="C4484" s="1">
        <v>42484</v>
      </c>
      <c r="D4484">
        <v>0</v>
      </c>
      <c r="E4484">
        <v>0</v>
      </c>
      <c r="F4484" s="7">
        <v>0</v>
      </c>
      <c r="G4484" s="7">
        <v>0</v>
      </c>
      <c r="H4484">
        <v>0</v>
      </c>
      <c r="I4484" s="7">
        <v>0</v>
      </c>
      <c r="J4484">
        <v>0</v>
      </c>
      <c r="K4484">
        <v>0</v>
      </c>
      <c r="L4484">
        <v>0</v>
      </c>
      <c r="M4484">
        <v>0</v>
      </c>
      <c r="N4484">
        <v>0</v>
      </c>
    </row>
    <row r="4485" spans="1:14" x14ac:dyDescent="0.25">
      <c r="A4485" t="s">
        <v>38</v>
      </c>
      <c r="B4485" t="s">
        <v>62</v>
      </c>
      <c r="C4485" s="1">
        <v>42484</v>
      </c>
      <c r="D4485">
        <v>0</v>
      </c>
      <c r="E4485">
        <v>10</v>
      </c>
      <c r="F4485" s="7">
        <v>0</v>
      </c>
      <c r="G4485" s="7">
        <v>0</v>
      </c>
      <c r="H4485">
        <v>0</v>
      </c>
      <c r="I4485" s="7">
        <v>0</v>
      </c>
      <c r="J4485">
        <v>32.1</v>
      </c>
      <c r="K4485">
        <v>0</v>
      </c>
      <c r="L4485">
        <v>240</v>
      </c>
      <c r="M4485">
        <v>552.70000000000005</v>
      </c>
      <c r="N4485">
        <v>577.1</v>
      </c>
    </row>
    <row r="4486" spans="1:14" x14ac:dyDescent="0.25">
      <c r="A4486" t="s">
        <v>59</v>
      </c>
      <c r="B4486" t="s">
        <v>62</v>
      </c>
      <c r="C4486" s="1">
        <v>42484</v>
      </c>
      <c r="D4486">
        <v>0</v>
      </c>
      <c r="E4486">
        <v>5</v>
      </c>
      <c r="F4486" s="7">
        <v>0</v>
      </c>
      <c r="G4486" s="7">
        <v>0</v>
      </c>
      <c r="I4486" s="7">
        <v>0</v>
      </c>
      <c r="K4486">
        <v>0</v>
      </c>
      <c r="L4486">
        <v>120</v>
      </c>
      <c r="M4486">
        <v>0</v>
      </c>
      <c r="N4486">
        <v>0</v>
      </c>
    </row>
    <row r="4487" spans="1:14" x14ac:dyDescent="0.25">
      <c r="A4487" t="s">
        <v>1</v>
      </c>
      <c r="B4487" t="s">
        <v>62</v>
      </c>
      <c r="C4487" s="1">
        <v>42485</v>
      </c>
      <c r="D4487">
        <v>590.60000000000014</v>
      </c>
      <c r="E4487">
        <v>507.19999999999993</v>
      </c>
      <c r="F4487">
        <v>531</v>
      </c>
      <c r="G4487">
        <v>248.60000000000002</v>
      </c>
      <c r="H4487">
        <v>177.35000000000002</v>
      </c>
      <c r="I4487">
        <v>180.54000000000002</v>
      </c>
      <c r="J4487">
        <v>546.40517241379314</v>
      </c>
      <c r="K4487">
        <v>15753.300000000001</v>
      </c>
      <c r="L4487">
        <v>14856</v>
      </c>
      <c r="M4487">
        <v>4912.8</v>
      </c>
      <c r="N4487">
        <v>5051.0400000000009</v>
      </c>
    </row>
    <row r="4488" spans="1:14" x14ac:dyDescent="0.25">
      <c r="A4488" t="s">
        <v>2</v>
      </c>
      <c r="B4488" t="s">
        <v>62</v>
      </c>
      <c r="C4488" s="1">
        <v>42485</v>
      </c>
      <c r="D4488">
        <f>16.1-0-0</f>
        <v>16.100000000000001</v>
      </c>
      <c r="E4488">
        <v>15.4</v>
      </c>
      <c r="F4488" s="7">
        <v>14.47527937690484</v>
      </c>
      <c r="G4488" s="7">
        <v>29.016182689596842</v>
      </c>
      <c r="H4488">
        <v>20.7</v>
      </c>
      <c r="I4488" s="7">
        <v>21.07233154778686</v>
      </c>
      <c r="J4488">
        <v>11.4</v>
      </c>
      <c r="K4488">
        <v>419.39499999999992</v>
      </c>
      <c r="L4488">
        <v>385</v>
      </c>
      <c r="M4488">
        <v>45.1</v>
      </c>
      <c r="N4488">
        <v>46.4</v>
      </c>
    </row>
    <row r="4489" spans="1:14" x14ac:dyDescent="0.25">
      <c r="A4489" t="s">
        <v>3</v>
      </c>
      <c r="B4489" t="s">
        <v>62</v>
      </c>
      <c r="C4489" s="1">
        <v>42485</v>
      </c>
      <c r="D4489">
        <f>4.7-0-0</f>
        <v>4.7</v>
      </c>
      <c r="E4489">
        <v>3.9</v>
      </c>
      <c r="F4489" s="7">
        <v>4.2257026752455129</v>
      </c>
      <c r="G4489" s="7">
        <v>19.778663659430503</v>
      </c>
      <c r="H4489">
        <v>14.11</v>
      </c>
      <c r="I4489" s="7">
        <v>14.363797011559063</v>
      </c>
      <c r="J4489">
        <v>3.1</v>
      </c>
      <c r="K4489">
        <v>114.69</v>
      </c>
      <c r="L4489">
        <v>97.5</v>
      </c>
      <c r="M4489">
        <v>25.3</v>
      </c>
      <c r="N4489">
        <v>26.1</v>
      </c>
    </row>
    <row r="4490" spans="1:14" x14ac:dyDescent="0.25">
      <c r="A4490" t="s">
        <v>4</v>
      </c>
      <c r="B4490" t="s">
        <v>62</v>
      </c>
      <c r="C4490" s="1">
        <v>42485</v>
      </c>
      <c r="D4490">
        <f>9.1-0-0</f>
        <v>9.1</v>
      </c>
      <c r="E4490">
        <v>7.8</v>
      </c>
      <c r="F4490" s="7">
        <v>8.1816796478157769</v>
      </c>
      <c r="G4490" s="7">
        <v>14.690318579080914</v>
      </c>
      <c r="H4490">
        <v>10.48</v>
      </c>
      <c r="I4490" s="7">
        <v>10.668504087961658</v>
      </c>
      <c r="J4490">
        <v>6.1</v>
      </c>
      <c r="K4490">
        <v>225.38500000000002</v>
      </c>
      <c r="L4490">
        <v>195</v>
      </c>
      <c r="M4490">
        <v>44.6</v>
      </c>
      <c r="N4490">
        <v>45.9</v>
      </c>
    </row>
    <row r="4491" spans="1:14" x14ac:dyDescent="0.25">
      <c r="A4491" t="s">
        <v>5</v>
      </c>
      <c r="B4491" t="s">
        <v>62</v>
      </c>
      <c r="C4491" s="1">
        <v>42485</v>
      </c>
      <c r="D4491">
        <f>8.4-0-0</f>
        <v>8.4</v>
      </c>
      <c r="E4491">
        <v>7.7</v>
      </c>
      <c r="F4491" s="7">
        <v>7.5523196749068733</v>
      </c>
      <c r="G4491" s="7">
        <v>14.171671835353818</v>
      </c>
      <c r="H4491">
        <v>10.11</v>
      </c>
      <c r="I4491" s="7">
        <v>10.291848886382859</v>
      </c>
      <c r="J4491">
        <v>7.8</v>
      </c>
      <c r="K4491">
        <v>286.82100000000003</v>
      </c>
      <c r="L4491">
        <v>192.5</v>
      </c>
      <c r="M4491">
        <v>20.7</v>
      </c>
      <c r="N4491">
        <v>21.2</v>
      </c>
    </row>
    <row r="4492" spans="1:14" x14ac:dyDescent="0.25">
      <c r="A4492" t="s">
        <v>6</v>
      </c>
      <c r="B4492" t="s">
        <v>62</v>
      </c>
      <c r="C4492" s="1">
        <v>42485</v>
      </c>
      <c r="D4492">
        <f>12.2-0-0</f>
        <v>12.2</v>
      </c>
      <c r="E4492">
        <v>15.4</v>
      </c>
      <c r="F4492" s="7">
        <v>10.968845242126648</v>
      </c>
      <c r="G4492" s="7">
        <v>17.465779531998873</v>
      </c>
      <c r="H4492">
        <v>12.46</v>
      </c>
      <c r="I4492" s="7">
        <v>12.684118409923881</v>
      </c>
      <c r="J4492">
        <v>8.6999999999999993</v>
      </c>
      <c r="K4492">
        <v>322.05700000000007</v>
      </c>
      <c r="L4492">
        <v>385</v>
      </c>
      <c r="M4492">
        <v>32.799999999999997</v>
      </c>
      <c r="N4492">
        <v>33.799999999999997</v>
      </c>
    </row>
    <row r="4493" spans="1:14" x14ac:dyDescent="0.25">
      <c r="A4493" t="s">
        <v>7</v>
      </c>
      <c r="B4493" t="s">
        <v>62</v>
      </c>
      <c r="C4493" s="1">
        <v>42485</v>
      </c>
      <c r="D4493">
        <f>12.2-0-0</f>
        <v>12.2</v>
      </c>
      <c r="E4493">
        <v>11.5</v>
      </c>
      <c r="F4493" s="7">
        <v>10.968845242126648</v>
      </c>
      <c r="G4493" s="7">
        <v>14.760405976881872</v>
      </c>
      <c r="H4493">
        <v>10.53</v>
      </c>
      <c r="I4493" s="7">
        <v>10.71940343952636</v>
      </c>
      <c r="J4493">
        <v>10.4</v>
      </c>
      <c r="K4493">
        <v>385.78600000000006</v>
      </c>
      <c r="L4493">
        <v>287.5</v>
      </c>
      <c r="M4493">
        <v>30.1</v>
      </c>
      <c r="N4493">
        <v>30.9</v>
      </c>
    </row>
    <row r="4494" spans="1:14" x14ac:dyDescent="0.25">
      <c r="A4494" t="s">
        <v>8</v>
      </c>
      <c r="B4494" t="s">
        <v>62</v>
      </c>
      <c r="C4494" s="1">
        <v>42485</v>
      </c>
      <c r="D4494">
        <f>13-0-0</f>
        <v>13</v>
      </c>
      <c r="E4494">
        <v>9.4</v>
      </c>
      <c r="F4494" s="7">
        <v>11.68811378259397</v>
      </c>
      <c r="G4494" s="7">
        <v>11.213983648153368</v>
      </c>
      <c r="H4494">
        <v>8</v>
      </c>
      <c r="I4494" s="7">
        <v>8.1438962503524106</v>
      </c>
      <c r="J4494">
        <v>13.6</v>
      </c>
      <c r="K4494">
        <v>503.69499999999999</v>
      </c>
      <c r="L4494">
        <v>235</v>
      </c>
      <c r="M4494">
        <v>48.3</v>
      </c>
      <c r="N4494">
        <v>49.7</v>
      </c>
    </row>
    <row r="4495" spans="1:14" x14ac:dyDescent="0.25">
      <c r="A4495" t="s">
        <v>9</v>
      </c>
      <c r="B4495" t="s">
        <v>62</v>
      </c>
      <c r="C4495" s="1">
        <v>42485</v>
      </c>
      <c r="D4495">
        <f>11.7-0-0</f>
        <v>11.7</v>
      </c>
      <c r="E4495">
        <v>11.3</v>
      </c>
      <c r="F4495" s="7">
        <v>10.519302404334573</v>
      </c>
      <c r="G4495" s="7">
        <v>14.522108824358611</v>
      </c>
      <c r="H4495">
        <v>10.36</v>
      </c>
      <c r="I4495" s="7">
        <v>10.546345644206371</v>
      </c>
      <c r="J4495">
        <v>9.3000000000000007</v>
      </c>
      <c r="K4495">
        <v>343.80500000000001</v>
      </c>
      <c r="L4495">
        <v>282.5</v>
      </c>
      <c r="M4495">
        <v>28.9</v>
      </c>
      <c r="N4495">
        <v>29.7</v>
      </c>
    </row>
    <row r="4496" spans="1:14" x14ac:dyDescent="0.25">
      <c r="A4496" t="s">
        <v>10</v>
      </c>
      <c r="B4496" t="s">
        <v>62</v>
      </c>
      <c r="C4496" s="1">
        <v>42485</v>
      </c>
      <c r="D4496">
        <f>16.7-0-0</f>
        <v>16.7</v>
      </c>
      <c r="E4496">
        <v>12.5</v>
      </c>
      <c r="F4496" s="7">
        <v>15.014730782255329</v>
      </c>
      <c r="G4496" s="7">
        <v>13.751147448548069</v>
      </c>
      <c r="H4496">
        <v>9.81</v>
      </c>
      <c r="I4496" s="7">
        <v>9.9864527769946445</v>
      </c>
      <c r="J4496">
        <v>10.7</v>
      </c>
      <c r="K4496">
        <v>395.95499999999998</v>
      </c>
      <c r="L4496">
        <v>312.5</v>
      </c>
      <c r="M4496">
        <v>42.8</v>
      </c>
      <c r="N4496">
        <v>44</v>
      </c>
    </row>
    <row r="4497" spans="1:14" x14ac:dyDescent="0.25">
      <c r="A4497" t="s">
        <v>11</v>
      </c>
      <c r="B4497" t="s">
        <v>62</v>
      </c>
      <c r="C4497" s="1">
        <v>42485</v>
      </c>
      <c r="D4497">
        <f>12.2-0-0</f>
        <v>12.2</v>
      </c>
      <c r="E4497">
        <v>9.6</v>
      </c>
      <c r="F4497" s="7">
        <v>10.968845242126648</v>
      </c>
      <c r="G4497" s="7">
        <v>13.162413307020017</v>
      </c>
      <c r="H4497">
        <v>9.39</v>
      </c>
      <c r="I4497" s="7">
        <v>9.5588982238511431</v>
      </c>
      <c r="J4497">
        <v>6.6</v>
      </c>
      <c r="K4497">
        <v>242.85800000000003</v>
      </c>
      <c r="L4497">
        <v>240</v>
      </c>
      <c r="M4497">
        <v>29.1</v>
      </c>
      <c r="N4497">
        <v>29.9</v>
      </c>
    </row>
    <row r="4498" spans="1:14" x14ac:dyDescent="0.25">
      <c r="A4498" t="s">
        <v>12</v>
      </c>
      <c r="B4498" t="s">
        <v>62</v>
      </c>
      <c r="C4498" s="1">
        <v>42485</v>
      </c>
      <c r="D4498">
        <f>33.8-0-0</f>
        <v>33.799999999999997</v>
      </c>
      <c r="E4498">
        <v>28.9</v>
      </c>
      <c r="F4498" s="7">
        <v>30.389095834744321</v>
      </c>
      <c r="G4498" s="7">
        <v>9.2935889484071037</v>
      </c>
      <c r="H4498">
        <v>6.63</v>
      </c>
      <c r="I4498" s="7">
        <v>6.7492540174795606</v>
      </c>
      <c r="J4498">
        <v>23.6</v>
      </c>
      <c r="K4498">
        <v>871.79</v>
      </c>
      <c r="L4498">
        <v>722.5</v>
      </c>
      <c r="M4498">
        <v>208.9</v>
      </c>
      <c r="N4498">
        <v>214.8</v>
      </c>
    </row>
    <row r="4499" spans="1:14" x14ac:dyDescent="0.25">
      <c r="A4499" t="s">
        <v>13</v>
      </c>
      <c r="B4499" t="s">
        <v>62</v>
      </c>
      <c r="C4499" s="1">
        <v>42485</v>
      </c>
      <c r="D4499">
        <f>11-0-0</f>
        <v>11</v>
      </c>
      <c r="E4499">
        <v>10</v>
      </c>
      <c r="F4499" s="7">
        <v>9.8899424314256663</v>
      </c>
      <c r="G4499" s="7">
        <v>9.7701832534536219</v>
      </c>
      <c r="H4499">
        <v>6.97</v>
      </c>
      <c r="I4499" s="7">
        <v>7.0953696081195368</v>
      </c>
      <c r="J4499">
        <v>7.7</v>
      </c>
      <c r="K4499">
        <v>284.5</v>
      </c>
      <c r="L4499">
        <v>250</v>
      </c>
      <c r="M4499">
        <v>25.5</v>
      </c>
      <c r="N4499">
        <v>26.2</v>
      </c>
    </row>
    <row r="4500" spans="1:14" x14ac:dyDescent="0.25">
      <c r="A4500" t="s">
        <v>14</v>
      </c>
      <c r="B4500" t="s">
        <v>62</v>
      </c>
      <c r="C4500" s="1">
        <v>42485</v>
      </c>
      <c r="D4500">
        <f>8-0-0</f>
        <v>8</v>
      </c>
      <c r="E4500">
        <v>6.1</v>
      </c>
      <c r="F4500" s="7">
        <v>7.1926854046732123</v>
      </c>
      <c r="G4500" s="7">
        <v>5.9013588948407101</v>
      </c>
      <c r="H4500">
        <v>4.21</v>
      </c>
      <c r="I4500" s="7">
        <v>4.285725401747956</v>
      </c>
      <c r="J4500">
        <v>20.9</v>
      </c>
      <c r="K4500">
        <v>772</v>
      </c>
      <c r="L4500">
        <v>152.5</v>
      </c>
      <c r="M4500">
        <v>46.5</v>
      </c>
      <c r="N4500">
        <v>47.8</v>
      </c>
    </row>
    <row r="4501" spans="1:14" x14ac:dyDescent="0.25">
      <c r="A4501" t="s">
        <v>15</v>
      </c>
      <c r="B4501" t="s">
        <v>62</v>
      </c>
      <c r="C4501" s="1">
        <v>42485</v>
      </c>
      <c r="D4501">
        <f>13-0-0</f>
        <v>13</v>
      </c>
      <c r="E4501">
        <v>9.9</v>
      </c>
      <c r="F4501" s="7">
        <v>11.68811378259397</v>
      </c>
      <c r="G4501" s="7">
        <v>5.7191316605582179</v>
      </c>
      <c r="H4501">
        <v>4.08</v>
      </c>
      <c r="I4501" s="7">
        <v>4.1533870876797296</v>
      </c>
      <c r="J4501">
        <v>8.6999999999999993</v>
      </c>
      <c r="K4501">
        <v>320.5</v>
      </c>
      <c r="L4501">
        <v>247.5</v>
      </c>
      <c r="M4501">
        <v>34.6</v>
      </c>
      <c r="N4501">
        <v>35.6</v>
      </c>
    </row>
    <row r="4502" spans="1:14" x14ac:dyDescent="0.25">
      <c r="A4502" t="s">
        <v>16</v>
      </c>
      <c r="B4502" t="s">
        <v>62</v>
      </c>
      <c r="C4502" s="1">
        <v>42485</v>
      </c>
      <c r="D4502">
        <f>13-0-0</f>
        <v>13</v>
      </c>
      <c r="E4502">
        <v>9.9</v>
      </c>
      <c r="F4502" s="7">
        <v>11.68811378259397</v>
      </c>
      <c r="G4502" s="7">
        <v>9.5178686213701713</v>
      </c>
      <c r="H4502">
        <v>6.79</v>
      </c>
      <c r="I4502" s="7">
        <v>6.9121319424866074</v>
      </c>
      <c r="J4502">
        <v>8.8000000000000007</v>
      </c>
      <c r="K4502">
        <v>323.5</v>
      </c>
      <c r="L4502">
        <v>247.5</v>
      </c>
      <c r="M4502">
        <v>66</v>
      </c>
      <c r="N4502">
        <v>67.900000000000006</v>
      </c>
    </row>
    <row r="4503" spans="1:14" x14ac:dyDescent="0.25">
      <c r="A4503" t="s">
        <v>17</v>
      </c>
      <c r="B4503" t="s">
        <v>62</v>
      </c>
      <c r="C4503" s="1">
        <v>42485</v>
      </c>
      <c r="D4503">
        <v>0</v>
      </c>
      <c r="E4503">
        <v>17</v>
      </c>
      <c r="F4503" s="7">
        <v>0</v>
      </c>
      <c r="G4503" s="7">
        <v>4.6117507753030731</v>
      </c>
      <c r="H4503">
        <v>3.29</v>
      </c>
      <c r="I4503" s="7">
        <v>3.3491773329574288</v>
      </c>
      <c r="J4503">
        <v>53.4</v>
      </c>
      <c r="K4503">
        <v>0</v>
      </c>
      <c r="L4503">
        <v>425</v>
      </c>
      <c r="M4503">
        <v>526.6</v>
      </c>
      <c r="N4503">
        <v>541.4</v>
      </c>
    </row>
    <row r="4504" spans="1:14" x14ac:dyDescent="0.25">
      <c r="A4504" t="s">
        <v>18</v>
      </c>
      <c r="B4504" t="s">
        <v>62</v>
      </c>
      <c r="C4504" s="1">
        <v>42485</v>
      </c>
      <c r="D4504">
        <f>20.5-0-0</f>
        <v>20.5</v>
      </c>
      <c r="E4504">
        <v>16.2</v>
      </c>
      <c r="F4504" s="7">
        <v>18.431256349475106</v>
      </c>
      <c r="G4504" s="7">
        <v>3.476334930927544</v>
      </c>
      <c r="H4504">
        <v>2.48</v>
      </c>
      <c r="I4504" s="7">
        <v>2.5246078376092473</v>
      </c>
      <c r="J4504">
        <v>13.6</v>
      </c>
      <c r="K4504">
        <v>500.5</v>
      </c>
      <c r="L4504">
        <v>405</v>
      </c>
      <c r="M4504">
        <v>144</v>
      </c>
      <c r="N4504">
        <v>148</v>
      </c>
    </row>
    <row r="4505" spans="1:14" x14ac:dyDescent="0.25">
      <c r="A4505" t="s">
        <v>19</v>
      </c>
      <c r="B4505" t="s">
        <v>62</v>
      </c>
      <c r="C4505" s="1">
        <v>42485</v>
      </c>
      <c r="D4505">
        <f>15-0-0</f>
        <v>15</v>
      </c>
      <c r="E4505">
        <v>14.6</v>
      </c>
      <c r="F4505" s="7">
        <v>13.486285133762273</v>
      </c>
      <c r="G4505" s="7">
        <v>3.4623174513673529</v>
      </c>
      <c r="H4505">
        <v>2.4700000000000002</v>
      </c>
      <c r="I4505" s="7">
        <v>2.514427967296307</v>
      </c>
      <c r="J4505">
        <v>10.5</v>
      </c>
      <c r="K4505">
        <v>386</v>
      </c>
      <c r="L4505">
        <v>365</v>
      </c>
      <c r="M4505">
        <v>173.4</v>
      </c>
      <c r="N4505">
        <v>178.3</v>
      </c>
    </row>
    <row r="4506" spans="1:14" x14ac:dyDescent="0.25">
      <c r="A4506" t="s">
        <v>20</v>
      </c>
      <c r="B4506" t="s">
        <v>62</v>
      </c>
      <c r="C4506" s="1">
        <v>42485</v>
      </c>
      <c r="D4506">
        <f>31-0-0</f>
        <v>31</v>
      </c>
      <c r="E4506">
        <v>23.5</v>
      </c>
      <c r="F4506" s="7">
        <v>27.871655943108696</v>
      </c>
      <c r="G4506" s="7">
        <v>2.8315308711587255</v>
      </c>
      <c r="H4506">
        <v>2.02</v>
      </c>
      <c r="I4506" s="7">
        <v>2.0563338032139837</v>
      </c>
      <c r="J4506">
        <v>20.100000000000001</v>
      </c>
      <c r="K4506">
        <v>741.5</v>
      </c>
      <c r="L4506">
        <v>587.5</v>
      </c>
      <c r="M4506">
        <v>168.8</v>
      </c>
      <c r="N4506">
        <v>173.5</v>
      </c>
    </row>
    <row r="4507" spans="1:14" x14ac:dyDescent="0.25">
      <c r="A4507" t="s">
        <v>21</v>
      </c>
      <c r="B4507" t="s">
        <v>62</v>
      </c>
      <c r="C4507" s="1">
        <v>42485</v>
      </c>
      <c r="D4507">
        <f>26.5-0-0</f>
        <v>26.5</v>
      </c>
      <c r="E4507">
        <v>22.5</v>
      </c>
      <c r="F4507" s="7">
        <v>23.825770402980016</v>
      </c>
      <c r="G4507" s="7">
        <v>4.2332788271778963</v>
      </c>
      <c r="H4507">
        <v>3.02</v>
      </c>
      <c r="I4507" s="7">
        <v>3.0743208345080348</v>
      </c>
      <c r="J4507">
        <v>17.5</v>
      </c>
      <c r="K4507">
        <v>647.5</v>
      </c>
      <c r="L4507">
        <v>562.5</v>
      </c>
      <c r="M4507">
        <v>271.5</v>
      </c>
      <c r="N4507">
        <v>279.2</v>
      </c>
    </row>
    <row r="4508" spans="1:14" x14ac:dyDescent="0.25">
      <c r="A4508" t="s">
        <v>22</v>
      </c>
      <c r="B4508" t="s">
        <v>62</v>
      </c>
      <c r="C4508" s="1">
        <v>42485</v>
      </c>
      <c r="D4508">
        <f>19-0-0</f>
        <v>19</v>
      </c>
      <c r="E4508">
        <v>17.100000000000001</v>
      </c>
      <c r="F4508" s="7">
        <v>17.082627836098879</v>
      </c>
      <c r="G4508" s="7">
        <v>1.9904820975472228</v>
      </c>
      <c r="H4508">
        <v>1.42</v>
      </c>
      <c r="I4508" s="7">
        <v>1.4455415844375528</v>
      </c>
      <c r="J4508">
        <v>12.2</v>
      </c>
      <c r="K4508">
        <v>450.5</v>
      </c>
      <c r="L4508">
        <v>427.50000000000006</v>
      </c>
      <c r="M4508">
        <v>178.1</v>
      </c>
      <c r="N4508">
        <v>183.1</v>
      </c>
    </row>
    <row r="4509" spans="1:14" x14ac:dyDescent="0.25">
      <c r="A4509" t="s">
        <v>23</v>
      </c>
      <c r="B4509" t="s">
        <v>62</v>
      </c>
      <c r="C4509" s="1">
        <v>42485</v>
      </c>
      <c r="D4509">
        <f>4.8-0-0</f>
        <v>4.8</v>
      </c>
      <c r="E4509">
        <v>4.7</v>
      </c>
      <c r="F4509" s="7">
        <v>4.3156112428039268</v>
      </c>
      <c r="G4509" s="7">
        <v>3.2941076966450518</v>
      </c>
      <c r="H4509">
        <v>2.35</v>
      </c>
      <c r="I4509" s="7">
        <v>2.3922695235410205</v>
      </c>
      <c r="J4509">
        <v>3</v>
      </c>
      <c r="K4509">
        <v>110.32000000000001</v>
      </c>
      <c r="L4509">
        <v>117.5</v>
      </c>
      <c r="M4509">
        <v>3.9</v>
      </c>
      <c r="N4509">
        <v>4.0999999999999996</v>
      </c>
    </row>
    <row r="4510" spans="1:14" x14ac:dyDescent="0.25">
      <c r="A4510" t="s">
        <v>24</v>
      </c>
      <c r="B4510" t="s">
        <v>62</v>
      </c>
      <c r="C4510" s="1">
        <v>42485</v>
      </c>
      <c r="D4510">
        <f>37-0-0</f>
        <v>37</v>
      </c>
      <c r="E4510">
        <v>35</v>
      </c>
      <c r="F4510" s="7">
        <v>33.266169996613606</v>
      </c>
      <c r="G4510" s="7">
        <v>2.4110064843529742</v>
      </c>
      <c r="H4510">
        <v>1.72</v>
      </c>
      <c r="I4510" s="7">
        <v>1.7509376938257684</v>
      </c>
      <c r="J4510">
        <v>25.5</v>
      </c>
      <c r="K4510">
        <v>942</v>
      </c>
      <c r="L4510">
        <v>875</v>
      </c>
      <c r="M4510">
        <v>372.5</v>
      </c>
      <c r="N4510">
        <v>383</v>
      </c>
    </row>
    <row r="4511" spans="1:14" x14ac:dyDescent="0.25">
      <c r="A4511" t="s">
        <v>25</v>
      </c>
      <c r="B4511" t="s">
        <v>62</v>
      </c>
      <c r="C4511" s="1">
        <v>42485</v>
      </c>
      <c r="D4511">
        <f>6-0-0</f>
        <v>6</v>
      </c>
      <c r="E4511">
        <v>6.3</v>
      </c>
      <c r="F4511" s="7">
        <v>5.394514053504909</v>
      </c>
      <c r="G4511" s="7">
        <v>3.2380377784042853</v>
      </c>
      <c r="H4511">
        <v>2.31</v>
      </c>
      <c r="I4511" s="7">
        <v>2.3515500422892583</v>
      </c>
      <c r="J4511">
        <v>4.2</v>
      </c>
      <c r="K4511">
        <v>156</v>
      </c>
      <c r="L4511">
        <v>157.5</v>
      </c>
      <c r="M4511">
        <v>9.3000000000000007</v>
      </c>
      <c r="N4511">
        <v>9.6</v>
      </c>
    </row>
    <row r="4512" spans="1:14" x14ac:dyDescent="0.25">
      <c r="A4512" t="s">
        <v>26</v>
      </c>
      <c r="B4512" t="s">
        <v>62</v>
      </c>
      <c r="C4512" s="1">
        <v>42485</v>
      </c>
      <c r="D4512">
        <f>18-0-0</f>
        <v>18</v>
      </c>
      <c r="E4512">
        <v>13.8</v>
      </c>
      <c r="F4512" s="7">
        <v>16.183542160514726</v>
      </c>
      <c r="G4512" s="7">
        <v>2.186726811389907</v>
      </c>
      <c r="H4512">
        <v>1.56</v>
      </c>
      <c r="I4512" s="7">
        <v>1.5880597688187201</v>
      </c>
      <c r="J4512">
        <v>12.6</v>
      </c>
      <c r="K4512">
        <v>467</v>
      </c>
      <c r="L4512">
        <v>345</v>
      </c>
      <c r="M4512">
        <v>55.9</v>
      </c>
      <c r="N4512">
        <v>57.5</v>
      </c>
    </row>
    <row r="4513" spans="1:14" x14ac:dyDescent="0.25">
      <c r="A4513" t="s">
        <v>27</v>
      </c>
      <c r="B4513" t="s">
        <v>62</v>
      </c>
      <c r="C4513" s="1">
        <v>42485</v>
      </c>
      <c r="D4513">
        <f>20-0-0</f>
        <v>20</v>
      </c>
      <c r="E4513">
        <v>18.2</v>
      </c>
      <c r="F4513" s="7">
        <v>17.981713511683029</v>
      </c>
      <c r="G4513" s="7">
        <v>1.8923597406258812</v>
      </c>
      <c r="H4513">
        <v>1.35</v>
      </c>
      <c r="I4513" s="7">
        <v>1.3742824922469694</v>
      </c>
      <c r="J4513">
        <v>12.9</v>
      </c>
      <c r="K4513">
        <v>475.5</v>
      </c>
      <c r="L4513">
        <v>455</v>
      </c>
      <c r="M4513">
        <v>183.9</v>
      </c>
      <c r="N4513">
        <v>189.1</v>
      </c>
    </row>
    <row r="4514" spans="1:14" x14ac:dyDescent="0.25">
      <c r="A4514" t="s">
        <v>28</v>
      </c>
      <c r="B4514" t="s">
        <v>62</v>
      </c>
      <c r="C4514" s="1">
        <v>42485</v>
      </c>
      <c r="D4514">
        <f>5.5-0-0</f>
        <v>5.5</v>
      </c>
      <c r="E4514">
        <v>7</v>
      </c>
      <c r="F4514" s="7">
        <v>4.9449712157128332</v>
      </c>
      <c r="G4514" s="7">
        <v>1.8783422610656892</v>
      </c>
      <c r="H4514">
        <v>1.34</v>
      </c>
      <c r="I4514" s="7">
        <v>1.3641026219340289</v>
      </c>
      <c r="J4514">
        <v>4.0999999999999996</v>
      </c>
      <c r="K4514">
        <v>152.5</v>
      </c>
      <c r="L4514">
        <v>175</v>
      </c>
      <c r="M4514">
        <v>59.4</v>
      </c>
      <c r="N4514">
        <v>61.1</v>
      </c>
    </row>
    <row r="4515" spans="1:14" x14ac:dyDescent="0.25">
      <c r="A4515" t="s">
        <v>29</v>
      </c>
      <c r="B4515" t="s">
        <v>62</v>
      </c>
      <c r="C4515" s="1">
        <v>42485</v>
      </c>
      <c r="D4515">
        <f>15.5-0-0</f>
        <v>15.5</v>
      </c>
      <c r="E4515">
        <v>12.4</v>
      </c>
      <c r="F4515" s="7">
        <v>13.935827971554348</v>
      </c>
      <c r="G4515" s="7">
        <v>1.8082548632647306</v>
      </c>
      <c r="H4515">
        <v>1.29</v>
      </c>
      <c r="I4515" s="7">
        <v>1.3132032703693262</v>
      </c>
      <c r="J4515">
        <v>10.6</v>
      </c>
      <c r="K4515">
        <v>391</v>
      </c>
      <c r="L4515">
        <v>310</v>
      </c>
      <c r="M4515">
        <v>32.9</v>
      </c>
      <c r="N4515">
        <v>33.799999999999997</v>
      </c>
    </row>
    <row r="4516" spans="1:14" x14ac:dyDescent="0.25">
      <c r="A4516" t="s">
        <v>30</v>
      </c>
      <c r="B4516" t="s">
        <v>62</v>
      </c>
      <c r="C4516" s="1">
        <v>42485</v>
      </c>
      <c r="D4516">
        <f>35-0-0</f>
        <v>35</v>
      </c>
      <c r="E4516">
        <v>31.3</v>
      </c>
      <c r="F4516" s="7">
        <v>31.467998645445302</v>
      </c>
      <c r="G4516" s="7">
        <v>2.2427967296306739</v>
      </c>
      <c r="H4516">
        <v>1.6</v>
      </c>
      <c r="I4516" s="7">
        <v>1.6287792500704821</v>
      </c>
      <c r="J4516">
        <v>23.9</v>
      </c>
      <c r="K4516">
        <v>884</v>
      </c>
      <c r="L4516">
        <v>782.5</v>
      </c>
      <c r="M4516">
        <v>79.5</v>
      </c>
      <c r="N4516">
        <v>81.7</v>
      </c>
    </row>
    <row r="4517" spans="1:14" x14ac:dyDescent="0.25">
      <c r="A4517" t="s">
        <v>31</v>
      </c>
      <c r="B4517" t="s">
        <v>62</v>
      </c>
      <c r="C4517" s="1">
        <v>42485</v>
      </c>
      <c r="D4517">
        <f>51-0-0</f>
        <v>51</v>
      </c>
      <c r="E4517">
        <v>40.299999999999997</v>
      </c>
      <c r="F4517" s="7">
        <v>45.853369454791725</v>
      </c>
      <c r="G4517" s="7">
        <v>1.8783422610656892</v>
      </c>
      <c r="H4517">
        <v>1.34</v>
      </c>
      <c r="I4517" s="7">
        <v>1.3641026219340289</v>
      </c>
      <c r="J4517">
        <v>35.4</v>
      </c>
      <c r="K4517">
        <v>1308.5</v>
      </c>
      <c r="L4517">
        <v>1007.4999999999999</v>
      </c>
      <c r="M4517">
        <v>203.9</v>
      </c>
      <c r="N4517">
        <v>209.6</v>
      </c>
    </row>
    <row r="4518" spans="1:14" x14ac:dyDescent="0.25">
      <c r="A4518" t="s">
        <v>32</v>
      </c>
      <c r="B4518" t="s">
        <v>62</v>
      </c>
      <c r="C4518" s="1">
        <v>42485</v>
      </c>
      <c r="D4518">
        <f>7-0-0</f>
        <v>7</v>
      </c>
      <c r="E4518">
        <v>6.8</v>
      </c>
      <c r="F4518" s="7">
        <v>6.2935997290890606</v>
      </c>
      <c r="G4518" s="7">
        <v>1.1634508034959121</v>
      </c>
      <c r="H4518">
        <v>0.83</v>
      </c>
      <c r="I4518" s="7">
        <v>0.84492923597406255</v>
      </c>
      <c r="J4518">
        <v>4.7</v>
      </c>
      <c r="K4518">
        <v>175</v>
      </c>
      <c r="L4518">
        <v>170</v>
      </c>
      <c r="M4518">
        <v>56.6</v>
      </c>
      <c r="N4518">
        <v>58.2</v>
      </c>
    </row>
    <row r="4519" spans="1:14" x14ac:dyDescent="0.25">
      <c r="A4519" t="s">
        <v>33</v>
      </c>
      <c r="B4519" t="s">
        <v>62</v>
      </c>
      <c r="C4519" s="1">
        <v>42485</v>
      </c>
      <c r="D4519">
        <v>0</v>
      </c>
      <c r="E4519">
        <v>15</v>
      </c>
      <c r="F4519" s="7">
        <v>0</v>
      </c>
      <c r="G4519" s="7">
        <v>1.3596955173385961</v>
      </c>
      <c r="H4519">
        <v>0.97</v>
      </c>
      <c r="I4519" s="7">
        <v>0.9874474203552297</v>
      </c>
      <c r="J4519">
        <v>47.1</v>
      </c>
      <c r="K4519">
        <v>0</v>
      </c>
      <c r="L4519">
        <v>375</v>
      </c>
      <c r="M4519">
        <v>852.7</v>
      </c>
      <c r="N4519">
        <v>876.7</v>
      </c>
    </row>
    <row r="4520" spans="1:14" x14ac:dyDescent="0.25">
      <c r="A4520" t="s">
        <v>34</v>
      </c>
      <c r="B4520" t="s">
        <v>62</v>
      </c>
      <c r="C4520" s="1">
        <v>42485</v>
      </c>
      <c r="D4520">
        <f>8.7-0-0</f>
        <v>8.6999999999999993</v>
      </c>
      <c r="E4520">
        <v>7.2</v>
      </c>
      <c r="F4520" s="7">
        <v>7.8220453775821177</v>
      </c>
      <c r="G4520" s="7">
        <v>0.78497885537073597</v>
      </c>
      <c r="H4520">
        <v>0.56000000000000005</v>
      </c>
      <c r="I4520" s="7">
        <v>0.5700727375246688</v>
      </c>
      <c r="J4520">
        <v>5.8</v>
      </c>
      <c r="K4520">
        <v>213.13</v>
      </c>
      <c r="L4520">
        <v>180</v>
      </c>
      <c r="M4520">
        <v>19.2</v>
      </c>
      <c r="N4520">
        <v>19.7</v>
      </c>
    </row>
    <row r="4521" spans="1:14" x14ac:dyDescent="0.25">
      <c r="A4521" t="s">
        <v>35</v>
      </c>
      <c r="B4521" t="s">
        <v>62</v>
      </c>
      <c r="C4521" s="1">
        <v>42485</v>
      </c>
      <c r="D4521">
        <f>20-0-0</f>
        <v>20</v>
      </c>
      <c r="E4521">
        <v>18</v>
      </c>
      <c r="F4521" s="7">
        <v>17.981713511683029</v>
      </c>
      <c r="G4521" s="7">
        <v>0.77096137581054414</v>
      </c>
      <c r="H4521">
        <v>0.55000000000000004</v>
      </c>
      <c r="I4521" s="7">
        <v>0.55989286721172826</v>
      </c>
      <c r="J4521">
        <v>15.3</v>
      </c>
      <c r="K4521">
        <v>565</v>
      </c>
      <c r="L4521">
        <v>450</v>
      </c>
      <c r="M4521">
        <v>220</v>
      </c>
      <c r="N4521">
        <v>226.2</v>
      </c>
    </row>
    <row r="4522" spans="1:14" x14ac:dyDescent="0.25">
      <c r="A4522" t="s">
        <v>36</v>
      </c>
      <c r="B4522" t="s">
        <v>62</v>
      </c>
      <c r="C4522" s="1">
        <v>42485</v>
      </c>
      <c r="D4522">
        <v>0</v>
      </c>
      <c r="E4522">
        <v>8</v>
      </c>
      <c r="F4522" s="7">
        <v>0</v>
      </c>
      <c r="G4522" s="7">
        <v>0.35043698900479275</v>
      </c>
      <c r="H4522">
        <v>0.25</v>
      </c>
      <c r="I4522" s="7">
        <v>0.25449675782351283</v>
      </c>
      <c r="J4522">
        <v>25.1</v>
      </c>
      <c r="K4522">
        <v>0</v>
      </c>
      <c r="L4522">
        <v>200</v>
      </c>
      <c r="M4522">
        <v>0</v>
      </c>
      <c r="N4522">
        <v>0</v>
      </c>
    </row>
    <row r="4523" spans="1:14" x14ac:dyDescent="0.25">
      <c r="A4523" t="s">
        <v>37</v>
      </c>
      <c r="B4523" t="s">
        <v>62</v>
      </c>
      <c r="C4523" s="1">
        <v>42485</v>
      </c>
      <c r="D4523">
        <v>0</v>
      </c>
      <c r="E4523">
        <v>0</v>
      </c>
      <c r="F4523" s="7">
        <v>0</v>
      </c>
      <c r="G4523" s="7">
        <v>0</v>
      </c>
      <c r="H4523">
        <v>0</v>
      </c>
      <c r="I4523" s="7">
        <v>0</v>
      </c>
      <c r="J4523">
        <v>0</v>
      </c>
      <c r="K4523">
        <v>0</v>
      </c>
      <c r="L4523">
        <v>0</v>
      </c>
      <c r="M4523">
        <v>0</v>
      </c>
      <c r="N4523">
        <v>0</v>
      </c>
    </row>
    <row r="4524" spans="1:14" x14ac:dyDescent="0.25">
      <c r="A4524" t="s">
        <v>38</v>
      </c>
      <c r="B4524" t="s">
        <v>62</v>
      </c>
      <c r="C4524" s="1">
        <v>42485</v>
      </c>
      <c r="D4524">
        <v>0</v>
      </c>
      <c r="E4524">
        <v>10</v>
      </c>
      <c r="F4524" s="7">
        <v>0</v>
      </c>
      <c r="G4524" s="7">
        <v>0</v>
      </c>
      <c r="H4524">
        <v>0</v>
      </c>
      <c r="I4524" s="7">
        <v>0</v>
      </c>
      <c r="J4524">
        <v>31.4</v>
      </c>
      <c r="K4524">
        <v>0</v>
      </c>
      <c r="L4524">
        <v>250</v>
      </c>
      <c r="M4524">
        <v>571.29999999999995</v>
      </c>
      <c r="N4524">
        <v>587.4</v>
      </c>
    </row>
    <row r="4525" spans="1:14" x14ac:dyDescent="0.25">
      <c r="A4525" t="s">
        <v>59</v>
      </c>
      <c r="B4525" t="s">
        <v>62</v>
      </c>
      <c r="C4525" s="1">
        <v>42485</v>
      </c>
      <c r="D4525">
        <v>0</v>
      </c>
      <c r="E4525">
        <v>5</v>
      </c>
      <c r="F4525" s="7">
        <v>0</v>
      </c>
      <c r="G4525" s="7">
        <v>0</v>
      </c>
      <c r="I4525" s="7">
        <v>0</v>
      </c>
      <c r="K4525">
        <v>0</v>
      </c>
      <c r="L4525">
        <v>125</v>
      </c>
      <c r="M4525">
        <v>0</v>
      </c>
      <c r="N4525">
        <v>0</v>
      </c>
    </row>
    <row r="4526" spans="1:14" x14ac:dyDescent="0.25">
      <c r="A4526" t="s">
        <v>1</v>
      </c>
      <c r="B4526" t="s">
        <v>62</v>
      </c>
      <c r="C4526" s="1">
        <v>42486</v>
      </c>
      <c r="D4526">
        <v>594.19999999999993</v>
      </c>
      <c r="E4526">
        <v>507.19999999999993</v>
      </c>
      <c r="F4526">
        <v>475</v>
      </c>
      <c r="G4526">
        <v>246.5</v>
      </c>
      <c r="H4526">
        <v>177.35000000000002</v>
      </c>
      <c r="I4526">
        <v>161.5</v>
      </c>
      <c r="J4526">
        <v>545.79487179487182</v>
      </c>
      <c r="K4526">
        <v>16347.500000000002</v>
      </c>
      <c r="L4526">
        <v>15331</v>
      </c>
      <c r="M4526">
        <v>5159.3000000000011</v>
      </c>
      <c r="N4526">
        <v>5212.5400000000009</v>
      </c>
    </row>
    <row r="4527" spans="1:14" x14ac:dyDescent="0.25">
      <c r="A4527" t="s">
        <v>2</v>
      </c>
      <c r="B4527" t="s">
        <v>62</v>
      </c>
      <c r="C4527" s="1">
        <v>42486</v>
      </c>
      <c r="D4527">
        <f>15.8-0-0</f>
        <v>15.8</v>
      </c>
      <c r="E4527">
        <v>15.4</v>
      </c>
      <c r="F4527" s="7">
        <v>12.630427465499833</v>
      </c>
      <c r="G4527" s="7">
        <v>28.771074147166615</v>
      </c>
      <c r="H4527">
        <v>20.7</v>
      </c>
      <c r="I4527" s="7">
        <v>18.850014096419507</v>
      </c>
      <c r="J4527">
        <v>11.4</v>
      </c>
      <c r="K4527">
        <v>435.14499999999992</v>
      </c>
      <c r="L4527">
        <v>400.40000000000003</v>
      </c>
      <c r="M4527">
        <v>47.9</v>
      </c>
      <c r="N4527">
        <v>48.4</v>
      </c>
    </row>
    <row r="4528" spans="1:14" x14ac:dyDescent="0.25">
      <c r="A4528" t="s">
        <v>3</v>
      </c>
      <c r="B4528" t="s">
        <v>62</v>
      </c>
      <c r="C4528" s="1">
        <v>42486</v>
      </c>
      <c r="D4528">
        <f>5-0-0</f>
        <v>5</v>
      </c>
      <c r="E4528">
        <v>3.9</v>
      </c>
      <c r="F4528" s="7">
        <v>3.9969707169303268</v>
      </c>
      <c r="G4528" s="7">
        <v>19.61158725683676</v>
      </c>
      <c r="H4528">
        <v>14.11</v>
      </c>
      <c r="I4528" s="7">
        <v>12.848970961375809</v>
      </c>
      <c r="J4528">
        <v>3.1</v>
      </c>
      <c r="K4528">
        <v>119.64000000000001</v>
      </c>
      <c r="L4528">
        <v>101.39999999999999</v>
      </c>
      <c r="M4528">
        <v>27.1</v>
      </c>
      <c r="N4528">
        <v>27.4</v>
      </c>
    </row>
    <row r="4529" spans="1:14" x14ac:dyDescent="0.25">
      <c r="A4529" t="s">
        <v>4</v>
      </c>
      <c r="B4529" t="s">
        <v>62</v>
      </c>
      <c r="C4529" s="1">
        <v>42486</v>
      </c>
      <c r="D4529">
        <f>9.4-0-0</f>
        <v>9.4</v>
      </c>
      <c r="E4529">
        <v>7.8</v>
      </c>
      <c r="F4529" s="7">
        <v>7.5143049478290145</v>
      </c>
      <c r="G4529" s="7">
        <v>14.56622497885537</v>
      </c>
      <c r="H4529">
        <v>10.48</v>
      </c>
      <c r="I4529" s="7">
        <v>9.5433887792500691</v>
      </c>
      <c r="J4529">
        <v>6.2</v>
      </c>
      <c r="K4529">
        <v>234.73500000000004</v>
      </c>
      <c r="L4529">
        <v>202.79999999999998</v>
      </c>
      <c r="M4529">
        <v>47.5</v>
      </c>
      <c r="N4529">
        <v>48</v>
      </c>
    </row>
    <row r="4530" spans="1:14" x14ac:dyDescent="0.25">
      <c r="A4530" t="s">
        <v>5</v>
      </c>
      <c r="B4530" t="s">
        <v>62</v>
      </c>
      <c r="C4530" s="1">
        <v>42486</v>
      </c>
      <c r="D4530">
        <f>6.1-0-0</f>
        <v>6.1</v>
      </c>
      <c r="E4530">
        <v>7.7</v>
      </c>
      <c r="F4530" s="7">
        <v>4.8763042746549985</v>
      </c>
      <c r="G4530" s="7">
        <v>14.051959402311811</v>
      </c>
      <c r="H4530">
        <v>10.11</v>
      </c>
      <c r="I4530" s="7">
        <v>9.206456160135323</v>
      </c>
      <c r="J4530">
        <v>7.7</v>
      </c>
      <c r="K4530">
        <v>292.87100000000004</v>
      </c>
      <c r="L4530">
        <v>200.20000000000002</v>
      </c>
      <c r="M4530">
        <v>21.6</v>
      </c>
      <c r="N4530">
        <v>21.8</v>
      </c>
    </row>
    <row r="4531" spans="1:14" x14ac:dyDescent="0.25">
      <c r="A4531" t="s">
        <v>6</v>
      </c>
      <c r="B4531" t="s">
        <v>62</v>
      </c>
      <c r="C4531" s="1">
        <v>42486</v>
      </c>
      <c r="D4531">
        <f>13.3-0-0</f>
        <v>13.3</v>
      </c>
      <c r="E4531">
        <v>15.4</v>
      </c>
      <c r="F4531" s="7">
        <v>10.63194210703467</v>
      </c>
      <c r="G4531" s="7">
        <v>17.318240766845221</v>
      </c>
      <c r="H4531">
        <v>12.46</v>
      </c>
      <c r="I4531" s="7">
        <v>11.34643360586411</v>
      </c>
      <c r="J4531">
        <v>8.8000000000000007</v>
      </c>
      <c r="K4531">
        <v>335.34700000000015</v>
      </c>
      <c r="L4531">
        <v>400.40000000000003</v>
      </c>
      <c r="M4531">
        <v>35</v>
      </c>
      <c r="N4531">
        <v>35.4</v>
      </c>
    </row>
    <row r="4532" spans="1:14" x14ac:dyDescent="0.25">
      <c r="A4532" t="s">
        <v>7</v>
      </c>
      <c r="B4532" t="s">
        <v>62</v>
      </c>
      <c r="C4532" s="1">
        <v>42486</v>
      </c>
      <c r="D4532">
        <f>11.7-0-0</f>
        <v>11.7</v>
      </c>
      <c r="E4532">
        <v>11.5</v>
      </c>
      <c r="F4532" s="7">
        <v>9.3529114776169653</v>
      </c>
      <c r="G4532" s="7">
        <v>14.63572032703693</v>
      </c>
      <c r="H4532">
        <v>10.53</v>
      </c>
      <c r="I4532" s="7">
        <v>9.5889202142655741</v>
      </c>
      <c r="J4532">
        <v>10.4</v>
      </c>
      <c r="K4532">
        <v>397.46600000000007</v>
      </c>
      <c r="L4532">
        <v>299</v>
      </c>
      <c r="M4532">
        <v>31.7</v>
      </c>
      <c r="N4532">
        <v>32</v>
      </c>
    </row>
    <row r="4533" spans="1:14" x14ac:dyDescent="0.25">
      <c r="A4533" t="s">
        <v>8</v>
      </c>
      <c r="B4533" t="s">
        <v>62</v>
      </c>
      <c r="C4533" s="1">
        <v>42486</v>
      </c>
      <c r="D4533">
        <f>15.2-0-0</f>
        <v>15.2</v>
      </c>
      <c r="E4533">
        <v>9.4</v>
      </c>
      <c r="F4533" s="7">
        <v>12.150790979468194</v>
      </c>
      <c r="G4533" s="7">
        <v>11.1192557090499</v>
      </c>
      <c r="H4533">
        <v>8</v>
      </c>
      <c r="I4533" s="7">
        <v>7.2850296024809689</v>
      </c>
      <c r="J4533">
        <v>13.6</v>
      </c>
      <c r="K4533">
        <v>518.84500000000003</v>
      </c>
      <c r="L4533">
        <v>244.4</v>
      </c>
      <c r="M4533">
        <v>50.9</v>
      </c>
      <c r="N4533">
        <v>51.5</v>
      </c>
    </row>
    <row r="4534" spans="1:14" x14ac:dyDescent="0.25">
      <c r="A4534" t="s">
        <v>9</v>
      </c>
      <c r="B4534" t="s">
        <v>62</v>
      </c>
      <c r="C4534" s="1">
        <v>42486</v>
      </c>
      <c r="D4534">
        <f>11.7-0-0</f>
        <v>11.7</v>
      </c>
      <c r="E4534">
        <v>11.3</v>
      </c>
      <c r="F4534" s="7">
        <v>9.3529114776169653</v>
      </c>
      <c r="G4534" s="7">
        <v>14.399436143219619</v>
      </c>
      <c r="H4534">
        <v>10.36</v>
      </c>
      <c r="I4534" s="7">
        <v>9.4341133352128548</v>
      </c>
      <c r="J4534">
        <v>9.3000000000000007</v>
      </c>
      <c r="K4534">
        <v>355.52499999999998</v>
      </c>
      <c r="L4534">
        <v>293.8</v>
      </c>
      <c r="M4534">
        <v>30.6</v>
      </c>
      <c r="N4534">
        <v>30.9</v>
      </c>
    </row>
    <row r="4535" spans="1:14" x14ac:dyDescent="0.25">
      <c r="A4535" t="s">
        <v>10</v>
      </c>
      <c r="B4535" t="s">
        <v>62</v>
      </c>
      <c r="C4535" s="1">
        <v>42486</v>
      </c>
      <c r="D4535">
        <f>17.4-0-0</f>
        <v>17.399999999999999</v>
      </c>
      <c r="E4535">
        <v>12.5</v>
      </c>
      <c r="F4535" s="7">
        <v>13.909458094917538</v>
      </c>
      <c r="G4535" s="7">
        <v>13.634987313222439</v>
      </c>
      <c r="H4535">
        <v>9.81</v>
      </c>
      <c r="I4535" s="7">
        <v>8.933267550042288</v>
      </c>
      <c r="J4535">
        <v>10.9</v>
      </c>
      <c r="K4535">
        <v>413.32499999999999</v>
      </c>
      <c r="L4535">
        <v>325</v>
      </c>
      <c r="M4535">
        <v>45.7</v>
      </c>
      <c r="N4535">
        <v>46.1</v>
      </c>
    </row>
    <row r="4536" spans="1:14" x14ac:dyDescent="0.25">
      <c r="A4536" t="s">
        <v>11</v>
      </c>
      <c r="B4536" t="s">
        <v>62</v>
      </c>
      <c r="C4536" s="1">
        <v>42486</v>
      </c>
      <c r="D4536">
        <f>12.2-0-0</f>
        <v>12.2</v>
      </c>
      <c r="E4536">
        <v>9.6</v>
      </c>
      <c r="F4536" s="7">
        <v>9.752608549309997</v>
      </c>
      <c r="G4536" s="7">
        <v>13.051226388497321</v>
      </c>
      <c r="H4536">
        <v>9.39</v>
      </c>
      <c r="I4536" s="7">
        <v>8.5508034959120387</v>
      </c>
      <c r="J4536">
        <v>6.7</v>
      </c>
      <c r="K4536">
        <v>255.04300000000003</v>
      </c>
      <c r="L4536">
        <v>249.6</v>
      </c>
      <c r="M4536">
        <v>31.2</v>
      </c>
      <c r="N4536">
        <v>31.6</v>
      </c>
    </row>
    <row r="4537" spans="1:14" x14ac:dyDescent="0.25">
      <c r="A4537" t="s">
        <v>12</v>
      </c>
      <c r="B4537" t="s">
        <v>62</v>
      </c>
      <c r="C4537" s="1">
        <v>42486</v>
      </c>
      <c r="D4537">
        <f>34.7-0-0</f>
        <v>34.700000000000003</v>
      </c>
      <c r="E4537">
        <v>28.9</v>
      </c>
      <c r="F4537" s="7">
        <v>27.738976775496468</v>
      </c>
      <c r="G4537" s="7">
        <v>9.2150831688751058</v>
      </c>
      <c r="H4537">
        <v>6.63</v>
      </c>
      <c r="I4537" s="7">
        <v>6.0374682830561026</v>
      </c>
      <c r="J4537">
        <v>23.8</v>
      </c>
      <c r="K4537">
        <v>906.44</v>
      </c>
      <c r="L4537">
        <v>751.4</v>
      </c>
      <c r="M4537">
        <v>222.2</v>
      </c>
      <c r="N4537">
        <v>224.4</v>
      </c>
    </row>
    <row r="4538" spans="1:14" x14ac:dyDescent="0.25">
      <c r="A4538" t="s">
        <v>13</v>
      </c>
      <c r="B4538" t="s">
        <v>62</v>
      </c>
      <c r="C4538" s="1">
        <v>42486</v>
      </c>
      <c r="D4538">
        <f>11-0-0</f>
        <v>11</v>
      </c>
      <c r="E4538">
        <v>10</v>
      </c>
      <c r="F4538" s="7">
        <v>8.7933355772467188</v>
      </c>
      <c r="G4538" s="7">
        <v>9.6876515365097262</v>
      </c>
      <c r="H4538">
        <v>6.97</v>
      </c>
      <c r="I4538" s="7">
        <v>6.3470820411615438</v>
      </c>
      <c r="J4538">
        <v>7.8</v>
      </c>
      <c r="K4538">
        <v>295.5</v>
      </c>
      <c r="L4538">
        <v>260</v>
      </c>
      <c r="M4538">
        <v>27.1</v>
      </c>
      <c r="N4538">
        <v>27.4</v>
      </c>
    </row>
    <row r="4539" spans="1:14" x14ac:dyDescent="0.25">
      <c r="A4539" t="s">
        <v>14</v>
      </c>
      <c r="B4539" t="s">
        <v>62</v>
      </c>
      <c r="C4539" s="1">
        <v>42486</v>
      </c>
      <c r="D4539">
        <f>8-0-0</f>
        <v>8</v>
      </c>
      <c r="E4539">
        <v>6.1</v>
      </c>
      <c r="F4539" s="7">
        <v>6.3951531470885232</v>
      </c>
      <c r="G4539" s="7">
        <v>5.8515083168875108</v>
      </c>
      <c r="H4539">
        <v>4.21</v>
      </c>
      <c r="I4539" s="7">
        <v>3.8337468283056095</v>
      </c>
      <c r="J4539">
        <v>20.5</v>
      </c>
      <c r="K4539">
        <v>780</v>
      </c>
      <c r="L4539">
        <v>158.6</v>
      </c>
      <c r="M4539">
        <v>48.1</v>
      </c>
      <c r="N4539">
        <v>48.6</v>
      </c>
    </row>
    <row r="4540" spans="1:14" x14ac:dyDescent="0.25">
      <c r="A4540" t="s">
        <v>15</v>
      </c>
      <c r="B4540" t="s">
        <v>62</v>
      </c>
      <c r="C4540" s="1">
        <v>42486</v>
      </c>
      <c r="D4540">
        <f>12.5-0-0</f>
        <v>12.5</v>
      </c>
      <c r="E4540">
        <v>9.9</v>
      </c>
      <c r="F4540" s="7">
        <v>9.9924267923258174</v>
      </c>
      <c r="G4540" s="7">
        <v>5.6708204116154493</v>
      </c>
      <c r="H4540">
        <v>4.08</v>
      </c>
      <c r="I4540" s="7">
        <v>3.7153650972652938</v>
      </c>
      <c r="J4540">
        <v>8.8000000000000007</v>
      </c>
      <c r="K4540">
        <v>333</v>
      </c>
      <c r="L4540">
        <v>257.40000000000003</v>
      </c>
      <c r="M4540">
        <v>36.799999999999997</v>
      </c>
      <c r="N4540">
        <v>37.200000000000003</v>
      </c>
    </row>
    <row r="4541" spans="1:14" x14ac:dyDescent="0.25">
      <c r="A4541" t="s">
        <v>16</v>
      </c>
      <c r="B4541" t="s">
        <v>62</v>
      </c>
      <c r="C4541" s="1">
        <v>42486</v>
      </c>
      <c r="D4541">
        <f>15-0-0</f>
        <v>15</v>
      </c>
      <c r="E4541">
        <v>9.9</v>
      </c>
      <c r="F4541" s="7">
        <v>11.990912150790981</v>
      </c>
      <c r="G4541" s="7">
        <v>9.4374682830561021</v>
      </c>
      <c r="H4541">
        <v>6.79</v>
      </c>
      <c r="I4541" s="7">
        <v>6.1831688751057223</v>
      </c>
      <c r="J4541">
        <v>8.9</v>
      </c>
      <c r="K4541">
        <v>338.5</v>
      </c>
      <c r="L4541">
        <v>257.40000000000003</v>
      </c>
      <c r="M4541">
        <v>70.599999999999994</v>
      </c>
      <c r="N4541">
        <v>71.400000000000006</v>
      </c>
    </row>
    <row r="4542" spans="1:14" x14ac:dyDescent="0.25">
      <c r="A4542" t="s">
        <v>17</v>
      </c>
      <c r="B4542" t="s">
        <v>62</v>
      </c>
      <c r="C4542" s="1">
        <v>42486</v>
      </c>
      <c r="D4542">
        <v>0</v>
      </c>
      <c r="E4542">
        <v>17</v>
      </c>
      <c r="F4542" s="7">
        <v>0</v>
      </c>
      <c r="G4542" s="7">
        <v>4.5727939103467712</v>
      </c>
      <c r="H4542">
        <v>3.29</v>
      </c>
      <c r="I4542" s="7">
        <v>2.9959684240202988</v>
      </c>
      <c r="J4542">
        <v>52.3</v>
      </c>
      <c r="K4542">
        <v>0</v>
      </c>
      <c r="L4542">
        <v>442</v>
      </c>
      <c r="M4542">
        <v>543.20000000000005</v>
      </c>
      <c r="N4542">
        <v>548.79999999999995</v>
      </c>
    </row>
    <row r="4543" spans="1:14" x14ac:dyDescent="0.25">
      <c r="A4543" t="s">
        <v>18</v>
      </c>
      <c r="B4543" t="s">
        <v>62</v>
      </c>
      <c r="C4543" s="1">
        <v>42486</v>
      </c>
      <c r="D4543">
        <f>20.5-0-0</f>
        <v>20.5</v>
      </c>
      <c r="E4543">
        <v>16.2</v>
      </c>
      <c r="F4543" s="7">
        <v>16.387579939414341</v>
      </c>
      <c r="G4543" s="7">
        <v>3.4469692698054692</v>
      </c>
      <c r="H4543">
        <v>2.48</v>
      </c>
      <c r="I4543" s="7">
        <v>2.2583591767691003</v>
      </c>
      <c r="J4543">
        <v>13.7</v>
      </c>
      <c r="K4543">
        <v>521</v>
      </c>
      <c r="L4543">
        <v>421.2</v>
      </c>
      <c r="M4543">
        <v>153.30000000000001</v>
      </c>
      <c r="N4543">
        <v>154.9</v>
      </c>
    </row>
    <row r="4544" spans="1:14" x14ac:dyDescent="0.25">
      <c r="A4544" t="s">
        <v>19</v>
      </c>
      <c r="B4544" t="s">
        <v>62</v>
      </c>
      <c r="C4544" s="1">
        <v>42486</v>
      </c>
      <c r="D4544">
        <f>15-0-0</f>
        <v>15</v>
      </c>
      <c r="E4544">
        <v>14.6</v>
      </c>
      <c r="F4544" s="7">
        <v>11.990912150790981</v>
      </c>
      <c r="G4544" s="7">
        <v>3.4330702001691566</v>
      </c>
      <c r="H4544">
        <v>2.4700000000000002</v>
      </c>
      <c r="I4544" s="7">
        <v>2.2492528897659994</v>
      </c>
      <c r="J4544">
        <v>10.5</v>
      </c>
      <c r="K4544">
        <v>401</v>
      </c>
      <c r="L4544">
        <v>379.59999999999997</v>
      </c>
      <c r="M4544">
        <v>184.2</v>
      </c>
      <c r="N4544">
        <v>186.1</v>
      </c>
    </row>
    <row r="4545" spans="1:14" x14ac:dyDescent="0.25">
      <c r="A4545" t="s">
        <v>20</v>
      </c>
      <c r="B4545" t="s">
        <v>62</v>
      </c>
      <c r="C4545" s="1">
        <v>42486</v>
      </c>
      <c r="D4545">
        <f>31-0-0</f>
        <v>31</v>
      </c>
      <c r="E4545">
        <v>23.5</v>
      </c>
      <c r="F4545" s="7">
        <v>24.781218444968026</v>
      </c>
      <c r="G4545" s="7">
        <v>2.8076120665350999</v>
      </c>
      <c r="H4545">
        <v>2.02</v>
      </c>
      <c r="I4545" s="7">
        <v>1.8394699746264447</v>
      </c>
      <c r="J4545">
        <v>20.3</v>
      </c>
      <c r="K4545">
        <v>772.5</v>
      </c>
      <c r="L4545">
        <v>611</v>
      </c>
      <c r="M4545">
        <v>179.8</v>
      </c>
      <c r="N4545">
        <v>181.7</v>
      </c>
    </row>
    <row r="4546" spans="1:14" x14ac:dyDescent="0.25">
      <c r="A4546" t="s">
        <v>21</v>
      </c>
      <c r="B4546" t="s">
        <v>62</v>
      </c>
      <c r="C4546" s="1">
        <v>42486</v>
      </c>
      <c r="D4546">
        <f>26.5-0-0</f>
        <v>26.5</v>
      </c>
      <c r="E4546">
        <v>22.5</v>
      </c>
      <c r="F4546" s="7">
        <v>21.183944799730732</v>
      </c>
      <c r="G4546" s="7">
        <v>4.1975190301663368</v>
      </c>
      <c r="H4546">
        <v>3.02</v>
      </c>
      <c r="I4546" s="7">
        <v>2.7500986749365657</v>
      </c>
      <c r="J4546">
        <v>17.7</v>
      </c>
      <c r="K4546">
        <v>674</v>
      </c>
      <c r="L4546">
        <v>585</v>
      </c>
      <c r="M4546">
        <v>289</v>
      </c>
      <c r="N4546">
        <v>292</v>
      </c>
    </row>
    <row r="4547" spans="1:14" x14ac:dyDescent="0.25">
      <c r="A4547" t="s">
        <v>22</v>
      </c>
      <c r="B4547" t="s">
        <v>62</v>
      </c>
      <c r="C4547" s="1">
        <v>42486</v>
      </c>
      <c r="D4547">
        <f>19-0-0</f>
        <v>19</v>
      </c>
      <c r="E4547">
        <v>17.100000000000001</v>
      </c>
      <c r="F4547" s="7">
        <v>15.188488724335242</v>
      </c>
      <c r="G4547" s="7">
        <v>1.973667888356357</v>
      </c>
      <c r="H4547">
        <v>1.42</v>
      </c>
      <c r="I4547" s="7">
        <v>1.2930927544403719</v>
      </c>
      <c r="J4547">
        <v>12.3</v>
      </c>
      <c r="K4547">
        <v>469.5</v>
      </c>
      <c r="L4547">
        <v>444.6</v>
      </c>
      <c r="M4547">
        <v>189.8</v>
      </c>
      <c r="N4547">
        <v>191.8</v>
      </c>
    </row>
    <row r="4548" spans="1:14" x14ac:dyDescent="0.25">
      <c r="A4548" t="s">
        <v>23</v>
      </c>
      <c r="B4548" t="s">
        <v>62</v>
      </c>
      <c r="C4548" s="1">
        <v>42486</v>
      </c>
      <c r="D4548">
        <f>5.8-0-0</f>
        <v>5.8</v>
      </c>
      <c r="E4548">
        <v>4.7</v>
      </c>
      <c r="F4548" s="7">
        <v>4.6364860316391789</v>
      </c>
      <c r="G4548" s="7">
        <v>3.2662813645334081</v>
      </c>
      <c r="H4548">
        <v>2.35</v>
      </c>
      <c r="I4548" s="7">
        <v>2.139977445728785</v>
      </c>
      <c r="J4548">
        <v>3.1</v>
      </c>
      <c r="K4548">
        <v>116.14</v>
      </c>
      <c r="L4548">
        <v>122.2</v>
      </c>
      <c r="M4548">
        <v>4.2</v>
      </c>
      <c r="N4548">
        <v>4.3</v>
      </c>
    </row>
    <row r="4549" spans="1:14" x14ac:dyDescent="0.25">
      <c r="A4549" t="s">
        <v>24</v>
      </c>
      <c r="B4549" t="s">
        <v>62</v>
      </c>
      <c r="C4549" s="1">
        <v>42486</v>
      </c>
      <c r="D4549">
        <f>34-0-0</f>
        <v>34</v>
      </c>
      <c r="E4549">
        <v>35</v>
      </c>
      <c r="F4549" s="7">
        <v>27.179400875126223</v>
      </c>
      <c r="G4549" s="7">
        <v>2.3906399774457285</v>
      </c>
      <c r="H4549">
        <v>1.72</v>
      </c>
      <c r="I4549" s="7">
        <v>1.5662813645334082</v>
      </c>
      <c r="J4549">
        <v>25.7</v>
      </c>
      <c r="K4549">
        <v>976</v>
      </c>
      <c r="L4549">
        <v>910</v>
      </c>
      <c r="M4549">
        <v>394.7</v>
      </c>
      <c r="N4549">
        <v>398.7</v>
      </c>
    </row>
    <row r="4550" spans="1:14" x14ac:dyDescent="0.25">
      <c r="A4550" t="s">
        <v>25</v>
      </c>
      <c r="B4550" t="s">
        <v>62</v>
      </c>
      <c r="C4550" s="1">
        <v>42486</v>
      </c>
      <c r="D4550">
        <f>7-0-0</f>
        <v>7</v>
      </c>
      <c r="E4550">
        <v>6.3</v>
      </c>
      <c r="F4550" s="7">
        <v>5.595759003702458</v>
      </c>
      <c r="G4550" s="7">
        <v>3.2106850859881586</v>
      </c>
      <c r="H4550">
        <v>2.31</v>
      </c>
      <c r="I4550" s="7">
        <v>2.1035522977163796</v>
      </c>
      <c r="J4550">
        <v>4.3</v>
      </c>
      <c r="K4550">
        <v>163</v>
      </c>
      <c r="L4550">
        <v>163.79999999999998</v>
      </c>
      <c r="M4550">
        <v>9.9</v>
      </c>
      <c r="N4550">
        <v>10</v>
      </c>
    </row>
    <row r="4551" spans="1:14" x14ac:dyDescent="0.25">
      <c r="A4551" t="s">
        <v>26</v>
      </c>
      <c r="B4551" t="s">
        <v>62</v>
      </c>
      <c r="C4551" s="1">
        <v>42486</v>
      </c>
      <c r="D4551">
        <f>16.5-0-0</f>
        <v>16.5</v>
      </c>
      <c r="E4551">
        <v>13.8</v>
      </c>
      <c r="F4551" s="7">
        <v>13.190003365870078</v>
      </c>
      <c r="G4551" s="7">
        <v>2.1682548632647305</v>
      </c>
      <c r="H4551">
        <v>1.56</v>
      </c>
      <c r="I4551" s="7">
        <v>1.4205807724837889</v>
      </c>
      <c r="J4551">
        <v>12.7</v>
      </c>
      <c r="K4551">
        <v>483.5</v>
      </c>
      <c r="L4551">
        <v>358.8</v>
      </c>
      <c r="M4551">
        <v>59.1</v>
      </c>
      <c r="N4551">
        <v>59.8</v>
      </c>
    </row>
    <row r="4552" spans="1:14" x14ac:dyDescent="0.25">
      <c r="A4552" t="s">
        <v>27</v>
      </c>
      <c r="B4552" t="s">
        <v>62</v>
      </c>
      <c r="C4552" s="1">
        <v>42486</v>
      </c>
      <c r="D4552">
        <f>21-0-0</f>
        <v>21</v>
      </c>
      <c r="E4552">
        <v>18.2</v>
      </c>
      <c r="F4552" s="7">
        <v>16.787277011107374</v>
      </c>
      <c r="G4552" s="7">
        <v>1.8763744009021708</v>
      </c>
      <c r="H4552">
        <v>1.35</v>
      </c>
      <c r="I4552" s="7">
        <v>1.2293487454186636</v>
      </c>
      <c r="J4552">
        <v>13</v>
      </c>
      <c r="K4552">
        <v>496.5</v>
      </c>
      <c r="L4552">
        <v>473.2</v>
      </c>
      <c r="M4552">
        <v>196.4</v>
      </c>
      <c r="N4552">
        <v>198.5</v>
      </c>
    </row>
    <row r="4553" spans="1:14" x14ac:dyDescent="0.25">
      <c r="A4553" t="s">
        <v>28</v>
      </c>
      <c r="B4553" t="s">
        <v>62</v>
      </c>
      <c r="C4553" s="1">
        <v>42486</v>
      </c>
      <c r="D4553">
        <f>5-0-0</f>
        <v>5</v>
      </c>
      <c r="E4553">
        <v>7</v>
      </c>
      <c r="F4553" s="7">
        <v>3.9969707169303268</v>
      </c>
      <c r="G4553" s="7">
        <v>1.8624753312658582</v>
      </c>
      <c r="H4553">
        <v>1.34</v>
      </c>
      <c r="I4553" s="7">
        <v>1.2202424584155624</v>
      </c>
      <c r="J4553">
        <v>4.0999999999999996</v>
      </c>
      <c r="K4553">
        <v>157.5</v>
      </c>
      <c r="L4553">
        <v>182</v>
      </c>
      <c r="M4553">
        <v>62.8</v>
      </c>
      <c r="N4553">
        <v>63.4</v>
      </c>
    </row>
    <row r="4554" spans="1:14" x14ac:dyDescent="0.25">
      <c r="A4554" t="s">
        <v>29</v>
      </c>
      <c r="B4554" t="s">
        <v>62</v>
      </c>
      <c r="C4554" s="1">
        <v>42486</v>
      </c>
      <c r="D4554">
        <f>16-0-0</f>
        <v>16</v>
      </c>
      <c r="E4554">
        <v>12.4</v>
      </c>
      <c r="F4554" s="7">
        <v>12.790306294177046</v>
      </c>
      <c r="G4554" s="7">
        <v>1.7929799830842965</v>
      </c>
      <c r="H4554">
        <v>1.29</v>
      </c>
      <c r="I4554" s="7">
        <v>1.1747110234000562</v>
      </c>
      <c r="J4554">
        <v>10.7</v>
      </c>
      <c r="K4554">
        <v>407</v>
      </c>
      <c r="L4554">
        <v>322.40000000000003</v>
      </c>
      <c r="M4554">
        <v>35</v>
      </c>
      <c r="N4554">
        <v>35.4</v>
      </c>
    </row>
    <row r="4555" spans="1:14" x14ac:dyDescent="0.25">
      <c r="A4555" t="s">
        <v>30</v>
      </c>
      <c r="B4555" t="s">
        <v>62</v>
      </c>
      <c r="C4555" s="1">
        <v>42486</v>
      </c>
      <c r="D4555">
        <f>35-0-0</f>
        <v>35</v>
      </c>
      <c r="E4555">
        <v>31.3</v>
      </c>
      <c r="F4555" s="7">
        <v>27.97879501851229</v>
      </c>
      <c r="G4555" s="7">
        <v>2.22385114180998</v>
      </c>
      <c r="H4555">
        <v>1.6</v>
      </c>
      <c r="I4555" s="7">
        <v>1.457005920496194</v>
      </c>
      <c r="J4555">
        <v>24.2</v>
      </c>
      <c r="K4555">
        <v>919</v>
      </c>
      <c r="L4555">
        <v>813.80000000000007</v>
      </c>
      <c r="M4555">
        <v>84.5</v>
      </c>
      <c r="N4555">
        <v>85.4</v>
      </c>
    </row>
    <row r="4556" spans="1:14" x14ac:dyDescent="0.25">
      <c r="A4556" t="s">
        <v>31</v>
      </c>
      <c r="B4556" t="s">
        <v>62</v>
      </c>
      <c r="C4556" s="1">
        <v>42486</v>
      </c>
      <c r="D4556">
        <f>51.5-0-0</f>
        <v>51.5</v>
      </c>
      <c r="E4556">
        <v>40.299999999999997</v>
      </c>
      <c r="F4556" s="7">
        <v>41.16879838438237</v>
      </c>
      <c r="G4556" s="7">
        <v>1.8624753312658582</v>
      </c>
      <c r="H4556">
        <v>1.34</v>
      </c>
      <c r="I4556" s="7">
        <v>1.2202424584155624</v>
      </c>
      <c r="J4556">
        <v>35.700000000000003</v>
      </c>
      <c r="K4556">
        <v>1360</v>
      </c>
      <c r="L4556">
        <v>1047.8</v>
      </c>
      <c r="M4556">
        <v>216.7</v>
      </c>
      <c r="N4556">
        <v>218.9</v>
      </c>
    </row>
    <row r="4557" spans="1:14" x14ac:dyDescent="0.25">
      <c r="A4557" t="s">
        <v>32</v>
      </c>
      <c r="B4557" t="s">
        <v>62</v>
      </c>
      <c r="C4557" s="1">
        <v>42486</v>
      </c>
      <c r="D4557">
        <f>7-0-0</f>
        <v>7</v>
      </c>
      <c r="E4557">
        <v>6.8</v>
      </c>
      <c r="F4557" s="7">
        <v>5.595759003702458</v>
      </c>
      <c r="G4557" s="7">
        <v>1.1536227798139271</v>
      </c>
      <c r="H4557">
        <v>0.83</v>
      </c>
      <c r="I4557" s="7">
        <v>0.75582182125740049</v>
      </c>
      <c r="J4557">
        <v>4.8</v>
      </c>
      <c r="K4557">
        <v>182</v>
      </c>
      <c r="L4557">
        <v>176.79999999999998</v>
      </c>
      <c r="M4557">
        <v>60.2</v>
      </c>
      <c r="N4557">
        <v>60.9</v>
      </c>
    </row>
    <row r="4558" spans="1:14" x14ac:dyDescent="0.25">
      <c r="A4558" t="s">
        <v>33</v>
      </c>
      <c r="B4558" t="s">
        <v>62</v>
      </c>
      <c r="C4558" s="1">
        <v>42486</v>
      </c>
      <c r="D4558">
        <v>0</v>
      </c>
      <c r="E4558">
        <v>15</v>
      </c>
      <c r="F4558" s="7">
        <v>0</v>
      </c>
      <c r="G4558" s="7">
        <v>1.3482097547223002</v>
      </c>
      <c r="H4558">
        <v>0.97</v>
      </c>
      <c r="I4558" s="7">
        <v>0.88330983930081752</v>
      </c>
      <c r="J4558">
        <v>46.1</v>
      </c>
      <c r="K4558">
        <v>0</v>
      </c>
      <c r="L4558">
        <v>390</v>
      </c>
      <c r="M4558">
        <v>879.5</v>
      </c>
      <c r="N4558">
        <v>888.6</v>
      </c>
    </row>
    <row r="4559" spans="1:14" x14ac:dyDescent="0.25">
      <c r="A4559" t="s">
        <v>34</v>
      </c>
      <c r="B4559" t="s">
        <v>62</v>
      </c>
      <c r="C4559" s="1">
        <v>42486</v>
      </c>
      <c r="D4559">
        <f>8.9-0-0</f>
        <v>8.9</v>
      </c>
      <c r="E4559">
        <v>7.2</v>
      </c>
      <c r="F4559" s="7">
        <v>7.1146078761359819</v>
      </c>
      <c r="G4559" s="7">
        <v>0.77834789963349316</v>
      </c>
      <c r="H4559">
        <v>0.56000000000000005</v>
      </c>
      <c r="I4559" s="7">
        <v>0.50995207217366789</v>
      </c>
      <c r="J4559">
        <v>5.8</v>
      </c>
      <c r="K4559">
        <v>222.04499999999996</v>
      </c>
      <c r="L4559">
        <v>187.20000000000002</v>
      </c>
      <c r="M4559">
        <v>20.399999999999999</v>
      </c>
      <c r="N4559">
        <v>20.7</v>
      </c>
    </row>
    <row r="4560" spans="1:14" x14ac:dyDescent="0.25">
      <c r="A4560" t="s">
        <v>35</v>
      </c>
      <c r="B4560" t="s">
        <v>62</v>
      </c>
      <c r="C4560" s="1">
        <v>42486</v>
      </c>
      <c r="D4560">
        <f>20.5-0-0</f>
        <v>20.5</v>
      </c>
      <c r="E4560">
        <v>18</v>
      </c>
      <c r="F4560" s="7">
        <v>16.387579939414341</v>
      </c>
      <c r="G4560" s="7">
        <v>0.76444882999718067</v>
      </c>
      <c r="H4560">
        <v>0.55000000000000004</v>
      </c>
      <c r="I4560" s="7">
        <v>0.50084578517056666</v>
      </c>
      <c r="J4560">
        <v>15.4</v>
      </c>
      <c r="K4560">
        <v>585.5</v>
      </c>
      <c r="L4560">
        <v>468</v>
      </c>
      <c r="M4560">
        <v>233.1</v>
      </c>
      <c r="N4560">
        <v>235.5</v>
      </c>
    </row>
    <row r="4561" spans="1:14" x14ac:dyDescent="0.25">
      <c r="A4561" t="s">
        <v>36</v>
      </c>
      <c r="B4561" t="s">
        <v>62</v>
      </c>
      <c r="C4561" s="1">
        <v>42486</v>
      </c>
      <c r="D4561">
        <v>0</v>
      </c>
      <c r="E4561">
        <v>8</v>
      </c>
      <c r="F4561" s="7">
        <v>0</v>
      </c>
      <c r="G4561" s="7">
        <v>0.34747674090780939</v>
      </c>
      <c r="H4561">
        <v>0.25</v>
      </c>
      <c r="I4561" s="7">
        <v>0.22765717507753028</v>
      </c>
      <c r="J4561">
        <v>24.6</v>
      </c>
      <c r="K4561">
        <v>0</v>
      </c>
      <c r="L4561">
        <v>208</v>
      </c>
      <c r="M4561">
        <v>0</v>
      </c>
      <c r="N4561">
        <v>0</v>
      </c>
    </row>
    <row r="4562" spans="1:14" x14ac:dyDescent="0.25">
      <c r="A4562" t="s">
        <v>37</v>
      </c>
      <c r="B4562" t="s">
        <v>62</v>
      </c>
      <c r="C4562" s="1">
        <v>42486</v>
      </c>
      <c r="D4562">
        <v>0</v>
      </c>
      <c r="E4562">
        <v>0</v>
      </c>
      <c r="F4562" s="7">
        <v>0</v>
      </c>
      <c r="G4562" s="7">
        <v>0</v>
      </c>
      <c r="H4562">
        <v>0</v>
      </c>
      <c r="I4562" s="7">
        <v>0</v>
      </c>
      <c r="J4562">
        <v>0</v>
      </c>
      <c r="K4562">
        <v>0</v>
      </c>
      <c r="L4562">
        <v>0</v>
      </c>
      <c r="M4562">
        <v>0</v>
      </c>
      <c r="N4562">
        <v>0</v>
      </c>
    </row>
    <row r="4563" spans="1:14" x14ac:dyDescent="0.25">
      <c r="A4563" t="s">
        <v>38</v>
      </c>
      <c r="B4563" t="s">
        <v>62</v>
      </c>
      <c r="C4563" s="1">
        <v>42486</v>
      </c>
      <c r="D4563">
        <v>0</v>
      </c>
      <c r="E4563">
        <v>10</v>
      </c>
      <c r="F4563" s="7">
        <v>0</v>
      </c>
      <c r="G4563" s="7">
        <v>0</v>
      </c>
      <c r="H4563">
        <v>0</v>
      </c>
      <c r="I4563" s="7">
        <v>0</v>
      </c>
      <c r="J4563">
        <v>30.7</v>
      </c>
      <c r="K4563">
        <v>0</v>
      </c>
      <c r="L4563">
        <v>260</v>
      </c>
      <c r="M4563">
        <v>589.29999999999995</v>
      </c>
      <c r="N4563">
        <v>595.4</v>
      </c>
    </row>
    <row r="4564" spans="1:14" x14ac:dyDescent="0.25">
      <c r="A4564" t="s">
        <v>59</v>
      </c>
      <c r="B4564" t="s">
        <v>62</v>
      </c>
      <c r="C4564" s="1">
        <v>42486</v>
      </c>
      <c r="D4564">
        <v>0</v>
      </c>
      <c r="E4564">
        <v>5</v>
      </c>
      <c r="F4564" s="7">
        <v>0</v>
      </c>
      <c r="G4564" s="7">
        <v>0</v>
      </c>
      <c r="I4564" s="7">
        <v>0</v>
      </c>
      <c r="K4564">
        <v>0</v>
      </c>
      <c r="L4564">
        <v>130</v>
      </c>
      <c r="M4564">
        <v>0</v>
      </c>
      <c r="N4564">
        <v>0</v>
      </c>
    </row>
    <row r="4565" spans="1:14" x14ac:dyDescent="0.25">
      <c r="A4565" t="s">
        <v>1</v>
      </c>
      <c r="B4565" t="s">
        <v>62</v>
      </c>
      <c r="C4565" s="1">
        <v>42487</v>
      </c>
      <c r="D4565">
        <v>589.70000000000005</v>
      </c>
      <c r="E4565">
        <v>507.19999999999993</v>
      </c>
      <c r="F4565">
        <v>475</v>
      </c>
      <c r="G4565">
        <v>192.79999999999995</v>
      </c>
      <c r="H4565">
        <v>177.35000000000002</v>
      </c>
      <c r="I4565">
        <v>161.5</v>
      </c>
      <c r="J4565">
        <v>545.19491525423734</v>
      </c>
      <c r="K4565">
        <v>16937.2</v>
      </c>
      <c r="L4565">
        <v>15806</v>
      </c>
      <c r="M4565">
        <v>5352.1</v>
      </c>
      <c r="N4565">
        <v>5374.0400000000009</v>
      </c>
    </row>
    <row r="4566" spans="1:14" x14ac:dyDescent="0.25">
      <c r="A4566" t="s">
        <v>2</v>
      </c>
      <c r="B4566" t="s">
        <v>62</v>
      </c>
      <c r="C4566" s="1">
        <v>42487</v>
      </c>
      <c r="D4566">
        <f>16.2-0-0</f>
        <v>16.2</v>
      </c>
      <c r="E4566">
        <v>15.4</v>
      </c>
      <c r="F4566" s="7">
        <v>13.049007970154316</v>
      </c>
      <c r="G4566" s="7">
        <v>22.503298562165202</v>
      </c>
      <c r="H4566">
        <v>20.7</v>
      </c>
      <c r="I4566" s="7">
        <v>18.850014096419507</v>
      </c>
      <c r="J4566">
        <v>11.5</v>
      </c>
      <c r="K4566">
        <v>451.2949999999999</v>
      </c>
      <c r="L4566">
        <v>415.8</v>
      </c>
      <c r="M4566">
        <v>50.3</v>
      </c>
      <c r="N4566">
        <v>50.5</v>
      </c>
    </row>
    <row r="4567" spans="1:14" x14ac:dyDescent="0.25">
      <c r="A4567" t="s">
        <v>3</v>
      </c>
      <c r="B4567" t="s">
        <v>62</v>
      </c>
      <c r="C4567" s="1">
        <v>42487</v>
      </c>
      <c r="D4567">
        <f>4.4-0-0</f>
        <v>4.4000000000000004</v>
      </c>
      <c r="E4567">
        <v>3.9</v>
      </c>
      <c r="F4567" s="7">
        <v>3.5441750042394435</v>
      </c>
      <c r="G4567" s="7">
        <v>15.339204961939663</v>
      </c>
      <c r="H4567">
        <v>14.11</v>
      </c>
      <c r="I4567" s="7">
        <v>12.848970961375809</v>
      </c>
      <c r="J4567">
        <v>3.2</v>
      </c>
      <c r="K4567">
        <v>124.05000000000001</v>
      </c>
      <c r="L4567">
        <v>105.3</v>
      </c>
      <c r="M4567">
        <v>28.3</v>
      </c>
      <c r="N4567">
        <v>28.5</v>
      </c>
    </row>
    <row r="4568" spans="1:14" x14ac:dyDescent="0.25">
      <c r="A4568" t="s">
        <v>4</v>
      </c>
      <c r="B4568" t="s">
        <v>62</v>
      </c>
      <c r="C4568" s="1">
        <v>42487</v>
      </c>
      <c r="D4568">
        <f>9.2-0-0</f>
        <v>9.1999999999999993</v>
      </c>
      <c r="E4568">
        <v>7.8</v>
      </c>
      <c r="F4568" s="7">
        <v>7.4105477361370182</v>
      </c>
      <c r="G4568" s="7">
        <v>11.392974344516489</v>
      </c>
      <c r="H4568">
        <v>10.48</v>
      </c>
      <c r="I4568" s="7">
        <v>9.5433887792500691</v>
      </c>
      <c r="J4568">
        <v>6.2</v>
      </c>
      <c r="K4568">
        <v>243.88500000000002</v>
      </c>
      <c r="L4568">
        <v>210.6</v>
      </c>
      <c r="M4568">
        <v>49.9</v>
      </c>
      <c r="N4568">
        <v>50.1</v>
      </c>
    </row>
    <row r="4569" spans="1:14" x14ac:dyDescent="0.25">
      <c r="A4569" t="s">
        <v>5</v>
      </c>
      <c r="B4569" t="s">
        <v>62</v>
      </c>
      <c r="C4569" s="1">
        <v>42487</v>
      </c>
      <c r="D4569">
        <f>6.4-0-0</f>
        <v>6.4</v>
      </c>
      <c r="E4569">
        <v>7.7</v>
      </c>
      <c r="F4569" s="7">
        <v>5.1551636425300993</v>
      </c>
      <c r="G4569" s="7">
        <v>10.990741471666192</v>
      </c>
      <c r="H4569">
        <v>10.11</v>
      </c>
      <c r="I4569" s="7">
        <v>9.206456160135323</v>
      </c>
      <c r="J4569">
        <v>7.6</v>
      </c>
      <c r="K4569">
        <v>299.31100000000004</v>
      </c>
      <c r="L4569">
        <v>207.9</v>
      </c>
      <c r="M4569">
        <v>22.3</v>
      </c>
      <c r="N4569">
        <v>22.4</v>
      </c>
    </row>
    <row r="4570" spans="1:14" x14ac:dyDescent="0.25">
      <c r="A4570" t="s">
        <v>6</v>
      </c>
      <c r="B4570" t="s">
        <v>62</v>
      </c>
      <c r="C4570" s="1">
        <v>42487</v>
      </c>
      <c r="D4570">
        <f>11-0-0</f>
        <v>11</v>
      </c>
      <c r="E4570">
        <v>15.4</v>
      </c>
      <c r="F4570" s="7">
        <v>8.860437510598608</v>
      </c>
      <c r="G4570" s="7">
        <v>13.545463772201856</v>
      </c>
      <c r="H4570">
        <v>12.46</v>
      </c>
      <c r="I4570" s="7">
        <v>11.34643360586411</v>
      </c>
      <c r="J4570">
        <v>8.8000000000000007</v>
      </c>
      <c r="K4570">
        <v>346.31700000000012</v>
      </c>
      <c r="L4570">
        <v>415.8</v>
      </c>
      <c r="M4570">
        <v>36.5</v>
      </c>
      <c r="N4570">
        <v>36.700000000000003</v>
      </c>
    </row>
    <row r="4571" spans="1:14" x14ac:dyDescent="0.25">
      <c r="A4571" t="s">
        <v>7</v>
      </c>
      <c r="B4571" t="s">
        <v>62</v>
      </c>
      <c r="C4571" s="1">
        <v>42487</v>
      </c>
      <c r="D4571">
        <f>11.1-0-0</f>
        <v>11.1</v>
      </c>
      <c r="E4571">
        <v>11.5</v>
      </c>
      <c r="F4571" s="7">
        <v>8.9409869425131419</v>
      </c>
      <c r="G4571" s="7">
        <v>11.447330138144906</v>
      </c>
      <c r="H4571">
        <v>10.53</v>
      </c>
      <c r="I4571" s="7">
        <v>9.5889202142655741</v>
      </c>
      <c r="J4571">
        <v>10.4</v>
      </c>
      <c r="K4571">
        <v>408.60600000000005</v>
      </c>
      <c r="L4571">
        <v>310.5</v>
      </c>
      <c r="M4571">
        <v>32.9</v>
      </c>
      <c r="N4571">
        <v>33</v>
      </c>
    </row>
    <row r="4572" spans="1:14" x14ac:dyDescent="0.25">
      <c r="A4572" t="s">
        <v>8</v>
      </c>
      <c r="B4572" t="s">
        <v>62</v>
      </c>
      <c r="C4572" s="1">
        <v>42487</v>
      </c>
      <c r="D4572">
        <f>14.2-0-0</f>
        <v>14.2</v>
      </c>
      <c r="E4572">
        <v>9.4</v>
      </c>
      <c r="F4572" s="7">
        <v>11.438019331863659</v>
      </c>
      <c r="G4572" s="7">
        <v>8.6969269805469374</v>
      </c>
      <c r="H4572">
        <v>8</v>
      </c>
      <c r="I4572" s="7">
        <v>7.2850296024809689</v>
      </c>
      <c r="J4572">
        <v>13.6</v>
      </c>
      <c r="K4572">
        <v>533.01</v>
      </c>
      <c r="L4572">
        <v>253.8</v>
      </c>
      <c r="M4572">
        <v>52.9</v>
      </c>
      <c r="N4572">
        <v>53.1</v>
      </c>
    </row>
    <row r="4573" spans="1:14" x14ac:dyDescent="0.25">
      <c r="A4573" t="s">
        <v>9</v>
      </c>
      <c r="B4573" t="s">
        <v>62</v>
      </c>
      <c r="C4573" s="1">
        <v>42487</v>
      </c>
      <c r="D4573">
        <f>12.1-0-0</f>
        <v>12.1</v>
      </c>
      <c r="E4573">
        <v>11.3</v>
      </c>
      <c r="F4573" s="7">
        <v>9.7464812616584702</v>
      </c>
      <c r="G4573" s="7">
        <v>11.262520439808284</v>
      </c>
      <c r="H4573">
        <v>10.36</v>
      </c>
      <c r="I4573" s="7">
        <v>9.4341133352128548</v>
      </c>
      <c r="J4573">
        <v>9.4</v>
      </c>
      <c r="K4573">
        <v>367.57499999999999</v>
      </c>
      <c r="L4573">
        <v>305.10000000000002</v>
      </c>
      <c r="M4573">
        <v>31.9</v>
      </c>
      <c r="N4573">
        <v>32.1</v>
      </c>
    </row>
    <row r="4574" spans="1:14" x14ac:dyDescent="0.25">
      <c r="A4574" t="s">
        <v>10</v>
      </c>
      <c r="B4574" t="s">
        <v>62</v>
      </c>
      <c r="C4574" s="1">
        <v>42487</v>
      </c>
      <c r="D4574">
        <f>16.8-0-0</f>
        <v>16.8</v>
      </c>
      <c r="E4574">
        <v>12.5</v>
      </c>
      <c r="F4574" s="7">
        <v>13.532304561641512</v>
      </c>
      <c r="G4574" s="7">
        <v>10.664606709895683</v>
      </c>
      <c r="H4574">
        <v>9.81</v>
      </c>
      <c r="I4574" s="7">
        <v>8.933267550042288</v>
      </c>
      <c r="J4574">
        <v>11</v>
      </c>
      <c r="K4574">
        <v>430.13999999999993</v>
      </c>
      <c r="L4574">
        <v>337.5</v>
      </c>
      <c r="M4574">
        <v>48</v>
      </c>
      <c r="N4574">
        <v>48.2</v>
      </c>
    </row>
    <row r="4575" spans="1:14" x14ac:dyDescent="0.25">
      <c r="A4575" t="s">
        <v>11</v>
      </c>
      <c r="B4575" t="s">
        <v>62</v>
      </c>
      <c r="C4575" s="1">
        <v>42487</v>
      </c>
      <c r="D4575">
        <f>12.2-0-0</f>
        <v>12.2</v>
      </c>
      <c r="E4575">
        <v>9.6</v>
      </c>
      <c r="F4575" s="7">
        <v>9.8270306935730023</v>
      </c>
      <c r="G4575" s="7">
        <v>10.208018043416969</v>
      </c>
      <c r="H4575">
        <v>9.39</v>
      </c>
      <c r="I4575" s="7">
        <v>8.5508034959120387</v>
      </c>
      <c r="J4575">
        <v>6.8</v>
      </c>
      <c r="K4575">
        <v>267.26300000000009</v>
      </c>
      <c r="L4575">
        <v>259.2</v>
      </c>
      <c r="M4575">
        <v>33.1</v>
      </c>
      <c r="N4575">
        <v>33.299999999999997</v>
      </c>
    </row>
    <row r="4576" spans="1:14" x14ac:dyDescent="0.25">
      <c r="A4576" t="s">
        <v>12</v>
      </c>
      <c r="B4576" t="s">
        <v>62</v>
      </c>
      <c r="C4576" s="1">
        <v>42487</v>
      </c>
      <c r="D4576">
        <f>34.7-0-0</f>
        <v>34.700000000000003</v>
      </c>
      <c r="E4576">
        <v>28.9</v>
      </c>
      <c r="F4576" s="7">
        <v>27.950652874342882</v>
      </c>
      <c r="G4576" s="7">
        <v>7.2075782351282749</v>
      </c>
      <c r="H4576">
        <v>6.63</v>
      </c>
      <c r="I4576" s="7">
        <v>6.0374682830561026</v>
      </c>
      <c r="J4576">
        <v>24</v>
      </c>
      <c r="K4576">
        <v>941.08999999999992</v>
      </c>
      <c r="L4576">
        <v>780.3</v>
      </c>
      <c r="M4576">
        <v>233.3</v>
      </c>
      <c r="N4576">
        <v>234.2</v>
      </c>
    </row>
    <row r="4577" spans="1:14" x14ac:dyDescent="0.25">
      <c r="A4577" t="s">
        <v>13</v>
      </c>
      <c r="B4577" t="s">
        <v>62</v>
      </c>
      <c r="C4577" s="1">
        <v>42487</v>
      </c>
      <c r="D4577">
        <f>11-0-0</f>
        <v>11</v>
      </c>
      <c r="E4577">
        <v>10</v>
      </c>
      <c r="F4577" s="7">
        <v>8.860437510598608</v>
      </c>
      <c r="G4577" s="7">
        <v>7.5771976318015186</v>
      </c>
      <c r="H4577">
        <v>6.97</v>
      </c>
      <c r="I4577" s="7">
        <v>6.3470820411615438</v>
      </c>
      <c r="J4577">
        <v>7.8</v>
      </c>
      <c r="K4577">
        <v>306.5</v>
      </c>
      <c r="L4577">
        <v>270</v>
      </c>
      <c r="M4577">
        <v>28.4</v>
      </c>
      <c r="N4577">
        <v>28.5</v>
      </c>
    </row>
    <row r="4578" spans="1:14" x14ac:dyDescent="0.25">
      <c r="A4578" t="s">
        <v>14</v>
      </c>
      <c r="B4578" t="s">
        <v>62</v>
      </c>
      <c r="C4578" s="1">
        <v>42487</v>
      </c>
      <c r="D4578">
        <f>8-0-0</f>
        <v>8</v>
      </c>
      <c r="E4578">
        <v>6.1</v>
      </c>
      <c r="F4578" s="7">
        <v>6.4439545531626248</v>
      </c>
      <c r="G4578" s="7">
        <v>4.5767578235128257</v>
      </c>
      <c r="H4578">
        <v>4.21</v>
      </c>
      <c r="I4578" s="7">
        <v>3.8337468283056095</v>
      </c>
      <c r="J4578">
        <v>20.100000000000001</v>
      </c>
      <c r="K4578">
        <v>788</v>
      </c>
      <c r="L4578">
        <v>164.7</v>
      </c>
      <c r="M4578">
        <v>49.1</v>
      </c>
      <c r="N4578">
        <v>49.3</v>
      </c>
    </row>
    <row r="4579" spans="1:14" x14ac:dyDescent="0.25">
      <c r="A4579" t="s">
        <v>15</v>
      </c>
      <c r="B4579" t="s">
        <v>62</v>
      </c>
      <c r="C4579" s="1">
        <v>42487</v>
      </c>
      <c r="D4579">
        <f>12.5-0-0</f>
        <v>12.5</v>
      </c>
      <c r="E4579">
        <v>9.9</v>
      </c>
      <c r="F4579" s="7">
        <v>10.0686789893166</v>
      </c>
      <c r="G4579" s="7">
        <v>4.4354327600789381</v>
      </c>
      <c r="H4579">
        <v>4.08</v>
      </c>
      <c r="I4579" s="7">
        <v>3.7153650972652938</v>
      </c>
      <c r="J4579">
        <v>8.8000000000000007</v>
      </c>
      <c r="K4579">
        <v>345.5</v>
      </c>
      <c r="L4579">
        <v>267.3</v>
      </c>
      <c r="M4579">
        <v>38.6</v>
      </c>
      <c r="N4579">
        <v>38.700000000000003</v>
      </c>
    </row>
    <row r="4580" spans="1:14" x14ac:dyDescent="0.25">
      <c r="A4580" t="s">
        <v>16</v>
      </c>
      <c r="B4580" t="s">
        <v>62</v>
      </c>
      <c r="C4580" s="1">
        <v>42487</v>
      </c>
      <c r="D4580">
        <f>13-0-0</f>
        <v>13</v>
      </c>
      <c r="E4580">
        <v>9.9</v>
      </c>
      <c r="F4580" s="7">
        <v>10.471426148889265</v>
      </c>
      <c r="G4580" s="7">
        <v>7.3815167747392127</v>
      </c>
      <c r="H4580">
        <v>6.79</v>
      </c>
      <c r="I4580" s="7">
        <v>6.1831688751057223</v>
      </c>
      <c r="J4580">
        <v>9</v>
      </c>
      <c r="K4580">
        <v>351.5</v>
      </c>
      <c r="L4580">
        <v>267.3</v>
      </c>
      <c r="M4580">
        <v>74.099999999999994</v>
      </c>
      <c r="N4580">
        <v>74.400000000000006</v>
      </c>
    </row>
    <row r="4581" spans="1:14" x14ac:dyDescent="0.25">
      <c r="A4581" t="s">
        <v>17</v>
      </c>
      <c r="B4581" t="s">
        <v>62</v>
      </c>
      <c r="C4581" s="1">
        <v>42487</v>
      </c>
      <c r="D4581">
        <v>0</v>
      </c>
      <c r="E4581">
        <v>17</v>
      </c>
      <c r="F4581" s="7">
        <v>0</v>
      </c>
      <c r="G4581" s="7">
        <v>3.5766112207499283</v>
      </c>
      <c r="H4581">
        <v>3.29</v>
      </c>
      <c r="I4581" s="7">
        <v>2.9959684240202988</v>
      </c>
      <c r="J4581">
        <v>51.2</v>
      </c>
      <c r="K4581">
        <v>0</v>
      </c>
      <c r="L4581">
        <v>459</v>
      </c>
      <c r="M4581">
        <v>553.9</v>
      </c>
      <c r="N4581">
        <v>556.20000000000005</v>
      </c>
    </row>
    <row r="4582" spans="1:14" x14ac:dyDescent="0.25">
      <c r="A4582" t="s">
        <v>18</v>
      </c>
      <c r="B4582" t="s">
        <v>62</v>
      </c>
      <c r="C4582" s="1">
        <v>42487</v>
      </c>
      <c r="D4582">
        <f>21-0-0</f>
        <v>21</v>
      </c>
      <c r="E4582">
        <v>16.2</v>
      </c>
      <c r="F4582" s="7">
        <v>16.915380702051891</v>
      </c>
      <c r="G4582" s="7">
        <v>2.6960473639695506</v>
      </c>
      <c r="H4582">
        <v>2.48</v>
      </c>
      <c r="I4582" s="7">
        <v>2.2583591767691003</v>
      </c>
      <c r="J4582">
        <v>13.8</v>
      </c>
      <c r="K4582">
        <v>542</v>
      </c>
      <c r="L4582">
        <v>437.4</v>
      </c>
      <c r="M4582">
        <v>161.19999999999999</v>
      </c>
      <c r="N4582">
        <v>161.9</v>
      </c>
    </row>
    <row r="4583" spans="1:14" x14ac:dyDescent="0.25">
      <c r="A4583" t="s">
        <v>19</v>
      </c>
      <c r="B4583" t="s">
        <v>62</v>
      </c>
      <c r="C4583" s="1">
        <v>42487</v>
      </c>
      <c r="D4583">
        <f>15-0-0</f>
        <v>15</v>
      </c>
      <c r="E4583">
        <v>14.6</v>
      </c>
      <c r="F4583" s="7">
        <v>12.082414787179921</v>
      </c>
      <c r="G4583" s="7">
        <v>2.6851762052438675</v>
      </c>
      <c r="H4583">
        <v>2.4700000000000002</v>
      </c>
      <c r="I4583" s="7">
        <v>2.2492528897659994</v>
      </c>
      <c r="J4583">
        <v>10.6</v>
      </c>
      <c r="K4583">
        <v>416</v>
      </c>
      <c r="L4583">
        <v>394.2</v>
      </c>
      <c r="M4583">
        <v>193.2</v>
      </c>
      <c r="N4583">
        <v>194</v>
      </c>
    </row>
    <row r="4584" spans="1:14" x14ac:dyDescent="0.25">
      <c r="A4584" t="s">
        <v>20</v>
      </c>
      <c r="B4584" t="s">
        <v>62</v>
      </c>
      <c r="C4584" s="1">
        <v>42487</v>
      </c>
      <c r="D4584">
        <f>31-0-0</f>
        <v>31</v>
      </c>
      <c r="E4584">
        <v>23.5</v>
      </c>
      <c r="F4584" s="7">
        <v>24.970323893505171</v>
      </c>
      <c r="G4584" s="7">
        <v>2.1959740625881019</v>
      </c>
      <c r="H4584">
        <v>2.02</v>
      </c>
      <c r="I4584" s="7">
        <v>1.8394699746264447</v>
      </c>
      <c r="J4584">
        <v>20.5</v>
      </c>
      <c r="K4584">
        <v>803.5</v>
      </c>
      <c r="L4584">
        <v>634.5</v>
      </c>
      <c r="M4584">
        <v>189.1</v>
      </c>
      <c r="N4584">
        <v>189.9</v>
      </c>
    </row>
    <row r="4585" spans="1:14" x14ac:dyDescent="0.25">
      <c r="A4585" t="s">
        <v>21</v>
      </c>
      <c r="B4585" t="s">
        <v>62</v>
      </c>
      <c r="C4585" s="1">
        <v>42487</v>
      </c>
      <c r="D4585">
        <f>26-0-0</f>
        <v>26</v>
      </c>
      <c r="E4585">
        <v>22.5</v>
      </c>
      <c r="F4585" s="7">
        <v>20.942852297778529</v>
      </c>
      <c r="G4585" s="7">
        <v>3.2830899351564691</v>
      </c>
      <c r="H4585">
        <v>3.02</v>
      </c>
      <c r="I4585" s="7">
        <v>2.7500986749365657</v>
      </c>
      <c r="J4585">
        <v>17.899999999999999</v>
      </c>
      <c r="K4585">
        <v>700</v>
      </c>
      <c r="L4585">
        <v>607.5</v>
      </c>
      <c r="M4585">
        <v>303.5</v>
      </c>
      <c r="N4585">
        <v>304.7</v>
      </c>
    </row>
    <row r="4586" spans="1:14" x14ac:dyDescent="0.25">
      <c r="A4586" t="s">
        <v>22</v>
      </c>
      <c r="B4586" t="s">
        <v>62</v>
      </c>
      <c r="C4586" s="1">
        <v>42487</v>
      </c>
      <c r="D4586">
        <f>17-0-0</f>
        <v>17</v>
      </c>
      <c r="E4586">
        <v>17.100000000000001</v>
      </c>
      <c r="F4586" s="7">
        <v>13.693403425470578</v>
      </c>
      <c r="G4586" s="7">
        <v>1.5437045390470812</v>
      </c>
      <c r="H4586">
        <v>1.42</v>
      </c>
      <c r="I4586" s="7">
        <v>1.2930927544403719</v>
      </c>
      <c r="J4586">
        <v>12.4</v>
      </c>
      <c r="K4586">
        <v>486.5</v>
      </c>
      <c r="L4586">
        <v>461.70000000000005</v>
      </c>
      <c r="M4586">
        <v>198.8</v>
      </c>
      <c r="N4586">
        <v>199.6</v>
      </c>
    </row>
    <row r="4587" spans="1:14" x14ac:dyDescent="0.25">
      <c r="A4587" t="s">
        <v>23</v>
      </c>
      <c r="B4587" t="s">
        <v>62</v>
      </c>
      <c r="C4587" s="1">
        <v>42487</v>
      </c>
      <c r="D4587">
        <f>6.8-0-0</f>
        <v>6.8</v>
      </c>
      <c r="E4587">
        <v>4.7</v>
      </c>
      <c r="F4587" s="7">
        <v>5.4773613701882304</v>
      </c>
      <c r="G4587" s="7">
        <v>2.5547223005356634</v>
      </c>
      <c r="H4587">
        <v>2.35</v>
      </c>
      <c r="I4587" s="7">
        <v>2.139977445728785</v>
      </c>
      <c r="J4587">
        <v>3.1</v>
      </c>
      <c r="K4587">
        <v>122.96999999999998</v>
      </c>
      <c r="L4587">
        <v>126.9</v>
      </c>
      <c r="M4587">
        <v>4.5</v>
      </c>
      <c r="N4587">
        <v>4.5</v>
      </c>
    </row>
    <row r="4588" spans="1:14" x14ac:dyDescent="0.25">
      <c r="A4588" t="s">
        <v>24</v>
      </c>
      <c r="B4588" t="s">
        <v>62</v>
      </c>
      <c r="C4588" s="1">
        <v>42487</v>
      </c>
      <c r="D4588">
        <f>37.5-0-0</f>
        <v>37.5</v>
      </c>
      <c r="E4588">
        <v>35</v>
      </c>
      <c r="F4588" s="7">
        <v>30.206036967949803</v>
      </c>
      <c r="G4588" s="7">
        <v>1.8698393008175918</v>
      </c>
      <c r="H4588">
        <v>1.72</v>
      </c>
      <c r="I4588" s="7">
        <v>1.5662813645334082</v>
      </c>
      <c r="J4588">
        <v>25.9</v>
      </c>
      <c r="K4588">
        <v>1013.5</v>
      </c>
      <c r="L4588">
        <v>945</v>
      </c>
      <c r="M4588">
        <v>414.4</v>
      </c>
      <c r="N4588">
        <v>416.1</v>
      </c>
    </row>
    <row r="4589" spans="1:14" x14ac:dyDescent="0.25">
      <c r="A4589" t="s">
        <v>25</v>
      </c>
      <c r="B4589" t="s">
        <v>62</v>
      </c>
      <c r="C4589" s="1">
        <v>42487</v>
      </c>
      <c r="D4589">
        <f>7-0-0</f>
        <v>7</v>
      </c>
      <c r="E4589">
        <v>6.3</v>
      </c>
      <c r="F4589" s="7">
        <v>5.6384602340172965</v>
      </c>
      <c r="G4589" s="7">
        <v>2.5112376656329283</v>
      </c>
      <c r="H4589">
        <v>2.31</v>
      </c>
      <c r="I4589" s="7">
        <v>2.1035522977163796</v>
      </c>
      <c r="J4589">
        <v>4.3</v>
      </c>
      <c r="K4589">
        <v>170</v>
      </c>
      <c r="L4589">
        <v>170.1</v>
      </c>
      <c r="M4589">
        <v>10.4</v>
      </c>
      <c r="N4589">
        <v>10.5</v>
      </c>
    </row>
    <row r="4590" spans="1:14" x14ac:dyDescent="0.25">
      <c r="A4590" t="s">
        <v>26</v>
      </c>
      <c r="B4590" t="s">
        <v>62</v>
      </c>
      <c r="C4590" s="1">
        <v>42487</v>
      </c>
      <c r="D4590">
        <f>16.5-0-0</f>
        <v>16.5</v>
      </c>
      <c r="E4590">
        <v>13.8</v>
      </c>
      <c r="F4590" s="7">
        <v>13.290656265897914</v>
      </c>
      <c r="G4590" s="7">
        <v>1.6959007612066528</v>
      </c>
      <c r="H4590">
        <v>1.56</v>
      </c>
      <c r="I4590" s="7">
        <v>1.4205807724837889</v>
      </c>
      <c r="J4590">
        <v>12.8</v>
      </c>
      <c r="K4590">
        <v>500</v>
      </c>
      <c r="L4590">
        <v>372.6</v>
      </c>
      <c r="M4590">
        <v>61.9</v>
      </c>
      <c r="N4590">
        <v>62.1</v>
      </c>
    </row>
    <row r="4591" spans="1:14" x14ac:dyDescent="0.25">
      <c r="A4591" t="s">
        <v>27</v>
      </c>
      <c r="B4591" t="s">
        <v>62</v>
      </c>
      <c r="C4591" s="1">
        <v>42487</v>
      </c>
      <c r="D4591">
        <f>20-0-0</f>
        <v>20</v>
      </c>
      <c r="E4591">
        <v>18.2</v>
      </c>
      <c r="F4591" s="7">
        <v>16.109886382906563</v>
      </c>
      <c r="G4591" s="7">
        <v>1.467606427967296</v>
      </c>
      <c r="H4591">
        <v>1.35</v>
      </c>
      <c r="I4591" s="7">
        <v>1.2293487454186636</v>
      </c>
      <c r="J4591">
        <v>13.2</v>
      </c>
      <c r="K4591">
        <v>516.5</v>
      </c>
      <c r="L4591">
        <v>491.4</v>
      </c>
      <c r="M4591">
        <v>206.6</v>
      </c>
      <c r="N4591">
        <v>207.4</v>
      </c>
    </row>
    <row r="4592" spans="1:14" x14ac:dyDescent="0.25">
      <c r="A4592" t="s">
        <v>28</v>
      </c>
      <c r="B4592" t="s">
        <v>62</v>
      </c>
      <c r="C4592" s="1">
        <v>42487</v>
      </c>
      <c r="D4592">
        <f>5-0-0</f>
        <v>5</v>
      </c>
      <c r="E4592">
        <v>7</v>
      </c>
      <c r="F4592" s="7">
        <v>4.0274715957266407</v>
      </c>
      <c r="G4592" s="7">
        <v>1.4567352692416122</v>
      </c>
      <c r="H4592">
        <v>1.34</v>
      </c>
      <c r="I4592" s="7">
        <v>1.2202424584155624</v>
      </c>
      <c r="J4592">
        <v>4.0999999999999996</v>
      </c>
      <c r="K4592">
        <v>162.5</v>
      </c>
      <c r="L4592">
        <v>189</v>
      </c>
      <c r="M4592">
        <v>65.5</v>
      </c>
      <c r="N4592">
        <v>65.7</v>
      </c>
    </row>
    <row r="4593" spans="1:14" x14ac:dyDescent="0.25">
      <c r="A4593" t="s">
        <v>29</v>
      </c>
      <c r="B4593" t="s">
        <v>62</v>
      </c>
      <c r="C4593" s="1">
        <v>42487</v>
      </c>
      <c r="D4593">
        <f>16-0-0</f>
        <v>16</v>
      </c>
      <c r="E4593">
        <v>12.4</v>
      </c>
      <c r="F4593" s="7">
        <v>12.88790910632525</v>
      </c>
      <c r="G4593" s="7">
        <v>1.4023794756131938</v>
      </c>
      <c r="H4593">
        <v>1.29</v>
      </c>
      <c r="I4593" s="7">
        <v>1.1747110234000562</v>
      </c>
      <c r="J4593">
        <v>10.8</v>
      </c>
      <c r="K4593">
        <v>423</v>
      </c>
      <c r="L4593">
        <v>334.8</v>
      </c>
      <c r="M4593">
        <v>36.799999999999997</v>
      </c>
      <c r="N4593">
        <v>36.9</v>
      </c>
    </row>
    <row r="4594" spans="1:14" x14ac:dyDescent="0.25">
      <c r="A4594" t="s">
        <v>30</v>
      </c>
      <c r="B4594" t="s">
        <v>62</v>
      </c>
      <c r="C4594" s="1">
        <v>42487</v>
      </c>
      <c r="D4594">
        <f>35-0-0</f>
        <v>35</v>
      </c>
      <c r="E4594">
        <v>31.3</v>
      </c>
      <c r="F4594" s="7">
        <v>28.192301170086484</v>
      </c>
      <c r="G4594" s="7">
        <v>1.7393853961093877</v>
      </c>
      <c r="H4594">
        <v>1.6</v>
      </c>
      <c r="I4594" s="7">
        <v>1.457005920496194</v>
      </c>
      <c r="J4594">
        <v>24.4</v>
      </c>
      <c r="K4594">
        <v>954</v>
      </c>
      <c r="L4594">
        <v>845.1</v>
      </c>
      <c r="M4594">
        <v>88.7</v>
      </c>
      <c r="N4594">
        <v>89.1</v>
      </c>
    </row>
    <row r="4595" spans="1:14" x14ac:dyDescent="0.25">
      <c r="A4595" t="s">
        <v>31</v>
      </c>
      <c r="B4595" t="s">
        <v>62</v>
      </c>
      <c r="C4595" s="1">
        <v>42487</v>
      </c>
      <c r="D4595">
        <f>51.5-0-0</f>
        <v>51.5</v>
      </c>
      <c r="E4595">
        <v>40.299999999999997</v>
      </c>
      <c r="F4595" s="7">
        <v>41.482957435984396</v>
      </c>
      <c r="G4595" s="7">
        <v>1.4567352692416122</v>
      </c>
      <c r="H4595">
        <v>1.34</v>
      </c>
      <c r="I4595" s="7">
        <v>1.2202424584155624</v>
      </c>
      <c r="J4595">
        <v>36</v>
      </c>
      <c r="K4595">
        <v>1411.5</v>
      </c>
      <c r="L4595">
        <v>1088.0999999999999</v>
      </c>
      <c r="M4595">
        <v>227.4</v>
      </c>
      <c r="N4595">
        <v>228.3</v>
      </c>
    </row>
    <row r="4596" spans="1:14" x14ac:dyDescent="0.25">
      <c r="A4596" t="s">
        <v>32</v>
      </c>
      <c r="B4596" t="s">
        <v>62</v>
      </c>
      <c r="C4596" s="1">
        <v>42487</v>
      </c>
      <c r="D4596">
        <f>7-0-0</f>
        <v>7</v>
      </c>
      <c r="E4596">
        <v>6.8</v>
      </c>
      <c r="F4596" s="7">
        <v>5.6384602340172965</v>
      </c>
      <c r="G4596" s="7">
        <v>0.90230617423174475</v>
      </c>
      <c r="H4596">
        <v>0.83</v>
      </c>
      <c r="I4596" s="7">
        <v>0.75582182125740049</v>
      </c>
      <c r="J4596">
        <v>4.8</v>
      </c>
      <c r="K4596">
        <v>189</v>
      </c>
      <c r="L4596">
        <v>183.6</v>
      </c>
      <c r="M4596">
        <v>63.2</v>
      </c>
      <c r="N4596">
        <v>63.4</v>
      </c>
    </row>
    <row r="4597" spans="1:14" x14ac:dyDescent="0.25">
      <c r="A4597" t="s">
        <v>33</v>
      </c>
      <c r="B4597" t="s">
        <v>62</v>
      </c>
      <c r="C4597" s="1">
        <v>42487</v>
      </c>
      <c r="D4597">
        <v>0</v>
      </c>
      <c r="E4597">
        <v>15</v>
      </c>
      <c r="F4597" s="7">
        <v>0</v>
      </c>
      <c r="G4597" s="7">
        <v>1.0545023963913163</v>
      </c>
      <c r="H4597">
        <v>0.97</v>
      </c>
      <c r="I4597" s="7">
        <v>0.88330983930081752</v>
      </c>
      <c r="J4597">
        <v>45.2</v>
      </c>
      <c r="K4597">
        <v>0</v>
      </c>
      <c r="L4597">
        <v>405</v>
      </c>
      <c r="M4597">
        <v>896.9</v>
      </c>
      <c r="N4597">
        <v>900.6</v>
      </c>
    </row>
    <row r="4598" spans="1:14" x14ac:dyDescent="0.25">
      <c r="A4598" t="s">
        <v>34</v>
      </c>
      <c r="B4598" t="s">
        <v>62</v>
      </c>
      <c r="C4598" s="1">
        <v>42487</v>
      </c>
      <c r="D4598">
        <f>9.1-0-0</f>
        <v>9.1</v>
      </c>
      <c r="E4598">
        <v>7.2</v>
      </c>
      <c r="F4598" s="7">
        <v>7.3299983042224852</v>
      </c>
      <c r="G4598" s="7">
        <v>0.60878488863828573</v>
      </c>
      <c r="H4598">
        <v>0.56000000000000005</v>
      </c>
      <c r="I4598" s="7">
        <v>0.50995207217366789</v>
      </c>
      <c r="J4598">
        <v>5.9</v>
      </c>
      <c r="K4598">
        <v>231.15499999999997</v>
      </c>
      <c r="L4598">
        <v>194.4</v>
      </c>
      <c r="M4598">
        <v>21.5</v>
      </c>
      <c r="N4598">
        <v>21.6</v>
      </c>
    </row>
    <row r="4599" spans="1:14" x14ac:dyDescent="0.25">
      <c r="A4599" t="s">
        <v>35</v>
      </c>
      <c r="B4599" t="s">
        <v>62</v>
      </c>
      <c r="C4599" s="1">
        <v>42487</v>
      </c>
      <c r="D4599">
        <f>20.5-0-0</f>
        <v>20.5</v>
      </c>
      <c r="E4599">
        <v>18</v>
      </c>
      <c r="F4599" s="7">
        <v>16.512633542479225</v>
      </c>
      <c r="G4599" s="7">
        <v>0.59791372991260194</v>
      </c>
      <c r="H4599">
        <v>0.55000000000000004</v>
      </c>
      <c r="I4599" s="7">
        <v>0.50084578517056666</v>
      </c>
      <c r="J4599">
        <v>15.5</v>
      </c>
      <c r="K4599">
        <v>606</v>
      </c>
      <c r="L4599">
        <v>486</v>
      </c>
      <c r="M4599">
        <v>243.9</v>
      </c>
      <c r="N4599">
        <v>244.9</v>
      </c>
    </row>
    <row r="4600" spans="1:14" x14ac:dyDescent="0.25">
      <c r="A4600" t="s">
        <v>36</v>
      </c>
      <c r="B4600" t="s">
        <v>62</v>
      </c>
      <c r="C4600" s="1">
        <v>42487</v>
      </c>
      <c r="D4600">
        <v>0</v>
      </c>
      <c r="E4600">
        <v>8</v>
      </c>
      <c r="F4600" s="7">
        <v>0</v>
      </c>
      <c r="G4600" s="7">
        <v>0.27177896814209179</v>
      </c>
      <c r="H4600">
        <v>0.25</v>
      </c>
      <c r="I4600" s="7">
        <v>0.22765717507753028</v>
      </c>
      <c r="J4600">
        <v>24.1</v>
      </c>
      <c r="K4600">
        <v>0</v>
      </c>
      <c r="L4600">
        <v>216</v>
      </c>
      <c r="M4600">
        <v>0</v>
      </c>
      <c r="N4600">
        <v>0</v>
      </c>
    </row>
    <row r="4601" spans="1:14" x14ac:dyDescent="0.25">
      <c r="A4601" t="s">
        <v>37</v>
      </c>
      <c r="B4601" t="s">
        <v>62</v>
      </c>
      <c r="C4601" s="1">
        <v>42487</v>
      </c>
      <c r="D4601">
        <v>0</v>
      </c>
      <c r="E4601">
        <v>0</v>
      </c>
      <c r="F4601" s="7">
        <v>0</v>
      </c>
      <c r="G4601" s="7">
        <v>0</v>
      </c>
      <c r="H4601">
        <v>0</v>
      </c>
      <c r="I4601" s="7">
        <v>0</v>
      </c>
      <c r="J4601">
        <v>0</v>
      </c>
      <c r="K4601">
        <v>0</v>
      </c>
      <c r="L4601">
        <v>0</v>
      </c>
      <c r="M4601">
        <v>0</v>
      </c>
      <c r="N4601">
        <v>0</v>
      </c>
    </row>
    <row r="4602" spans="1:14" x14ac:dyDescent="0.25">
      <c r="A4602" t="s">
        <v>38</v>
      </c>
      <c r="B4602" t="s">
        <v>62</v>
      </c>
      <c r="C4602" s="1">
        <v>42487</v>
      </c>
      <c r="D4602">
        <v>0</v>
      </c>
      <c r="E4602">
        <v>10</v>
      </c>
      <c r="F4602" s="7">
        <v>0</v>
      </c>
      <c r="G4602" s="7">
        <v>0</v>
      </c>
      <c r="H4602">
        <v>0</v>
      </c>
      <c r="I4602" s="7">
        <v>0</v>
      </c>
      <c r="J4602">
        <v>30.1</v>
      </c>
      <c r="K4602">
        <v>0</v>
      </c>
      <c r="L4602">
        <v>270</v>
      </c>
      <c r="M4602">
        <v>601</v>
      </c>
      <c r="N4602">
        <v>603.5</v>
      </c>
    </row>
    <row r="4603" spans="1:14" x14ac:dyDescent="0.25">
      <c r="A4603" t="s">
        <v>59</v>
      </c>
      <c r="B4603" t="s">
        <v>62</v>
      </c>
      <c r="C4603" s="1">
        <v>42487</v>
      </c>
      <c r="D4603">
        <v>0</v>
      </c>
      <c r="E4603">
        <v>5</v>
      </c>
      <c r="F4603" s="7">
        <v>0</v>
      </c>
      <c r="G4603" s="7">
        <v>0</v>
      </c>
      <c r="I4603" s="7">
        <v>0</v>
      </c>
      <c r="K4603">
        <v>0</v>
      </c>
      <c r="L4603">
        <v>135</v>
      </c>
      <c r="M4603">
        <v>0</v>
      </c>
      <c r="N4603">
        <v>0</v>
      </c>
    </row>
    <row r="4604" spans="1:14" x14ac:dyDescent="0.25">
      <c r="A4604" t="s">
        <v>1</v>
      </c>
      <c r="B4604" t="s">
        <v>62</v>
      </c>
      <c r="C4604" s="1">
        <v>42488</v>
      </c>
      <c r="D4604">
        <v>584.09999999999991</v>
      </c>
      <c r="E4604">
        <v>507.19999999999993</v>
      </c>
      <c r="F4604">
        <v>564</v>
      </c>
      <c r="G4604">
        <v>164.29999999999995</v>
      </c>
      <c r="H4604">
        <v>177.35000000000002</v>
      </c>
      <c r="I4604">
        <v>191.76000000000002</v>
      </c>
      <c r="J4604">
        <v>545.35294117647061</v>
      </c>
      <c r="K4604">
        <v>17521.300000000003</v>
      </c>
      <c r="L4604">
        <v>16370</v>
      </c>
      <c r="M4604">
        <v>5516.4000000000005</v>
      </c>
      <c r="N4604">
        <v>5565.800000000002</v>
      </c>
    </row>
    <row r="4605" spans="1:14" x14ac:dyDescent="0.25">
      <c r="A4605" t="s">
        <v>2</v>
      </c>
      <c r="B4605" t="s">
        <v>62</v>
      </c>
      <c r="C4605" s="1">
        <v>42488</v>
      </c>
      <c r="D4605">
        <f>16.6-0-0</f>
        <v>16.600000000000001</v>
      </c>
      <c r="E4605">
        <v>15.4</v>
      </c>
      <c r="F4605" s="7">
        <v>16.02876219825373</v>
      </c>
      <c r="G4605" s="7">
        <v>19.176825486326464</v>
      </c>
      <c r="H4605">
        <v>20.7</v>
      </c>
      <c r="I4605" s="7">
        <v>22.381911474485481</v>
      </c>
      <c r="J4605">
        <v>11.6</v>
      </c>
      <c r="K4605">
        <v>467.84499999999997</v>
      </c>
      <c r="L4605">
        <v>431.2</v>
      </c>
      <c r="M4605">
        <v>52.3</v>
      </c>
      <c r="N4605">
        <v>52.8</v>
      </c>
    </row>
    <row r="4606" spans="1:14" x14ac:dyDescent="0.25">
      <c r="A4606" t="s">
        <v>3</v>
      </c>
      <c r="B4606" t="s">
        <v>62</v>
      </c>
      <c r="C4606" s="1">
        <v>42488</v>
      </c>
      <c r="D4606">
        <f>3.9-0-0</f>
        <v>3.9</v>
      </c>
      <c r="E4606">
        <v>3.9</v>
      </c>
      <c r="F4606" s="7">
        <v>3.7657935285053932</v>
      </c>
      <c r="G4606" s="7">
        <v>13.07173949816746</v>
      </c>
      <c r="H4606">
        <v>14.11</v>
      </c>
      <c r="I4606" s="7">
        <v>15.256462362559908</v>
      </c>
      <c r="J4606">
        <v>3.2</v>
      </c>
      <c r="K4606">
        <v>127.92000000000002</v>
      </c>
      <c r="L4606">
        <v>109.2</v>
      </c>
      <c r="M4606">
        <v>29.4</v>
      </c>
      <c r="N4606">
        <v>29.7</v>
      </c>
    </row>
    <row r="4607" spans="1:14" x14ac:dyDescent="0.25">
      <c r="A4607" t="s">
        <v>4</v>
      </c>
      <c r="B4607" t="s">
        <v>62</v>
      </c>
      <c r="C4607" s="1">
        <v>42488</v>
      </c>
      <c r="D4607">
        <f>9-0-0</f>
        <v>9</v>
      </c>
      <c r="E4607">
        <v>7.8</v>
      </c>
      <c r="F4607" s="7">
        <v>8.6902927580893703</v>
      </c>
      <c r="G4607" s="7">
        <v>9.7088469128841233</v>
      </c>
      <c r="H4607">
        <v>10.48</v>
      </c>
      <c r="I4607" s="7">
        <v>11.331518466309557</v>
      </c>
      <c r="J4607">
        <v>6.3</v>
      </c>
      <c r="K4607">
        <v>252.83500000000006</v>
      </c>
      <c r="L4607">
        <v>218.4</v>
      </c>
      <c r="M4607">
        <v>52</v>
      </c>
      <c r="N4607">
        <v>52.5</v>
      </c>
    </row>
    <row r="4608" spans="1:14" x14ac:dyDescent="0.25">
      <c r="A4608" t="s">
        <v>5</v>
      </c>
      <c r="B4608" t="s">
        <v>62</v>
      </c>
      <c r="C4608" s="1">
        <v>42488</v>
      </c>
      <c r="D4608">
        <f>6.8-0-0</f>
        <v>6.8</v>
      </c>
      <c r="E4608">
        <v>7.7</v>
      </c>
      <c r="F4608" s="7">
        <v>6.5659989727786341</v>
      </c>
      <c r="G4608" s="7">
        <v>9.3660727375246644</v>
      </c>
      <c r="H4608">
        <v>10.11</v>
      </c>
      <c r="I4608" s="7">
        <v>10.931455314350154</v>
      </c>
      <c r="J4608">
        <v>7.6</v>
      </c>
      <c r="K4608">
        <v>306.14100000000002</v>
      </c>
      <c r="L4608">
        <v>215.6</v>
      </c>
      <c r="M4608">
        <v>22.9</v>
      </c>
      <c r="N4608">
        <v>23.1</v>
      </c>
    </row>
    <row r="4609" spans="1:14" x14ac:dyDescent="0.25">
      <c r="A4609" t="s">
        <v>6</v>
      </c>
      <c r="B4609" t="s">
        <v>62</v>
      </c>
      <c r="C4609" s="1">
        <v>42488</v>
      </c>
      <c r="D4609">
        <f>11-0-0</f>
        <v>11</v>
      </c>
      <c r="E4609">
        <v>15.4</v>
      </c>
      <c r="F4609" s="7">
        <v>10.621468926553675</v>
      </c>
      <c r="G4609" s="7">
        <v>11.543151959402309</v>
      </c>
      <c r="H4609">
        <v>12.46</v>
      </c>
      <c r="I4609" s="7">
        <v>13.472396955173387</v>
      </c>
      <c r="J4609">
        <v>8.9</v>
      </c>
      <c r="K4609">
        <v>357.28700000000009</v>
      </c>
      <c r="L4609">
        <v>431.2</v>
      </c>
      <c r="M4609">
        <v>37.9</v>
      </c>
      <c r="N4609">
        <v>38.200000000000003</v>
      </c>
    </row>
    <row r="4610" spans="1:14" x14ac:dyDescent="0.25">
      <c r="A4610" t="s">
        <v>7</v>
      </c>
      <c r="B4610" t="s">
        <v>62</v>
      </c>
      <c r="C4610" s="1">
        <v>42488</v>
      </c>
      <c r="D4610">
        <f>8.6-0-0</f>
        <v>8.6</v>
      </c>
      <c r="E4610">
        <v>11.5</v>
      </c>
      <c r="F4610" s="7">
        <v>8.3040575243965087</v>
      </c>
      <c r="G4610" s="7">
        <v>9.755167747392159</v>
      </c>
      <c r="H4610">
        <v>10.53</v>
      </c>
      <c r="I4610" s="7">
        <v>11.385581054412178</v>
      </c>
      <c r="J4610">
        <v>10.4</v>
      </c>
      <c r="K4610">
        <v>417.17100000000005</v>
      </c>
      <c r="L4610">
        <v>322</v>
      </c>
      <c r="M4610">
        <v>33.799999999999997</v>
      </c>
      <c r="N4610">
        <v>34.1</v>
      </c>
    </row>
    <row r="4611" spans="1:14" x14ac:dyDescent="0.25">
      <c r="A4611" t="s">
        <v>8</v>
      </c>
      <c r="B4611" t="s">
        <v>62</v>
      </c>
      <c r="C4611" s="1">
        <v>42488</v>
      </c>
      <c r="D4611">
        <f>13.2-0-0</f>
        <v>13.2</v>
      </c>
      <c r="E4611">
        <v>9.4</v>
      </c>
      <c r="F4611" s="7">
        <v>12.745762711864408</v>
      </c>
      <c r="G4611" s="7">
        <v>7.4113335212855906</v>
      </c>
      <c r="H4611">
        <v>8</v>
      </c>
      <c r="I4611" s="7">
        <v>8.6500140964195094</v>
      </c>
      <c r="J4611">
        <v>13.6</v>
      </c>
      <c r="K4611">
        <v>546.18999999999994</v>
      </c>
      <c r="L4611">
        <v>263.2</v>
      </c>
      <c r="M4611">
        <v>54.5</v>
      </c>
      <c r="N4611">
        <v>55</v>
      </c>
    </row>
    <row r="4612" spans="1:14" x14ac:dyDescent="0.25">
      <c r="A4612" t="s">
        <v>9</v>
      </c>
      <c r="B4612" t="s">
        <v>62</v>
      </c>
      <c r="C4612" s="1">
        <v>42488</v>
      </c>
      <c r="D4612">
        <f>10.8-0-0</f>
        <v>10.8</v>
      </c>
      <c r="E4612">
        <v>11.3</v>
      </c>
      <c r="F4612" s="7">
        <v>10.428351309707244</v>
      </c>
      <c r="G4612" s="7">
        <v>9.5976769100648394</v>
      </c>
      <c r="H4612">
        <v>10.36</v>
      </c>
      <c r="I4612" s="7">
        <v>11.201768254863264</v>
      </c>
      <c r="J4612">
        <v>9.4</v>
      </c>
      <c r="K4612">
        <v>378.32499999999999</v>
      </c>
      <c r="L4612">
        <v>316.40000000000003</v>
      </c>
      <c r="M4612">
        <v>33</v>
      </c>
      <c r="N4612">
        <v>33.299999999999997</v>
      </c>
    </row>
    <row r="4613" spans="1:14" x14ac:dyDescent="0.25">
      <c r="A4613" t="s">
        <v>10</v>
      </c>
      <c r="B4613" t="s">
        <v>62</v>
      </c>
      <c r="C4613" s="1">
        <v>42488</v>
      </c>
      <c r="D4613">
        <f>16.3-0-0</f>
        <v>16.3</v>
      </c>
      <c r="E4613">
        <v>12.5</v>
      </c>
      <c r="F4613" s="7">
        <v>15.739085772984081</v>
      </c>
      <c r="G4613" s="7">
        <v>9.0881477304764555</v>
      </c>
      <c r="H4613">
        <v>9.81</v>
      </c>
      <c r="I4613" s="7">
        <v>10.607079785734424</v>
      </c>
      <c r="J4613">
        <v>11.1</v>
      </c>
      <c r="K4613">
        <v>446.39999999999992</v>
      </c>
      <c r="L4613">
        <v>350</v>
      </c>
      <c r="M4613">
        <v>50.1</v>
      </c>
      <c r="N4613">
        <v>50.6</v>
      </c>
    </row>
    <row r="4614" spans="1:14" x14ac:dyDescent="0.25">
      <c r="A4614" t="s">
        <v>11</v>
      </c>
      <c r="B4614" t="s">
        <v>62</v>
      </c>
      <c r="C4614" s="1">
        <v>42488</v>
      </c>
      <c r="D4614">
        <f>12.6-0-0</f>
        <v>12.6</v>
      </c>
      <c r="E4614">
        <v>9.6</v>
      </c>
      <c r="F4614" s="7">
        <v>12.166409861325118</v>
      </c>
      <c r="G4614" s="7">
        <v>8.6990527206089627</v>
      </c>
      <c r="H4614">
        <v>9.39</v>
      </c>
      <c r="I4614" s="7">
        <v>10.1529540456724</v>
      </c>
      <c r="J4614">
        <v>7</v>
      </c>
      <c r="K4614">
        <v>279.83300000000003</v>
      </c>
      <c r="L4614">
        <v>268.8</v>
      </c>
      <c r="M4614">
        <v>34.799999999999997</v>
      </c>
      <c r="N4614">
        <v>35.1</v>
      </c>
    </row>
    <row r="4615" spans="1:14" x14ac:dyDescent="0.25">
      <c r="A4615" t="s">
        <v>12</v>
      </c>
      <c r="B4615" t="s">
        <v>62</v>
      </c>
      <c r="C4615" s="1">
        <v>42488</v>
      </c>
      <c r="D4615">
        <f>34-0-0</f>
        <v>34</v>
      </c>
      <c r="E4615">
        <v>28.9</v>
      </c>
      <c r="F4615" s="7">
        <v>32.829994863893177</v>
      </c>
      <c r="G4615" s="7">
        <v>6.1421426557654337</v>
      </c>
      <c r="H4615">
        <v>6.63</v>
      </c>
      <c r="I4615" s="7">
        <v>7.1686991824076687</v>
      </c>
      <c r="J4615">
        <v>24.2</v>
      </c>
      <c r="K4615">
        <v>975.06999999999994</v>
      </c>
      <c r="L4615">
        <v>809.19999999999993</v>
      </c>
      <c r="M4615">
        <v>242.9</v>
      </c>
      <c r="N4615">
        <v>245</v>
      </c>
    </row>
    <row r="4616" spans="1:14" x14ac:dyDescent="0.25">
      <c r="A4616" t="s">
        <v>13</v>
      </c>
      <c r="B4616" t="s">
        <v>62</v>
      </c>
      <c r="C4616" s="1">
        <v>42488</v>
      </c>
      <c r="D4616">
        <f>11-0-0</f>
        <v>11</v>
      </c>
      <c r="E4616">
        <v>10</v>
      </c>
      <c r="F4616" s="7">
        <v>10.621468926553675</v>
      </c>
      <c r="G4616" s="7">
        <v>6.4571243304200703</v>
      </c>
      <c r="H4616">
        <v>6.97</v>
      </c>
      <c r="I4616" s="7">
        <v>7.5363247815054981</v>
      </c>
      <c r="J4616">
        <v>7.9</v>
      </c>
      <c r="K4616">
        <v>317.5</v>
      </c>
      <c r="L4616">
        <v>280</v>
      </c>
      <c r="M4616">
        <v>29.5</v>
      </c>
      <c r="N4616">
        <v>29.8</v>
      </c>
    </row>
    <row r="4617" spans="1:14" x14ac:dyDescent="0.25">
      <c r="A4617" t="s">
        <v>14</v>
      </c>
      <c r="B4617" t="s">
        <v>62</v>
      </c>
      <c r="C4617" s="1">
        <v>42488</v>
      </c>
      <c r="D4617">
        <f>8-0-0</f>
        <v>8</v>
      </c>
      <c r="E4617">
        <v>6.1</v>
      </c>
      <c r="F4617" s="7">
        <v>7.7247046738572172</v>
      </c>
      <c r="G4617" s="7">
        <v>3.9002142655765417</v>
      </c>
      <c r="H4617">
        <v>4.21</v>
      </c>
      <c r="I4617" s="7">
        <v>4.5520699182407665</v>
      </c>
      <c r="J4617">
        <v>19.8</v>
      </c>
      <c r="K4617">
        <v>796</v>
      </c>
      <c r="L4617">
        <v>170.79999999999998</v>
      </c>
      <c r="M4617">
        <v>49.9</v>
      </c>
      <c r="N4617">
        <v>50.3</v>
      </c>
    </row>
    <row r="4618" spans="1:14" x14ac:dyDescent="0.25">
      <c r="A4618" t="s">
        <v>15</v>
      </c>
      <c r="B4618" t="s">
        <v>62</v>
      </c>
      <c r="C4618" s="1">
        <v>42488</v>
      </c>
      <c r="D4618">
        <f>12-0-0</f>
        <v>12</v>
      </c>
      <c r="E4618">
        <v>9.9</v>
      </c>
      <c r="F4618" s="7">
        <v>11.587057010785825</v>
      </c>
      <c r="G4618" s="7">
        <v>3.7797800958556511</v>
      </c>
      <c r="H4618">
        <v>4.08</v>
      </c>
      <c r="I4618" s="7">
        <v>4.4115071891739497</v>
      </c>
      <c r="J4618">
        <v>8.9</v>
      </c>
      <c r="K4618">
        <v>357.5</v>
      </c>
      <c r="L4618">
        <v>277.2</v>
      </c>
      <c r="M4618">
        <v>40.200000000000003</v>
      </c>
      <c r="N4618">
        <v>40.5</v>
      </c>
    </row>
    <row r="4619" spans="1:14" x14ac:dyDescent="0.25">
      <c r="A4619" t="s">
        <v>16</v>
      </c>
      <c r="B4619" t="s">
        <v>62</v>
      </c>
      <c r="C4619" s="1">
        <v>42488</v>
      </c>
      <c r="D4619">
        <f>12-0-0</f>
        <v>12</v>
      </c>
      <c r="E4619">
        <v>9.9</v>
      </c>
      <c r="F4619" s="7">
        <v>11.587057010785825</v>
      </c>
      <c r="G4619" s="7">
        <v>6.2903693261911453</v>
      </c>
      <c r="H4619">
        <v>6.79</v>
      </c>
      <c r="I4619" s="7">
        <v>7.3416994643360578</v>
      </c>
      <c r="J4619">
        <v>9</v>
      </c>
      <c r="K4619">
        <v>363.5</v>
      </c>
      <c r="L4619">
        <v>277.2</v>
      </c>
      <c r="M4619">
        <v>77.099999999999994</v>
      </c>
      <c r="N4619">
        <v>77.8</v>
      </c>
    </row>
    <row r="4620" spans="1:14" x14ac:dyDescent="0.25">
      <c r="A4620" t="s">
        <v>17</v>
      </c>
      <c r="B4620" t="s">
        <v>62</v>
      </c>
      <c r="C4620" s="1">
        <v>42488</v>
      </c>
      <c r="D4620">
        <v>0</v>
      </c>
      <c r="E4620">
        <v>17</v>
      </c>
      <c r="F4620" s="7">
        <v>0</v>
      </c>
      <c r="G4620" s="7">
        <v>3.0479109106286995</v>
      </c>
      <c r="H4620">
        <v>3.29</v>
      </c>
      <c r="I4620" s="7">
        <v>3.5573182971525235</v>
      </c>
      <c r="J4620">
        <v>50.3</v>
      </c>
      <c r="K4620">
        <v>0</v>
      </c>
      <c r="L4620">
        <v>476</v>
      </c>
      <c r="M4620">
        <v>561.5</v>
      </c>
      <c r="N4620">
        <v>566.5</v>
      </c>
    </row>
    <row r="4621" spans="1:14" x14ac:dyDescent="0.25">
      <c r="A4621" t="s">
        <v>18</v>
      </c>
      <c r="B4621" t="s">
        <v>62</v>
      </c>
      <c r="C4621" s="1">
        <v>42488</v>
      </c>
      <c r="D4621">
        <f>21-0-0</f>
        <v>21</v>
      </c>
      <c r="E4621">
        <v>16.2</v>
      </c>
      <c r="F4621" s="7">
        <v>20.277349768875197</v>
      </c>
      <c r="G4621" s="7">
        <v>2.2975133915985331</v>
      </c>
      <c r="H4621">
        <v>2.48</v>
      </c>
      <c r="I4621" s="7">
        <v>2.6815043698900478</v>
      </c>
      <c r="J4621">
        <v>14</v>
      </c>
      <c r="K4621">
        <v>563</v>
      </c>
      <c r="L4621">
        <v>453.59999999999997</v>
      </c>
      <c r="M4621">
        <v>168.3</v>
      </c>
      <c r="N4621">
        <v>169.8</v>
      </c>
    </row>
    <row r="4622" spans="1:14" x14ac:dyDescent="0.25">
      <c r="A4622" t="s">
        <v>19</v>
      </c>
      <c r="B4622" t="s">
        <v>62</v>
      </c>
      <c r="C4622" s="1">
        <v>42488</v>
      </c>
      <c r="D4622">
        <f>14.5-0-0</f>
        <v>14.5</v>
      </c>
      <c r="E4622">
        <v>14.6</v>
      </c>
      <c r="F4622" s="7">
        <v>14.001027221366206</v>
      </c>
      <c r="G4622" s="7">
        <v>2.2882492246969264</v>
      </c>
      <c r="H4622">
        <v>2.4700000000000002</v>
      </c>
      <c r="I4622" s="7">
        <v>2.670691852269524</v>
      </c>
      <c r="J4622">
        <v>10.7</v>
      </c>
      <c r="K4622">
        <v>430.5</v>
      </c>
      <c r="L4622">
        <v>408.8</v>
      </c>
      <c r="M4622">
        <v>201</v>
      </c>
      <c r="N4622">
        <v>202.8</v>
      </c>
    </row>
    <row r="4623" spans="1:14" x14ac:dyDescent="0.25">
      <c r="A4623" t="s">
        <v>20</v>
      </c>
      <c r="B4623" t="s">
        <v>62</v>
      </c>
      <c r="C4623" s="1">
        <v>42488</v>
      </c>
      <c r="D4623">
        <f>31-0-0</f>
        <v>31</v>
      </c>
      <c r="E4623">
        <v>23.5</v>
      </c>
      <c r="F4623" s="7">
        <v>29.933230611196716</v>
      </c>
      <c r="G4623" s="7">
        <v>1.8713617141246115</v>
      </c>
      <c r="H4623">
        <v>2.02</v>
      </c>
      <c r="I4623" s="7">
        <v>2.1841285593459259</v>
      </c>
      <c r="J4623">
        <v>20.8</v>
      </c>
      <c r="K4623">
        <v>834.5</v>
      </c>
      <c r="L4623">
        <v>658</v>
      </c>
      <c r="M4623">
        <v>197.4</v>
      </c>
      <c r="N4623">
        <v>199.2</v>
      </c>
    </row>
    <row r="4624" spans="1:14" x14ac:dyDescent="0.25">
      <c r="A4624" t="s">
        <v>21</v>
      </c>
      <c r="B4624" t="s">
        <v>62</v>
      </c>
      <c r="C4624" s="1">
        <v>42488</v>
      </c>
      <c r="D4624">
        <f>26-0-0</f>
        <v>26</v>
      </c>
      <c r="E4624">
        <v>22.5</v>
      </c>
      <c r="F4624" s="7">
        <v>25.105290190035955</v>
      </c>
      <c r="G4624" s="7">
        <v>2.7977784042853102</v>
      </c>
      <c r="H4624">
        <v>3.02</v>
      </c>
      <c r="I4624" s="7">
        <v>3.2653803213983648</v>
      </c>
      <c r="J4624">
        <v>18.100000000000001</v>
      </c>
      <c r="K4624">
        <v>726</v>
      </c>
      <c r="L4624">
        <v>630</v>
      </c>
      <c r="M4624">
        <v>316.39999999999998</v>
      </c>
      <c r="N4624">
        <v>319.2</v>
      </c>
    </row>
    <row r="4625" spans="1:14" x14ac:dyDescent="0.25">
      <c r="A4625" t="s">
        <v>22</v>
      </c>
      <c r="B4625" t="s">
        <v>62</v>
      </c>
      <c r="C4625" s="1">
        <v>42488</v>
      </c>
      <c r="D4625">
        <f>17-0-0</f>
        <v>17</v>
      </c>
      <c r="E4625">
        <v>17.100000000000001</v>
      </c>
      <c r="F4625" s="7">
        <v>16.414997431946588</v>
      </c>
      <c r="G4625" s="7">
        <v>1.3155117000281922</v>
      </c>
      <c r="H4625">
        <v>1.42</v>
      </c>
      <c r="I4625" s="7">
        <v>1.5353775021144629</v>
      </c>
      <c r="J4625">
        <v>12.5</v>
      </c>
      <c r="K4625">
        <v>503.5</v>
      </c>
      <c r="L4625">
        <v>478.80000000000007</v>
      </c>
      <c r="M4625">
        <v>206.9</v>
      </c>
      <c r="N4625">
        <v>208.7</v>
      </c>
    </row>
    <row r="4626" spans="1:14" x14ac:dyDescent="0.25">
      <c r="A4626" t="s">
        <v>23</v>
      </c>
      <c r="B4626" t="s">
        <v>62</v>
      </c>
      <c r="C4626" s="1">
        <v>42488</v>
      </c>
      <c r="D4626">
        <f>6.5-0-0</f>
        <v>6.5</v>
      </c>
      <c r="E4626">
        <v>4.7</v>
      </c>
      <c r="F4626" s="7">
        <v>6.2763225475089888</v>
      </c>
      <c r="G4626" s="7">
        <v>2.1770792218776425</v>
      </c>
      <c r="H4626">
        <v>2.35</v>
      </c>
      <c r="I4626" s="7">
        <v>2.540941640823231</v>
      </c>
      <c r="J4626">
        <v>3.2</v>
      </c>
      <c r="K4626">
        <v>129.46499999999997</v>
      </c>
      <c r="L4626">
        <v>131.6</v>
      </c>
      <c r="M4626">
        <v>4.8</v>
      </c>
      <c r="N4626">
        <v>4.8</v>
      </c>
    </row>
    <row r="4627" spans="1:14" x14ac:dyDescent="0.25">
      <c r="A4627" t="s">
        <v>24</v>
      </c>
      <c r="B4627" t="s">
        <v>62</v>
      </c>
      <c r="C4627" s="1">
        <v>42488</v>
      </c>
      <c r="D4627">
        <f>37.5-0-0</f>
        <v>37.5</v>
      </c>
      <c r="E4627">
        <v>35</v>
      </c>
      <c r="F4627" s="7">
        <v>36.20955315870571</v>
      </c>
      <c r="G4627" s="7">
        <v>1.5934367070764017</v>
      </c>
      <c r="H4627">
        <v>1.72</v>
      </c>
      <c r="I4627" s="7">
        <v>1.8597530307301944</v>
      </c>
      <c r="J4627">
        <v>26.1</v>
      </c>
      <c r="K4627">
        <v>1051</v>
      </c>
      <c r="L4627">
        <v>980</v>
      </c>
      <c r="M4627">
        <v>432</v>
      </c>
      <c r="N4627">
        <v>435.8</v>
      </c>
    </row>
    <row r="4628" spans="1:14" x14ac:dyDescent="0.25">
      <c r="A4628" t="s">
        <v>25</v>
      </c>
      <c r="B4628" t="s">
        <v>62</v>
      </c>
      <c r="C4628" s="1">
        <v>42488</v>
      </c>
      <c r="D4628">
        <f>7-0-0</f>
        <v>7</v>
      </c>
      <c r="E4628">
        <v>6.3</v>
      </c>
      <c r="F4628" s="7">
        <v>6.7591165896250649</v>
      </c>
      <c r="G4628" s="7">
        <v>2.1400225542712144</v>
      </c>
      <c r="H4628">
        <v>2.31</v>
      </c>
      <c r="I4628" s="7">
        <v>2.4976915703411335</v>
      </c>
      <c r="J4628">
        <v>4.4000000000000004</v>
      </c>
      <c r="K4628">
        <v>177</v>
      </c>
      <c r="L4628">
        <v>176.4</v>
      </c>
      <c r="M4628">
        <v>10.9</v>
      </c>
      <c r="N4628">
        <v>11</v>
      </c>
    </row>
    <row r="4629" spans="1:14" x14ac:dyDescent="0.25">
      <c r="A4629" t="s">
        <v>26</v>
      </c>
      <c r="B4629" t="s">
        <v>62</v>
      </c>
      <c r="C4629" s="1">
        <v>42488</v>
      </c>
      <c r="D4629">
        <f>15-0-0</f>
        <v>15</v>
      </c>
      <c r="E4629">
        <v>13.8</v>
      </c>
      <c r="F4629" s="7">
        <v>14.483821263482282</v>
      </c>
      <c r="G4629" s="7">
        <v>1.4452100366506901</v>
      </c>
      <c r="H4629">
        <v>1.56</v>
      </c>
      <c r="I4629" s="7">
        <v>1.6867527488018044</v>
      </c>
      <c r="J4629">
        <v>12.8</v>
      </c>
      <c r="K4629">
        <v>515</v>
      </c>
      <c r="L4629">
        <v>386.40000000000003</v>
      </c>
      <c r="M4629">
        <v>64.099999999999994</v>
      </c>
      <c r="N4629">
        <v>64.599999999999994</v>
      </c>
    </row>
    <row r="4630" spans="1:14" x14ac:dyDescent="0.25">
      <c r="A4630" t="s">
        <v>27</v>
      </c>
      <c r="B4630" t="s">
        <v>62</v>
      </c>
      <c r="C4630" s="1">
        <v>42488</v>
      </c>
      <c r="D4630">
        <f>23-0-0</f>
        <v>23</v>
      </c>
      <c r="E4630">
        <v>18.2</v>
      </c>
      <c r="F4630" s="7">
        <v>22.208525937339502</v>
      </c>
      <c r="G4630" s="7">
        <v>1.2506625317169435</v>
      </c>
      <c r="H4630">
        <v>1.35</v>
      </c>
      <c r="I4630" s="7">
        <v>1.4596898787707921</v>
      </c>
      <c r="J4630">
        <v>13.4</v>
      </c>
      <c r="K4630">
        <v>539.5</v>
      </c>
      <c r="L4630">
        <v>509.59999999999997</v>
      </c>
      <c r="M4630">
        <v>216.9</v>
      </c>
      <c r="N4630">
        <v>218.8</v>
      </c>
    </row>
    <row r="4631" spans="1:14" x14ac:dyDescent="0.25">
      <c r="A4631" t="s">
        <v>28</v>
      </c>
      <c r="B4631" t="s">
        <v>62</v>
      </c>
      <c r="C4631" s="1">
        <v>42488</v>
      </c>
      <c r="D4631">
        <f>5-0-0</f>
        <v>5</v>
      </c>
      <c r="E4631">
        <v>7</v>
      </c>
      <c r="F4631" s="7">
        <v>4.8279404211607613</v>
      </c>
      <c r="G4631" s="7">
        <v>1.2413983648153364</v>
      </c>
      <c r="H4631">
        <v>1.34</v>
      </c>
      <c r="I4631" s="7">
        <v>1.4488773611502679</v>
      </c>
      <c r="J4631">
        <v>4.2</v>
      </c>
      <c r="K4631">
        <v>167.5</v>
      </c>
      <c r="L4631">
        <v>196</v>
      </c>
      <c r="M4631">
        <v>67.8</v>
      </c>
      <c r="N4631">
        <v>68.400000000000006</v>
      </c>
    </row>
    <row r="4632" spans="1:14" x14ac:dyDescent="0.25">
      <c r="A4632" t="s">
        <v>29</v>
      </c>
      <c r="B4632" t="s">
        <v>62</v>
      </c>
      <c r="C4632" s="1">
        <v>42488</v>
      </c>
      <c r="D4632">
        <f>16.5-0-0</f>
        <v>16.5</v>
      </c>
      <c r="E4632">
        <v>12.4</v>
      </c>
      <c r="F4632" s="7">
        <v>15.93220338983051</v>
      </c>
      <c r="G4632" s="7">
        <v>1.1950775303073016</v>
      </c>
      <c r="H4632">
        <v>1.29</v>
      </c>
      <c r="I4632" s="7">
        <v>1.3948147730476459</v>
      </c>
      <c r="J4632">
        <v>10.9</v>
      </c>
      <c r="K4632">
        <v>439.5</v>
      </c>
      <c r="L4632">
        <v>347.2</v>
      </c>
      <c r="M4632">
        <v>38.4</v>
      </c>
      <c r="N4632">
        <v>38.799999999999997</v>
      </c>
    </row>
    <row r="4633" spans="1:14" x14ac:dyDescent="0.25">
      <c r="A4633" t="s">
        <v>30</v>
      </c>
      <c r="B4633" t="s">
        <v>62</v>
      </c>
      <c r="C4633" s="1">
        <v>42488</v>
      </c>
      <c r="D4633">
        <f>35-0-0</f>
        <v>35</v>
      </c>
      <c r="E4633">
        <v>31.3</v>
      </c>
      <c r="F4633" s="7">
        <v>33.795582948125329</v>
      </c>
      <c r="G4633" s="7">
        <v>1.4822667042571183</v>
      </c>
      <c r="H4633">
        <v>1.6</v>
      </c>
      <c r="I4633" s="7">
        <v>1.7300028192839019</v>
      </c>
      <c r="J4633">
        <v>24.6</v>
      </c>
      <c r="K4633">
        <v>989</v>
      </c>
      <c r="L4633">
        <v>876.4</v>
      </c>
      <c r="M4633">
        <v>92.4</v>
      </c>
      <c r="N4633">
        <v>93.3</v>
      </c>
    </row>
    <row r="4634" spans="1:14" x14ac:dyDescent="0.25">
      <c r="A4634" t="s">
        <v>31</v>
      </c>
      <c r="B4634" t="s">
        <v>62</v>
      </c>
      <c r="C4634" s="1">
        <v>42488</v>
      </c>
      <c r="D4634">
        <f>52-0-0</f>
        <v>52</v>
      </c>
      <c r="E4634">
        <v>40.299999999999997</v>
      </c>
      <c r="F4634" s="7">
        <v>50.21058038007191</v>
      </c>
      <c r="G4634" s="7">
        <v>1.2413983648153364</v>
      </c>
      <c r="H4634">
        <v>1.34</v>
      </c>
      <c r="I4634" s="7">
        <v>1.4488773611502679</v>
      </c>
      <c r="J4634">
        <v>36.4</v>
      </c>
      <c r="K4634">
        <v>1463.5</v>
      </c>
      <c r="L4634">
        <v>1128.3999999999999</v>
      </c>
      <c r="M4634">
        <v>237</v>
      </c>
      <c r="N4634">
        <v>239.1</v>
      </c>
    </row>
    <row r="4635" spans="1:14" x14ac:dyDescent="0.25">
      <c r="A4635" t="s">
        <v>32</v>
      </c>
      <c r="B4635" t="s">
        <v>62</v>
      </c>
      <c r="C4635" s="1">
        <v>42488</v>
      </c>
      <c r="D4635">
        <f>7-0-0</f>
        <v>7</v>
      </c>
      <c r="E4635">
        <v>6.8</v>
      </c>
      <c r="F4635" s="7">
        <v>6.7591165896250649</v>
      </c>
      <c r="G4635" s="7">
        <v>0.76892585283337989</v>
      </c>
      <c r="H4635">
        <v>0.83</v>
      </c>
      <c r="I4635" s="7">
        <v>0.89743896250352395</v>
      </c>
      <c r="J4635">
        <v>4.9000000000000004</v>
      </c>
      <c r="K4635">
        <v>196</v>
      </c>
      <c r="L4635">
        <v>190.4</v>
      </c>
      <c r="M4635">
        <v>65.900000000000006</v>
      </c>
      <c r="N4635">
        <v>66.5</v>
      </c>
    </row>
    <row r="4636" spans="1:14" x14ac:dyDescent="0.25">
      <c r="A4636" t="s">
        <v>33</v>
      </c>
      <c r="B4636" t="s">
        <v>62</v>
      </c>
      <c r="C4636" s="1">
        <v>42488</v>
      </c>
      <c r="D4636">
        <v>0</v>
      </c>
      <c r="E4636">
        <v>15</v>
      </c>
      <c r="F4636" s="7">
        <v>0</v>
      </c>
      <c r="G4636" s="7">
        <v>0.89862418945587785</v>
      </c>
      <c r="H4636">
        <v>0.97</v>
      </c>
      <c r="I4636" s="7">
        <v>1.0488142091908654</v>
      </c>
      <c r="J4636">
        <v>44.4</v>
      </c>
      <c r="K4636">
        <v>0</v>
      </c>
      <c r="L4636">
        <v>420</v>
      </c>
      <c r="M4636">
        <v>909.2</v>
      </c>
      <c r="N4636">
        <v>917.3</v>
      </c>
    </row>
    <row r="4637" spans="1:14" x14ac:dyDescent="0.25">
      <c r="A4637" t="s">
        <v>34</v>
      </c>
      <c r="B4637" t="s">
        <v>62</v>
      </c>
      <c r="C4637" s="1">
        <v>42488</v>
      </c>
      <c r="D4637">
        <f>8.3-0-0</f>
        <v>8.3000000000000007</v>
      </c>
      <c r="E4637">
        <v>7.2</v>
      </c>
      <c r="F4637" s="7">
        <v>8.0143810991268651</v>
      </c>
      <c r="G4637" s="7">
        <v>0.51879334648999142</v>
      </c>
      <c r="H4637">
        <v>0.56000000000000005</v>
      </c>
      <c r="I4637" s="7">
        <v>0.6055009867493657</v>
      </c>
      <c r="J4637">
        <v>6</v>
      </c>
      <c r="K4637">
        <v>239.42499999999995</v>
      </c>
      <c r="L4637">
        <v>201.6</v>
      </c>
      <c r="M4637">
        <v>22.4</v>
      </c>
      <c r="N4637">
        <v>22.6</v>
      </c>
    </row>
    <row r="4638" spans="1:14" x14ac:dyDescent="0.25">
      <c r="A4638" t="s">
        <v>35</v>
      </c>
      <c r="B4638" t="s">
        <v>62</v>
      </c>
      <c r="C4638" s="1">
        <v>42488</v>
      </c>
      <c r="D4638">
        <f>21-0-0</f>
        <v>21</v>
      </c>
      <c r="E4638">
        <v>18</v>
      </c>
      <c r="F4638" s="7">
        <v>20.277349768875197</v>
      </c>
      <c r="G4638" s="7">
        <v>0.5095291795883844</v>
      </c>
      <c r="H4638">
        <v>0.55000000000000004</v>
      </c>
      <c r="I4638" s="7">
        <v>0.59468846912884132</v>
      </c>
      <c r="J4638">
        <v>15.6</v>
      </c>
      <c r="K4638">
        <v>627</v>
      </c>
      <c r="L4638">
        <v>504</v>
      </c>
      <c r="M4638">
        <v>253.7</v>
      </c>
      <c r="N4638">
        <v>256</v>
      </c>
    </row>
    <row r="4639" spans="1:14" x14ac:dyDescent="0.25">
      <c r="A4639" t="s">
        <v>36</v>
      </c>
      <c r="B4639" t="s">
        <v>62</v>
      </c>
      <c r="C4639" s="1">
        <v>42488</v>
      </c>
      <c r="D4639">
        <v>0</v>
      </c>
      <c r="E4639">
        <v>8</v>
      </c>
      <c r="F4639" s="7">
        <v>0</v>
      </c>
      <c r="G4639" s="7">
        <v>0.23160417254017471</v>
      </c>
      <c r="H4639">
        <v>0.25</v>
      </c>
      <c r="I4639" s="7">
        <v>0.27031294051310967</v>
      </c>
      <c r="J4639">
        <v>23.7</v>
      </c>
      <c r="K4639">
        <v>0</v>
      </c>
      <c r="L4639">
        <v>224</v>
      </c>
      <c r="M4639">
        <v>0</v>
      </c>
      <c r="N4639">
        <v>0</v>
      </c>
    </row>
    <row r="4640" spans="1:14" x14ac:dyDescent="0.25">
      <c r="A4640" t="s">
        <v>37</v>
      </c>
      <c r="B4640" t="s">
        <v>62</v>
      </c>
      <c r="C4640" s="1">
        <v>42488</v>
      </c>
      <c r="D4640">
        <v>0</v>
      </c>
      <c r="E4640">
        <v>0</v>
      </c>
      <c r="F4640" s="7">
        <v>0</v>
      </c>
      <c r="G4640" s="7">
        <v>0</v>
      </c>
      <c r="H4640">
        <v>0</v>
      </c>
      <c r="I4640" s="7">
        <v>0</v>
      </c>
      <c r="J4640">
        <v>0</v>
      </c>
      <c r="K4640">
        <v>0</v>
      </c>
      <c r="L4640">
        <v>0</v>
      </c>
      <c r="M4640">
        <v>0</v>
      </c>
      <c r="N4640">
        <v>0</v>
      </c>
    </row>
    <row r="4641" spans="1:14" x14ac:dyDescent="0.25">
      <c r="A4641" t="s">
        <v>38</v>
      </c>
      <c r="B4641" t="s">
        <v>62</v>
      </c>
      <c r="C4641" s="1">
        <v>42488</v>
      </c>
      <c r="D4641">
        <v>0</v>
      </c>
      <c r="E4641">
        <v>10</v>
      </c>
      <c r="F4641" s="7">
        <v>0</v>
      </c>
      <c r="G4641" s="7">
        <v>0</v>
      </c>
      <c r="H4641">
        <v>0</v>
      </c>
      <c r="I4641" s="7">
        <v>0</v>
      </c>
      <c r="J4641">
        <v>29.6</v>
      </c>
      <c r="K4641">
        <v>0</v>
      </c>
      <c r="L4641">
        <v>280</v>
      </c>
      <c r="M4641">
        <v>609.20000000000005</v>
      </c>
      <c r="N4641">
        <v>614.6</v>
      </c>
    </row>
    <row r="4642" spans="1:14" x14ac:dyDescent="0.25">
      <c r="A4642" t="s">
        <v>59</v>
      </c>
      <c r="B4642" t="s">
        <v>62</v>
      </c>
      <c r="C4642" s="1">
        <v>42488</v>
      </c>
      <c r="D4642">
        <v>0</v>
      </c>
      <c r="E4642">
        <v>5</v>
      </c>
      <c r="F4642" s="7">
        <v>0</v>
      </c>
      <c r="G4642" s="7">
        <v>0</v>
      </c>
      <c r="I4642" s="7">
        <v>0</v>
      </c>
      <c r="K4642">
        <v>0</v>
      </c>
      <c r="L4642">
        <v>140</v>
      </c>
      <c r="M4642">
        <v>0</v>
      </c>
      <c r="N4642">
        <v>0</v>
      </c>
    </row>
    <row r="4643" spans="1:14" x14ac:dyDescent="0.25">
      <c r="A4643" t="s">
        <v>1</v>
      </c>
      <c r="B4643" t="s">
        <v>62</v>
      </c>
      <c r="C4643" s="1">
        <v>42489</v>
      </c>
      <c r="D4643">
        <v>591.19999999999993</v>
      </c>
      <c r="E4643">
        <v>507.19999999999993</v>
      </c>
      <c r="F4643">
        <v>531</v>
      </c>
      <c r="G4643">
        <v>127</v>
      </c>
      <c r="H4643">
        <v>177.35000000000002</v>
      </c>
      <c r="I4643">
        <v>180.54000000000002</v>
      </c>
      <c r="J4643">
        <v>545.23333333333335</v>
      </c>
      <c r="K4643">
        <v>18112.5</v>
      </c>
      <c r="L4643">
        <v>16901</v>
      </c>
      <c r="M4643">
        <v>5643.4000000000005</v>
      </c>
      <c r="N4643">
        <v>5746.3400000000011</v>
      </c>
    </row>
    <row r="4644" spans="1:14" x14ac:dyDescent="0.25">
      <c r="A4644" t="s">
        <v>2</v>
      </c>
      <c r="B4644" t="s">
        <v>62</v>
      </c>
      <c r="C4644" s="1">
        <v>42489</v>
      </c>
      <c r="D4644">
        <f>16.2-0-0</f>
        <v>16.2</v>
      </c>
      <c r="E4644">
        <v>15.4</v>
      </c>
      <c r="F4644" s="7">
        <v>14.550405953991881</v>
      </c>
      <c r="G4644" s="7">
        <v>14.823230899351563</v>
      </c>
      <c r="H4644">
        <v>20.7</v>
      </c>
      <c r="I4644" s="7">
        <v>21.07233154778686</v>
      </c>
      <c r="J4644">
        <v>11.7</v>
      </c>
      <c r="K4644">
        <v>484.065</v>
      </c>
      <c r="L4644">
        <v>446.6</v>
      </c>
      <c r="M4644">
        <v>54.1</v>
      </c>
      <c r="N4644">
        <v>55.1</v>
      </c>
    </row>
    <row r="4645" spans="1:14" x14ac:dyDescent="0.25">
      <c r="A4645" t="s">
        <v>3</v>
      </c>
      <c r="B4645" t="s">
        <v>62</v>
      </c>
      <c r="C4645" s="1">
        <v>42489</v>
      </c>
      <c r="D4645">
        <f>4.2-0-0</f>
        <v>4.2</v>
      </c>
      <c r="E4645">
        <v>3.9</v>
      </c>
      <c r="F4645" s="7">
        <v>3.7723274695534514</v>
      </c>
      <c r="G4645" s="7">
        <v>10.104144347335776</v>
      </c>
      <c r="H4645">
        <v>14.11</v>
      </c>
      <c r="I4645" s="7">
        <v>14.363797011559063</v>
      </c>
      <c r="J4645">
        <v>3.2</v>
      </c>
      <c r="K4645">
        <v>132.16</v>
      </c>
      <c r="L4645">
        <v>113.1</v>
      </c>
      <c r="M4645">
        <v>30.3</v>
      </c>
      <c r="N4645">
        <v>30.9</v>
      </c>
    </row>
    <row r="4646" spans="1:14" x14ac:dyDescent="0.25">
      <c r="A4646" t="s">
        <v>4</v>
      </c>
      <c r="B4646" t="s">
        <v>62</v>
      </c>
      <c r="C4646" s="1">
        <v>42489</v>
      </c>
      <c r="D4646">
        <f>8.8-0-0</f>
        <v>8.8000000000000007</v>
      </c>
      <c r="E4646">
        <v>7.8</v>
      </c>
      <c r="F4646" s="7">
        <v>7.9039242219215167</v>
      </c>
      <c r="G4646" s="7">
        <v>7.5047082041161541</v>
      </c>
      <c r="H4646">
        <v>10.48</v>
      </c>
      <c r="I4646" s="7">
        <v>10.668504087961658</v>
      </c>
      <c r="J4646">
        <v>6.3</v>
      </c>
      <c r="K4646">
        <v>261.625</v>
      </c>
      <c r="L4646">
        <v>226.2</v>
      </c>
      <c r="M4646">
        <v>53.7</v>
      </c>
      <c r="N4646">
        <v>54.7</v>
      </c>
    </row>
    <row r="4647" spans="1:14" x14ac:dyDescent="0.25">
      <c r="A4647" t="s">
        <v>5</v>
      </c>
      <c r="B4647" t="s">
        <v>62</v>
      </c>
      <c r="C4647" s="1">
        <v>42489</v>
      </c>
      <c r="D4647">
        <f>7.6-0-0</f>
        <v>7.6</v>
      </c>
      <c r="E4647">
        <v>7.7</v>
      </c>
      <c r="F4647" s="7">
        <v>6.8261163734776735</v>
      </c>
      <c r="G4647" s="7">
        <v>7.2397519030166331</v>
      </c>
      <c r="H4647">
        <v>10.11</v>
      </c>
      <c r="I4647" s="7">
        <v>10.291848886382859</v>
      </c>
      <c r="J4647">
        <v>7.6</v>
      </c>
      <c r="K4647">
        <v>313.76600000000002</v>
      </c>
      <c r="L4647">
        <v>223.3</v>
      </c>
      <c r="M4647">
        <v>23.4</v>
      </c>
      <c r="N4647">
        <v>23.9</v>
      </c>
    </row>
    <row r="4648" spans="1:14" x14ac:dyDescent="0.25">
      <c r="A4648" t="s">
        <v>6</v>
      </c>
      <c r="B4648" t="s">
        <v>62</v>
      </c>
      <c r="C4648" s="1">
        <v>42489</v>
      </c>
      <c r="D4648">
        <f>19.2-0-0</f>
        <v>19.2</v>
      </c>
      <c r="E4648">
        <v>15.4</v>
      </c>
      <c r="F4648" s="7">
        <v>17.24492557510149</v>
      </c>
      <c r="G4648" s="7">
        <v>8.9225824640541287</v>
      </c>
      <c r="H4648">
        <v>12.46</v>
      </c>
      <c r="I4648" s="7">
        <v>12.684118409923881</v>
      </c>
      <c r="J4648">
        <v>9.1</v>
      </c>
      <c r="K4648">
        <v>376.43700000000007</v>
      </c>
      <c r="L4648">
        <v>446.6</v>
      </c>
      <c r="M4648">
        <v>39.799999999999997</v>
      </c>
      <c r="N4648">
        <v>40.5</v>
      </c>
    </row>
    <row r="4649" spans="1:14" x14ac:dyDescent="0.25">
      <c r="A4649" t="s">
        <v>7</v>
      </c>
      <c r="B4649" t="s">
        <v>62</v>
      </c>
      <c r="C4649" s="1">
        <v>42489</v>
      </c>
      <c r="D4649">
        <f>5.4-0-0.5</f>
        <v>4.9000000000000004</v>
      </c>
      <c r="E4649">
        <v>11.5</v>
      </c>
      <c r="F4649" s="7">
        <v>4.4010487144790265</v>
      </c>
      <c r="G4649" s="7">
        <v>7.5405131096701421</v>
      </c>
      <c r="H4649">
        <v>10.53</v>
      </c>
      <c r="I4649" s="7">
        <v>10.71940343952636</v>
      </c>
      <c r="J4649">
        <v>10.199999999999999</v>
      </c>
      <c r="K4649">
        <v>422.56200000000013</v>
      </c>
      <c r="L4649">
        <v>333.5</v>
      </c>
      <c r="M4649">
        <v>34.1</v>
      </c>
      <c r="N4649">
        <v>34.700000000000003</v>
      </c>
    </row>
    <row r="4650" spans="1:14" x14ac:dyDescent="0.25">
      <c r="A4650" t="s">
        <v>8</v>
      </c>
      <c r="B4650" t="s">
        <v>62</v>
      </c>
      <c r="C4650" s="1">
        <v>42489</v>
      </c>
      <c r="D4650">
        <f>14.7-0-0</f>
        <v>14.7</v>
      </c>
      <c r="E4650">
        <v>9.4</v>
      </c>
      <c r="F4650" s="7">
        <v>13.203146143437078</v>
      </c>
      <c r="G4650" s="7">
        <v>5.7287848886382848</v>
      </c>
      <c r="H4650">
        <v>8</v>
      </c>
      <c r="I4650" s="7">
        <v>8.1438962503524106</v>
      </c>
      <c r="J4650">
        <v>13.6</v>
      </c>
      <c r="K4650">
        <v>560.93000000000006</v>
      </c>
      <c r="L4650">
        <v>272.60000000000002</v>
      </c>
      <c r="M4650">
        <v>55.9</v>
      </c>
      <c r="N4650">
        <v>56.9</v>
      </c>
    </row>
    <row r="4651" spans="1:14" x14ac:dyDescent="0.25">
      <c r="A4651" t="s">
        <v>9</v>
      </c>
      <c r="B4651" t="s">
        <v>62</v>
      </c>
      <c r="C4651" s="1">
        <v>42489</v>
      </c>
      <c r="D4651">
        <f>9.5-0-0</f>
        <v>9.5</v>
      </c>
      <c r="E4651">
        <v>11.3</v>
      </c>
      <c r="F4651" s="7">
        <v>8.5326454668470912</v>
      </c>
      <c r="G4651" s="7">
        <v>7.4187764307865791</v>
      </c>
      <c r="H4651">
        <v>10.36</v>
      </c>
      <c r="I4651" s="7">
        <v>10.546345644206371</v>
      </c>
      <c r="J4651">
        <v>9.4</v>
      </c>
      <c r="K4651">
        <v>387.77499999999998</v>
      </c>
      <c r="L4651">
        <v>327.70000000000005</v>
      </c>
      <c r="M4651">
        <v>33.799999999999997</v>
      </c>
      <c r="N4651">
        <v>34.4</v>
      </c>
    </row>
    <row r="4652" spans="1:14" x14ac:dyDescent="0.25">
      <c r="A4652" t="s">
        <v>10</v>
      </c>
      <c r="B4652" t="s">
        <v>62</v>
      </c>
      <c r="C4652" s="1">
        <v>42489</v>
      </c>
      <c r="D4652">
        <f>15.9-0-0</f>
        <v>15.9</v>
      </c>
      <c r="E4652">
        <v>12.5</v>
      </c>
      <c r="F4652" s="7">
        <v>14.280953991880921</v>
      </c>
      <c r="G4652" s="7">
        <v>7.0249224696926982</v>
      </c>
      <c r="H4652">
        <v>9.81</v>
      </c>
      <c r="I4652" s="7">
        <v>9.9864527769946445</v>
      </c>
      <c r="J4652">
        <v>11.2</v>
      </c>
      <c r="K4652">
        <v>462.27499999999992</v>
      </c>
      <c r="L4652">
        <v>362.5</v>
      </c>
      <c r="M4652">
        <v>51.8</v>
      </c>
      <c r="N4652">
        <v>52.7</v>
      </c>
    </row>
    <row r="4653" spans="1:14" x14ac:dyDescent="0.25">
      <c r="A4653" t="s">
        <v>11</v>
      </c>
      <c r="B4653" t="s">
        <v>62</v>
      </c>
      <c r="C4653" s="1">
        <v>42489</v>
      </c>
      <c r="D4653">
        <f>12.9-0-0</f>
        <v>12.9</v>
      </c>
      <c r="E4653">
        <v>9.6</v>
      </c>
      <c r="F4653" s="7">
        <v>11.586434370771315</v>
      </c>
      <c r="G4653" s="7">
        <v>6.7241612630391874</v>
      </c>
      <c r="H4653">
        <v>9.39</v>
      </c>
      <c r="I4653" s="7">
        <v>9.5588982238511431</v>
      </c>
      <c r="J4653">
        <v>7.1</v>
      </c>
      <c r="K4653">
        <v>292.75299999999999</v>
      </c>
      <c r="L4653">
        <v>278.39999999999998</v>
      </c>
      <c r="M4653">
        <v>36.4</v>
      </c>
      <c r="N4653">
        <v>37.1</v>
      </c>
    </row>
    <row r="4654" spans="1:14" x14ac:dyDescent="0.25">
      <c r="A4654" t="s">
        <v>12</v>
      </c>
      <c r="B4654" t="s">
        <v>62</v>
      </c>
      <c r="C4654" s="1">
        <v>42489</v>
      </c>
      <c r="D4654">
        <f>34.3-0-0</f>
        <v>34.299999999999997</v>
      </c>
      <c r="E4654">
        <v>28.9</v>
      </c>
      <c r="F4654" s="7">
        <v>30.807341001353183</v>
      </c>
      <c r="G4654" s="7">
        <v>4.7477304764589787</v>
      </c>
      <c r="H4654">
        <v>6.63</v>
      </c>
      <c r="I4654" s="7">
        <v>6.7492540174795606</v>
      </c>
      <c r="J4654">
        <v>24.4</v>
      </c>
      <c r="K4654">
        <v>1009.3400000000001</v>
      </c>
      <c r="L4654">
        <v>838.09999999999991</v>
      </c>
      <c r="M4654">
        <v>250.9</v>
      </c>
      <c r="N4654">
        <v>255.5</v>
      </c>
    </row>
    <row r="4655" spans="1:14" x14ac:dyDescent="0.25">
      <c r="A4655" t="s">
        <v>13</v>
      </c>
      <c r="B4655" t="s">
        <v>62</v>
      </c>
      <c r="C4655" s="1">
        <v>42489</v>
      </c>
      <c r="D4655">
        <f>12-0-0</f>
        <v>12</v>
      </c>
      <c r="E4655">
        <v>10</v>
      </c>
      <c r="F4655" s="7">
        <v>10.778078484438431</v>
      </c>
      <c r="G4655" s="7">
        <v>4.9912038342261056</v>
      </c>
      <c r="H4655">
        <v>6.97</v>
      </c>
      <c r="I4655" s="7">
        <v>7.0953696081195368</v>
      </c>
      <c r="J4655">
        <v>8</v>
      </c>
      <c r="K4655">
        <v>329.5</v>
      </c>
      <c r="L4655">
        <v>290</v>
      </c>
      <c r="M4655">
        <v>30.7</v>
      </c>
      <c r="N4655">
        <v>31.2</v>
      </c>
    </row>
    <row r="4656" spans="1:14" x14ac:dyDescent="0.25">
      <c r="A4656" t="s">
        <v>14</v>
      </c>
      <c r="B4656" t="s">
        <v>62</v>
      </c>
      <c r="C4656" s="1">
        <v>42489</v>
      </c>
      <c r="D4656">
        <f>8-0-0</f>
        <v>8</v>
      </c>
      <c r="E4656">
        <v>6.1</v>
      </c>
      <c r="F4656" s="7">
        <v>7.1853856562922873</v>
      </c>
      <c r="G4656" s="7">
        <v>3.0147730476458974</v>
      </c>
      <c r="H4656">
        <v>4.21</v>
      </c>
      <c r="I4656" s="7">
        <v>4.285725401747956</v>
      </c>
      <c r="J4656">
        <v>19.5</v>
      </c>
      <c r="K4656">
        <v>804</v>
      </c>
      <c r="L4656">
        <v>176.89999999999998</v>
      </c>
      <c r="M4656">
        <v>50.3</v>
      </c>
      <c r="N4656">
        <v>51.2</v>
      </c>
    </row>
    <row r="4657" spans="1:14" x14ac:dyDescent="0.25">
      <c r="A4657" t="s">
        <v>15</v>
      </c>
      <c r="B4657" t="s">
        <v>62</v>
      </c>
      <c r="C4657" s="1">
        <v>42489</v>
      </c>
      <c r="D4657">
        <f>12-0-0</f>
        <v>12</v>
      </c>
      <c r="E4657">
        <v>9.9</v>
      </c>
      <c r="F4657" s="7">
        <v>10.778078484438431</v>
      </c>
      <c r="G4657" s="7">
        <v>2.921680293205525</v>
      </c>
      <c r="H4657">
        <v>4.08</v>
      </c>
      <c r="I4657" s="7">
        <v>4.1533870876797296</v>
      </c>
      <c r="J4657">
        <v>8.9</v>
      </c>
      <c r="K4657">
        <v>369.5</v>
      </c>
      <c r="L4657">
        <v>287.10000000000002</v>
      </c>
      <c r="M4657">
        <v>41.4</v>
      </c>
      <c r="N4657">
        <v>42.2</v>
      </c>
    </row>
    <row r="4658" spans="1:14" x14ac:dyDescent="0.25">
      <c r="A4658" t="s">
        <v>16</v>
      </c>
      <c r="B4658" t="s">
        <v>62</v>
      </c>
      <c r="C4658" s="1">
        <v>42489</v>
      </c>
      <c r="D4658">
        <f>13-0-0</f>
        <v>13</v>
      </c>
      <c r="E4658">
        <v>9.9</v>
      </c>
      <c r="F4658" s="7">
        <v>11.676251691474967</v>
      </c>
      <c r="G4658" s="7">
        <v>4.8623061742317448</v>
      </c>
      <c r="H4658">
        <v>6.79</v>
      </c>
      <c r="I4658" s="7">
        <v>6.9121319424866074</v>
      </c>
      <c r="J4658">
        <v>9.1</v>
      </c>
      <c r="K4658">
        <v>376.5</v>
      </c>
      <c r="L4658">
        <v>287.10000000000002</v>
      </c>
      <c r="M4658">
        <v>79.7</v>
      </c>
      <c r="N4658">
        <v>81.099999999999994</v>
      </c>
    </row>
    <row r="4659" spans="1:14" x14ac:dyDescent="0.25">
      <c r="A4659" t="s">
        <v>17</v>
      </c>
      <c r="B4659" t="s">
        <v>62</v>
      </c>
      <c r="C4659" s="1">
        <v>42489</v>
      </c>
      <c r="D4659">
        <v>0</v>
      </c>
      <c r="E4659">
        <v>17</v>
      </c>
      <c r="F4659" s="7">
        <v>0</v>
      </c>
      <c r="G4659" s="7">
        <v>2.3559627854524945</v>
      </c>
      <c r="H4659">
        <v>3.29</v>
      </c>
      <c r="I4659" s="7">
        <v>3.3491773329574288</v>
      </c>
      <c r="J4659">
        <v>49.4</v>
      </c>
      <c r="K4659">
        <v>0</v>
      </c>
      <c r="L4659">
        <v>493</v>
      </c>
      <c r="M4659">
        <v>565.1</v>
      </c>
      <c r="N4659">
        <v>575.4</v>
      </c>
    </row>
    <row r="4660" spans="1:14" x14ac:dyDescent="0.25">
      <c r="A4660" t="s">
        <v>18</v>
      </c>
      <c r="B4660" t="s">
        <v>62</v>
      </c>
      <c r="C4660" s="1">
        <v>42489</v>
      </c>
      <c r="D4660">
        <f>20-0-0</f>
        <v>20</v>
      </c>
      <c r="E4660">
        <v>16.2</v>
      </c>
      <c r="F4660" s="7">
        <v>17.963464140730718</v>
      </c>
      <c r="G4660" s="7">
        <v>1.7759233154778682</v>
      </c>
      <c r="H4660">
        <v>2.48</v>
      </c>
      <c r="I4660" s="7">
        <v>2.5246078376092473</v>
      </c>
      <c r="J4660">
        <v>14.1</v>
      </c>
      <c r="K4660">
        <v>583</v>
      </c>
      <c r="L4660">
        <v>469.79999999999995</v>
      </c>
      <c r="M4660">
        <v>173.9</v>
      </c>
      <c r="N4660">
        <v>177.1</v>
      </c>
    </row>
    <row r="4661" spans="1:14" x14ac:dyDescent="0.25">
      <c r="A4661" t="s">
        <v>19</v>
      </c>
      <c r="B4661" t="s">
        <v>62</v>
      </c>
      <c r="C4661" s="1">
        <v>42489</v>
      </c>
      <c r="D4661">
        <f>14.5-0-0</f>
        <v>14.5</v>
      </c>
      <c r="E4661">
        <v>14.6</v>
      </c>
      <c r="F4661" s="7">
        <v>13.023511502029772</v>
      </c>
      <c r="G4661" s="7">
        <v>1.7687623343670704</v>
      </c>
      <c r="H4661">
        <v>2.4700000000000002</v>
      </c>
      <c r="I4661" s="7">
        <v>2.514427967296307</v>
      </c>
      <c r="J4661">
        <v>10.8</v>
      </c>
      <c r="K4661">
        <v>445</v>
      </c>
      <c r="L4661">
        <v>423.4</v>
      </c>
      <c r="M4661">
        <v>207.4</v>
      </c>
      <c r="N4661">
        <v>211.1</v>
      </c>
    </row>
    <row r="4662" spans="1:14" x14ac:dyDescent="0.25">
      <c r="A4662" t="s">
        <v>20</v>
      </c>
      <c r="B4662" t="s">
        <v>62</v>
      </c>
      <c r="C4662" s="1">
        <v>42489</v>
      </c>
      <c r="D4662">
        <f>31-0-0</f>
        <v>31</v>
      </c>
      <c r="E4662">
        <v>23.5</v>
      </c>
      <c r="F4662" s="7">
        <v>27.843369418132614</v>
      </c>
      <c r="G4662" s="7">
        <v>1.4465181843811672</v>
      </c>
      <c r="H4662">
        <v>2.02</v>
      </c>
      <c r="I4662" s="7">
        <v>2.0563338032139837</v>
      </c>
      <c r="J4662">
        <v>21</v>
      </c>
      <c r="K4662">
        <v>865.5</v>
      </c>
      <c r="L4662">
        <v>681.5</v>
      </c>
      <c r="M4662">
        <v>204.3</v>
      </c>
      <c r="N4662">
        <v>208</v>
      </c>
    </row>
    <row r="4663" spans="1:14" x14ac:dyDescent="0.25">
      <c r="A4663" t="s">
        <v>21</v>
      </c>
      <c r="B4663" t="s">
        <v>62</v>
      </c>
      <c r="C4663" s="1">
        <v>42489</v>
      </c>
      <c r="D4663">
        <f>26-0-0</f>
        <v>26</v>
      </c>
      <c r="E4663">
        <v>22.5</v>
      </c>
      <c r="F4663" s="7">
        <v>23.352503382949934</v>
      </c>
      <c r="G4663" s="7">
        <v>2.1626162954609529</v>
      </c>
      <c r="H4663">
        <v>3.02</v>
      </c>
      <c r="I4663" s="7">
        <v>3.0743208345080348</v>
      </c>
      <c r="J4663">
        <v>18.2</v>
      </c>
      <c r="K4663">
        <v>752</v>
      </c>
      <c r="L4663">
        <v>652.5</v>
      </c>
      <c r="M4663">
        <v>327.10000000000002</v>
      </c>
      <c r="N4663">
        <v>333</v>
      </c>
    </row>
    <row r="4664" spans="1:14" x14ac:dyDescent="0.25">
      <c r="A4664" t="s">
        <v>22</v>
      </c>
      <c r="B4664" t="s">
        <v>62</v>
      </c>
      <c r="C4664" s="1">
        <v>42489</v>
      </c>
      <c r="D4664">
        <f>17-0-0</f>
        <v>17</v>
      </c>
      <c r="E4664">
        <v>17.100000000000001</v>
      </c>
      <c r="F4664" s="7">
        <v>15.268944519621112</v>
      </c>
      <c r="G4664" s="7">
        <v>1.0168593177332956</v>
      </c>
      <c r="H4664">
        <v>1.42</v>
      </c>
      <c r="I4664" s="7">
        <v>1.4455415844375528</v>
      </c>
      <c r="J4664">
        <v>12.6</v>
      </c>
      <c r="K4664">
        <v>520.5</v>
      </c>
      <c r="L4664">
        <v>495.90000000000003</v>
      </c>
      <c r="M4664">
        <v>213.4</v>
      </c>
      <c r="N4664">
        <v>217.3</v>
      </c>
    </row>
    <row r="4665" spans="1:14" x14ac:dyDescent="0.25">
      <c r="A4665" t="s">
        <v>23</v>
      </c>
      <c r="B4665" t="s">
        <v>62</v>
      </c>
      <c r="C4665" s="1">
        <v>42489</v>
      </c>
      <c r="D4665">
        <f>6.2-0-0</f>
        <v>6.2</v>
      </c>
      <c r="E4665">
        <v>4.7</v>
      </c>
      <c r="F4665" s="7">
        <v>5.5686738836265235</v>
      </c>
      <c r="G4665" s="7">
        <v>1.6828305610374963</v>
      </c>
      <c r="H4665">
        <v>2.35</v>
      </c>
      <c r="I4665" s="7">
        <v>2.3922695235410205</v>
      </c>
      <c r="J4665">
        <v>3.3</v>
      </c>
      <c r="K4665">
        <v>135.62499999999997</v>
      </c>
      <c r="L4665">
        <v>136.30000000000001</v>
      </c>
      <c r="M4665">
        <v>5</v>
      </c>
      <c r="N4665">
        <v>5.0999999999999996</v>
      </c>
    </row>
    <row r="4666" spans="1:14" x14ac:dyDescent="0.25">
      <c r="A4666" t="s">
        <v>24</v>
      </c>
      <c r="B4666" t="s">
        <v>62</v>
      </c>
      <c r="C4666" s="1">
        <v>42489</v>
      </c>
      <c r="D4666">
        <f>41-0-0</f>
        <v>41</v>
      </c>
      <c r="E4666">
        <v>35</v>
      </c>
      <c r="F4666" s="7">
        <v>36.825101488497971</v>
      </c>
      <c r="G4666" s="7">
        <v>1.2316887510572312</v>
      </c>
      <c r="H4666">
        <v>1.72</v>
      </c>
      <c r="I4666" s="7">
        <v>1.7509376938257684</v>
      </c>
      <c r="J4666">
        <v>26.4</v>
      </c>
      <c r="K4666">
        <v>1092</v>
      </c>
      <c r="L4666">
        <v>1015</v>
      </c>
      <c r="M4666">
        <v>447.9</v>
      </c>
      <c r="N4666">
        <v>456</v>
      </c>
    </row>
    <row r="4667" spans="1:14" x14ac:dyDescent="0.25">
      <c r="A4667" t="s">
        <v>25</v>
      </c>
      <c r="B4667" t="s">
        <v>62</v>
      </c>
      <c r="C4667" s="1">
        <v>42489</v>
      </c>
      <c r="D4667">
        <f>5-0-0</f>
        <v>5</v>
      </c>
      <c r="E4667">
        <v>6.3</v>
      </c>
      <c r="F4667" s="7">
        <v>4.4908660351826795</v>
      </c>
      <c r="G4667" s="7">
        <v>1.6541866365943048</v>
      </c>
      <c r="H4667">
        <v>2.31</v>
      </c>
      <c r="I4667" s="7">
        <v>2.3515500422892583</v>
      </c>
      <c r="J4667">
        <v>4.4000000000000004</v>
      </c>
      <c r="K4667">
        <v>182</v>
      </c>
      <c r="L4667">
        <v>182.7</v>
      </c>
      <c r="M4667">
        <v>11.2</v>
      </c>
      <c r="N4667">
        <v>11.4</v>
      </c>
    </row>
    <row r="4668" spans="1:14" x14ac:dyDescent="0.25">
      <c r="A4668" t="s">
        <v>26</v>
      </c>
      <c r="B4668" t="s">
        <v>62</v>
      </c>
      <c r="C4668" s="1">
        <v>42489</v>
      </c>
      <c r="D4668">
        <f>15-0-0</f>
        <v>15</v>
      </c>
      <c r="E4668">
        <v>13.8</v>
      </c>
      <c r="F4668" s="7">
        <v>13.472598105548039</v>
      </c>
      <c r="G4668" s="7">
        <v>1.1171130532844655</v>
      </c>
      <c r="H4668">
        <v>1.56</v>
      </c>
      <c r="I4668" s="7">
        <v>1.5880597688187201</v>
      </c>
      <c r="J4668">
        <v>12.8</v>
      </c>
      <c r="K4668">
        <v>530</v>
      </c>
      <c r="L4668">
        <v>400.20000000000005</v>
      </c>
      <c r="M4668">
        <v>65.8</v>
      </c>
      <c r="N4668">
        <v>67</v>
      </c>
    </row>
    <row r="4669" spans="1:14" x14ac:dyDescent="0.25">
      <c r="A4669" t="s">
        <v>27</v>
      </c>
      <c r="B4669" t="s">
        <v>62</v>
      </c>
      <c r="C4669" s="1">
        <v>42489</v>
      </c>
      <c r="D4669">
        <f>22-0-0</f>
        <v>22</v>
      </c>
      <c r="E4669">
        <v>18.2</v>
      </c>
      <c r="F4669" s="7">
        <v>19.759810554803792</v>
      </c>
      <c r="G4669" s="7">
        <v>0.96673244995771068</v>
      </c>
      <c r="H4669">
        <v>1.35</v>
      </c>
      <c r="I4669" s="7">
        <v>1.3742824922469694</v>
      </c>
      <c r="J4669">
        <v>13.6</v>
      </c>
      <c r="K4669">
        <v>561.5</v>
      </c>
      <c r="L4669">
        <v>527.79999999999995</v>
      </c>
      <c r="M4669">
        <v>225.3</v>
      </c>
      <c r="N4669">
        <v>229.4</v>
      </c>
    </row>
    <row r="4670" spans="1:14" x14ac:dyDescent="0.25">
      <c r="A4670" t="s">
        <v>28</v>
      </c>
      <c r="B4670" t="s">
        <v>62</v>
      </c>
      <c r="C4670" s="1">
        <v>42489</v>
      </c>
      <c r="D4670">
        <f>5-0-0</f>
        <v>5</v>
      </c>
      <c r="E4670">
        <v>7</v>
      </c>
      <c r="F4670" s="7">
        <v>4.4908660351826795</v>
      </c>
      <c r="G4670" s="7">
        <v>0.9595714688469128</v>
      </c>
      <c r="H4670">
        <v>1.34</v>
      </c>
      <c r="I4670" s="7">
        <v>1.3641026219340289</v>
      </c>
      <c r="J4670">
        <v>4.2</v>
      </c>
      <c r="K4670">
        <v>172.5</v>
      </c>
      <c r="L4670">
        <v>203</v>
      </c>
      <c r="M4670">
        <v>69.7</v>
      </c>
      <c r="N4670">
        <v>71</v>
      </c>
    </row>
    <row r="4671" spans="1:14" x14ac:dyDescent="0.25">
      <c r="A4671" t="s">
        <v>29</v>
      </c>
      <c r="B4671" t="s">
        <v>62</v>
      </c>
      <c r="C4671" s="1">
        <v>42489</v>
      </c>
      <c r="D4671">
        <f>16.5-0-0</f>
        <v>16.5</v>
      </c>
      <c r="E4671">
        <v>12.4</v>
      </c>
      <c r="F4671" s="7">
        <v>14.819857916102844</v>
      </c>
      <c r="G4671" s="7">
        <v>0.9237665632929235</v>
      </c>
      <c r="H4671">
        <v>1.29</v>
      </c>
      <c r="I4671" s="7">
        <v>1.3132032703693262</v>
      </c>
      <c r="J4671">
        <v>11</v>
      </c>
      <c r="K4671">
        <v>456</v>
      </c>
      <c r="L4671">
        <v>359.6</v>
      </c>
      <c r="M4671">
        <v>39.799999999999997</v>
      </c>
      <c r="N4671">
        <v>40.5</v>
      </c>
    </row>
    <row r="4672" spans="1:14" x14ac:dyDescent="0.25">
      <c r="A4672" t="s">
        <v>30</v>
      </c>
      <c r="B4672" t="s">
        <v>62</v>
      </c>
      <c r="C4672" s="1">
        <v>42489</v>
      </c>
      <c r="D4672">
        <f>35-0-0</f>
        <v>35</v>
      </c>
      <c r="E4672">
        <v>31.3</v>
      </c>
      <c r="F4672" s="7">
        <v>31.436062246278759</v>
      </c>
      <c r="G4672" s="7">
        <v>1.1457569777276571</v>
      </c>
      <c r="H4672">
        <v>1.6</v>
      </c>
      <c r="I4672" s="7">
        <v>1.6287792500704821</v>
      </c>
      <c r="J4672">
        <v>24.8</v>
      </c>
      <c r="K4672">
        <v>1024</v>
      </c>
      <c r="L4672">
        <v>907.7</v>
      </c>
      <c r="M4672">
        <v>95.5</v>
      </c>
      <c r="N4672">
        <v>97.2</v>
      </c>
    </row>
    <row r="4673" spans="1:14" x14ac:dyDescent="0.25">
      <c r="A4673" t="s">
        <v>31</v>
      </c>
      <c r="B4673" t="s">
        <v>62</v>
      </c>
      <c r="C4673" s="1">
        <v>42489</v>
      </c>
      <c r="D4673">
        <f>52-0-0</f>
        <v>52</v>
      </c>
      <c r="E4673">
        <v>40.299999999999997</v>
      </c>
      <c r="F4673" s="7">
        <v>46.705006765899867</v>
      </c>
      <c r="G4673" s="7">
        <v>0.9595714688469128</v>
      </c>
      <c r="H4673">
        <v>1.34</v>
      </c>
      <c r="I4673" s="7">
        <v>1.3641026219340289</v>
      </c>
      <c r="J4673">
        <v>36.700000000000003</v>
      </c>
      <c r="K4673">
        <v>1515.5</v>
      </c>
      <c r="L4673">
        <v>1168.6999999999998</v>
      </c>
      <c r="M4673">
        <v>244.9</v>
      </c>
      <c r="N4673">
        <v>249.3</v>
      </c>
    </row>
    <row r="4674" spans="1:14" x14ac:dyDescent="0.25">
      <c r="A4674" t="s">
        <v>32</v>
      </c>
      <c r="B4674" t="s">
        <v>62</v>
      </c>
      <c r="C4674" s="1">
        <v>42489</v>
      </c>
      <c r="D4674">
        <f>7-0-0</f>
        <v>7</v>
      </c>
      <c r="E4674">
        <v>6.8</v>
      </c>
      <c r="F4674" s="7">
        <v>6.287212449255752</v>
      </c>
      <c r="G4674" s="7">
        <v>0.59436143219622206</v>
      </c>
      <c r="H4674">
        <v>0.83</v>
      </c>
      <c r="I4674" s="7">
        <v>0.84492923597406255</v>
      </c>
      <c r="J4674">
        <v>4.9000000000000004</v>
      </c>
      <c r="K4674">
        <v>203</v>
      </c>
      <c r="L4674">
        <v>197.2</v>
      </c>
      <c r="M4674">
        <v>68.099999999999994</v>
      </c>
      <c r="N4674">
        <v>69.3</v>
      </c>
    </row>
    <row r="4675" spans="1:14" x14ac:dyDescent="0.25">
      <c r="A4675" t="s">
        <v>33</v>
      </c>
      <c r="B4675" t="s">
        <v>62</v>
      </c>
      <c r="C4675" s="1">
        <v>42489</v>
      </c>
      <c r="D4675">
        <v>0</v>
      </c>
      <c r="E4675">
        <v>15</v>
      </c>
      <c r="F4675" s="7">
        <v>0</v>
      </c>
      <c r="G4675" s="7">
        <v>0.69461516774739207</v>
      </c>
      <c r="H4675">
        <v>0.97</v>
      </c>
      <c r="I4675" s="7">
        <v>0.9874474203552297</v>
      </c>
      <c r="J4675">
        <v>43.6</v>
      </c>
      <c r="K4675">
        <v>0</v>
      </c>
      <c r="L4675">
        <v>435</v>
      </c>
      <c r="M4675">
        <v>914.9</v>
      </c>
      <c r="N4675">
        <v>931.6</v>
      </c>
    </row>
    <row r="4676" spans="1:14" x14ac:dyDescent="0.25">
      <c r="A4676" t="s">
        <v>34</v>
      </c>
      <c r="B4676" t="s">
        <v>62</v>
      </c>
      <c r="C4676" s="1">
        <v>42489</v>
      </c>
      <c r="D4676">
        <f>8.3-0-0</f>
        <v>8.3000000000000007</v>
      </c>
      <c r="E4676">
        <v>7.2</v>
      </c>
      <c r="F4676" s="7">
        <v>7.454837618403249</v>
      </c>
      <c r="G4676" s="7">
        <v>0.40101494220467998</v>
      </c>
      <c r="H4676">
        <v>0.56000000000000005</v>
      </c>
      <c r="I4676" s="7">
        <v>0.5700727375246688</v>
      </c>
      <c r="J4676">
        <v>6</v>
      </c>
      <c r="K4676">
        <v>247.69499999999999</v>
      </c>
      <c r="L4676">
        <v>208.8</v>
      </c>
      <c r="M4676">
        <v>23.2</v>
      </c>
      <c r="N4676">
        <v>23.6</v>
      </c>
    </row>
    <row r="4677" spans="1:14" x14ac:dyDescent="0.25">
      <c r="A4677" t="s">
        <v>35</v>
      </c>
      <c r="B4677" t="s">
        <v>62</v>
      </c>
      <c r="C4677" s="1">
        <v>42489</v>
      </c>
      <c r="D4677">
        <f>21-0-0</f>
        <v>21</v>
      </c>
      <c r="E4677">
        <v>18</v>
      </c>
      <c r="F4677" s="7">
        <v>18.861637347767257</v>
      </c>
      <c r="G4677" s="7">
        <v>0.39385396109388215</v>
      </c>
      <c r="H4677">
        <v>0.55000000000000004</v>
      </c>
      <c r="I4677" s="7">
        <v>0.55989286721172826</v>
      </c>
      <c r="J4677">
        <v>15.7</v>
      </c>
      <c r="K4677">
        <v>648</v>
      </c>
      <c r="L4677">
        <v>522</v>
      </c>
      <c r="M4677">
        <v>261.7</v>
      </c>
      <c r="N4677">
        <v>266.39999999999998</v>
      </c>
    </row>
    <row r="4678" spans="1:14" x14ac:dyDescent="0.25">
      <c r="A4678" t="s">
        <v>36</v>
      </c>
      <c r="B4678" t="s">
        <v>62</v>
      </c>
      <c r="C4678" s="1">
        <v>42489</v>
      </c>
      <c r="D4678">
        <v>0</v>
      </c>
      <c r="E4678">
        <v>8</v>
      </c>
      <c r="F4678" s="7">
        <v>0</v>
      </c>
      <c r="G4678" s="7">
        <v>0.1790245277699464</v>
      </c>
      <c r="H4678">
        <v>0.25</v>
      </c>
      <c r="I4678" s="7">
        <v>0.25449675782351283</v>
      </c>
      <c r="J4678">
        <v>23.2</v>
      </c>
      <c r="K4678">
        <v>0</v>
      </c>
      <c r="L4678">
        <v>232</v>
      </c>
      <c r="M4678">
        <v>0</v>
      </c>
      <c r="N4678">
        <v>0</v>
      </c>
    </row>
    <row r="4679" spans="1:14" x14ac:dyDescent="0.25">
      <c r="A4679" t="s">
        <v>37</v>
      </c>
      <c r="B4679" t="s">
        <v>62</v>
      </c>
      <c r="C4679" s="1">
        <v>42489</v>
      </c>
      <c r="D4679">
        <v>0</v>
      </c>
      <c r="E4679">
        <v>0</v>
      </c>
      <c r="F4679" s="7">
        <v>0</v>
      </c>
      <c r="G4679" s="7">
        <v>0</v>
      </c>
      <c r="H4679">
        <v>0</v>
      </c>
      <c r="I4679" s="7">
        <v>0</v>
      </c>
      <c r="J4679">
        <v>0</v>
      </c>
      <c r="K4679">
        <v>0</v>
      </c>
      <c r="L4679">
        <v>0</v>
      </c>
      <c r="M4679">
        <v>0</v>
      </c>
      <c r="N4679">
        <v>0</v>
      </c>
    </row>
    <row r="4680" spans="1:14" x14ac:dyDescent="0.25">
      <c r="A4680" t="s">
        <v>38</v>
      </c>
      <c r="B4680" t="s">
        <v>62</v>
      </c>
      <c r="C4680" s="1">
        <v>42489</v>
      </c>
      <c r="D4680">
        <v>0</v>
      </c>
      <c r="E4680">
        <v>10</v>
      </c>
      <c r="F4680" s="7">
        <v>0</v>
      </c>
      <c r="G4680" s="7">
        <v>0</v>
      </c>
      <c r="H4680">
        <v>0</v>
      </c>
      <c r="I4680" s="7">
        <v>0</v>
      </c>
      <c r="J4680">
        <v>29.1</v>
      </c>
      <c r="K4680">
        <v>0</v>
      </c>
      <c r="L4680">
        <v>290</v>
      </c>
      <c r="M4680">
        <v>613.1</v>
      </c>
      <c r="N4680">
        <v>624.20000000000005</v>
      </c>
    </row>
    <row r="4681" spans="1:14" x14ac:dyDescent="0.25">
      <c r="A4681" t="s">
        <v>59</v>
      </c>
      <c r="B4681" t="s">
        <v>62</v>
      </c>
      <c r="C4681" s="1">
        <v>42489</v>
      </c>
      <c r="D4681">
        <v>0</v>
      </c>
      <c r="E4681">
        <v>5</v>
      </c>
      <c r="F4681" s="7">
        <v>0</v>
      </c>
      <c r="G4681" s="7">
        <v>0</v>
      </c>
      <c r="I4681" s="7">
        <v>0</v>
      </c>
      <c r="K4681">
        <v>0</v>
      </c>
      <c r="L4681">
        <v>145</v>
      </c>
      <c r="M4681">
        <v>0</v>
      </c>
      <c r="N4681">
        <v>0</v>
      </c>
    </row>
    <row r="4682" spans="1:14" x14ac:dyDescent="0.25">
      <c r="A4682" t="s">
        <v>1</v>
      </c>
      <c r="B4682" t="s">
        <v>62</v>
      </c>
      <c r="C4682" s="1">
        <v>42490</v>
      </c>
      <c r="D4682">
        <v>600.69999999999993</v>
      </c>
      <c r="E4682">
        <v>507.19999999999993</v>
      </c>
      <c r="F4682">
        <v>512</v>
      </c>
      <c r="G4682">
        <v>45</v>
      </c>
      <c r="H4682">
        <v>177.35000000000002</v>
      </c>
      <c r="I4682">
        <v>174.08</v>
      </c>
      <c r="J4682">
        <v>544.95867768595042</v>
      </c>
      <c r="K4682">
        <v>18713.2</v>
      </c>
      <c r="L4682">
        <v>17413</v>
      </c>
      <c r="M4682">
        <v>5688.4000000000005</v>
      </c>
      <c r="N4682">
        <v>5920.4200000000019</v>
      </c>
    </row>
    <row r="4683" spans="1:14" x14ac:dyDescent="0.25">
      <c r="A4683" t="s">
        <v>2</v>
      </c>
      <c r="B4683" t="s">
        <v>62</v>
      </c>
      <c r="C4683" s="1">
        <v>42490</v>
      </c>
      <c r="D4683">
        <f>15.9-0-0</f>
        <v>15.9</v>
      </c>
      <c r="E4683">
        <v>15.4</v>
      </c>
      <c r="F4683" s="7">
        <v>13.55218911270185</v>
      </c>
      <c r="G4683" s="7">
        <v>5.2523259092190573</v>
      </c>
      <c r="H4683">
        <v>20.7</v>
      </c>
      <c r="I4683" s="7">
        <v>20.318330983930078</v>
      </c>
      <c r="J4683">
        <v>11.8</v>
      </c>
      <c r="K4683">
        <v>499.95499999999998</v>
      </c>
      <c r="L4683">
        <v>462</v>
      </c>
      <c r="M4683">
        <v>54.9</v>
      </c>
      <c r="N4683">
        <v>57.2</v>
      </c>
    </row>
    <row r="4684" spans="1:14" x14ac:dyDescent="0.25">
      <c r="A4684" t="s">
        <v>3</v>
      </c>
      <c r="B4684" t="s">
        <v>62</v>
      </c>
      <c r="C4684" s="1">
        <v>42490</v>
      </c>
      <c r="D4684">
        <f>4.6-0-0</f>
        <v>4.5999999999999996</v>
      </c>
      <c r="E4684">
        <v>3.9</v>
      </c>
      <c r="F4684" s="7">
        <v>3.9207591143665725</v>
      </c>
      <c r="G4684" s="7">
        <v>3.580208627008739</v>
      </c>
      <c r="H4684">
        <v>14.11</v>
      </c>
      <c r="I4684" s="7">
        <v>13.849838173104031</v>
      </c>
      <c r="J4684">
        <v>3.2</v>
      </c>
      <c r="K4684">
        <v>136.77000000000001</v>
      </c>
      <c r="L4684">
        <v>117</v>
      </c>
      <c r="M4684">
        <v>30.8</v>
      </c>
      <c r="N4684">
        <v>32.1</v>
      </c>
    </row>
    <row r="4685" spans="1:14" x14ac:dyDescent="0.25">
      <c r="A4685" t="s">
        <v>4</v>
      </c>
      <c r="B4685" t="s">
        <v>62</v>
      </c>
      <c r="C4685" s="1">
        <v>42490</v>
      </c>
      <c r="D4685">
        <f>8.8-0-0</f>
        <v>8.8000000000000007</v>
      </c>
      <c r="E4685">
        <v>7.8</v>
      </c>
      <c r="F4685" s="7">
        <v>7.5005826535708353</v>
      </c>
      <c r="G4685" s="7">
        <v>2.6591485762616291</v>
      </c>
      <c r="H4685">
        <v>10.48</v>
      </c>
      <c r="I4685" s="7">
        <v>10.286768536791655</v>
      </c>
      <c r="J4685">
        <v>6.4</v>
      </c>
      <c r="K4685">
        <v>270.41500000000002</v>
      </c>
      <c r="L4685">
        <v>234</v>
      </c>
      <c r="M4685">
        <v>54.7</v>
      </c>
      <c r="N4685">
        <v>56.9</v>
      </c>
    </row>
    <row r="4686" spans="1:14" x14ac:dyDescent="0.25">
      <c r="A4686" t="s">
        <v>5</v>
      </c>
      <c r="B4686" t="s">
        <v>62</v>
      </c>
      <c r="C4686" s="1">
        <v>42490</v>
      </c>
      <c r="D4686">
        <f>8.4-0-0</f>
        <v>8.4</v>
      </c>
      <c r="E4686">
        <v>7.7</v>
      </c>
      <c r="F4686" s="7">
        <v>7.1596470784085247</v>
      </c>
      <c r="G4686" s="7">
        <v>2.5652664223287283</v>
      </c>
      <c r="H4686">
        <v>10.11</v>
      </c>
      <c r="I4686" s="7">
        <v>9.9235906399774443</v>
      </c>
      <c r="J4686">
        <v>7.6</v>
      </c>
      <c r="K4686">
        <v>322.18599999999998</v>
      </c>
      <c r="L4686">
        <v>231</v>
      </c>
      <c r="M4686">
        <v>23.7</v>
      </c>
      <c r="N4686">
        <v>24.6</v>
      </c>
    </row>
    <row r="4687" spans="1:14" x14ac:dyDescent="0.25">
      <c r="A4687" t="s">
        <v>6</v>
      </c>
      <c r="B4687" t="s">
        <v>62</v>
      </c>
      <c r="C4687" s="1">
        <v>42490</v>
      </c>
      <c r="D4687">
        <f>13.2-0-1.3</f>
        <v>11.899999999999999</v>
      </c>
      <c r="E4687">
        <v>15.4</v>
      </c>
      <c r="F4687" s="7">
        <v>10.142833361078742</v>
      </c>
      <c r="G4687" s="7">
        <v>3.161544967578235</v>
      </c>
      <c r="H4687">
        <v>12.46</v>
      </c>
      <c r="I4687" s="7">
        <v>12.230261065689316</v>
      </c>
      <c r="J4687">
        <v>9.1999999999999993</v>
      </c>
      <c r="K4687">
        <v>389.61300000000011</v>
      </c>
      <c r="L4687">
        <v>462</v>
      </c>
      <c r="M4687">
        <v>40.6</v>
      </c>
      <c r="N4687">
        <v>42.3</v>
      </c>
    </row>
    <row r="4688" spans="1:14" x14ac:dyDescent="0.25">
      <c r="A4688" t="s">
        <v>7</v>
      </c>
      <c r="B4688" t="s">
        <v>62</v>
      </c>
      <c r="C4688" s="1">
        <v>42490</v>
      </c>
      <c r="D4688">
        <f>11.7-0-1.2</f>
        <v>10.5</v>
      </c>
      <c r="E4688">
        <v>11.5</v>
      </c>
      <c r="F4688" s="7">
        <v>8.9495588480106552</v>
      </c>
      <c r="G4688" s="7">
        <v>2.6718353538201289</v>
      </c>
      <c r="H4688">
        <v>10.53</v>
      </c>
      <c r="I4688" s="7">
        <v>10.335846630955736</v>
      </c>
      <c r="J4688">
        <v>10.199999999999999</v>
      </c>
      <c r="K4688">
        <v>434.22600000000011</v>
      </c>
      <c r="L4688">
        <v>345</v>
      </c>
      <c r="M4688">
        <v>34.5</v>
      </c>
      <c r="N4688">
        <v>35.9</v>
      </c>
    </row>
    <row r="4689" spans="1:14" x14ac:dyDescent="0.25">
      <c r="A4689" t="s">
        <v>8</v>
      </c>
      <c r="B4689" t="s">
        <v>62</v>
      </c>
      <c r="C4689" s="1">
        <v>42490</v>
      </c>
      <c r="D4689">
        <f>19.5-0-0</f>
        <v>19.5</v>
      </c>
      <c r="E4689">
        <v>9.4</v>
      </c>
      <c r="F4689" s="7">
        <v>16.620609289162644</v>
      </c>
      <c r="G4689" s="7">
        <v>2.0298844093600223</v>
      </c>
      <c r="H4689">
        <v>8</v>
      </c>
      <c r="I4689" s="7">
        <v>7.8524950662531712</v>
      </c>
      <c r="J4689">
        <v>13.7</v>
      </c>
      <c r="K4689">
        <v>580.41999999999996</v>
      </c>
      <c r="L4689">
        <v>282</v>
      </c>
      <c r="M4689">
        <v>56.9</v>
      </c>
      <c r="N4689">
        <v>59.2</v>
      </c>
    </row>
    <row r="4690" spans="1:14" x14ac:dyDescent="0.25">
      <c r="A4690" t="s">
        <v>9</v>
      </c>
      <c r="B4690" t="s">
        <v>62</v>
      </c>
      <c r="C4690" s="1">
        <v>42490</v>
      </c>
      <c r="D4690">
        <f>10.3-0-0</f>
        <v>10.3</v>
      </c>
      <c r="E4690">
        <v>11.3</v>
      </c>
      <c r="F4690" s="7">
        <v>8.7790910604295007</v>
      </c>
      <c r="G4690" s="7">
        <v>2.628700310121229</v>
      </c>
      <c r="H4690">
        <v>10.36</v>
      </c>
      <c r="I4690" s="7">
        <v>10.168981110797857</v>
      </c>
      <c r="J4690">
        <v>9.4</v>
      </c>
      <c r="K4690">
        <v>398.08499999999998</v>
      </c>
      <c r="L4690">
        <v>339</v>
      </c>
      <c r="M4690">
        <v>34.1</v>
      </c>
      <c r="N4690">
        <v>35.5</v>
      </c>
    </row>
    <row r="4691" spans="1:14" x14ac:dyDescent="0.25">
      <c r="A4691" t="s">
        <v>10</v>
      </c>
      <c r="B4691" t="s">
        <v>62</v>
      </c>
      <c r="C4691" s="1">
        <v>42490</v>
      </c>
      <c r="D4691">
        <f>15.5-0-0</f>
        <v>15.5</v>
      </c>
      <c r="E4691">
        <v>12.5</v>
      </c>
      <c r="F4691" s="7">
        <v>13.211253537539539</v>
      </c>
      <c r="G4691" s="7">
        <v>2.4891457569777278</v>
      </c>
      <c r="H4691">
        <v>9.81</v>
      </c>
      <c r="I4691" s="7">
        <v>9.6291220749929511</v>
      </c>
      <c r="J4691">
        <v>11.3</v>
      </c>
      <c r="K4691">
        <v>477.76499999999993</v>
      </c>
      <c r="L4691">
        <v>375</v>
      </c>
      <c r="M4691">
        <v>52.7</v>
      </c>
      <c r="N4691">
        <v>54.8</v>
      </c>
    </row>
    <row r="4692" spans="1:14" x14ac:dyDescent="0.25">
      <c r="A4692" t="s">
        <v>11</v>
      </c>
      <c r="B4692" t="s">
        <v>62</v>
      </c>
      <c r="C4692" s="1">
        <v>42490</v>
      </c>
      <c r="D4692">
        <f>10.8-0-1.1</f>
        <v>9.7000000000000011</v>
      </c>
      <c r="E4692">
        <v>9.6</v>
      </c>
      <c r="F4692" s="7">
        <v>8.2676876976860356</v>
      </c>
      <c r="G4692" s="7">
        <v>2.3825768254863262</v>
      </c>
      <c r="H4692">
        <v>9.39</v>
      </c>
      <c r="I4692" s="7">
        <v>9.2168660840146615</v>
      </c>
      <c r="J4692">
        <v>7.2</v>
      </c>
      <c r="K4692">
        <v>303.51700000000005</v>
      </c>
      <c r="L4692">
        <v>288</v>
      </c>
      <c r="M4692">
        <v>37.1</v>
      </c>
      <c r="N4692">
        <v>38.6</v>
      </c>
    </row>
    <row r="4693" spans="1:14" x14ac:dyDescent="0.25">
      <c r="A4693" t="s">
        <v>12</v>
      </c>
      <c r="B4693" t="s">
        <v>62</v>
      </c>
      <c r="C4693" s="1">
        <v>42490</v>
      </c>
      <c r="D4693">
        <f>34.6-0-0</f>
        <v>34.6</v>
      </c>
      <c r="E4693">
        <v>28.9</v>
      </c>
      <c r="F4693" s="7">
        <v>29.490927251539876</v>
      </c>
      <c r="G4693" s="7">
        <v>1.6822667042571187</v>
      </c>
      <c r="H4693">
        <v>6.63</v>
      </c>
      <c r="I4693" s="7">
        <v>6.5077552861573151</v>
      </c>
      <c r="J4693">
        <v>24.6</v>
      </c>
      <c r="K4693">
        <v>1043.9000000000001</v>
      </c>
      <c r="L4693">
        <v>867</v>
      </c>
      <c r="M4693">
        <v>255.3</v>
      </c>
      <c r="N4693">
        <v>265.7</v>
      </c>
    </row>
    <row r="4694" spans="1:14" x14ac:dyDescent="0.25">
      <c r="A4694" t="s">
        <v>13</v>
      </c>
      <c r="B4694" t="s">
        <v>62</v>
      </c>
      <c r="C4694" s="1">
        <v>42490</v>
      </c>
      <c r="D4694">
        <f>11-0-0</f>
        <v>11</v>
      </c>
      <c r="E4694">
        <v>10</v>
      </c>
      <c r="F4694" s="7">
        <v>9.3757283169635439</v>
      </c>
      <c r="G4694" s="7">
        <v>1.7685367916549193</v>
      </c>
      <c r="H4694">
        <v>6.97</v>
      </c>
      <c r="I4694" s="7">
        <v>6.841486326473075</v>
      </c>
      <c r="J4694">
        <v>8</v>
      </c>
      <c r="K4694">
        <v>340.5</v>
      </c>
      <c r="L4694">
        <v>300</v>
      </c>
      <c r="M4694">
        <v>31.1</v>
      </c>
      <c r="N4694">
        <v>32.4</v>
      </c>
    </row>
    <row r="4695" spans="1:14" x14ac:dyDescent="0.25">
      <c r="A4695" t="s">
        <v>14</v>
      </c>
      <c r="B4695" t="s">
        <v>62</v>
      </c>
      <c r="C4695" s="1">
        <v>42490</v>
      </c>
      <c r="D4695">
        <f>8-0-0</f>
        <v>8</v>
      </c>
      <c r="E4695">
        <v>6.1</v>
      </c>
      <c r="F4695" s="7">
        <v>6.8187115032462131</v>
      </c>
      <c r="G4695" s="7">
        <v>1.0682266704257117</v>
      </c>
      <c r="H4695">
        <v>4.21</v>
      </c>
      <c r="I4695" s="7">
        <v>4.1323755286157313</v>
      </c>
      <c r="J4695">
        <v>19.100000000000001</v>
      </c>
      <c r="K4695">
        <v>812</v>
      </c>
      <c r="L4695">
        <v>183</v>
      </c>
      <c r="M4695">
        <v>49.9</v>
      </c>
      <c r="N4695">
        <v>52</v>
      </c>
    </row>
    <row r="4696" spans="1:14" x14ac:dyDescent="0.25">
      <c r="A4696" t="s">
        <v>15</v>
      </c>
      <c r="B4696" t="s">
        <v>62</v>
      </c>
      <c r="C4696" s="1">
        <v>42490</v>
      </c>
      <c r="D4696">
        <f>12.5-0-0</f>
        <v>12.5</v>
      </c>
      <c r="E4696">
        <v>9.9</v>
      </c>
      <c r="F4696" s="7">
        <v>10.654236723822208</v>
      </c>
      <c r="G4696" s="7">
        <v>1.0352410487736112</v>
      </c>
      <c r="H4696">
        <v>4.08</v>
      </c>
      <c r="I4696" s="7">
        <v>4.0047724837891181</v>
      </c>
      <c r="J4696">
        <v>9</v>
      </c>
      <c r="K4696">
        <v>382</v>
      </c>
      <c r="L4696">
        <v>297</v>
      </c>
      <c r="M4696">
        <v>42.1</v>
      </c>
      <c r="N4696">
        <v>43.8</v>
      </c>
    </row>
    <row r="4697" spans="1:14" x14ac:dyDescent="0.25">
      <c r="A4697" t="s">
        <v>16</v>
      </c>
      <c r="B4697" t="s">
        <v>62</v>
      </c>
      <c r="C4697" s="1">
        <v>42490</v>
      </c>
      <c r="D4697">
        <f>12-0-0</f>
        <v>12</v>
      </c>
      <c r="E4697">
        <v>9.9</v>
      </c>
      <c r="F4697" s="7">
        <v>10.22806725486932</v>
      </c>
      <c r="G4697" s="7">
        <v>1.722864392444319</v>
      </c>
      <c r="H4697">
        <v>6.79</v>
      </c>
      <c r="I4697" s="7">
        <v>6.6648051874823793</v>
      </c>
      <c r="J4697">
        <v>9.1999999999999993</v>
      </c>
      <c r="K4697">
        <v>388.5</v>
      </c>
      <c r="L4697">
        <v>297</v>
      </c>
      <c r="M4697">
        <v>80.8</v>
      </c>
      <c r="N4697">
        <v>84.1</v>
      </c>
    </row>
    <row r="4698" spans="1:14" x14ac:dyDescent="0.25">
      <c r="A4698" t="s">
        <v>17</v>
      </c>
      <c r="B4698" t="s">
        <v>62</v>
      </c>
      <c r="C4698" s="1">
        <v>42490</v>
      </c>
      <c r="D4698">
        <v>0</v>
      </c>
      <c r="E4698">
        <v>17</v>
      </c>
      <c r="F4698" s="7">
        <v>0</v>
      </c>
      <c r="G4698" s="7">
        <v>0.83478996334930922</v>
      </c>
      <c r="H4698">
        <v>3.29</v>
      </c>
      <c r="I4698" s="7">
        <v>3.2293385959966168</v>
      </c>
      <c r="J4698">
        <v>48.5</v>
      </c>
      <c r="K4698">
        <v>0</v>
      </c>
      <c r="L4698">
        <v>510</v>
      </c>
      <c r="M4698">
        <v>560.6</v>
      </c>
      <c r="N4698">
        <v>583.4</v>
      </c>
    </row>
    <row r="4699" spans="1:14" x14ac:dyDescent="0.25">
      <c r="A4699" t="s">
        <v>18</v>
      </c>
      <c r="B4699" t="s">
        <v>62</v>
      </c>
      <c r="C4699" s="1">
        <v>42490</v>
      </c>
      <c r="D4699">
        <f>20-0-0</f>
        <v>20</v>
      </c>
      <c r="E4699">
        <v>16.2</v>
      </c>
      <c r="F4699" s="7">
        <v>17.046778758115533</v>
      </c>
      <c r="G4699" s="7">
        <v>0.62926416690160691</v>
      </c>
      <c r="H4699">
        <v>2.48</v>
      </c>
      <c r="I4699" s="7">
        <v>2.434273470538483</v>
      </c>
      <c r="J4699">
        <v>14.2</v>
      </c>
      <c r="K4699">
        <v>603</v>
      </c>
      <c r="L4699">
        <v>486</v>
      </c>
      <c r="M4699">
        <v>177</v>
      </c>
      <c r="N4699">
        <v>184.2</v>
      </c>
    </row>
    <row r="4700" spans="1:14" x14ac:dyDescent="0.25">
      <c r="A4700" t="s">
        <v>19</v>
      </c>
      <c r="B4700" t="s">
        <v>62</v>
      </c>
      <c r="C4700" s="1">
        <v>42490</v>
      </c>
      <c r="D4700">
        <f>14-0-0</f>
        <v>14</v>
      </c>
      <c r="E4700">
        <v>14.6</v>
      </c>
      <c r="F4700" s="7">
        <v>11.932745130680873</v>
      </c>
      <c r="G4700" s="7">
        <v>0.62672681138990693</v>
      </c>
      <c r="H4700">
        <v>2.4700000000000002</v>
      </c>
      <c r="I4700" s="7">
        <v>2.4244578517056667</v>
      </c>
      <c r="J4700">
        <v>10.8</v>
      </c>
      <c r="K4700">
        <v>459</v>
      </c>
      <c r="L4700">
        <v>438</v>
      </c>
      <c r="M4700">
        <v>210.4</v>
      </c>
      <c r="N4700">
        <v>219</v>
      </c>
    </row>
    <row r="4701" spans="1:14" x14ac:dyDescent="0.25">
      <c r="A4701" t="s">
        <v>20</v>
      </c>
      <c r="B4701" t="s">
        <v>62</v>
      </c>
      <c r="C4701" s="1">
        <v>42490</v>
      </c>
      <c r="D4701">
        <f>31.5-0-0</f>
        <v>31.5</v>
      </c>
      <c r="E4701">
        <v>23.5</v>
      </c>
      <c r="F4701" s="7">
        <v>26.848676544031967</v>
      </c>
      <c r="G4701" s="7">
        <v>0.51254581336340566</v>
      </c>
      <c r="H4701">
        <v>2.02</v>
      </c>
      <c r="I4701" s="7">
        <v>1.9827550042289259</v>
      </c>
      <c r="J4701">
        <v>21.1</v>
      </c>
      <c r="K4701">
        <v>897</v>
      </c>
      <c r="L4701">
        <v>705</v>
      </c>
      <c r="M4701">
        <v>208.4</v>
      </c>
      <c r="N4701">
        <v>216.9</v>
      </c>
    </row>
    <row r="4702" spans="1:14" x14ac:dyDescent="0.25">
      <c r="A4702" t="s">
        <v>21</v>
      </c>
      <c r="B4702" t="s">
        <v>62</v>
      </c>
      <c r="C4702" s="1">
        <v>42490</v>
      </c>
      <c r="D4702">
        <f>26-0-0</f>
        <v>26</v>
      </c>
      <c r="E4702">
        <v>22.5</v>
      </c>
      <c r="F4702" s="7">
        <v>22.160812385550194</v>
      </c>
      <c r="G4702" s="7">
        <v>0.76628136453340845</v>
      </c>
      <c r="H4702">
        <v>3.02</v>
      </c>
      <c r="I4702" s="7">
        <v>2.9643168875105723</v>
      </c>
      <c r="J4702">
        <v>18.3</v>
      </c>
      <c r="K4702">
        <v>778</v>
      </c>
      <c r="L4702">
        <v>675</v>
      </c>
      <c r="M4702">
        <v>332.9</v>
      </c>
      <c r="N4702">
        <v>346.5</v>
      </c>
    </row>
    <row r="4703" spans="1:14" x14ac:dyDescent="0.25">
      <c r="A4703" t="s">
        <v>22</v>
      </c>
      <c r="B4703" t="s">
        <v>62</v>
      </c>
      <c r="C4703" s="1">
        <v>42490</v>
      </c>
      <c r="D4703">
        <f>17-0-0</f>
        <v>17</v>
      </c>
      <c r="E4703">
        <v>17.100000000000001</v>
      </c>
      <c r="F4703" s="7">
        <v>14.489761944398204</v>
      </c>
      <c r="G4703" s="7">
        <v>0.36030448266140397</v>
      </c>
      <c r="H4703">
        <v>1.42</v>
      </c>
      <c r="I4703" s="7">
        <v>1.3938178742599379</v>
      </c>
      <c r="J4703">
        <v>12.7</v>
      </c>
      <c r="K4703">
        <v>537.5</v>
      </c>
      <c r="L4703">
        <v>513</v>
      </c>
      <c r="M4703">
        <v>216.8</v>
      </c>
      <c r="N4703">
        <v>225.7</v>
      </c>
    </row>
    <row r="4704" spans="1:14" x14ac:dyDescent="0.25">
      <c r="A4704" t="s">
        <v>23</v>
      </c>
      <c r="B4704" t="s">
        <v>62</v>
      </c>
      <c r="C4704" s="1">
        <v>42490</v>
      </c>
      <c r="D4704">
        <f>5.9-0-0</f>
        <v>5.9</v>
      </c>
      <c r="E4704">
        <v>4.7</v>
      </c>
      <c r="F4704" s="7">
        <v>5.0287997336440826</v>
      </c>
      <c r="G4704" s="7">
        <v>0.59627854524950652</v>
      </c>
      <c r="H4704">
        <v>2.35</v>
      </c>
      <c r="I4704" s="7">
        <v>2.3066704257118689</v>
      </c>
      <c r="J4704">
        <v>3.3</v>
      </c>
      <c r="K4704">
        <v>141.55999999999995</v>
      </c>
      <c r="L4704">
        <v>141</v>
      </c>
      <c r="M4704">
        <v>5.0999999999999996</v>
      </c>
      <c r="N4704">
        <v>5.3</v>
      </c>
    </row>
    <row r="4705" spans="1:14" x14ac:dyDescent="0.25">
      <c r="A4705" t="s">
        <v>24</v>
      </c>
      <c r="B4705" t="s">
        <v>62</v>
      </c>
      <c r="C4705" s="1">
        <v>42490</v>
      </c>
      <c r="D4705">
        <f>41-0-0</f>
        <v>41</v>
      </c>
      <c r="E4705">
        <v>35</v>
      </c>
      <c r="F4705" s="7">
        <v>34.945896454136843</v>
      </c>
      <c r="G4705" s="7">
        <v>0.43642514801240484</v>
      </c>
      <c r="H4705">
        <v>1.72</v>
      </c>
      <c r="I4705" s="7">
        <v>1.6882864392444317</v>
      </c>
      <c r="J4705">
        <v>26.7</v>
      </c>
      <c r="K4705">
        <v>1133</v>
      </c>
      <c r="L4705">
        <v>1050</v>
      </c>
      <c r="M4705">
        <v>457.2</v>
      </c>
      <c r="N4705">
        <v>475.8</v>
      </c>
    </row>
    <row r="4706" spans="1:14" x14ac:dyDescent="0.25">
      <c r="A4706" t="s">
        <v>25</v>
      </c>
      <c r="B4706" t="s">
        <v>62</v>
      </c>
      <c r="C4706" s="1">
        <v>42490</v>
      </c>
      <c r="D4706">
        <f>6-0-0</f>
        <v>6</v>
      </c>
      <c r="E4706">
        <v>6.3</v>
      </c>
      <c r="F4706" s="7">
        <v>5.1140336274346598</v>
      </c>
      <c r="G4706" s="7">
        <v>0.58612912320270649</v>
      </c>
      <c r="H4706">
        <v>2.31</v>
      </c>
      <c r="I4706" s="7">
        <v>2.2674079503806035</v>
      </c>
      <c r="J4706">
        <v>4.4000000000000004</v>
      </c>
      <c r="K4706">
        <v>188</v>
      </c>
      <c r="L4706">
        <v>189</v>
      </c>
      <c r="M4706">
        <v>11.4</v>
      </c>
      <c r="N4706">
        <v>11.9</v>
      </c>
    </row>
    <row r="4707" spans="1:14" x14ac:dyDescent="0.25">
      <c r="A4707" t="s">
        <v>26</v>
      </c>
      <c r="B4707" t="s">
        <v>62</v>
      </c>
      <c r="C4707" s="1">
        <v>42490</v>
      </c>
      <c r="D4707">
        <f>18-0-0</f>
        <v>18</v>
      </c>
      <c r="E4707">
        <v>13.8</v>
      </c>
      <c r="F4707" s="7">
        <v>15.342100882303981</v>
      </c>
      <c r="G4707" s="7">
        <v>0.39582745982520434</v>
      </c>
      <c r="H4707">
        <v>1.56</v>
      </c>
      <c r="I4707" s="7">
        <v>1.5312365379193686</v>
      </c>
      <c r="J4707">
        <v>12.9</v>
      </c>
      <c r="K4707">
        <v>548</v>
      </c>
      <c r="L4707">
        <v>414</v>
      </c>
      <c r="M4707">
        <v>66.900000000000006</v>
      </c>
      <c r="N4707">
        <v>69.7</v>
      </c>
    </row>
    <row r="4708" spans="1:14" x14ac:dyDescent="0.25">
      <c r="A4708" t="s">
        <v>27</v>
      </c>
      <c r="B4708" t="s">
        <v>62</v>
      </c>
      <c r="C4708" s="1">
        <v>42490</v>
      </c>
      <c r="D4708">
        <f>22-0-0</f>
        <v>22</v>
      </c>
      <c r="E4708">
        <v>18.2</v>
      </c>
      <c r="F4708" s="7">
        <v>18.751456633927088</v>
      </c>
      <c r="G4708" s="7">
        <v>0.34254299407950378</v>
      </c>
      <c r="H4708">
        <v>1.35</v>
      </c>
      <c r="I4708" s="7">
        <v>1.3251085424302227</v>
      </c>
      <c r="J4708">
        <v>13.8</v>
      </c>
      <c r="K4708">
        <v>583.5</v>
      </c>
      <c r="L4708">
        <v>546</v>
      </c>
      <c r="M4708">
        <v>230.3</v>
      </c>
      <c r="N4708">
        <v>239.7</v>
      </c>
    </row>
    <row r="4709" spans="1:14" x14ac:dyDescent="0.25">
      <c r="A4709" t="s">
        <v>28</v>
      </c>
      <c r="B4709" t="s">
        <v>62</v>
      </c>
      <c r="C4709" s="1">
        <v>42490</v>
      </c>
      <c r="D4709">
        <f>5-0-0</f>
        <v>5</v>
      </c>
      <c r="E4709">
        <v>7</v>
      </c>
      <c r="F4709" s="7">
        <v>4.2616946895288832</v>
      </c>
      <c r="G4709" s="7">
        <v>0.34000563856780375</v>
      </c>
      <c r="H4709">
        <v>1.34</v>
      </c>
      <c r="I4709" s="7">
        <v>1.3152929235974062</v>
      </c>
      <c r="J4709">
        <v>4.2</v>
      </c>
      <c r="K4709">
        <v>177.5</v>
      </c>
      <c r="L4709">
        <v>210</v>
      </c>
      <c r="M4709">
        <v>70.599999999999994</v>
      </c>
      <c r="N4709">
        <v>73.5</v>
      </c>
    </row>
    <row r="4710" spans="1:14" x14ac:dyDescent="0.25">
      <c r="A4710" t="s">
        <v>29</v>
      </c>
      <c r="B4710" t="s">
        <v>62</v>
      </c>
      <c r="C4710" s="1">
        <v>42490</v>
      </c>
      <c r="D4710">
        <f>17-0-0</f>
        <v>17</v>
      </c>
      <c r="E4710">
        <v>12.4</v>
      </c>
      <c r="F4710" s="7">
        <v>14.489761944398204</v>
      </c>
      <c r="G4710" s="7">
        <v>0.32731886100930363</v>
      </c>
      <c r="H4710">
        <v>1.29</v>
      </c>
      <c r="I4710" s="7">
        <v>1.266214829433324</v>
      </c>
      <c r="J4710">
        <v>11.2</v>
      </c>
      <c r="K4710">
        <v>473</v>
      </c>
      <c r="L4710">
        <v>372</v>
      </c>
      <c r="M4710">
        <v>40.6</v>
      </c>
      <c r="N4710">
        <v>42.3</v>
      </c>
    </row>
    <row r="4711" spans="1:14" x14ac:dyDescent="0.25">
      <c r="A4711" t="s">
        <v>30</v>
      </c>
      <c r="B4711" t="s">
        <v>62</v>
      </c>
      <c r="C4711" s="1">
        <v>42490</v>
      </c>
      <c r="D4711">
        <f>35-0-0</f>
        <v>35</v>
      </c>
      <c r="E4711">
        <v>31.3</v>
      </c>
      <c r="F4711" s="7">
        <v>29.831862826702185</v>
      </c>
      <c r="G4711" s="7">
        <v>0.40597688187200448</v>
      </c>
      <c r="H4711">
        <v>1.6</v>
      </c>
      <c r="I4711" s="7">
        <v>1.5704990132506342</v>
      </c>
      <c r="J4711">
        <v>25</v>
      </c>
      <c r="K4711">
        <v>1059</v>
      </c>
      <c r="L4711">
        <v>939</v>
      </c>
      <c r="M4711">
        <v>97.2</v>
      </c>
      <c r="N4711">
        <v>101.1</v>
      </c>
    </row>
    <row r="4712" spans="1:14" x14ac:dyDescent="0.25">
      <c r="A4712" t="s">
        <v>31</v>
      </c>
      <c r="B4712" t="s">
        <v>62</v>
      </c>
      <c r="C4712" s="1">
        <v>42490</v>
      </c>
      <c r="D4712">
        <f>51-0-0</f>
        <v>51</v>
      </c>
      <c r="E4712">
        <v>40.299999999999997</v>
      </c>
      <c r="F4712" s="7">
        <v>43.469285833194611</v>
      </c>
      <c r="G4712" s="7">
        <v>0.34000563856780375</v>
      </c>
      <c r="H4712">
        <v>1.34</v>
      </c>
      <c r="I4712" s="7">
        <v>1.3152929235974062</v>
      </c>
      <c r="J4712">
        <v>36.9</v>
      </c>
      <c r="K4712">
        <v>1566.5</v>
      </c>
      <c r="L4712">
        <v>1209</v>
      </c>
      <c r="M4712">
        <v>249</v>
      </c>
      <c r="N4712">
        <v>259.2</v>
      </c>
    </row>
    <row r="4713" spans="1:14" x14ac:dyDescent="0.25">
      <c r="A4713" t="s">
        <v>32</v>
      </c>
      <c r="B4713" t="s">
        <v>62</v>
      </c>
      <c r="C4713" s="1">
        <v>42490</v>
      </c>
      <c r="D4713">
        <f>7-0-0</f>
        <v>7</v>
      </c>
      <c r="E4713">
        <v>6.8</v>
      </c>
      <c r="F4713" s="7">
        <v>5.9663725653404365</v>
      </c>
      <c r="G4713" s="7">
        <v>0.21060050747110232</v>
      </c>
      <c r="H4713">
        <v>0.83</v>
      </c>
      <c r="I4713" s="7">
        <v>0.81469636312376648</v>
      </c>
      <c r="J4713">
        <v>5</v>
      </c>
      <c r="K4713">
        <v>210</v>
      </c>
      <c r="L4713">
        <v>204</v>
      </c>
      <c r="M4713">
        <v>69.3</v>
      </c>
      <c r="N4713">
        <v>72.099999999999994</v>
      </c>
    </row>
    <row r="4714" spans="1:14" x14ac:dyDescent="0.25">
      <c r="A4714" t="s">
        <v>33</v>
      </c>
      <c r="B4714" t="s">
        <v>62</v>
      </c>
      <c r="C4714" s="1">
        <v>42490</v>
      </c>
      <c r="D4714">
        <v>0</v>
      </c>
      <c r="E4714">
        <v>15</v>
      </c>
      <c r="F4714" s="7">
        <v>0</v>
      </c>
      <c r="G4714" s="7">
        <v>0.24612348463490269</v>
      </c>
      <c r="H4714">
        <v>0.97</v>
      </c>
      <c r="I4714" s="7">
        <v>0.95211502678319704</v>
      </c>
      <c r="J4714">
        <v>42.8</v>
      </c>
      <c r="K4714">
        <v>0</v>
      </c>
      <c r="L4714">
        <v>450</v>
      </c>
      <c r="M4714">
        <v>907.6</v>
      </c>
      <c r="N4714">
        <v>944.7</v>
      </c>
    </row>
    <row r="4715" spans="1:14" x14ac:dyDescent="0.25">
      <c r="A4715" t="s">
        <v>34</v>
      </c>
      <c r="B4715" t="s">
        <v>62</v>
      </c>
      <c r="C4715" s="1">
        <v>42490</v>
      </c>
      <c r="D4715">
        <f>11.6-0-0</f>
        <v>11.6</v>
      </c>
      <c r="E4715">
        <v>7.2</v>
      </c>
      <c r="F4715" s="7">
        <v>9.887131679707009</v>
      </c>
      <c r="G4715" s="7">
        <v>0.14209190865520158</v>
      </c>
      <c r="H4715">
        <v>0.56000000000000005</v>
      </c>
      <c r="I4715" s="7">
        <v>0.54967465463772203</v>
      </c>
      <c r="J4715">
        <v>6.1</v>
      </c>
      <c r="K4715">
        <v>259.29499999999996</v>
      </c>
      <c r="L4715">
        <v>216</v>
      </c>
      <c r="M4715">
        <v>23.8</v>
      </c>
      <c r="N4715">
        <v>24.8</v>
      </c>
    </row>
    <row r="4716" spans="1:14" x14ac:dyDescent="0.25">
      <c r="A4716" t="s">
        <v>35</v>
      </c>
      <c r="B4716" t="s">
        <v>62</v>
      </c>
      <c r="C4716" s="1">
        <v>42490</v>
      </c>
      <c r="D4716">
        <f>21-0-0</f>
        <v>21</v>
      </c>
      <c r="E4716">
        <v>18</v>
      </c>
      <c r="F4716" s="7">
        <v>17.89911769602131</v>
      </c>
      <c r="G4716" s="7">
        <v>0.13955455314350154</v>
      </c>
      <c r="H4716">
        <v>0.55000000000000004</v>
      </c>
      <c r="I4716" s="7">
        <v>0.53985903580490557</v>
      </c>
      <c r="J4716">
        <v>15.8</v>
      </c>
      <c r="K4716">
        <v>669</v>
      </c>
      <c r="L4716">
        <v>540</v>
      </c>
      <c r="M4716">
        <v>265.7</v>
      </c>
      <c r="N4716">
        <v>276.60000000000002</v>
      </c>
    </row>
    <row r="4717" spans="1:14" x14ac:dyDescent="0.25">
      <c r="A4717" t="s">
        <v>36</v>
      </c>
      <c r="B4717" t="s">
        <v>62</v>
      </c>
      <c r="C4717" s="1">
        <v>42490</v>
      </c>
      <c r="D4717">
        <v>0</v>
      </c>
      <c r="E4717">
        <v>8</v>
      </c>
      <c r="F4717" s="7">
        <v>0</v>
      </c>
      <c r="G4717" s="7">
        <v>6.3433887792500698E-2</v>
      </c>
      <c r="H4717">
        <v>0.25</v>
      </c>
      <c r="I4717" s="7">
        <v>0.2453904708204116</v>
      </c>
      <c r="J4717">
        <v>22.8</v>
      </c>
      <c r="K4717">
        <v>0</v>
      </c>
      <c r="L4717">
        <v>240</v>
      </c>
      <c r="M4717">
        <v>0</v>
      </c>
      <c r="N4717">
        <v>0</v>
      </c>
    </row>
    <row r="4718" spans="1:14" x14ac:dyDescent="0.25">
      <c r="A4718" t="s">
        <v>37</v>
      </c>
      <c r="B4718" t="s">
        <v>62</v>
      </c>
      <c r="C4718" s="1">
        <v>42490</v>
      </c>
      <c r="D4718">
        <v>0</v>
      </c>
      <c r="E4718">
        <v>0</v>
      </c>
      <c r="F4718" s="7">
        <v>0</v>
      </c>
      <c r="G4718" s="7">
        <v>0</v>
      </c>
      <c r="H4718">
        <v>0</v>
      </c>
      <c r="I4718" s="7">
        <v>0</v>
      </c>
      <c r="J4718">
        <v>0</v>
      </c>
      <c r="K4718">
        <v>0</v>
      </c>
      <c r="L4718">
        <v>0</v>
      </c>
      <c r="M4718">
        <v>0</v>
      </c>
      <c r="N4718">
        <v>0</v>
      </c>
    </row>
    <row r="4719" spans="1:14" x14ac:dyDescent="0.25">
      <c r="A4719" t="s">
        <v>38</v>
      </c>
      <c r="B4719" t="s">
        <v>62</v>
      </c>
      <c r="C4719" s="1">
        <v>42490</v>
      </c>
      <c r="D4719">
        <v>0</v>
      </c>
      <c r="E4719">
        <v>10</v>
      </c>
      <c r="F4719" s="7">
        <v>0</v>
      </c>
      <c r="G4719" s="7">
        <v>0</v>
      </c>
      <c r="H4719">
        <v>0</v>
      </c>
      <c r="I4719" s="7">
        <v>0</v>
      </c>
      <c r="J4719">
        <v>28.5</v>
      </c>
      <c r="K4719">
        <v>0</v>
      </c>
      <c r="L4719">
        <v>300</v>
      </c>
      <c r="M4719">
        <v>608.20000000000005</v>
      </c>
      <c r="N4719">
        <v>633</v>
      </c>
    </row>
    <row r="4720" spans="1:14" x14ac:dyDescent="0.25">
      <c r="A4720" t="s">
        <v>59</v>
      </c>
      <c r="B4720" t="s">
        <v>62</v>
      </c>
      <c r="C4720" s="1">
        <v>42490</v>
      </c>
      <c r="D4720">
        <v>0</v>
      </c>
      <c r="E4720">
        <v>5</v>
      </c>
      <c r="F4720" s="7">
        <v>0</v>
      </c>
      <c r="G4720" s="7">
        <v>0</v>
      </c>
      <c r="I4720" s="7">
        <v>0</v>
      </c>
      <c r="K4720">
        <v>0</v>
      </c>
      <c r="L4720">
        <v>150</v>
      </c>
      <c r="M4720">
        <v>0</v>
      </c>
      <c r="N4720">
        <v>0</v>
      </c>
    </row>
    <row r="4721" spans="1:14" x14ac:dyDescent="0.25">
      <c r="A4721" t="s">
        <v>1</v>
      </c>
      <c r="B4721" t="s">
        <v>63</v>
      </c>
      <c r="C4721" s="1">
        <v>42491</v>
      </c>
      <c r="D4721">
        <v>597.79999999999995</v>
      </c>
      <c r="E4721">
        <v>507.19999999999993</v>
      </c>
      <c r="F4721">
        <v>548</v>
      </c>
      <c r="G4721">
        <v>234</v>
      </c>
      <c r="H4721">
        <v>177.35000000000002</v>
      </c>
      <c r="I4721">
        <v>186.32000000000002</v>
      </c>
      <c r="J4721">
        <v>544.98360655737702</v>
      </c>
      <c r="K4721">
        <v>597.79999999999995</v>
      </c>
      <c r="L4721">
        <v>548</v>
      </c>
      <c r="M4721">
        <v>234</v>
      </c>
      <c r="N4721">
        <v>186.32000000000002</v>
      </c>
    </row>
    <row r="4722" spans="1:14" x14ac:dyDescent="0.25">
      <c r="A4722" t="s">
        <v>2</v>
      </c>
      <c r="B4722" t="s">
        <v>63</v>
      </c>
      <c r="C4722" s="1">
        <v>42491</v>
      </c>
      <c r="D4722">
        <f>16.8-0-0</f>
        <v>16.8</v>
      </c>
      <c r="E4722">
        <v>15.4</v>
      </c>
      <c r="F4722" s="7">
        <v>15.400468384074943</v>
      </c>
      <c r="G4722" s="7">
        <v>27.312094727939101</v>
      </c>
      <c r="H4722">
        <v>20.7</v>
      </c>
      <c r="I4722" s="7">
        <v>21.746963631237666</v>
      </c>
      <c r="J4722">
        <v>1.4</v>
      </c>
      <c r="K4722">
        <v>16.84</v>
      </c>
      <c r="L4722">
        <v>15.4</v>
      </c>
      <c r="M4722">
        <v>0.2</v>
      </c>
      <c r="N4722">
        <v>0.2</v>
      </c>
    </row>
    <row r="4723" spans="1:14" x14ac:dyDescent="0.25">
      <c r="A4723" t="s">
        <v>3</v>
      </c>
      <c r="B4723" t="s">
        <v>63</v>
      </c>
      <c r="C4723" s="1">
        <v>42491</v>
      </c>
      <c r="D4723">
        <f>4.5-0-0</f>
        <v>4.5</v>
      </c>
      <c r="E4723">
        <v>3.9</v>
      </c>
      <c r="F4723" s="7">
        <v>4.1251254600200742</v>
      </c>
      <c r="G4723" s="7">
        <v>18.617084860445445</v>
      </c>
      <c r="H4723">
        <v>14.11</v>
      </c>
      <c r="I4723" s="7">
        <v>14.823654919650409</v>
      </c>
      <c r="J4723">
        <v>0.4</v>
      </c>
      <c r="K4723">
        <v>4.54</v>
      </c>
      <c r="L4723">
        <v>3.9</v>
      </c>
      <c r="M4723">
        <v>0.1</v>
      </c>
      <c r="N4723">
        <v>0.1</v>
      </c>
    </row>
    <row r="4724" spans="1:14" x14ac:dyDescent="0.25">
      <c r="A4724" t="s">
        <v>4</v>
      </c>
      <c r="B4724" t="s">
        <v>63</v>
      </c>
      <c r="C4724" s="1">
        <v>42491</v>
      </c>
      <c r="D4724">
        <f>9.1-0-0</f>
        <v>9.1</v>
      </c>
      <c r="E4724">
        <v>7.8</v>
      </c>
      <c r="F4724" s="7">
        <v>8.3419203747072608</v>
      </c>
      <c r="G4724" s="7">
        <v>13.827572596560472</v>
      </c>
      <c r="H4724">
        <v>10.48</v>
      </c>
      <c r="I4724" s="7">
        <v>11.010056949534819</v>
      </c>
      <c r="J4724">
        <v>0.7</v>
      </c>
      <c r="K4724">
        <v>9.08</v>
      </c>
      <c r="L4724">
        <v>7.8</v>
      </c>
      <c r="M4724">
        <v>0.2</v>
      </c>
      <c r="N4724">
        <v>0.2</v>
      </c>
    </row>
    <row r="4725" spans="1:14" x14ac:dyDescent="0.25">
      <c r="A4725" t="s">
        <v>5</v>
      </c>
      <c r="B4725" t="s">
        <v>63</v>
      </c>
      <c r="C4725" s="1">
        <v>42491</v>
      </c>
      <c r="D4725">
        <f>8.4-0-0</f>
        <v>8.4</v>
      </c>
      <c r="E4725">
        <v>7.7</v>
      </c>
      <c r="F4725" s="7">
        <v>7.7002341920374713</v>
      </c>
      <c r="G4725" s="7">
        <v>13.339385396109385</v>
      </c>
      <c r="H4725">
        <v>10.11</v>
      </c>
      <c r="I4725" s="7">
        <v>10.621343106850858</v>
      </c>
      <c r="J4725">
        <v>0.7</v>
      </c>
      <c r="K4725">
        <v>8.35</v>
      </c>
      <c r="L4725">
        <v>7.7</v>
      </c>
      <c r="M4725">
        <v>0.1</v>
      </c>
      <c r="N4725">
        <v>0.1</v>
      </c>
    </row>
    <row r="4726" spans="1:14" x14ac:dyDescent="0.25">
      <c r="A4726" t="s">
        <v>6</v>
      </c>
      <c r="B4726" t="s">
        <v>63</v>
      </c>
      <c r="C4726" s="1">
        <v>42491</v>
      </c>
      <c r="D4726">
        <f>5.1-0-2.5</f>
        <v>2.5999999999999996</v>
      </c>
      <c r="E4726">
        <v>15.4</v>
      </c>
      <c r="F4726" s="7">
        <v>2.383405821344931</v>
      </c>
      <c r="G4726" s="7">
        <v>16.440033831406822</v>
      </c>
      <c r="H4726">
        <v>12.46</v>
      </c>
      <c r="I4726" s="7">
        <v>13.090201296870596</v>
      </c>
      <c r="J4726">
        <v>0.4</v>
      </c>
      <c r="K4726">
        <v>5.0650000000000004</v>
      </c>
      <c r="L4726">
        <v>15.4</v>
      </c>
      <c r="M4726">
        <v>0.1</v>
      </c>
      <c r="N4726">
        <v>0</v>
      </c>
    </row>
    <row r="4727" spans="1:14" x14ac:dyDescent="0.25">
      <c r="A4727" t="s">
        <v>7</v>
      </c>
      <c r="B4727" t="s">
        <v>63</v>
      </c>
      <c r="C4727" s="1">
        <v>42491</v>
      </c>
      <c r="D4727">
        <f>13-0-0</f>
        <v>13</v>
      </c>
      <c r="E4727">
        <v>11.5</v>
      </c>
      <c r="F4727" s="7">
        <v>11.917029106724659</v>
      </c>
      <c r="G4727" s="7">
        <v>13.893543839864673</v>
      </c>
      <c r="H4727">
        <v>10.53</v>
      </c>
      <c r="I4727" s="7">
        <v>11.062585847194812</v>
      </c>
      <c r="J4727">
        <v>1.1000000000000001</v>
      </c>
      <c r="K4727">
        <v>12.96</v>
      </c>
      <c r="L4727">
        <v>11.5</v>
      </c>
      <c r="M4727">
        <v>0.1</v>
      </c>
      <c r="N4727">
        <v>0.1</v>
      </c>
    </row>
    <row r="4728" spans="1:14" x14ac:dyDescent="0.25">
      <c r="A4728" t="s">
        <v>8</v>
      </c>
      <c r="B4728" t="s">
        <v>63</v>
      </c>
      <c r="C4728" s="1">
        <v>42491</v>
      </c>
      <c r="D4728">
        <f>24.2-0-0</f>
        <v>24.2</v>
      </c>
      <c r="E4728">
        <v>9.4</v>
      </c>
      <c r="F4728" s="7">
        <v>22.184008029441287</v>
      </c>
      <c r="G4728" s="7">
        <v>10.555398928672115</v>
      </c>
      <c r="H4728">
        <v>8</v>
      </c>
      <c r="I4728" s="7">
        <v>8.4046236255990969</v>
      </c>
      <c r="J4728">
        <v>2</v>
      </c>
      <c r="K4728">
        <v>24.24</v>
      </c>
      <c r="L4728">
        <v>9.4</v>
      </c>
      <c r="M4728">
        <v>0.3</v>
      </c>
      <c r="N4728">
        <v>0.2</v>
      </c>
    </row>
    <row r="4729" spans="1:14" x14ac:dyDescent="0.25">
      <c r="A4729" t="s">
        <v>9</v>
      </c>
      <c r="B4729" t="s">
        <v>63</v>
      </c>
      <c r="C4729" s="1">
        <v>42491</v>
      </c>
      <c r="D4729">
        <f>11.2-0-0</f>
        <v>11.2</v>
      </c>
      <c r="E4729">
        <v>11.3</v>
      </c>
      <c r="F4729" s="7">
        <v>10.266978922716628</v>
      </c>
      <c r="G4729" s="7">
        <v>13.669241612630389</v>
      </c>
      <c r="H4729">
        <v>10.36</v>
      </c>
      <c r="I4729" s="7">
        <v>10.883987595150831</v>
      </c>
      <c r="J4729">
        <v>0.9</v>
      </c>
      <c r="K4729">
        <v>11.17</v>
      </c>
      <c r="L4729">
        <v>11.3</v>
      </c>
      <c r="M4729">
        <v>0.1</v>
      </c>
      <c r="N4729">
        <v>0.1</v>
      </c>
    </row>
    <row r="4730" spans="1:14" x14ac:dyDescent="0.25">
      <c r="A4730" t="s">
        <v>10</v>
      </c>
      <c r="B4730" t="s">
        <v>63</v>
      </c>
      <c r="C4730" s="1">
        <v>42491</v>
      </c>
      <c r="D4730">
        <f>17.4-0-0</f>
        <v>17.399999999999999</v>
      </c>
      <c r="E4730">
        <v>12.5</v>
      </c>
      <c r="F4730" s="7">
        <v>15.950485112077617</v>
      </c>
      <c r="G4730" s="7">
        <v>12.943557936284183</v>
      </c>
      <c r="H4730">
        <v>9.81</v>
      </c>
      <c r="I4730" s="7">
        <v>10.306169720890894</v>
      </c>
      <c r="J4730">
        <v>1.4</v>
      </c>
      <c r="K4730">
        <v>17.420000000000002</v>
      </c>
      <c r="L4730">
        <v>12.5</v>
      </c>
      <c r="M4730">
        <v>0.2</v>
      </c>
      <c r="N4730">
        <v>0.2</v>
      </c>
    </row>
    <row r="4731" spans="1:14" x14ac:dyDescent="0.25">
      <c r="A4731" t="s">
        <v>11</v>
      </c>
      <c r="B4731" t="s">
        <v>63</v>
      </c>
      <c r="C4731" s="1">
        <v>42491</v>
      </c>
      <c r="D4731">
        <f>12-0-0</f>
        <v>12</v>
      </c>
      <c r="E4731">
        <v>9.6</v>
      </c>
      <c r="F4731" s="7">
        <v>11.000334560053531</v>
      </c>
      <c r="G4731" s="7">
        <v>12.389399492528897</v>
      </c>
      <c r="H4731">
        <v>9.39</v>
      </c>
      <c r="I4731" s="7">
        <v>9.8649269805469419</v>
      </c>
      <c r="J4731">
        <v>1</v>
      </c>
      <c r="K4731">
        <v>11.995000000000001</v>
      </c>
      <c r="L4731">
        <v>9.6</v>
      </c>
      <c r="M4731">
        <v>0.2</v>
      </c>
      <c r="N4731">
        <v>0.1</v>
      </c>
    </row>
    <row r="4732" spans="1:14" x14ac:dyDescent="0.25">
      <c r="A4732" t="s">
        <v>12</v>
      </c>
      <c r="B4732" t="s">
        <v>63</v>
      </c>
      <c r="C4732" s="1">
        <v>42491</v>
      </c>
      <c r="D4732">
        <f>35.2-0-0</f>
        <v>35.200000000000003</v>
      </c>
      <c r="E4732">
        <v>28.9</v>
      </c>
      <c r="F4732" s="7">
        <v>32.267648042823694</v>
      </c>
      <c r="G4732" s="7">
        <v>8.7477868621370156</v>
      </c>
      <c r="H4732">
        <v>6.63</v>
      </c>
      <c r="I4732" s="7">
        <v>6.9653318297152529</v>
      </c>
      <c r="J4732">
        <v>2.9</v>
      </c>
      <c r="K4732">
        <v>35.200000000000003</v>
      </c>
      <c r="L4732">
        <v>28.9</v>
      </c>
      <c r="M4732">
        <v>0.9</v>
      </c>
      <c r="N4732">
        <v>0.7</v>
      </c>
    </row>
    <row r="4733" spans="1:14" x14ac:dyDescent="0.25">
      <c r="A4733" t="s">
        <v>13</v>
      </c>
      <c r="B4733" t="s">
        <v>63</v>
      </c>
      <c r="C4733" s="1">
        <v>42491</v>
      </c>
      <c r="D4733">
        <f>12-0-0</f>
        <v>12</v>
      </c>
      <c r="E4733">
        <v>10</v>
      </c>
      <c r="F4733" s="7">
        <v>11.000334560053531</v>
      </c>
      <c r="G4733" s="7">
        <v>9.1963913166055811</v>
      </c>
      <c r="H4733">
        <v>6.97</v>
      </c>
      <c r="I4733" s="7">
        <v>7.3225283338032128</v>
      </c>
      <c r="J4733">
        <v>1</v>
      </c>
      <c r="K4733">
        <v>12</v>
      </c>
      <c r="L4733">
        <v>10</v>
      </c>
      <c r="M4733">
        <v>0.1</v>
      </c>
      <c r="N4733">
        <v>0.1</v>
      </c>
    </row>
    <row r="4734" spans="1:14" x14ac:dyDescent="0.25">
      <c r="A4734" t="s">
        <v>14</v>
      </c>
      <c r="B4734" t="s">
        <v>63</v>
      </c>
      <c r="C4734" s="1">
        <v>42491</v>
      </c>
      <c r="D4734">
        <f>9-0-0</f>
        <v>9</v>
      </c>
      <c r="E4734">
        <v>6.1</v>
      </c>
      <c r="F4734" s="7">
        <v>8.2502509200401484</v>
      </c>
      <c r="G4734" s="7">
        <v>5.5547786862137007</v>
      </c>
      <c r="H4734">
        <v>4.21</v>
      </c>
      <c r="I4734" s="7">
        <v>4.4229331829715255</v>
      </c>
      <c r="J4734">
        <v>0.7</v>
      </c>
      <c r="K4734">
        <v>9</v>
      </c>
      <c r="L4734">
        <v>6.1</v>
      </c>
      <c r="M4734">
        <v>0.1</v>
      </c>
      <c r="N4734">
        <v>0</v>
      </c>
    </row>
    <row r="4735" spans="1:14" x14ac:dyDescent="0.25">
      <c r="A4735" t="s">
        <v>15</v>
      </c>
      <c r="B4735" t="s">
        <v>63</v>
      </c>
      <c r="C4735" s="1">
        <v>42491</v>
      </c>
      <c r="D4735">
        <f>12.5-0-0</f>
        <v>12.5</v>
      </c>
      <c r="E4735">
        <v>9.9</v>
      </c>
      <c r="F4735" s="7">
        <v>11.458681833389095</v>
      </c>
      <c r="G4735" s="7">
        <v>5.3832534536227792</v>
      </c>
      <c r="H4735">
        <v>4.08</v>
      </c>
      <c r="I4735" s="7">
        <v>4.28635804905554</v>
      </c>
      <c r="J4735">
        <v>1</v>
      </c>
      <c r="K4735">
        <v>12.5</v>
      </c>
      <c r="L4735">
        <v>9.9</v>
      </c>
      <c r="M4735">
        <v>0.1</v>
      </c>
      <c r="N4735">
        <v>0.1</v>
      </c>
    </row>
    <row r="4736" spans="1:14" x14ac:dyDescent="0.25">
      <c r="A4736" t="s">
        <v>16</v>
      </c>
      <c r="B4736" t="s">
        <v>63</v>
      </c>
      <c r="C4736" s="1">
        <v>42491</v>
      </c>
      <c r="D4736">
        <f>10-0-0</f>
        <v>10</v>
      </c>
      <c r="E4736">
        <v>9.9</v>
      </c>
      <c r="F4736" s="7">
        <v>9.166945466711276</v>
      </c>
      <c r="G4736" s="7">
        <v>8.9588948407104585</v>
      </c>
      <c r="H4736">
        <v>6.79</v>
      </c>
      <c r="I4736" s="7">
        <v>7.1334243022272341</v>
      </c>
      <c r="J4736">
        <v>0.8</v>
      </c>
      <c r="K4736">
        <v>10</v>
      </c>
      <c r="L4736">
        <v>9.9</v>
      </c>
      <c r="M4736">
        <v>0.2</v>
      </c>
      <c r="N4736">
        <v>0.2</v>
      </c>
    </row>
    <row r="4737" spans="1:14" x14ac:dyDescent="0.25">
      <c r="A4737" t="s">
        <v>17</v>
      </c>
      <c r="B4737" t="s">
        <v>63</v>
      </c>
      <c r="C4737" s="1">
        <v>42491</v>
      </c>
      <c r="D4737">
        <v>0</v>
      </c>
      <c r="E4737">
        <v>17</v>
      </c>
      <c r="F4737" s="7">
        <v>0</v>
      </c>
      <c r="G4737" s="7">
        <v>4.3409078094164082</v>
      </c>
      <c r="H4737">
        <v>3.29</v>
      </c>
      <c r="I4737" s="7">
        <v>3.456401466027629</v>
      </c>
      <c r="J4737">
        <v>170.2</v>
      </c>
      <c r="K4737">
        <v>0</v>
      </c>
      <c r="L4737">
        <v>17</v>
      </c>
      <c r="M4737">
        <v>59.8</v>
      </c>
      <c r="N4737">
        <v>47.6</v>
      </c>
    </row>
    <row r="4738" spans="1:14" x14ac:dyDescent="0.25">
      <c r="A4738" t="s">
        <v>18</v>
      </c>
      <c r="B4738" t="s">
        <v>63</v>
      </c>
      <c r="C4738" s="1">
        <v>42491</v>
      </c>
      <c r="D4738">
        <f>19-0-0</f>
        <v>19</v>
      </c>
      <c r="E4738">
        <v>16.2</v>
      </c>
      <c r="F4738" s="7">
        <v>17.417196386751424</v>
      </c>
      <c r="G4738" s="7">
        <v>3.2721736678883562</v>
      </c>
      <c r="H4738">
        <v>2.48</v>
      </c>
      <c r="I4738" s="7">
        <v>2.6054333239357201</v>
      </c>
      <c r="J4738">
        <v>1.6</v>
      </c>
      <c r="K4738">
        <v>19</v>
      </c>
      <c r="L4738">
        <v>16.2</v>
      </c>
      <c r="M4738">
        <v>0.6</v>
      </c>
      <c r="N4738">
        <v>0.5</v>
      </c>
    </row>
    <row r="4739" spans="1:14" x14ac:dyDescent="0.25">
      <c r="A4739" t="s">
        <v>19</v>
      </c>
      <c r="B4739" t="s">
        <v>63</v>
      </c>
      <c r="C4739" s="1">
        <v>42491</v>
      </c>
      <c r="D4739">
        <f>14-0-0</f>
        <v>14</v>
      </c>
      <c r="E4739">
        <v>14.6</v>
      </c>
      <c r="F4739" s="7">
        <v>12.833723653395786</v>
      </c>
      <c r="G4739" s="7">
        <v>3.2589794192275159</v>
      </c>
      <c r="H4739">
        <v>2.4700000000000002</v>
      </c>
      <c r="I4739" s="7">
        <v>2.5949275444037219</v>
      </c>
      <c r="J4739">
        <v>1.1000000000000001</v>
      </c>
      <c r="K4739">
        <v>14</v>
      </c>
      <c r="L4739">
        <v>14.6</v>
      </c>
      <c r="M4739">
        <v>0.7</v>
      </c>
      <c r="N4739">
        <v>0.5</v>
      </c>
    </row>
    <row r="4740" spans="1:14" x14ac:dyDescent="0.25">
      <c r="A4740" t="s">
        <v>20</v>
      </c>
      <c r="B4740" t="s">
        <v>63</v>
      </c>
      <c r="C4740" s="1">
        <v>42491</v>
      </c>
      <c r="D4740">
        <f>31.5-0-0</f>
        <v>31.5</v>
      </c>
      <c r="E4740">
        <v>23.5</v>
      </c>
      <c r="F4740" s="7">
        <v>28.875878220140518</v>
      </c>
      <c r="G4740" s="7">
        <v>2.6652382294897095</v>
      </c>
      <c r="H4740">
        <v>2.02</v>
      </c>
      <c r="I4740" s="7">
        <v>2.1221674654637721</v>
      </c>
      <c r="J4740">
        <v>2.6</v>
      </c>
      <c r="K4740">
        <v>31.5</v>
      </c>
      <c r="L4740">
        <v>23.5</v>
      </c>
      <c r="M4740">
        <v>0.8</v>
      </c>
      <c r="N4740">
        <v>0.6</v>
      </c>
    </row>
    <row r="4741" spans="1:14" x14ac:dyDescent="0.25">
      <c r="A4741" t="s">
        <v>21</v>
      </c>
      <c r="B4741" t="s">
        <v>63</v>
      </c>
      <c r="C4741" s="1">
        <v>42491</v>
      </c>
      <c r="D4741">
        <f>26-0-0</f>
        <v>26</v>
      </c>
      <c r="E4741">
        <v>22.5</v>
      </c>
      <c r="F4741" s="7">
        <v>23.834058213449318</v>
      </c>
      <c r="G4741" s="7">
        <v>3.9846630955737234</v>
      </c>
      <c r="H4741">
        <v>3.02</v>
      </c>
      <c r="I4741" s="7">
        <v>3.1727454186636592</v>
      </c>
      <c r="J4741">
        <v>2.1</v>
      </c>
      <c r="K4741">
        <v>26</v>
      </c>
      <c r="L4741">
        <v>22.5</v>
      </c>
      <c r="M4741">
        <v>1.2</v>
      </c>
      <c r="N4741">
        <v>0.9</v>
      </c>
    </row>
    <row r="4742" spans="1:14" x14ac:dyDescent="0.25">
      <c r="A4742" t="s">
        <v>22</v>
      </c>
      <c r="B4742" t="s">
        <v>63</v>
      </c>
      <c r="C4742" s="1">
        <v>42491</v>
      </c>
      <c r="D4742">
        <f>17-0-0</f>
        <v>17</v>
      </c>
      <c r="E4742">
        <v>17.100000000000001</v>
      </c>
      <c r="F4742" s="7">
        <v>15.583807293409167</v>
      </c>
      <c r="G4742" s="7">
        <v>1.8735833098393004</v>
      </c>
      <c r="H4742">
        <v>1.42</v>
      </c>
      <c r="I4742" s="7">
        <v>1.4918206935438398</v>
      </c>
      <c r="J4742">
        <v>1.4</v>
      </c>
      <c r="K4742">
        <v>17</v>
      </c>
      <c r="L4742">
        <v>17.100000000000001</v>
      </c>
      <c r="M4742">
        <v>0.7</v>
      </c>
      <c r="N4742">
        <v>0.6</v>
      </c>
    </row>
    <row r="4743" spans="1:14" x14ac:dyDescent="0.25">
      <c r="A4743" t="s">
        <v>23</v>
      </c>
      <c r="B4743" t="s">
        <v>63</v>
      </c>
      <c r="C4743" s="1">
        <v>42491</v>
      </c>
      <c r="D4743">
        <f>5.7-0-0</f>
        <v>5.7</v>
      </c>
      <c r="E4743">
        <v>4.7</v>
      </c>
      <c r="F4743" s="7">
        <v>5.2251589160254266</v>
      </c>
      <c r="G4743" s="7">
        <v>3.1006484352974337</v>
      </c>
      <c r="H4743">
        <v>2.35</v>
      </c>
      <c r="I4743" s="7">
        <v>2.4688581900197351</v>
      </c>
      <c r="J4743">
        <v>0.5</v>
      </c>
      <c r="K4743">
        <v>5.71</v>
      </c>
      <c r="L4743">
        <v>4.7</v>
      </c>
      <c r="M4743">
        <v>0</v>
      </c>
      <c r="N4743">
        <v>0</v>
      </c>
    </row>
    <row r="4744" spans="1:14" x14ac:dyDescent="0.25">
      <c r="A4744" t="s">
        <v>24</v>
      </c>
      <c r="B4744" t="s">
        <v>63</v>
      </c>
      <c r="C4744" s="1">
        <v>42491</v>
      </c>
      <c r="D4744">
        <f>40.5-0-0</f>
        <v>40.5</v>
      </c>
      <c r="E4744">
        <v>35</v>
      </c>
      <c r="F4744" s="7">
        <v>37.126129140180666</v>
      </c>
      <c r="G4744" s="7">
        <v>2.2694107696645052</v>
      </c>
      <c r="H4744">
        <v>1.72</v>
      </c>
      <c r="I4744" s="7">
        <v>1.806994079503806</v>
      </c>
      <c r="J4744">
        <v>3.3</v>
      </c>
      <c r="K4744">
        <v>40.5</v>
      </c>
      <c r="L4744">
        <v>35</v>
      </c>
      <c r="M4744">
        <v>1.7</v>
      </c>
      <c r="N4744">
        <v>1.4</v>
      </c>
    </row>
    <row r="4745" spans="1:14" x14ac:dyDescent="0.25">
      <c r="A4745" t="s">
        <v>25</v>
      </c>
      <c r="B4745" t="s">
        <v>63</v>
      </c>
      <c r="C4745" s="1">
        <v>42491</v>
      </c>
      <c r="D4745">
        <f>7-0-0</f>
        <v>7</v>
      </c>
      <c r="E4745">
        <v>6.3</v>
      </c>
      <c r="F4745" s="7">
        <v>6.4168618266978932</v>
      </c>
      <c r="G4745" s="7">
        <v>3.0478714406540734</v>
      </c>
      <c r="H4745">
        <v>2.31</v>
      </c>
      <c r="I4745" s="7">
        <v>2.4268350718917397</v>
      </c>
      <c r="J4745">
        <v>0.6</v>
      </c>
      <c r="K4745">
        <v>7</v>
      </c>
      <c r="L4745">
        <v>6.3</v>
      </c>
      <c r="M4745">
        <v>0</v>
      </c>
      <c r="N4745">
        <v>0</v>
      </c>
    </row>
    <row r="4746" spans="1:14" x14ac:dyDescent="0.25">
      <c r="A4746" t="s">
        <v>26</v>
      </c>
      <c r="B4746" t="s">
        <v>63</v>
      </c>
      <c r="C4746" s="1">
        <v>42491</v>
      </c>
      <c r="D4746">
        <f>18-0-0</f>
        <v>18</v>
      </c>
      <c r="E4746">
        <v>13.8</v>
      </c>
      <c r="F4746" s="7">
        <v>16.500501840080297</v>
      </c>
      <c r="G4746" s="7">
        <v>2.0583027910910627</v>
      </c>
      <c r="H4746">
        <v>1.56</v>
      </c>
      <c r="I4746" s="7">
        <v>1.6389016069918241</v>
      </c>
      <c r="J4746">
        <v>1.5</v>
      </c>
      <c r="K4746">
        <v>18</v>
      </c>
      <c r="L4746">
        <v>13.8</v>
      </c>
      <c r="M4746">
        <v>0.2</v>
      </c>
      <c r="N4746">
        <v>0.2</v>
      </c>
    </row>
    <row r="4747" spans="1:14" x14ac:dyDescent="0.25">
      <c r="A4747" t="s">
        <v>27</v>
      </c>
      <c r="B4747" t="s">
        <v>63</v>
      </c>
      <c r="C4747" s="1">
        <v>42491</v>
      </c>
      <c r="D4747">
        <f>18-0-0</f>
        <v>18</v>
      </c>
      <c r="E4747">
        <v>18.2</v>
      </c>
      <c r="F4747" s="7">
        <v>16.500501840080297</v>
      </c>
      <c r="G4747" s="7">
        <v>1.7812235692134197</v>
      </c>
      <c r="H4747">
        <v>1.35</v>
      </c>
      <c r="I4747" s="7">
        <v>1.4182802368198477</v>
      </c>
      <c r="J4747">
        <v>1.5</v>
      </c>
      <c r="K4747">
        <v>18</v>
      </c>
      <c r="L4747">
        <v>18.2</v>
      </c>
      <c r="M4747">
        <v>0.8</v>
      </c>
      <c r="N4747">
        <v>0.6</v>
      </c>
    </row>
    <row r="4748" spans="1:14" x14ac:dyDescent="0.25">
      <c r="A4748" t="s">
        <v>28</v>
      </c>
      <c r="B4748" t="s">
        <v>63</v>
      </c>
      <c r="C4748" s="1">
        <v>42491</v>
      </c>
      <c r="D4748">
        <f>5.5-0-0</f>
        <v>5.5</v>
      </c>
      <c r="E4748">
        <v>7</v>
      </c>
      <c r="F4748" s="7">
        <v>5.0418200066912018</v>
      </c>
      <c r="G4748" s="7">
        <v>1.7680293205525794</v>
      </c>
      <c r="H4748">
        <v>1.34</v>
      </c>
      <c r="I4748" s="7">
        <v>1.407774457287849</v>
      </c>
      <c r="J4748">
        <v>0.5</v>
      </c>
      <c r="K4748">
        <v>5.5</v>
      </c>
      <c r="L4748">
        <v>7</v>
      </c>
      <c r="M4748">
        <v>0.2</v>
      </c>
      <c r="N4748">
        <v>0.2</v>
      </c>
    </row>
    <row r="4749" spans="1:14" x14ac:dyDescent="0.25">
      <c r="A4749" t="s">
        <v>29</v>
      </c>
      <c r="B4749" t="s">
        <v>63</v>
      </c>
      <c r="C4749" s="1">
        <v>42491</v>
      </c>
      <c r="D4749">
        <f>17-0-0</f>
        <v>17</v>
      </c>
      <c r="E4749">
        <v>12.4</v>
      </c>
      <c r="F4749" s="7">
        <v>15.583807293409167</v>
      </c>
      <c r="G4749" s="7">
        <v>1.7020580772483789</v>
      </c>
      <c r="H4749">
        <v>1.29</v>
      </c>
      <c r="I4749" s="7">
        <v>1.3552455596278545</v>
      </c>
      <c r="J4749">
        <v>1.4</v>
      </c>
      <c r="K4749">
        <v>17</v>
      </c>
      <c r="L4749">
        <v>12.4</v>
      </c>
      <c r="M4749">
        <v>0.2</v>
      </c>
      <c r="N4749">
        <v>0.1</v>
      </c>
    </row>
    <row r="4750" spans="1:14" x14ac:dyDescent="0.25">
      <c r="A4750" t="s">
        <v>30</v>
      </c>
      <c r="B4750" t="s">
        <v>63</v>
      </c>
      <c r="C4750" s="1">
        <v>42491</v>
      </c>
      <c r="D4750">
        <f>34-0-0</f>
        <v>34</v>
      </c>
      <c r="E4750">
        <v>31.3</v>
      </c>
      <c r="F4750" s="7">
        <v>31.167614586818335</v>
      </c>
      <c r="G4750" s="7">
        <v>2.1110797857344235</v>
      </c>
      <c r="H4750">
        <v>1.6</v>
      </c>
      <c r="I4750" s="7">
        <v>1.6809247251198194</v>
      </c>
      <c r="J4750">
        <v>2.8</v>
      </c>
      <c r="K4750">
        <v>34</v>
      </c>
      <c r="L4750">
        <v>31.3</v>
      </c>
      <c r="M4750">
        <v>0.3</v>
      </c>
      <c r="N4750">
        <v>0.3</v>
      </c>
    </row>
    <row r="4751" spans="1:14" x14ac:dyDescent="0.25">
      <c r="A4751" t="s">
        <v>31</v>
      </c>
      <c r="B4751" t="s">
        <v>63</v>
      </c>
      <c r="C4751" s="1">
        <v>42491</v>
      </c>
      <c r="D4751">
        <f>51-0-0</f>
        <v>51</v>
      </c>
      <c r="E4751">
        <v>40.299999999999997</v>
      </c>
      <c r="F4751" s="7">
        <v>46.751421880227504</v>
      </c>
      <c r="G4751" s="7">
        <v>1.7680293205525794</v>
      </c>
      <c r="H4751">
        <v>1.34</v>
      </c>
      <c r="I4751" s="7">
        <v>1.407774457287849</v>
      </c>
      <c r="J4751">
        <v>4.2</v>
      </c>
      <c r="K4751">
        <v>51</v>
      </c>
      <c r="L4751">
        <v>40.299999999999997</v>
      </c>
      <c r="M4751">
        <v>0.9</v>
      </c>
      <c r="N4751">
        <v>0.7</v>
      </c>
    </row>
    <row r="4752" spans="1:14" x14ac:dyDescent="0.25">
      <c r="A4752" t="s">
        <v>32</v>
      </c>
      <c r="B4752" t="s">
        <v>63</v>
      </c>
      <c r="C4752" s="1">
        <v>42491</v>
      </c>
      <c r="D4752">
        <f>7-0-0</f>
        <v>7</v>
      </c>
      <c r="E4752">
        <v>6.8</v>
      </c>
      <c r="F4752" s="7">
        <v>6.4168618266978932</v>
      </c>
      <c r="G4752" s="7">
        <v>1.0951226388497319</v>
      </c>
      <c r="H4752">
        <v>0.83</v>
      </c>
      <c r="I4752" s="7">
        <v>0.87197970115590628</v>
      </c>
      <c r="J4752">
        <v>0.6</v>
      </c>
      <c r="K4752">
        <v>7</v>
      </c>
      <c r="L4752">
        <v>6.8</v>
      </c>
      <c r="M4752">
        <v>0.2</v>
      </c>
      <c r="N4752">
        <v>0.2</v>
      </c>
    </row>
    <row r="4753" spans="1:14" x14ac:dyDescent="0.25">
      <c r="A4753" t="s">
        <v>33</v>
      </c>
      <c r="B4753" t="s">
        <v>63</v>
      </c>
      <c r="C4753" s="1">
        <v>42491</v>
      </c>
      <c r="D4753">
        <v>0</v>
      </c>
      <c r="E4753">
        <v>15</v>
      </c>
      <c r="F4753" s="7">
        <v>0</v>
      </c>
      <c r="G4753" s="7">
        <v>1.279842120101494</v>
      </c>
      <c r="H4753">
        <v>0.97</v>
      </c>
      <c r="I4753" s="7">
        <v>1.0190606146038905</v>
      </c>
      <c r="J4753">
        <v>150.1</v>
      </c>
      <c r="K4753">
        <v>0</v>
      </c>
      <c r="L4753">
        <v>15</v>
      </c>
      <c r="M4753">
        <v>96.9</v>
      </c>
      <c r="N4753">
        <v>77.099999999999994</v>
      </c>
    </row>
    <row r="4754" spans="1:14" x14ac:dyDescent="0.25">
      <c r="A4754" t="s">
        <v>34</v>
      </c>
      <c r="B4754" t="s">
        <v>63</v>
      </c>
      <c r="C4754" s="1">
        <v>42491</v>
      </c>
      <c r="D4754">
        <f>10.3-0-0</f>
        <v>10.3</v>
      </c>
      <c r="E4754">
        <v>7.2</v>
      </c>
      <c r="F4754" s="7">
        <v>9.441953830712615</v>
      </c>
      <c r="G4754" s="7">
        <v>0.73887792500704819</v>
      </c>
      <c r="H4754">
        <v>0.56000000000000005</v>
      </c>
      <c r="I4754" s="7">
        <v>0.58832365379193685</v>
      </c>
      <c r="J4754">
        <v>0.8</v>
      </c>
      <c r="K4754">
        <v>10.265000000000001</v>
      </c>
      <c r="L4754">
        <v>7.2</v>
      </c>
      <c r="M4754">
        <v>0.1</v>
      </c>
      <c r="N4754">
        <v>0.1</v>
      </c>
    </row>
    <row r="4755" spans="1:14" x14ac:dyDescent="0.25">
      <c r="A4755" t="s">
        <v>35</v>
      </c>
      <c r="B4755" t="s">
        <v>63</v>
      </c>
      <c r="C4755" s="1">
        <v>42491</v>
      </c>
      <c r="D4755">
        <f>21-0-0</f>
        <v>21</v>
      </c>
      <c r="E4755">
        <v>18</v>
      </c>
      <c r="F4755" s="7">
        <v>19.25058548009368</v>
      </c>
      <c r="G4755" s="7">
        <v>0.72568367634620812</v>
      </c>
      <c r="H4755">
        <v>0.55000000000000004</v>
      </c>
      <c r="I4755" s="7">
        <v>0.57781787425993802</v>
      </c>
      <c r="J4755">
        <v>1.7</v>
      </c>
      <c r="K4755">
        <v>21</v>
      </c>
      <c r="L4755">
        <v>18</v>
      </c>
      <c r="M4755">
        <v>0.9</v>
      </c>
      <c r="N4755">
        <v>0.7</v>
      </c>
    </row>
    <row r="4756" spans="1:14" x14ac:dyDescent="0.25">
      <c r="A4756" t="s">
        <v>36</v>
      </c>
      <c r="B4756" t="s">
        <v>63</v>
      </c>
      <c r="C4756" s="1">
        <v>42491</v>
      </c>
      <c r="D4756">
        <v>0</v>
      </c>
      <c r="E4756">
        <v>8</v>
      </c>
      <c r="F4756" s="7">
        <v>0</v>
      </c>
      <c r="G4756" s="7">
        <v>0.32985621652100361</v>
      </c>
      <c r="H4756">
        <v>0.25</v>
      </c>
      <c r="I4756" s="7">
        <v>0.26264448829997178</v>
      </c>
      <c r="J4756">
        <v>80.099999999999994</v>
      </c>
      <c r="K4756">
        <v>0</v>
      </c>
      <c r="L4756">
        <v>8</v>
      </c>
      <c r="M4756">
        <v>0</v>
      </c>
      <c r="N4756">
        <v>0</v>
      </c>
    </row>
    <row r="4757" spans="1:14" x14ac:dyDescent="0.25">
      <c r="A4757" t="s">
        <v>37</v>
      </c>
      <c r="B4757" t="s">
        <v>63</v>
      </c>
      <c r="C4757" s="1">
        <v>42491</v>
      </c>
      <c r="D4757">
        <v>0</v>
      </c>
      <c r="E4757">
        <v>0</v>
      </c>
      <c r="F4757" s="7">
        <v>0</v>
      </c>
      <c r="G4757" s="7">
        <v>0</v>
      </c>
      <c r="H4757">
        <v>0</v>
      </c>
      <c r="I4757" s="7">
        <v>0</v>
      </c>
      <c r="J4757">
        <v>0</v>
      </c>
      <c r="K4757">
        <v>0</v>
      </c>
      <c r="L4757">
        <v>0</v>
      </c>
      <c r="M4757">
        <v>0</v>
      </c>
      <c r="N4757">
        <v>0</v>
      </c>
    </row>
    <row r="4758" spans="1:14" x14ac:dyDescent="0.25">
      <c r="A4758" t="s">
        <v>38</v>
      </c>
      <c r="B4758" t="s">
        <v>63</v>
      </c>
      <c r="C4758" s="1">
        <v>42491</v>
      </c>
      <c r="D4758">
        <v>0</v>
      </c>
      <c r="E4758">
        <v>10</v>
      </c>
      <c r="F4758" s="7">
        <v>0</v>
      </c>
      <c r="G4758" s="7">
        <v>0</v>
      </c>
      <c r="H4758">
        <v>0</v>
      </c>
      <c r="I4758" s="7">
        <v>0</v>
      </c>
      <c r="J4758">
        <v>100.1</v>
      </c>
      <c r="K4758">
        <v>0</v>
      </c>
      <c r="L4758">
        <v>10</v>
      </c>
      <c r="M4758">
        <v>64.900000000000006</v>
      </c>
      <c r="N4758">
        <v>51.7</v>
      </c>
    </row>
    <row r="4759" spans="1:14" x14ac:dyDescent="0.25">
      <c r="A4759" t="s">
        <v>59</v>
      </c>
      <c r="B4759" t="s">
        <v>63</v>
      </c>
      <c r="C4759" s="1">
        <v>42491</v>
      </c>
      <c r="D4759">
        <v>0</v>
      </c>
      <c r="E4759">
        <v>5</v>
      </c>
      <c r="F4759" s="7">
        <v>0</v>
      </c>
      <c r="G4759" s="7">
        <v>0</v>
      </c>
      <c r="I4759" s="7">
        <v>0</v>
      </c>
      <c r="K4759">
        <v>0</v>
      </c>
      <c r="L4759">
        <v>5</v>
      </c>
      <c r="M4759">
        <v>0</v>
      </c>
      <c r="N4759">
        <v>0</v>
      </c>
    </row>
    <row r="4760" spans="1:14" x14ac:dyDescent="0.25">
      <c r="A4760" t="s">
        <v>1</v>
      </c>
      <c r="B4760" t="s">
        <v>63</v>
      </c>
      <c r="C4760" s="1">
        <v>42492</v>
      </c>
      <c r="D4760">
        <v>604.6</v>
      </c>
      <c r="E4760">
        <v>507.19999999999993</v>
      </c>
      <c r="F4760">
        <v>569</v>
      </c>
      <c r="G4760">
        <v>224</v>
      </c>
      <c r="H4760">
        <v>177.35000000000002</v>
      </c>
      <c r="I4760">
        <v>193.46</v>
      </c>
      <c r="J4760">
        <v>545.17886178861784</v>
      </c>
      <c r="K4760">
        <v>1202.4000000000001</v>
      </c>
      <c r="L4760">
        <v>1117</v>
      </c>
      <c r="M4760">
        <v>458</v>
      </c>
      <c r="N4760">
        <v>379.78000000000003</v>
      </c>
    </row>
    <row r="4761" spans="1:14" x14ac:dyDescent="0.25">
      <c r="A4761" t="s">
        <v>2</v>
      </c>
      <c r="B4761" t="s">
        <v>63</v>
      </c>
      <c r="C4761" s="1">
        <v>42492</v>
      </c>
      <c r="D4761">
        <f>16.6-0-0</f>
        <v>16.600000000000001</v>
      </c>
      <c r="E4761">
        <v>15.4</v>
      </c>
      <c r="F4761" s="7">
        <v>15.62256037049289</v>
      </c>
      <c r="G4761" s="7">
        <v>26.144911192557089</v>
      </c>
      <c r="H4761">
        <v>20.7</v>
      </c>
      <c r="I4761" s="7">
        <v>22.580332675500419</v>
      </c>
      <c r="J4761">
        <v>2.5</v>
      </c>
      <c r="K4761">
        <v>33.435000000000002</v>
      </c>
      <c r="L4761">
        <v>30.8</v>
      </c>
      <c r="M4761">
        <v>0.7</v>
      </c>
      <c r="N4761">
        <v>0.6</v>
      </c>
    </row>
    <row r="4762" spans="1:14" x14ac:dyDescent="0.25">
      <c r="A4762" t="s">
        <v>3</v>
      </c>
      <c r="B4762" t="s">
        <v>63</v>
      </c>
      <c r="C4762" s="1">
        <v>42492</v>
      </c>
      <c r="D4762">
        <f>4.5-0-0</f>
        <v>4.5</v>
      </c>
      <c r="E4762">
        <v>3.9</v>
      </c>
      <c r="F4762" s="7">
        <v>4.2350314257360235</v>
      </c>
      <c r="G4762" s="7">
        <v>17.821482943332391</v>
      </c>
      <c r="H4762">
        <v>14.11</v>
      </c>
      <c r="I4762" s="7">
        <v>15.391714688469127</v>
      </c>
      <c r="J4762">
        <v>0.7</v>
      </c>
      <c r="K4762">
        <v>9.08</v>
      </c>
      <c r="L4762">
        <v>7.8</v>
      </c>
      <c r="M4762">
        <v>0.4</v>
      </c>
      <c r="N4762">
        <v>0.3</v>
      </c>
    </row>
    <row r="4763" spans="1:14" x14ac:dyDescent="0.25">
      <c r="A4763" t="s">
        <v>4</v>
      </c>
      <c r="B4763" t="s">
        <v>63</v>
      </c>
      <c r="C4763" s="1">
        <v>42492</v>
      </c>
      <c r="D4763">
        <f>8.7-0-0</f>
        <v>8.6999999999999993</v>
      </c>
      <c r="E4763">
        <v>7.8</v>
      </c>
      <c r="F4763" s="7">
        <v>8.187727423089644</v>
      </c>
      <c r="G4763" s="7">
        <v>13.236650690724554</v>
      </c>
      <c r="H4763">
        <v>10.48</v>
      </c>
      <c r="I4763" s="7">
        <v>11.431975190301662</v>
      </c>
      <c r="J4763">
        <v>1.3</v>
      </c>
      <c r="K4763">
        <v>17.770000000000003</v>
      </c>
      <c r="L4763">
        <v>15.6</v>
      </c>
      <c r="M4763">
        <v>0.7</v>
      </c>
      <c r="N4763">
        <v>0.6</v>
      </c>
    </row>
    <row r="4764" spans="1:14" x14ac:dyDescent="0.25">
      <c r="A4764" t="s">
        <v>5</v>
      </c>
      <c r="B4764" t="s">
        <v>63</v>
      </c>
      <c r="C4764" s="1">
        <v>42492</v>
      </c>
      <c r="D4764">
        <f>8.4-0-0</f>
        <v>8.4</v>
      </c>
      <c r="E4764">
        <v>7.7</v>
      </c>
      <c r="F4764" s="7">
        <v>7.9053919947072444</v>
      </c>
      <c r="G4764" s="7">
        <v>12.769326191147446</v>
      </c>
      <c r="H4764">
        <v>10.11</v>
      </c>
      <c r="I4764" s="7">
        <v>11.028365379193684</v>
      </c>
      <c r="J4764">
        <v>1.3</v>
      </c>
      <c r="K4764">
        <v>16.7</v>
      </c>
      <c r="L4764">
        <v>15.4</v>
      </c>
      <c r="M4764">
        <v>0.2</v>
      </c>
      <c r="N4764">
        <v>0.2</v>
      </c>
    </row>
    <row r="4765" spans="1:14" x14ac:dyDescent="0.25">
      <c r="A4765" t="s">
        <v>6</v>
      </c>
      <c r="B4765" t="s">
        <v>63</v>
      </c>
      <c r="C4765" s="1">
        <v>42492</v>
      </c>
      <c r="D4765">
        <f>19.1-0-0</f>
        <v>19.100000000000001</v>
      </c>
      <c r="E4765">
        <v>15.4</v>
      </c>
      <c r="F4765" s="7">
        <v>17.975355607012904</v>
      </c>
      <c r="G4765" s="7">
        <v>15.737468283056101</v>
      </c>
      <c r="H4765">
        <v>12.46</v>
      </c>
      <c r="I4765" s="7">
        <v>13.591833098393009</v>
      </c>
      <c r="J4765">
        <v>1.8</v>
      </c>
      <c r="K4765">
        <v>24.115000000000002</v>
      </c>
      <c r="L4765">
        <v>30.8</v>
      </c>
      <c r="M4765">
        <v>0.5</v>
      </c>
      <c r="N4765">
        <v>0.4</v>
      </c>
    </row>
    <row r="4766" spans="1:14" x14ac:dyDescent="0.25">
      <c r="A4766" t="s">
        <v>7</v>
      </c>
      <c r="B4766" t="s">
        <v>63</v>
      </c>
      <c r="C4766" s="1">
        <v>42492</v>
      </c>
      <c r="D4766">
        <f>13-0-0</f>
        <v>13</v>
      </c>
      <c r="E4766">
        <v>11.5</v>
      </c>
      <c r="F4766" s="7">
        <v>12.234535229904068</v>
      </c>
      <c r="G4766" s="7">
        <v>13.299802650126866</v>
      </c>
      <c r="H4766">
        <v>10.53</v>
      </c>
      <c r="I4766" s="7">
        <v>11.486517056667605</v>
      </c>
      <c r="J4766">
        <v>1.9</v>
      </c>
      <c r="K4766">
        <v>25.92</v>
      </c>
      <c r="L4766">
        <v>23</v>
      </c>
      <c r="M4766">
        <v>0.4</v>
      </c>
      <c r="N4766">
        <v>0.3</v>
      </c>
    </row>
    <row r="4767" spans="1:14" x14ac:dyDescent="0.25">
      <c r="A4767" t="s">
        <v>8</v>
      </c>
      <c r="B4767" t="s">
        <v>63</v>
      </c>
      <c r="C4767" s="1">
        <v>42492</v>
      </c>
      <c r="D4767">
        <f>13.3-0-0</f>
        <v>13.3</v>
      </c>
      <c r="E4767">
        <v>9.4</v>
      </c>
      <c r="F4767" s="7">
        <v>12.516870658286471</v>
      </c>
      <c r="G4767" s="7">
        <v>10.104313504369889</v>
      </c>
      <c r="H4767">
        <v>8</v>
      </c>
      <c r="I4767" s="7">
        <v>8.7266986185508877</v>
      </c>
      <c r="J4767">
        <v>2.8</v>
      </c>
      <c r="K4767">
        <v>37.489999999999995</v>
      </c>
      <c r="L4767">
        <v>18.8</v>
      </c>
      <c r="M4767">
        <v>0.7</v>
      </c>
      <c r="N4767">
        <v>0.6</v>
      </c>
    </row>
    <row r="4768" spans="1:14" x14ac:dyDescent="0.25">
      <c r="A4768" t="s">
        <v>9</v>
      </c>
      <c r="B4768" t="s">
        <v>63</v>
      </c>
      <c r="C4768" s="1">
        <v>42492</v>
      </c>
      <c r="D4768">
        <f>12.9-0-0</f>
        <v>12.9</v>
      </c>
      <c r="E4768">
        <v>11.3</v>
      </c>
      <c r="F4768" s="7">
        <v>12.140423420443268</v>
      </c>
      <c r="G4768" s="7">
        <v>13.085085988159005</v>
      </c>
      <c r="H4768">
        <v>10.36</v>
      </c>
      <c r="I4768" s="7">
        <v>11.301074711023398</v>
      </c>
      <c r="J4768">
        <v>1.8</v>
      </c>
      <c r="K4768">
        <v>24.060000000000002</v>
      </c>
      <c r="L4768">
        <v>22.6</v>
      </c>
      <c r="M4768">
        <v>0.4</v>
      </c>
      <c r="N4768">
        <v>0.3</v>
      </c>
    </row>
    <row r="4769" spans="1:14" x14ac:dyDescent="0.25">
      <c r="A4769" t="s">
        <v>10</v>
      </c>
      <c r="B4769" t="s">
        <v>63</v>
      </c>
      <c r="C4769" s="1">
        <v>42492</v>
      </c>
      <c r="D4769">
        <f>17-0-0</f>
        <v>17</v>
      </c>
      <c r="E4769">
        <v>12.5</v>
      </c>
      <c r="F4769" s="7">
        <v>15.99900760833609</v>
      </c>
      <c r="G4769" s="7">
        <v>12.390414434733577</v>
      </c>
      <c r="H4769">
        <v>9.81</v>
      </c>
      <c r="I4769" s="7">
        <v>10.701114180998026</v>
      </c>
      <c r="J4769">
        <v>2.6</v>
      </c>
      <c r="K4769">
        <v>34.410000000000004</v>
      </c>
      <c r="L4769">
        <v>25</v>
      </c>
      <c r="M4769">
        <v>0.7</v>
      </c>
      <c r="N4769">
        <v>0.6</v>
      </c>
    </row>
    <row r="4770" spans="1:14" x14ac:dyDescent="0.25">
      <c r="A4770" t="s">
        <v>11</v>
      </c>
      <c r="B4770" t="s">
        <v>63</v>
      </c>
      <c r="C4770" s="1">
        <v>42492</v>
      </c>
      <c r="D4770">
        <f>12-0-0</f>
        <v>12</v>
      </c>
      <c r="E4770">
        <v>9.6</v>
      </c>
      <c r="F4770" s="7">
        <v>11.293417135296064</v>
      </c>
      <c r="G4770" s="7">
        <v>11.859937975754157</v>
      </c>
      <c r="H4770">
        <v>9.39</v>
      </c>
      <c r="I4770" s="7">
        <v>10.242962503524105</v>
      </c>
      <c r="J4770">
        <v>1.8</v>
      </c>
      <c r="K4770">
        <v>24.024999999999999</v>
      </c>
      <c r="L4770">
        <v>19.2</v>
      </c>
      <c r="M4770">
        <v>0.6</v>
      </c>
      <c r="N4770">
        <v>0.5</v>
      </c>
    </row>
    <row r="4771" spans="1:14" x14ac:dyDescent="0.25">
      <c r="A4771" t="s">
        <v>12</v>
      </c>
      <c r="B4771" t="s">
        <v>63</v>
      </c>
      <c r="C4771" s="1">
        <v>42492</v>
      </c>
      <c r="D4771">
        <f>35.2-0-0</f>
        <v>35.200000000000003</v>
      </c>
      <c r="E4771">
        <v>28.9</v>
      </c>
      <c r="F4771" s="7">
        <v>33.127356930201792</v>
      </c>
      <c r="G4771" s="7">
        <v>8.3739498167465438</v>
      </c>
      <c r="H4771">
        <v>6.63</v>
      </c>
      <c r="I4771" s="7">
        <v>7.2322514801240469</v>
      </c>
      <c r="J4771">
        <v>5.3</v>
      </c>
      <c r="K4771">
        <v>70.400000000000006</v>
      </c>
      <c r="L4771">
        <v>57.8</v>
      </c>
      <c r="M4771">
        <v>3.4</v>
      </c>
      <c r="N4771">
        <v>2.8</v>
      </c>
    </row>
    <row r="4772" spans="1:14" x14ac:dyDescent="0.25">
      <c r="A4772" t="s">
        <v>13</v>
      </c>
      <c r="B4772" t="s">
        <v>63</v>
      </c>
      <c r="C4772" s="1">
        <v>42492</v>
      </c>
      <c r="D4772">
        <f>11-0-0</f>
        <v>11</v>
      </c>
      <c r="E4772">
        <v>10</v>
      </c>
      <c r="F4772" s="7">
        <v>10.352299040688058</v>
      </c>
      <c r="G4772" s="7">
        <v>8.803383140682266</v>
      </c>
      <c r="H4772">
        <v>6.97</v>
      </c>
      <c r="I4772" s="7">
        <v>7.6031361714124612</v>
      </c>
      <c r="J4772">
        <v>1.7</v>
      </c>
      <c r="K4772">
        <v>23</v>
      </c>
      <c r="L4772">
        <v>20</v>
      </c>
      <c r="M4772">
        <v>0.4</v>
      </c>
      <c r="N4772">
        <v>0.3</v>
      </c>
    </row>
    <row r="4773" spans="1:14" x14ac:dyDescent="0.25">
      <c r="A4773" t="s">
        <v>14</v>
      </c>
      <c r="B4773" t="s">
        <v>63</v>
      </c>
      <c r="C4773" s="1">
        <v>42492</v>
      </c>
      <c r="D4773">
        <f>9-0-0</f>
        <v>9</v>
      </c>
      <c r="E4773">
        <v>6.1</v>
      </c>
      <c r="F4773" s="7">
        <v>8.4700628514720471</v>
      </c>
      <c r="G4773" s="7">
        <v>5.3173949816746537</v>
      </c>
      <c r="H4773">
        <v>4.21</v>
      </c>
      <c r="I4773" s="7">
        <v>4.5924251480124045</v>
      </c>
      <c r="J4773">
        <v>1.4</v>
      </c>
      <c r="K4773">
        <v>18</v>
      </c>
      <c r="L4773">
        <v>12.2</v>
      </c>
      <c r="M4773">
        <v>0.2</v>
      </c>
      <c r="N4773">
        <v>0.2</v>
      </c>
    </row>
    <row r="4774" spans="1:14" x14ac:dyDescent="0.25">
      <c r="A4774" t="s">
        <v>15</v>
      </c>
      <c r="B4774" t="s">
        <v>63</v>
      </c>
      <c r="C4774" s="1">
        <v>42492</v>
      </c>
      <c r="D4774">
        <f>13-0-0</f>
        <v>13</v>
      </c>
      <c r="E4774">
        <v>9.9</v>
      </c>
      <c r="F4774" s="7">
        <v>12.234535229904068</v>
      </c>
      <c r="G4774" s="7">
        <v>5.1531998872286433</v>
      </c>
      <c r="H4774">
        <v>4.08</v>
      </c>
      <c r="I4774" s="7">
        <v>4.4506162954609527</v>
      </c>
      <c r="J4774">
        <v>1.9</v>
      </c>
      <c r="K4774">
        <v>25.5</v>
      </c>
      <c r="L4774">
        <v>19.8</v>
      </c>
      <c r="M4774">
        <v>0.5</v>
      </c>
      <c r="N4774">
        <v>0.5</v>
      </c>
    </row>
    <row r="4775" spans="1:14" x14ac:dyDescent="0.25">
      <c r="A4775" t="s">
        <v>16</v>
      </c>
      <c r="B4775" t="s">
        <v>63</v>
      </c>
      <c r="C4775" s="1">
        <v>42492</v>
      </c>
      <c r="D4775">
        <f>10-0-0</f>
        <v>10</v>
      </c>
      <c r="E4775">
        <v>9.9</v>
      </c>
      <c r="F4775" s="7">
        <v>9.4111809460800533</v>
      </c>
      <c r="G4775" s="7">
        <v>8.5760360868339429</v>
      </c>
      <c r="H4775">
        <v>6.79</v>
      </c>
      <c r="I4775" s="7">
        <v>7.4067854524950656</v>
      </c>
      <c r="J4775">
        <v>1.5</v>
      </c>
      <c r="K4775">
        <v>20</v>
      </c>
      <c r="L4775">
        <v>19.8</v>
      </c>
      <c r="M4775">
        <v>0.8</v>
      </c>
      <c r="N4775">
        <v>0.7</v>
      </c>
    </row>
    <row r="4776" spans="1:14" x14ac:dyDescent="0.25">
      <c r="A4776" t="s">
        <v>17</v>
      </c>
      <c r="B4776" t="s">
        <v>63</v>
      </c>
      <c r="C4776" s="1">
        <v>42492</v>
      </c>
      <c r="D4776">
        <v>0</v>
      </c>
      <c r="E4776">
        <v>17</v>
      </c>
      <c r="F4776" s="7">
        <v>0</v>
      </c>
      <c r="G4776" s="7">
        <v>4.1553989286721169</v>
      </c>
      <c r="H4776">
        <v>3.29</v>
      </c>
      <c r="I4776" s="7">
        <v>3.5888548068790529</v>
      </c>
      <c r="J4776">
        <v>157.4</v>
      </c>
      <c r="K4776">
        <v>0</v>
      </c>
      <c r="L4776">
        <v>34</v>
      </c>
      <c r="M4776">
        <v>111.2</v>
      </c>
      <c r="N4776">
        <v>92.2</v>
      </c>
    </row>
    <row r="4777" spans="1:14" x14ac:dyDescent="0.25">
      <c r="A4777" t="s">
        <v>18</v>
      </c>
      <c r="B4777" t="s">
        <v>63</v>
      </c>
      <c r="C4777" s="1">
        <v>42492</v>
      </c>
      <c r="D4777">
        <f>19-0-0</f>
        <v>19</v>
      </c>
      <c r="E4777">
        <v>16.2</v>
      </c>
      <c r="F4777" s="7">
        <v>17.881243797552099</v>
      </c>
      <c r="G4777" s="7">
        <v>3.1323371863546656</v>
      </c>
      <c r="H4777">
        <v>2.48</v>
      </c>
      <c r="I4777" s="7">
        <v>2.7052765717507747</v>
      </c>
      <c r="J4777">
        <v>2.9</v>
      </c>
      <c r="K4777">
        <v>38</v>
      </c>
      <c r="L4777">
        <v>32.4</v>
      </c>
      <c r="M4777">
        <v>2.2000000000000002</v>
      </c>
      <c r="N4777">
        <v>1.8</v>
      </c>
    </row>
    <row r="4778" spans="1:14" x14ac:dyDescent="0.25">
      <c r="A4778" t="s">
        <v>19</v>
      </c>
      <c r="B4778" t="s">
        <v>63</v>
      </c>
      <c r="C4778" s="1">
        <v>42492</v>
      </c>
      <c r="D4778">
        <f>14-0-0</f>
        <v>14</v>
      </c>
      <c r="E4778">
        <v>14.6</v>
      </c>
      <c r="F4778" s="7">
        <v>13.175653324512073</v>
      </c>
      <c r="G4778" s="7">
        <v>3.1197067944742036</v>
      </c>
      <c r="H4778">
        <v>2.4700000000000002</v>
      </c>
      <c r="I4778" s="7">
        <v>2.6943681984775867</v>
      </c>
      <c r="J4778">
        <v>2.1</v>
      </c>
      <c r="K4778">
        <v>28</v>
      </c>
      <c r="L4778">
        <v>29.2</v>
      </c>
      <c r="M4778">
        <v>2.5</v>
      </c>
      <c r="N4778">
        <v>2.1</v>
      </c>
    </row>
    <row r="4779" spans="1:14" x14ac:dyDescent="0.25">
      <c r="A4779" t="s">
        <v>20</v>
      </c>
      <c r="B4779" t="s">
        <v>63</v>
      </c>
      <c r="C4779" s="1">
        <v>42492</v>
      </c>
      <c r="D4779">
        <f>32-0-0</f>
        <v>32</v>
      </c>
      <c r="E4779">
        <v>23.5</v>
      </c>
      <c r="F4779" s="7">
        <v>30.115779027456167</v>
      </c>
      <c r="G4779" s="7">
        <v>2.5513391598533972</v>
      </c>
      <c r="H4779">
        <v>2.02</v>
      </c>
      <c r="I4779" s="7">
        <v>2.2034914011840989</v>
      </c>
      <c r="J4779">
        <v>4.8</v>
      </c>
      <c r="K4779">
        <v>63.5</v>
      </c>
      <c r="L4779">
        <v>47</v>
      </c>
      <c r="M4779">
        <v>2.9</v>
      </c>
      <c r="N4779">
        <v>2.4</v>
      </c>
    </row>
    <row r="4780" spans="1:14" x14ac:dyDescent="0.25">
      <c r="A4780" t="s">
        <v>21</v>
      </c>
      <c r="B4780" t="s">
        <v>63</v>
      </c>
      <c r="C4780" s="1">
        <v>42492</v>
      </c>
      <c r="D4780">
        <f>26-0-0</f>
        <v>26</v>
      </c>
      <c r="E4780">
        <v>22.5</v>
      </c>
      <c r="F4780" s="7">
        <v>24.469070459808137</v>
      </c>
      <c r="G4780" s="7">
        <v>3.8143783478996331</v>
      </c>
      <c r="H4780">
        <v>3.02</v>
      </c>
      <c r="I4780" s="7">
        <v>3.2943287285029599</v>
      </c>
      <c r="J4780">
        <v>3.9</v>
      </c>
      <c r="K4780">
        <v>52</v>
      </c>
      <c r="L4780">
        <v>45</v>
      </c>
      <c r="M4780">
        <v>4.3</v>
      </c>
      <c r="N4780">
        <v>3.6</v>
      </c>
    </row>
    <row r="4781" spans="1:14" x14ac:dyDescent="0.25">
      <c r="A4781" t="s">
        <v>22</v>
      </c>
      <c r="B4781" t="s">
        <v>63</v>
      </c>
      <c r="C4781" s="1">
        <v>42492</v>
      </c>
      <c r="D4781">
        <f>17-0-0</f>
        <v>17</v>
      </c>
      <c r="E4781">
        <v>17.100000000000001</v>
      </c>
      <c r="F4781" s="7">
        <v>15.99900760833609</v>
      </c>
      <c r="G4781" s="7">
        <v>1.7935156470256552</v>
      </c>
      <c r="H4781">
        <v>1.42</v>
      </c>
      <c r="I4781" s="7">
        <v>1.5489890047927823</v>
      </c>
      <c r="J4781">
        <v>2.6</v>
      </c>
      <c r="K4781">
        <v>34</v>
      </c>
      <c r="L4781">
        <v>34.200000000000003</v>
      </c>
      <c r="M4781">
        <v>2.7</v>
      </c>
      <c r="N4781">
        <v>2.2000000000000002</v>
      </c>
    </row>
    <row r="4782" spans="1:14" x14ac:dyDescent="0.25">
      <c r="A4782" t="s">
        <v>23</v>
      </c>
      <c r="B4782" t="s">
        <v>63</v>
      </c>
      <c r="C4782" s="1">
        <v>42492</v>
      </c>
      <c r="D4782">
        <f>7-0-0</f>
        <v>7</v>
      </c>
      <c r="E4782">
        <v>4.7</v>
      </c>
      <c r="F4782" s="7">
        <v>6.5878266622560364</v>
      </c>
      <c r="G4782" s="7">
        <v>2.9681420919086547</v>
      </c>
      <c r="H4782">
        <v>2.35</v>
      </c>
      <c r="I4782" s="7">
        <v>2.5634677191993234</v>
      </c>
      <c r="J4782">
        <v>1</v>
      </c>
      <c r="K4782">
        <v>12.74</v>
      </c>
      <c r="L4782">
        <v>9.4</v>
      </c>
      <c r="M4782">
        <v>0.1</v>
      </c>
      <c r="N4782">
        <v>0.1</v>
      </c>
    </row>
    <row r="4783" spans="1:14" x14ac:dyDescent="0.25">
      <c r="A4783" t="s">
        <v>24</v>
      </c>
      <c r="B4783" t="s">
        <v>63</v>
      </c>
      <c r="C4783" s="1">
        <v>42492</v>
      </c>
      <c r="D4783">
        <f>40.5-0-0</f>
        <v>40.5</v>
      </c>
      <c r="E4783">
        <v>35</v>
      </c>
      <c r="F4783" s="7">
        <v>38.115282831624214</v>
      </c>
      <c r="G4783" s="7">
        <v>2.1724274034395261</v>
      </c>
      <c r="H4783">
        <v>1.72</v>
      </c>
      <c r="I4783" s="7">
        <v>1.8762402029884406</v>
      </c>
      <c r="J4783">
        <v>6.1</v>
      </c>
      <c r="K4783">
        <v>81</v>
      </c>
      <c r="L4783">
        <v>70</v>
      </c>
      <c r="M4783">
        <v>6.4</v>
      </c>
      <c r="N4783">
        <v>5.3</v>
      </c>
    </row>
    <row r="4784" spans="1:14" x14ac:dyDescent="0.25">
      <c r="A4784" t="s">
        <v>25</v>
      </c>
      <c r="B4784" t="s">
        <v>63</v>
      </c>
      <c r="C4784" s="1">
        <v>42492</v>
      </c>
      <c r="D4784">
        <f>6-0-0</f>
        <v>6</v>
      </c>
      <c r="E4784">
        <v>6.3</v>
      </c>
      <c r="F4784" s="7">
        <v>5.646708567648032</v>
      </c>
      <c r="G4784" s="7">
        <v>2.9176205243868059</v>
      </c>
      <c r="H4784">
        <v>2.31</v>
      </c>
      <c r="I4784" s="7">
        <v>2.5198342261065685</v>
      </c>
      <c r="J4784">
        <v>1</v>
      </c>
      <c r="K4784">
        <v>13</v>
      </c>
      <c r="L4784">
        <v>12.6</v>
      </c>
      <c r="M4784">
        <v>0.2</v>
      </c>
      <c r="N4784">
        <v>0.1</v>
      </c>
    </row>
    <row r="4785" spans="1:14" x14ac:dyDescent="0.25">
      <c r="A4785" t="s">
        <v>26</v>
      </c>
      <c r="B4785" t="s">
        <v>63</v>
      </c>
      <c r="C4785" s="1">
        <v>42492</v>
      </c>
      <c r="D4785">
        <f>21-0-0</f>
        <v>21</v>
      </c>
      <c r="E4785">
        <v>13.8</v>
      </c>
      <c r="F4785" s="7">
        <v>19.763479986768111</v>
      </c>
      <c r="G4785" s="7">
        <v>1.9703411333521283</v>
      </c>
      <c r="H4785">
        <v>1.56</v>
      </c>
      <c r="I4785" s="7">
        <v>1.7017062306174233</v>
      </c>
      <c r="J4785">
        <v>2.9</v>
      </c>
      <c r="K4785">
        <v>39</v>
      </c>
      <c r="L4785">
        <v>27.6</v>
      </c>
      <c r="M4785">
        <v>0.9</v>
      </c>
      <c r="N4785">
        <v>0.8</v>
      </c>
    </row>
    <row r="4786" spans="1:14" x14ac:dyDescent="0.25">
      <c r="A4786" t="s">
        <v>27</v>
      </c>
      <c r="B4786" t="s">
        <v>63</v>
      </c>
      <c r="C4786" s="1">
        <v>42492</v>
      </c>
      <c r="D4786">
        <f>20-0-0</f>
        <v>20</v>
      </c>
      <c r="E4786">
        <v>18.2</v>
      </c>
      <c r="F4786" s="7">
        <v>18.822361892160107</v>
      </c>
      <c r="G4786" s="7">
        <v>1.705102903862419</v>
      </c>
      <c r="H4786">
        <v>1.35</v>
      </c>
      <c r="I4786" s="7">
        <v>1.4726303918804624</v>
      </c>
      <c r="J4786">
        <v>2.9</v>
      </c>
      <c r="K4786">
        <v>38</v>
      </c>
      <c r="L4786">
        <v>36.4</v>
      </c>
      <c r="M4786">
        <v>2.9</v>
      </c>
      <c r="N4786">
        <v>2.4</v>
      </c>
    </row>
    <row r="4787" spans="1:14" x14ac:dyDescent="0.25">
      <c r="A4787" t="s">
        <v>28</v>
      </c>
      <c r="B4787" t="s">
        <v>63</v>
      </c>
      <c r="C4787" s="1">
        <v>42492</v>
      </c>
      <c r="D4787">
        <f>5.5-0-0</f>
        <v>5.5</v>
      </c>
      <c r="E4787">
        <v>7</v>
      </c>
      <c r="F4787" s="7">
        <v>5.1761495203440289</v>
      </c>
      <c r="G4787" s="7">
        <v>1.6924725119819566</v>
      </c>
      <c r="H4787">
        <v>1.34</v>
      </c>
      <c r="I4787" s="7">
        <v>1.4617220186072737</v>
      </c>
      <c r="J4787">
        <v>0.8</v>
      </c>
      <c r="K4787">
        <v>11</v>
      </c>
      <c r="L4787">
        <v>14</v>
      </c>
      <c r="M4787">
        <v>0.9</v>
      </c>
      <c r="N4787">
        <v>0.7</v>
      </c>
    </row>
    <row r="4788" spans="1:14" x14ac:dyDescent="0.25">
      <c r="A4788" t="s">
        <v>29</v>
      </c>
      <c r="B4788" t="s">
        <v>63</v>
      </c>
      <c r="C4788" s="1">
        <v>42492</v>
      </c>
      <c r="D4788">
        <f>17-0-0</f>
        <v>17</v>
      </c>
      <c r="E4788">
        <v>12.4</v>
      </c>
      <c r="F4788" s="7">
        <v>15.99900760833609</v>
      </c>
      <c r="G4788" s="7">
        <v>1.6293205525796448</v>
      </c>
      <c r="H4788">
        <v>1.29</v>
      </c>
      <c r="I4788" s="7">
        <v>1.4071801522413308</v>
      </c>
      <c r="J4788">
        <v>2.6</v>
      </c>
      <c r="K4788">
        <v>34</v>
      </c>
      <c r="L4788">
        <v>24.8</v>
      </c>
      <c r="M4788">
        <v>0.6</v>
      </c>
      <c r="N4788">
        <v>0.5</v>
      </c>
    </row>
    <row r="4789" spans="1:14" x14ac:dyDescent="0.25">
      <c r="A4789" t="s">
        <v>30</v>
      </c>
      <c r="B4789" t="s">
        <v>63</v>
      </c>
      <c r="C4789" s="1">
        <v>42492</v>
      </c>
      <c r="D4789">
        <f>34-0-0</f>
        <v>34</v>
      </c>
      <c r="E4789">
        <v>31.3</v>
      </c>
      <c r="F4789" s="7">
        <v>31.998015216672179</v>
      </c>
      <c r="G4789" s="7">
        <v>2.0208627008739781</v>
      </c>
      <c r="H4789">
        <v>1.6</v>
      </c>
      <c r="I4789" s="7">
        <v>1.7453397237101778</v>
      </c>
      <c r="J4789">
        <v>5.0999999999999996</v>
      </c>
      <c r="K4789">
        <v>68</v>
      </c>
      <c r="L4789">
        <v>62.6</v>
      </c>
      <c r="M4789">
        <v>1.2</v>
      </c>
      <c r="N4789">
        <v>1</v>
      </c>
    </row>
    <row r="4790" spans="1:14" x14ac:dyDescent="0.25">
      <c r="A4790" t="s">
        <v>31</v>
      </c>
      <c r="B4790" t="s">
        <v>63</v>
      </c>
      <c r="C4790" s="1">
        <v>42492</v>
      </c>
      <c r="D4790">
        <f>50-0-0</f>
        <v>50</v>
      </c>
      <c r="E4790">
        <v>40.299999999999997</v>
      </c>
      <c r="F4790" s="7">
        <v>47.055904730400265</v>
      </c>
      <c r="G4790" s="7">
        <v>1.6924725119819566</v>
      </c>
      <c r="H4790">
        <v>1.34</v>
      </c>
      <c r="I4790" s="7">
        <v>1.4617220186072737</v>
      </c>
      <c r="J4790">
        <v>7.6</v>
      </c>
      <c r="K4790">
        <v>101</v>
      </c>
      <c r="L4790">
        <v>80.599999999999994</v>
      </c>
      <c r="M4790">
        <v>3.1</v>
      </c>
      <c r="N4790">
        <v>2.6</v>
      </c>
    </row>
    <row r="4791" spans="1:14" x14ac:dyDescent="0.25">
      <c r="A4791" t="s">
        <v>32</v>
      </c>
      <c r="B4791" t="s">
        <v>63</v>
      </c>
      <c r="C4791" s="1">
        <v>42492</v>
      </c>
      <c r="D4791">
        <f>7-0-0</f>
        <v>7</v>
      </c>
      <c r="E4791">
        <v>6.8</v>
      </c>
      <c r="F4791" s="7">
        <v>6.5878266622560364</v>
      </c>
      <c r="G4791" s="7">
        <v>1.0483225260783759</v>
      </c>
      <c r="H4791">
        <v>0.83</v>
      </c>
      <c r="I4791" s="7">
        <v>0.90539498167465449</v>
      </c>
      <c r="J4791">
        <v>1.1000000000000001</v>
      </c>
      <c r="K4791">
        <v>14</v>
      </c>
      <c r="L4791">
        <v>13.6</v>
      </c>
      <c r="M4791">
        <v>0.9</v>
      </c>
      <c r="N4791">
        <v>0.8</v>
      </c>
    </row>
    <row r="4792" spans="1:14" x14ac:dyDescent="0.25">
      <c r="A4792" t="s">
        <v>33</v>
      </c>
      <c r="B4792" t="s">
        <v>63</v>
      </c>
      <c r="C4792" s="1">
        <v>42492</v>
      </c>
      <c r="D4792">
        <v>0</v>
      </c>
      <c r="E4792">
        <v>15</v>
      </c>
      <c r="F4792" s="7">
        <v>0</v>
      </c>
      <c r="G4792" s="7">
        <v>1.2251480124048491</v>
      </c>
      <c r="H4792">
        <v>0.97</v>
      </c>
      <c r="I4792" s="7">
        <v>1.058112207499295</v>
      </c>
      <c r="J4792">
        <v>138.9</v>
      </c>
      <c r="K4792">
        <v>0</v>
      </c>
      <c r="L4792">
        <v>30</v>
      </c>
      <c r="M4792">
        <v>180.1</v>
      </c>
      <c r="N4792">
        <v>149.30000000000001</v>
      </c>
    </row>
    <row r="4793" spans="1:14" x14ac:dyDescent="0.25">
      <c r="A4793" t="s">
        <v>34</v>
      </c>
      <c r="B4793" t="s">
        <v>63</v>
      </c>
      <c r="C4793" s="1">
        <v>42492</v>
      </c>
      <c r="D4793">
        <f>8.9-0-0</f>
        <v>8.9</v>
      </c>
      <c r="E4793">
        <v>7.2</v>
      </c>
      <c r="F4793" s="7">
        <v>8.3759510420112466</v>
      </c>
      <c r="G4793" s="7">
        <v>0.7073019453058923</v>
      </c>
      <c r="H4793">
        <v>0.56000000000000005</v>
      </c>
      <c r="I4793" s="7">
        <v>0.61086890329856214</v>
      </c>
      <c r="J4793">
        <v>1.4</v>
      </c>
      <c r="K4793">
        <v>19.195</v>
      </c>
      <c r="L4793">
        <v>14.4</v>
      </c>
      <c r="M4793">
        <v>0.3</v>
      </c>
      <c r="N4793">
        <v>0.3</v>
      </c>
    </row>
    <row r="4794" spans="1:14" x14ac:dyDescent="0.25">
      <c r="A4794" t="s">
        <v>35</v>
      </c>
      <c r="B4794" t="s">
        <v>63</v>
      </c>
      <c r="C4794" s="1">
        <v>42492</v>
      </c>
      <c r="D4794">
        <f>21-0-0</f>
        <v>21</v>
      </c>
      <c r="E4794">
        <v>18</v>
      </c>
      <c r="F4794" s="7">
        <v>19.763479986768111</v>
      </c>
      <c r="G4794" s="7">
        <v>0.69467155342542997</v>
      </c>
      <c r="H4794">
        <v>0.55000000000000004</v>
      </c>
      <c r="I4794" s="7">
        <v>0.59996053002537364</v>
      </c>
      <c r="J4794">
        <v>3.2</v>
      </c>
      <c r="K4794">
        <v>42</v>
      </c>
      <c r="L4794">
        <v>36</v>
      </c>
      <c r="M4794">
        <v>3.3</v>
      </c>
      <c r="N4794">
        <v>2.7</v>
      </c>
    </row>
    <row r="4795" spans="1:14" x14ac:dyDescent="0.25">
      <c r="A4795" t="s">
        <v>36</v>
      </c>
      <c r="B4795" t="s">
        <v>63</v>
      </c>
      <c r="C4795" s="1">
        <v>42492</v>
      </c>
      <c r="D4795">
        <v>0</v>
      </c>
      <c r="E4795">
        <v>8</v>
      </c>
      <c r="F4795" s="7">
        <v>0</v>
      </c>
      <c r="G4795" s="7">
        <v>0.31575979701155904</v>
      </c>
      <c r="H4795">
        <v>0.25</v>
      </c>
      <c r="I4795" s="7">
        <v>0.27270933182971524</v>
      </c>
      <c r="J4795">
        <v>74.099999999999994</v>
      </c>
      <c r="K4795">
        <v>0</v>
      </c>
      <c r="L4795">
        <v>16</v>
      </c>
      <c r="M4795">
        <v>0</v>
      </c>
      <c r="N4795">
        <v>0</v>
      </c>
    </row>
    <row r="4796" spans="1:14" x14ac:dyDescent="0.25">
      <c r="A4796" t="s">
        <v>37</v>
      </c>
      <c r="B4796" t="s">
        <v>63</v>
      </c>
      <c r="C4796" s="1">
        <v>42492</v>
      </c>
      <c r="D4796">
        <v>0</v>
      </c>
      <c r="E4796">
        <v>0</v>
      </c>
      <c r="F4796" s="7">
        <v>0</v>
      </c>
      <c r="G4796" s="7">
        <v>0</v>
      </c>
      <c r="H4796">
        <v>0</v>
      </c>
      <c r="I4796" s="7">
        <v>0</v>
      </c>
      <c r="J4796">
        <v>0</v>
      </c>
      <c r="K4796">
        <v>0</v>
      </c>
      <c r="L4796">
        <v>0</v>
      </c>
      <c r="M4796">
        <v>0</v>
      </c>
      <c r="N4796">
        <v>0</v>
      </c>
    </row>
    <row r="4797" spans="1:14" x14ac:dyDescent="0.25">
      <c r="A4797" t="s">
        <v>38</v>
      </c>
      <c r="B4797" t="s">
        <v>63</v>
      </c>
      <c r="C4797" s="1">
        <v>42492</v>
      </c>
      <c r="D4797">
        <v>0</v>
      </c>
      <c r="E4797">
        <v>10</v>
      </c>
      <c r="F4797" s="7">
        <v>0</v>
      </c>
      <c r="G4797" s="7">
        <v>0</v>
      </c>
      <c r="H4797">
        <v>0</v>
      </c>
      <c r="I4797" s="7">
        <v>0</v>
      </c>
      <c r="J4797">
        <v>92.6</v>
      </c>
      <c r="K4797">
        <v>0</v>
      </c>
      <c r="L4797">
        <v>20</v>
      </c>
      <c r="M4797">
        <v>120.7</v>
      </c>
      <c r="N4797">
        <v>100</v>
      </c>
    </row>
    <row r="4798" spans="1:14" x14ac:dyDescent="0.25">
      <c r="A4798" t="s">
        <v>59</v>
      </c>
      <c r="B4798" t="s">
        <v>63</v>
      </c>
      <c r="C4798" s="1">
        <v>42492</v>
      </c>
      <c r="D4798">
        <v>0</v>
      </c>
      <c r="E4798">
        <v>5</v>
      </c>
      <c r="F4798" s="7">
        <v>0</v>
      </c>
      <c r="G4798" s="7">
        <v>0</v>
      </c>
      <c r="I4798" s="7">
        <v>0</v>
      </c>
      <c r="K4798">
        <v>0</v>
      </c>
      <c r="L4798">
        <v>10</v>
      </c>
      <c r="M4798">
        <v>0</v>
      </c>
      <c r="N4798">
        <v>0</v>
      </c>
    </row>
    <row r="4799" spans="1:14" x14ac:dyDescent="0.25">
      <c r="A4799" t="s">
        <v>1</v>
      </c>
      <c r="B4799" t="s">
        <v>63</v>
      </c>
      <c r="C4799" s="1">
        <v>42493</v>
      </c>
      <c r="D4799">
        <v>606.29999999999995</v>
      </c>
      <c r="E4799">
        <v>507.19999999999993</v>
      </c>
      <c r="F4799">
        <v>544</v>
      </c>
      <c r="G4799">
        <v>218</v>
      </c>
      <c r="H4799">
        <v>177.35000000000002</v>
      </c>
      <c r="I4799">
        <v>184.96</v>
      </c>
      <c r="J4799">
        <v>545.16935483870964</v>
      </c>
      <c r="K4799">
        <v>1808.7</v>
      </c>
      <c r="L4799">
        <v>1661</v>
      </c>
      <c r="M4799">
        <v>676</v>
      </c>
      <c r="N4799">
        <v>564.74</v>
      </c>
    </row>
    <row r="4800" spans="1:14" x14ac:dyDescent="0.25">
      <c r="A4800" t="s">
        <v>2</v>
      </c>
      <c r="B4800" t="s">
        <v>63</v>
      </c>
      <c r="C4800" s="1">
        <v>42493</v>
      </c>
      <c r="D4800">
        <f>16.4-0-0</f>
        <v>16.399999999999999</v>
      </c>
      <c r="E4800">
        <v>15.4</v>
      </c>
      <c r="F4800" s="7">
        <v>14.714827643080982</v>
      </c>
      <c r="G4800" s="7">
        <v>25.444601071327877</v>
      </c>
      <c r="H4800">
        <v>20.7</v>
      </c>
      <c r="I4800" s="7">
        <v>21.588226670425708</v>
      </c>
      <c r="J4800">
        <v>3.5</v>
      </c>
      <c r="K4800">
        <v>49.784999999999997</v>
      </c>
      <c r="L4800">
        <v>46.2</v>
      </c>
      <c r="M4800">
        <v>1.5</v>
      </c>
      <c r="N4800">
        <v>1.2</v>
      </c>
    </row>
    <row r="4801" spans="1:14" x14ac:dyDescent="0.25">
      <c r="A4801" t="s">
        <v>3</v>
      </c>
      <c r="B4801" t="s">
        <v>63</v>
      </c>
      <c r="C4801" s="1">
        <v>42493</v>
      </c>
      <c r="D4801">
        <f>4.5-0-0</f>
        <v>4.5</v>
      </c>
      <c r="E4801">
        <v>3.9</v>
      </c>
      <c r="F4801" s="7">
        <v>4.0376051459673432</v>
      </c>
      <c r="G4801" s="7">
        <v>17.344121793064559</v>
      </c>
      <c r="H4801">
        <v>14.11</v>
      </c>
      <c r="I4801" s="7">
        <v>14.715453058923032</v>
      </c>
      <c r="J4801">
        <v>0.9</v>
      </c>
      <c r="K4801">
        <v>13.55</v>
      </c>
      <c r="L4801">
        <v>11.7</v>
      </c>
      <c r="M4801">
        <v>0.8</v>
      </c>
      <c r="N4801">
        <v>0.7</v>
      </c>
    </row>
    <row r="4802" spans="1:14" x14ac:dyDescent="0.25">
      <c r="A4802" t="s">
        <v>4</v>
      </c>
      <c r="B4802" t="s">
        <v>63</v>
      </c>
      <c r="C4802" s="1">
        <v>42493</v>
      </c>
      <c r="D4802">
        <f>8.3-0-0</f>
        <v>8.3000000000000007</v>
      </c>
      <c r="E4802">
        <v>7.8</v>
      </c>
      <c r="F4802" s="7">
        <v>7.4471383803397675</v>
      </c>
      <c r="G4802" s="7">
        <v>12.882097547223003</v>
      </c>
      <c r="H4802">
        <v>10.48</v>
      </c>
      <c r="I4802" s="7">
        <v>10.929691570341133</v>
      </c>
      <c r="J4802">
        <v>1.8</v>
      </c>
      <c r="K4802">
        <v>26.07</v>
      </c>
      <c r="L4802">
        <v>23.4</v>
      </c>
      <c r="M4802">
        <v>1.4</v>
      </c>
      <c r="N4802">
        <v>1.2</v>
      </c>
    </row>
    <row r="4803" spans="1:14" x14ac:dyDescent="0.25">
      <c r="A4803" t="s">
        <v>5</v>
      </c>
      <c r="B4803" t="s">
        <v>63</v>
      </c>
      <c r="C4803" s="1">
        <v>42493</v>
      </c>
      <c r="D4803">
        <f>8.3-0-0</f>
        <v>8.3000000000000007</v>
      </c>
      <c r="E4803">
        <v>7.7</v>
      </c>
      <c r="F4803" s="7">
        <v>7.4471383803397675</v>
      </c>
      <c r="G4803" s="7">
        <v>12.427290668170283</v>
      </c>
      <c r="H4803">
        <v>10.11</v>
      </c>
      <c r="I4803" s="7">
        <v>10.543815054976035</v>
      </c>
      <c r="J4803">
        <v>1.7</v>
      </c>
      <c r="K4803">
        <v>24.979999999999997</v>
      </c>
      <c r="L4803">
        <v>23.1</v>
      </c>
      <c r="M4803">
        <v>0.5</v>
      </c>
      <c r="N4803">
        <v>0.4</v>
      </c>
    </row>
    <row r="4804" spans="1:14" x14ac:dyDescent="0.25">
      <c r="A4804" t="s">
        <v>6</v>
      </c>
      <c r="B4804" t="s">
        <v>63</v>
      </c>
      <c r="C4804" s="1">
        <v>42493</v>
      </c>
      <c r="D4804">
        <f>19.1-0-0</f>
        <v>19.100000000000001</v>
      </c>
      <c r="E4804">
        <v>15.4</v>
      </c>
      <c r="F4804" s="7">
        <v>17.137390730661391</v>
      </c>
      <c r="G4804" s="7">
        <v>15.315928954045672</v>
      </c>
      <c r="H4804">
        <v>12.46</v>
      </c>
      <c r="I4804" s="7">
        <v>12.994652382294898</v>
      </c>
      <c r="J4804">
        <v>3</v>
      </c>
      <c r="K4804">
        <v>43.164999999999999</v>
      </c>
      <c r="L4804">
        <v>46.2</v>
      </c>
      <c r="M4804">
        <v>1.2</v>
      </c>
      <c r="N4804">
        <v>1</v>
      </c>
    </row>
    <row r="4805" spans="1:14" x14ac:dyDescent="0.25">
      <c r="A4805" t="s">
        <v>7</v>
      </c>
      <c r="B4805" t="s">
        <v>63</v>
      </c>
      <c r="C4805" s="1">
        <v>42493</v>
      </c>
      <c r="D4805">
        <f>13-0-0</f>
        <v>13</v>
      </c>
      <c r="E4805">
        <v>11.5</v>
      </c>
      <c r="F4805" s="7">
        <v>11.664192643905658</v>
      </c>
      <c r="G4805" s="7">
        <v>12.943557936284183</v>
      </c>
      <c r="H4805">
        <v>10.53</v>
      </c>
      <c r="I4805" s="7">
        <v>10.981837045390469</v>
      </c>
      <c r="J4805">
        <v>2.7</v>
      </c>
      <c r="K4805">
        <v>38.880000000000003</v>
      </c>
      <c r="L4805">
        <v>34.5</v>
      </c>
      <c r="M4805">
        <v>0.8</v>
      </c>
      <c r="N4805">
        <v>0.7</v>
      </c>
    </row>
    <row r="4806" spans="1:14" x14ac:dyDescent="0.25">
      <c r="A4806" t="s">
        <v>8</v>
      </c>
      <c r="B4806" t="s">
        <v>63</v>
      </c>
      <c r="C4806" s="1">
        <v>42493</v>
      </c>
      <c r="D4806">
        <f>13.3-0-0</f>
        <v>13.3</v>
      </c>
      <c r="E4806">
        <v>9.4</v>
      </c>
      <c r="F4806" s="7">
        <v>11.933366320303483</v>
      </c>
      <c r="G4806" s="7">
        <v>9.8336622497885529</v>
      </c>
      <c r="H4806">
        <v>8</v>
      </c>
      <c r="I4806" s="7">
        <v>8.3432760078939943</v>
      </c>
      <c r="J4806">
        <v>3.5</v>
      </c>
      <c r="K4806">
        <v>50.739999999999995</v>
      </c>
      <c r="L4806">
        <v>28.200000000000003</v>
      </c>
      <c r="M4806">
        <v>1.4</v>
      </c>
      <c r="N4806">
        <v>1.1000000000000001</v>
      </c>
    </row>
    <row r="4807" spans="1:14" x14ac:dyDescent="0.25">
      <c r="A4807" t="s">
        <v>9</v>
      </c>
      <c r="B4807" t="s">
        <v>63</v>
      </c>
      <c r="C4807" s="1">
        <v>42493</v>
      </c>
      <c r="D4807">
        <f>12.9-0-0</f>
        <v>12.9</v>
      </c>
      <c r="E4807">
        <v>11.3</v>
      </c>
      <c r="F4807" s="7">
        <v>11.574468085106384</v>
      </c>
      <c r="G4807" s="7">
        <v>12.734592613476176</v>
      </c>
      <c r="H4807">
        <v>10.36</v>
      </c>
      <c r="I4807" s="7">
        <v>10.804542430222723</v>
      </c>
      <c r="J4807">
        <v>2.6</v>
      </c>
      <c r="K4807">
        <v>36.950000000000003</v>
      </c>
      <c r="L4807">
        <v>33.900000000000006</v>
      </c>
      <c r="M4807">
        <v>0.9</v>
      </c>
      <c r="N4807">
        <v>0.7</v>
      </c>
    </row>
    <row r="4808" spans="1:14" x14ac:dyDescent="0.25">
      <c r="A4808" t="s">
        <v>10</v>
      </c>
      <c r="B4808" t="s">
        <v>63</v>
      </c>
      <c r="C4808" s="1">
        <v>42493</v>
      </c>
      <c r="D4808">
        <f>16.6-0-0</f>
        <v>16.600000000000001</v>
      </c>
      <c r="E4808">
        <v>12.5</v>
      </c>
      <c r="F4808" s="7">
        <v>14.894276760679535</v>
      </c>
      <c r="G4808" s="7">
        <v>12.058528333803212</v>
      </c>
      <c r="H4808">
        <v>9.81</v>
      </c>
      <c r="I4808" s="7">
        <v>10.23094220468001</v>
      </c>
      <c r="J4808">
        <v>3.5</v>
      </c>
      <c r="K4808">
        <v>50.97</v>
      </c>
      <c r="L4808">
        <v>37.5</v>
      </c>
      <c r="M4808">
        <v>1.5</v>
      </c>
      <c r="N4808">
        <v>1.3</v>
      </c>
    </row>
    <row r="4809" spans="1:14" x14ac:dyDescent="0.25">
      <c r="A4809" t="s">
        <v>11</v>
      </c>
      <c r="B4809" t="s">
        <v>63</v>
      </c>
      <c r="C4809" s="1">
        <v>42493</v>
      </c>
      <c r="D4809">
        <f>13-0-0</f>
        <v>13</v>
      </c>
      <c r="E4809">
        <v>9.6</v>
      </c>
      <c r="F4809" s="7">
        <v>11.664192643905658</v>
      </c>
      <c r="G4809" s="7">
        <v>11.542261065689315</v>
      </c>
      <c r="H4809">
        <v>9.39</v>
      </c>
      <c r="I4809" s="7">
        <v>9.7929202142655765</v>
      </c>
      <c r="J4809">
        <v>2.6</v>
      </c>
      <c r="K4809">
        <v>37.064999999999998</v>
      </c>
      <c r="L4809">
        <v>28.799999999999997</v>
      </c>
      <c r="M4809">
        <v>1.2</v>
      </c>
      <c r="N4809">
        <v>1</v>
      </c>
    </row>
    <row r="4810" spans="1:14" x14ac:dyDescent="0.25">
      <c r="A4810" t="s">
        <v>12</v>
      </c>
      <c r="B4810" t="s">
        <v>63</v>
      </c>
      <c r="C4810" s="1">
        <v>42493</v>
      </c>
      <c r="D4810">
        <f>33.9-0-0</f>
        <v>33.9</v>
      </c>
      <c r="E4810">
        <v>28.9</v>
      </c>
      <c r="F4810" s="7">
        <v>30.416625432953982</v>
      </c>
      <c r="G4810" s="7">
        <v>8.1496475895122629</v>
      </c>
      <c r="H4810">
        <v>6.63</v>
      </c>
      <c r="I4810" s="7">
        <v>6.9144899915421485</v>
      </c>
      <c r="J4810">
        <v>7.2</v>
      </c>
      <c r="K4810">
        <v>104.3</v>
      </c>
      <c r="L4810">
        <v>86.699999999999989</v>
      </c>
      <c r="M4810">
        <v>6.9</v>
      </c>
      <c r="N4810">
        <v>5.8</v>
      </c>
    </row>
    <row r="4811" spans="1:14" x14ac:dyDescent="0.25">
      <c r="A4811" t="s">
        <v>13</v>
      </c>
      <c r="B4811" t="s">
        <v>63</v>
      </c>
      <c r="C4811" s="1">
        <v>42493</v>
      </c>
      <c r="D4811">
        <f>11-0-0</f>
        <v>11</v>
      </c>
      <c r="E4811">
        <v>10</v>
      </c>
      <c r="F4811" s="7">
        <v>9.8697014679201729</v>
      </c>
      <c r="G4811" s="7">
        <v>8.567578235128277</v>
      </c>
      <c r="H4811">
        <v>6.97</v>
      </c>
      <c r="I4811" s="7">
        <v>7.2690792218776421</v>
      </c>
      <c r="J4811">
        <v>2.4</v>
      </c>
      <c r="K4811">
        <v>34</v>
      </c>
      <c r="L4811">
        <v>30</v>
      </c>
      <c r="M4811">
        <v>0.9</v>
      </c>
      <c r="N4811">
        <v>0.7</v>
      </c>
    </row>
    <row r="4812" spans="1:14" x14ac:dyDescent="0.25">
      <c r="A4812" t="s">
        <v>14</v>
      </c>
      <c r="B4812" t="s">
        <v>63</v>
      </c>
      <c r="C4812" s="1">
        <v>42493</v>
      </c>
      <c r="D4812">
        <f>10-0-0</f>
        <v>10</v>
      </c>
      <c r="E4812">
        <v>6.1</v>
      </c>
      <c r="F4812" s="7">
        <v>8.9724558799274288</v>
      </c>
      <c r="G4812" s="7">
        <v>5.1749647589512255</v>
      </c>
      <c r="H4812">
        <v>4.21</v>
      </c>
      <c r="I4812" s="7">
        <v>4.3906489991542141</v>
      </c>
      <c r="J4812">
        <v>1.9</v>
      </c>
      <c r="K4812">
        <v>28</v>
      </c>
      <c r="L4812">
        <v>18.299999999999997</v>
      </c>
      <c r="M4812">
        <v>0.5</v>
      </c>
      <c r="N4812">
        <v>0.4</v>
      </c>
    </row>
    <row r="4813" spans="1:14" x14ac:dyDescent="0.25">
      <c r="A4813" t="s">
        <v>15</v>
      </c>
      <c r="B4813" t="s">
        <v>63</v>
      </c>
      <c r="C4813" s="1">
        <v>42493</v>
      </c>
      <c r="D4813">
        <f>13-0-0</f>
        <v>13</v>
      </c>
      <c r="E4813">
        <v>9.9</v>
      </c>
      <c r="F4813" s="7">
        <v>11.664192643905658</v>
      </c>
      <c r="G4813" s="7">
        <v>5.0151677473921623</v>
      </c>
      <c r="H4813">
        <v>4.08</v>
      </c>
      <c r="I4813" s="7">
        <v>4.2550707640259366</v>
      </c>
      <c r="J4813">
        <v>2.7</v>
      </c>
      <c r="K4813">
        <v>38.5</v>
      </c>
      <c r="L4813">
        <v>29.700000000000003</v>
      </c>
      <c r="M4813">
        <v>1.2</v>
      </c>
      <c r="N4813">
        <v>1</v>
      </c>
    </row>
    <row r="4814" spans="1:14" x14ac:dyDescent="0.25">
      <c r="A4814" t="s">
        <v>16</v>
      </c>
      <c r="B4814" t="s">
        <v>63</v>
      </c>
      <c r="C4814" s="1">
        <v>42493</v>
      </c>
      <c r="D4814">
        <f>11-0-0</f>
        <v>11</v>
      </c>
      <c r="E4814">
        <v>9.9</v>
      </c>
      <c r="F4814" s="7">
        <v>9.8697014679201729</v>
      </c>
      <c r="G4814" s="7">
        <v>8.3463208345080346</v>
      </c>
      <c r="H4814">
        <v>6.79</v>
      </c>
      <c r="I4814" s="7">
        <v>7.0813555117000275</v>
      </c>
      <c r="J4814">
        <v>2.2000000000000002</v>
      </c>
      <c r="K4814">
        <v>31</v>
      </c>
      <c r="L4814">
        <v>29.700000000000003</v>
      </c>
      <c r="M4814">
        <v>1.8</v>
      </c>
      <c r="N4814">
        <v>1.5</v>
      </c>
    </row>
    <row r="4815" spans="1:14" x14ac:dyDescent="0.25">
      <c r="A4815" t="s">
        <v>17</v>
      </c>
      <c r="B4815" t="s">
        <v>63</v>
      </c>
      <c r="C4815" s="1">
        <v>42493</v>
      </c>
      <c r="D4815">
        <v>0</v>
      </c>
      <c r="E4815">
        <v>17</v>
      </c>
      <c r="F4815" s="7">
        <v>0</v>
      </c>
      <c r="G4815" s="7">
        <v>4.0440936002255423</v>
      </c>
      <c r="H4815">
        <v>3.29</v>
      </c>
      <c r="I4815" s="7">
        <v>3.4311722582464053</v>
      </c>
      <c r="J4815">
        <v>146.5</v>
      </c>
      <c r="K4815">
        <v>0</v>
      </c>
      <c r="L4815">
        <v>51</v>
      </c>
      <c r="M4815">
        <v>156.4</v>
      </c>
      <c r="N4815">
        <v>130.69999999999999</v>
      </c>
    </row>
    <row r="4816" spans="1:14" x14ac:dyDescent="0.25">
      <c r="A4816" t="s">
        <v>18</v>
      </c>
      <c r="B4816" t="s">
        <v>63</v>
      </c>
      <c r="C4816" s="1">
        <v>42493</v>
      </c>
      <c r="D4816">
        <f>19-0-0</f>
        <v>19</v>
      </c>
      <c r="E4816">
        <v>16.2</v>
      </c>
      <c r="F4816" s="7">
        <v>17.047666171862115</v>
      </c>
      <c r="G4816" s="7">
        <v>3.0484352974344513</v>
      </c>
      <c r="H4816">
        <v>2.48</v>
      </c>
      <c r="I4816" s="7">
        <v>2.5864155624471383</v>
      </c>
      <c r="J4816">
        <v>4</v>
      </c>
      <c r="K4816">
        <v>57</v>
      </c>
      <c r="L4816">
        <v>48.599999999999994</v>
      </c>
      <c r="M4816">
        <v>4.5999999999999996</v>
      </c>
      <c r="N4816">
        <v>3.8</v>
      </c>
    </row>
    <row r="4817" spans="1:14" x14ac:dyDescent="0.25">
      <c r="A4817" t="s">
        <v>19</v>
      </c>
      <c r="B4817" t="s">
        <v>63</v>
      </c>
      <c r="C4817" s="1">
        <v>42493</v>
      </c>
      <c r="D4817">
        <f>14-0-0</f>
        <v>14</v>
      </c>
      <c r="E4817">
        <v>14.6</v>
      </c>
      <c r="F4817" s="7">
        <v>12.561438231898402</v>
      </c>
      <c r="G4817" s="7">
        <v>3.0361432196222156</v>
      </c>
      <c r="H4817">
        <v>2.4700000000000002</v>
      </c>
      <c r="I4817" s="7">
        <v>2.575986467437271</v>
      </c>
      <c r="J4817">
        <v>2.9</v>
      </c>
      <c r="K4817">
        <v>42</v>
      </c>
      <c r="L4817">
        <v>43.8</v>
      </c>
      <c r="M4817">
        <v>5.2</v>
      </c>
      <c r="N4817">
        <v>4.4000000000000004</v>
      </c>
    </row>
    <row r="4818" spans="1:14" x14ac:dyDescent="0.25">
      <c r="A4818" t="s">
        <v>20</v>
      </c>
      <c r="B4818" t="s">
        <v>63</v>
      </c>
      <c r="C4818" s="1">
        <v>42493</v>
      </c>
      <c r="D4818">
        <f>32-0-0</f>
        <v>32</v>
      </c>
      <c r="E4818">
        <v>23.5</v>
      </c>
      <c r="F4818" s="7">
        <v>28.711858815767773</v>
      </c>
      <c r="G4818" s="7">
        <v>2.4829997180716097</v>
      </c>
      <c r="H4818">
        <v>2.02</v>
      </c>
      <c r="I4818" s="7">
        <v>2.1066771919932337</v>
      </c>
      <c r="J4818">
        <v>6.6</v>
      </c>
      <c r="K4818">
        <v>95.5</v>
      </c>
      <c r="L4818">
        <v>70.5</v>
      </c>
      <c r="M4818">
        <v>6</v>
      </c>
      <c r="N4818">
        <v>5</v>
      </c>
    </row>
    <row r="4819" spans="1:14" x14ac:dyDescent="0.25">
      <c r="A4819" t="s">
        <v>21</v>
      </c>
      <c r="B4819" t="s">
        <v>63</v>
      </c>
      <c r="C4819" s="1">
        <v>42493</v>
      </c>
      <c r="D4819">
        <f>26-0-0</f>
        <v>26</v>
      </c>
      <c r="E4819">
        <v>22.5</v>
      </c>
      <c r="F4819" s="7">
        <v>23.328385287811315</v>
      </c>
      <c r="G4819" s="7">
        <v>3.7122074992951788</v>
      </c>
      <c r="H4819">
        <v>3.02</v>
      </c>
      <c r="I4819" s="7">
        <v>3.1495866929799829</v>
      </c>
      <c r="J4819">
        <v>5.4</v>
      </c>
      <c r="K4819">
        <v>78</v>
      </c>
      <c r="L4819">
        <v>67.5</v>
      </c>
      <c r="M4819">
        <v>9.1</v>
      </c>
      <c r="N4819">
        <v>7.6</v>
      </c>
    </row>
    <row r="4820" spans="1:14" x14ac:dyDescent="0.25">
      <c r="A4820" t="s">
        <v>22</v>
      </c>
      <c r="B4820" t="s">
        <v>63</v>
      </c>
      <c r="C4820" s="1">
        <v>42493</v>
      </c>
      <c r="D4820">
        <f>17-0-0</f>
        <v>17</v>
      </c>
      <c r="E4820">
        <v>17.100000000000001</v>
      </c>
      <c r="F4820" s="7">
        <v>15.253174995876631</v>
      </c>
      <c r="G4820" s="7">
        <v>1.745475049337468</v>
      </c>
      <c r="H4820">
        <v>1.42</v>
      </c>
      <c r="I4820" s="7">
        <v>1.4809314914011837</v>
      </c>
      <c r="J4820">
        <v>3.5</v>
      </c>
      <c r="K4820">
        <v>51</v>
      </c>
      <c r="L4820">
        <v>51.300000000000004</v>
      </c>
      <c r="M4820">
        <v>5.6</v>
      </c>
      <c r="N4820">
        <v>4.7</v>
      </c>
    </row>
    <row r="4821" spans="1:14" x14ac:dyDescent="0.25">
      <c r="A4821" t="s">
        <v>23</v>
      </c>
      <c r="B4821" t="s">
        <v>63</v>
      </c>
      <c r="C4821" s="1">
        <v>42493</v>
      </c>
      <c r="D4821">
        <f>7-0-0</f>
        <v>7</v>
      </c>
      <c r="E4821">
        <v>4.7</v>
      </c>
      <c r="F4821" s="7">
        <v>6.2807191159492008</v>
      </c>
      <c r="G4821" s="7">
        <v>2.8886382858753876</v>
      </c>
      <c r="H4821">
        <v>2.35</v>
      </c>
      <c r="I4821" s="7">
        <v>2.4508373273188608</v>
      </c>
      <c r="J4821">
        <v>1.4</v>
      </c>
      <c r="K4821">
        <v>19.77</v>
      </c>
      <c r="L4821">
        <v>14.100000000000001</v>
      </c>
      <c r="M4821">
        <v>0.2</v>
      </c>
      <c r="N4821">
        <v>0.2</v>
      </c>
    </row>
    <row r="4822" spans="1:14" x14ac:dyDescent="0.25">
      <c r="A4822" t="s">
        <v>24</v>
      </c>
      <c r="B4822" t="s">
        <v>63</v>
      </c>
      <c r="C4822" s="1">
        <v>42493</v>
      </c>
      <c r="D4822">
        <f>40-0-0</f>
        <v>40</v>
      </c>
      <c r="E4822">
        <v>35</v>
      </c>
      <c r="F4822" s="7">
        <v>35.889823519709715</v>
      </c>
      <c r="G4822" s="7">
        <v>2.1142373837045385</v>
      </c>
      <c r="H4822">
        <v>1.72</v>
      </c>
      <c r="I4822" s="7">
        <v>1.7938043416972089</v>
      </c>
      <c r="J4822">
        <v>8.4</v>
      </c>
      <c r="K4822">
        <v>121</v>
      </c>
      <c r="L4822">
        <v>105</v>
      </c>
      <c r="M4822">
        <v>13.3</v>
      </c>
      <c r="N4822">
        <v>11.1</v>
      </c>
    </row>
    <row r="4823" spans="1:14" x14ac:dyDescent="0.25">
      <c r="A4823" t="s">
        <v>25</v>
      </c>
      <c r="B4823" t="s">
        <v>63</v>
      </c>
      <c r="C4823" s="1">
        <v>42493</v>
      </c>
      <c r="D4823">
        <f>6-0-0</f>
        <v>6</v>
      </c>
      <c r="E4823">
        <v>6.3</v>
      </c>
      <c r="F4823" s="7">
        <v>5.3834735279564576</v>
      </c>
      <c r="G4823" s="7">
        <v>2.8394699746264442</v>
      </c>
      <c r="H4823">
        <v>2.31</v>
      </c>
      <c r="I4823" s="7">
        <v>2.4091209472793911</v>
      </c>
      <c r="J4823">
        <v>1.3</v>
      </c>
      <c r="K4823">
        <v>19</v>
      </c>
      <c r="L4823">
        <v>18.899999999999999</v>
      </c>
      <c r="M4823">
        <v>0.3</v>
      </c>
      <c r="N4823">
        <v>0.3</v>
      </c>
    </row>
    <row r="4824" spans="1:14" x14ac:dyDescent="0.25">
      <c r="A4824" t="s">
        <v>26</v>
      </c>
      <c r="B4824" t="s">
        <v>63</v>
      </c>
      <c r="C4824" s="1">
        <v>42493</v>
      </c>
      <c r="D4824">
        <f>21-0-0</f>
        <v>21</v>
      </c>
      <c r="E4824">
        <v>13.8</v>
      </c>
      <c r="F4824" s="7">
        <v>18.8421573478476</v>
      </c>
      <c r="G4824" s="7">
        <v>1.9175641387087676</v>
      </c>
      <c r="H4824">
        <v>1.56</v>
      </c>
      <c r="I4824" s="7">
        <v>1.6269388215393288</v>
      </c>
      <c r="J4824">
        <v>4.2</v>
      </c>
      <c r="K4824">
        <v>60</v>
      </c>
      <c r="L4824">
        <v>41.400000000000006</v>
      </c>
      <c r="M4824">
        <v>2</v>
      </c>
      <c r="N4824">
        <v>1.7</v>
      </c>
    </row>
    <row r="4825" spans="1:14" x14ac:dyDescent="0.25">
      <c r="A4825" t="s">
        <v>27</v>
      </c>
      <c r="B4825" t="s">
        <v>63</v>
      </c>
      <c r="C4825" s="1">
        <v>42493</v>
      </c>
      <c r="D4825">
        <f>21-0-0</f>
        <v>21</v>
      </c>
      <c r="E4825">
        <v>18.2</v>
      </c>
      <c r="F4825" s="7">
        <v>18.8421573478476</v>
      </c>
      <c r="G4825" s="7">
        <v>1.6594305046518183</v>
      </c>
      <c r="H4825">
        <v>1.35</v>
      </c>
      <c r="I4825" s="7">
        <v>1.4079278263321116</v>
      </c>
      <c r="J4825">
        <v>4.0999999999999996</v>
      </c>
      <c r="K4825">
        <v>59</v>
      </c>
      <c r="L4825">
        <v>54.599999999999994</v>
      </c>
      <c r="M4825">
        <v>6.3</v>
      </c>
      <c r="N4825">
        <v>5.3</v>
      </c>
    </row>
    <row r="4826" spans="1:14" x14ac:dyDescent="0.25">
      <c r="A4826" t="s">
        <v>28</v>
      </c>
      <c r="B4826" t="s">
        <v>63</v>
      </c>
      <c r="C4826" s="1">
        <v>42493</v>
      </c>
      <c r="D4826">
        <f>6-0-0</f>
        <v>6</v>
      </c>
      <c r="E4826">
        <v>7</v>
      </c>
      <c r="F4826" s="7">
        <v>5.3834735279564576</v>
      </c>
      <c r="G4826" s="7">
        <v>1.6471384268395826</v>
      </c>
      <c r="H4826">
        <v>1.34</v>
      </c>
      <c r="I4826" s="7">
        <v>1.397498731322244</v>
      </c>
      <c r="J4826">
        <v>1.2</v>
      </c>
      <c r="K4826">
        <v>17</v>
      </c>
      <c r="L4826">
        <v>21</v>
      </c>
      <c r="M4826">
        <v>1.8</v>
      </c>
      <c r="N4826">
        <v>1.5</v>
      </c>
    </row>
    <row r="4827" spans="1:14" x14ac:dyDescent="0.25">
      <c r="A4827" t="s">
        <v>29</v>
      </c>
      <c r="B4827" t="s">
        <v>63</v>
      </c>
      <c r="C4827" s="1">
        <v>42493</v>
      </c>
      <c r="D4827">
        <f>17-0-0</f>
        <v>17</v>
      </c>
      <c r="E4827">
        <v>12.4</v>
      </c>
      <c r="F4827" s="7">
        <v>15.253174995876631</v>
      </c>
      <c r="G4827" s="7">
        <v>1.5856780377784043</v>
      </c>
      <c r="H4827">
        <v>1.29</v>
      </c>
      <c r="I4827" s="7">
        <v>1.3453532562729067</v>
      </c>
      <c r="J4827">
        <v>3.5</v>
      </c>
      <c r="K4827">
        <v>51</v>
      </c>
      <c r="L4827">
        <v>37.200000000000003</v>
      </c>
      <c r="M4827">
        <v>1.2</v>
      </c>
      <c r="N4827">
        <v>1</v>
      </c>
    </row>
    <row r="4828" spans="1:14" x14ac:dyDescent="0.25">
      <c r="A4828" t="s">
        <v>30</v>
      </c>
      <c r="B4828" t="s">
        <v>63</v>
      </c>
      <c r="C4828" s="1">
        <v>42493</v>
      </c>
      <c r="D4828">
        <f>35-0-0</f>
        <v>35</v>
      </c>
      <c r="E4828">
        <v>31.3</v>
      </c>
      <c r="F4828" s="7">
        <v>31.403595579746003</v>
      </c>
      <c r="G4828" s="7">
        <v>1.9667324499577106</v>
      </c>
      <c r="H4828">
        <v>1.6</v>
      </c>
      <c r="I4828" s="7">
        <v>1.668655201578799</v>
      </c>
      <c r="J4828">
        <v>7.2</v>
      </c>
      <c r="K4828">
        <v>103</v>
      </c>
      <c r="L4828">
        <v>93.9</v>
      </c>
      <c r="M4828">
        <v>2.6</v>
      </c>
      <c r="N4828">
        <v>2.2000000000000002</v>
      </c>
    </row>
    <row r="4829" spans="1:14" x14ac:dyDescent="0.25">
      <c r="A4829" t="s">
        <v>31</v>
      </c>
      <c r="B4829" t="s">
        <v>63</v>
      </c>
      <c r="C4829" s="1">
        <v>42493</v>
      </c>
      <c r="D4829">
        <f>50-0-0</f>
        <v>50</v>
      </c>
      <c r="E4829">
        <v>40.299999999999997</v>
      </c>
      <c r="F4829" s="7">
        <v>44.862279399637146</v>
      </c>
      <c r="G4829" s="7">
        <v>1.6471384268395826</v>
      </c>
      <c r="H4829">
        <v>1.34</v>
      </c>
      <c r="I4829" s="7">
        <v>1.397498731322244</v>
      </c>
      <c r="J4829">
        <v>10.5</v>
      </c>
      <c r="K4829">
        <v>151</v>
      </c>
      <c r="L4829">
        <v>120.89999999999999</v>
      </c>
      <c r="M4829">
        <v>6.5</v>
      </c>
      <c r="N4829">
        <v>5.5</v>
      </c>
    </row>
    <row r="4830" spans="1:14" x14ac:dyDescent="0.25">
      <c r="A4830" t="s">
        <v>32</v>
      </c>
      <c r="B4830" t="s">
        <v>63</v>
      </c>
      <c r="C4830" s="1">
        <v>42493</v>
      </c>
      <c r="D4830">
        <f>7-0-0</f>
        <v>7</v>
      </c>
      <c r="E4830">
        <v>6.8</v>
      </c>
      <c r="F4830" s="7">
        <v>6.2807191159492008</v>
      </c>
      <c r="G4830" s="7">
        <v>1.0202424584155623</v>
      </c>
      <c r="H4830">
        <v>0.83</v>
      </c>
      <c r="I4830" s="7">
        <v>0.86561488581900181</v>
      </c>
      <c r="J4830">
        <v>1.5</v>
      </c>
      <c r="K4830">
        <v>21</v>
      </c>
      <c r="L4830">
        <v>20.399999999999999</v>
      </c>
      <c r="M4830">
        <v>1.9</v>
      </c>
      <c r="N4830">
        <v>1.6</v>
      </c>
    </row>
    <row r="4831" spans="1:14" x14ac:dyDescent="0.25">
      <c r="A4831" t="s">
        <v>33</v>
      </c>
      <c r="B4831" t="s">
        <v>63</v>
      </c>
      <c r="C4831" s="1">
        <v>42493</v>
      </c>
      <c r="D4831">
        <v>0</v>
      </c>
      <c r="E4831">
        <v>15</v>
      </c>
      <c r="F4831" s="7">
        <v>0</v>
      </c>
      <c r="G4831" s="7">
        <v>1.1923315477868621</v>
      </c>
      <c r="H4831">
        <v>0.97</v>
      </c>
      <c r="I4831" s="7">
        <v>1.0116222159571469</v>
      </c>
      <c r="J4831">
        <v>129.30000000000001</v>
      </c>
      <c r="K4831">
        <v>0</v>
      </c>
      <c r="L4831">
        <v>45</v>
      </c>
      <c r="M4831">
        <v>253.2</v>
      </c>
      <c r="N4831">
        <v>211.6</v>
      </c>
    </row>
    <row r="4832" spans="1:14" x14ac:dyDescent="0.25">
      <c r="A4832" t="s">
        <v>34</v>
      </c>
      <c r="B4832" t="s">
        <v>63</v>
      </c>
      <c r="C4832" s="1">
        <v>42493</v>
      </c>
      <c r="D4832">
        <f>8-0-0</f>
        <v>8</v>
      </c>
      <c r="E4832">
        <v>7.2</v>
      </c>
      <c r="F4832" s="7">
        <v>7.1779647039419432</v>
      </c>
      <c r="G4832" s="7">
        <v>0.68835635748519874</v>
      </c>
      <c r="H4832">
        <v>0.56000000000000005</v>
      </c>
      <c r="I4832" s="7">
        <v>0.58402932055257972</v>
      </c>
      <c r="J4832">
        <v>1.9</v>
      </c>
      <c r="K4832">
        <v>27.175000000000001</v>
      </c>
      <c r="L4832">
        <v>21.6</v>
      </c>
      <c r="M4832">
        <v>0.7</v>
      </c>
      <c r="N4832">
        <v>0.6</v>
      </c>
    </row>
    <row r="4833" spans="1:14" x14ac:dyDescent="0.25">
      <c r="A4833" t="s">
        <v>35</v>
      </c>
      <c r="B4833" t="s">
        <v>63</v>
      </c>
      <c r="C4833" s="1">
        <v>42493</v>
      </c>
      <c r="D4833">
        <f>21-0-0</f>
        <v>21</v>
      </c>
      <c r="E4833">
        <v>18</v>
      </c>
      <c r="F4833" s="7">
        <v>18.8421573478476</v>
      </c>
      <c r="G4833" s="7">
        <v>0.67606427967296301</v>
      </c>
      <c r="H4833">
        <v>0.55000000000000004</v>
      </c>
      <c r="I4833" s="7">
        <v>0.57360022554271217</v>
      </c>
      <c r="J4833">
        <v>4.4000000000000004</v>
      </c>
      <c r="K4833">
        <v>63</v>
      </c>
      <c r="L4833">
        <v>54</v>
      </c>
      <c r="M4833">
        <v>6.8</v>
      </c>
      <c r="N4833">
        <v>5.7</v>
      </c>
    </row>
    <row r="4834" spans="1:14" x14ac:dyDescent="0.25">
      <c r="A4834" t="s">
        <v>36</v>
      </c>
      <c r="B4834" t="s">
        <v>63</v>
      </c>
      <c r="C4834" s="1">
        <v>42493</v>
      </c>
      <c r="D4834">
        <v>0</v>
      </c>
      <c r="E4834">
        <v>8</v>
      </c>
      <c r="F4834" s="7">
        <v>0</v>
      </c>
      <c r="G4834" s="7">
        <v>0.30730194530589228</v>
      </c>
      <c r="H4834">
        <v>0.25</v>
      </c>
      <c r="I4834" s="7">
        <v>0.26072737524668732</v>
      </c>
      <c r="J4834">
        <v>68.900000000000006</v>
      </c>
      <c r="K4834">
        <v>0</v>
      </c>
      <c r="L4834">
        <v>24</v>
      </c>
      <c r="M4834">
        <v>0</v>
      </c>
      <c r="N4834">
        <v>0</v>
      </c>
    </row>
    <row r="4835" spans="1:14" x14ac:dyDescent="0.25">
      <c r="A4835" t="s">
        <v>37</v>
      </c>
      <c r="B4835" t="s">
        <v>63</v>
      </c>
      <c r="C4835" s="1">
        <v>42493</v>
      </c>
      <c r="D4835">
        <v>0</v>
      </c>
      <c r="E4835">
        <v>0</v>
      </c>
      <c r="F4835" s="7">
        <v>0</v>
      </c>
      <c r="G4835" s="7">
        <v>0</v>
      </c>
      <c r="H4835">
        <v>0</v>
      </c>
      <c r="I4835" s="7">
        <v>0</v>
      </c>
      <c r="J4835">
        <v>0</v>
      </c>
      <c r="K4835">
        <v>0</v>
      </c>
      <c r="L4835">
        <v>0</v>
      </c>
      <c r="M4835">
        <v>0</v>
      </c>
      <c r="N4835">
        <v>0</v>
      </c>
    </row>
    <row r="4836" spans="1:14" x14ac:dyDescent="0.25">
      <c r="A4836" t="s">
        <v>38</v>
      </c>
      <c r="B4836" t="s">
        <v>63</v>
      </c>
      <c r="C4836" s="1">
        <v>42493</v>
      </c>
      <c r="D4836">
        <v>0</v>
      </c>
      <c r="E4836">
        <v>10</v>
      </c>
      <c r="F4836" s="7">
        <v>0</v>
      </c>
      <c r="G4836" s="7">
        <v>0</v>
      </c>
      <c r="H4836">
        <v>0</v>
      </c>
      <c r="I4836" s="7">
        <v>0</v>
      </c>
      <c r="J4836">
        <v>86.2</v>
      </c>
      <c r="K4836">
        <v>0</v>
      </c>
      <c r="L4836">
        <v>30</v>
      </c>
      <c r="M4836">
        <v>169.7</v>
      </c>
      <c r="N4836">
        <v>141.80000000000001</v>
      </c>
    </row>
    <row r="4837" spans="1:14" x14ac:dyDescent="0.25">
      <c r="A4837" t="s">
        <v>59</v>
      </c>
      <c r="B4837" t="s">
        <v>63</v>
      </c>
      <c r="C4837" s="1">
        <v>42493</v>
      </c>
      <c r="D4837">
        <v>0</v>
      </c>
      <c r="E4837">
        <v>5</v>
      </c>
      <c r="F4837" s="7">
        <v>0</v>
      </c>
      <c r="G4837" s="7">
        <v>0</v>
      </c>
      <c r="I4837" s="7">
        <v>0</v>
      </c>
      <c r="K4837">
        <v>0</v>
      </c>
      <c r="L4837">
        <v>15</v>
      </c>
      <c r="M4837">
        <v>0</v>
      </c>
      <c r="N4837">
        <v>0</v>
      </c>
    </row>
    <row r="4838" spans="1:14" x14ac:dyDescent="0.25">
      <c r="A4838" t="s">
        <v>1</v>
      </c>
      <c r="B4838" t="s">
        <v>63</v>
      </c>
      <c r="C4838" s="1">
        <v>42494</v>
      </c>
      <c r="D4838">
        <v>601.70000000000005</v>
      </c>
      <c r="E4838">
        <v>507.19999999999993</v>
      </c>
      <c r="F4838">
        <v>565</v>
      </c>
      <c r="G4838">
        <v>190</v>
      </c>
      <c r="H4838">
        <v>177.35000000000002</v>
      </c>
      <c r="I4838">
        <v>192.10000000000002</v>
      </c>
      <c r="J4838">
        <v>545.32799999999997</v>
      </c>
      <c r="K4838">
        <v>2410.3999999999996</v>
      </c>
      <c r="L4838">
        <v>2226</v>
      </c>
      <c r="M4838">
        <v>866</v>
      </c>
      <c r="N4838">
        <v>756.84000000000015</v>
      </c>
    </row>
    <row r="4839" spans="1:14" x14ac:dyDescent="0.25">
      <c r="A4839" t="s">
        <v>2</v>
      </c>
      <c r="B4839" t="s">
        <v>63</v>
      </c>
      <c r="C4839" s="1">
        <v>42494</v>
      </c>
      <c r="D4839">
        <f>16.4-0-0</f>
        <v>16.399999999999999</v>
      </c>
      <c r="E4839">
        <v>15.4</v>
      </c>
      <c r="F4839" s="7">
        <v>15.399700847598471</v>
      </c>
      <c r="G4839" s="7">
        <v>22.176487172258245</v>
      </c>
      <c r="H4839">
        <v>20.7</v>
      </c>
      <c r="I4839" s="7">
        <v>22.421595714688468</v>
      </c>
      <c r="J4839">
        <v>4.3</v>
      </c>
      <c r="K4839">
        <v>66.135000000000005</v>
      </c>
      <c r="L4839">
        <v>61.6</v>
      </c>
      <c r="M4839">
        <v>2.4</v>
      </c>
      <c r="N4839">
        <v>2.1</v>
      </c>
    </row>
    <row r="4840" spans="1:14" x14ac:dyDescent="0.25">
      <c r="A4840" t="s">
        <v>3</v>
      </c>
      <c r="B4840" t="s">
        <v>63</v>
      </c>
      <c r="C4840" s="1">
        <v>42494</v>
      </c>
      <c r="D4840">
        <f>4.5-0-0</f>
        <v>4.5</v>
      </c>
      <c r="E4840">
        <v>3.9</v>
      </c>
      <c r="F4840" s="7">
        <v>4.225527671597141</v>
      </c>
      <c r="G4840" s="7">
        <v>15.116436425148011</v>
      </c>
      <c r="H4840">
        <v>14.11</v>
      </c>
      <c r="I4840" s="7">
        <v>15.283512827741754</v>
      </c>
      <c r="J4840">
        <v>1.2</v>
      </c>
      <c r="K4840">
        <v>18.02</v>
      </c>
      <c r="L4840">
        <v>15.6</v>
      </c>
      <c r="M4840">
        <v>1.4</v>
      </c>
      <c r="N4840">
        <v>1.2</v>
      </c>
    </row>
    <row r="4841" spans="1:14" x14ac:dyDescent="0.25">
      <c r="A4841" t="s">
        <v>4</v>
      </c>
      <c r="B4841" t="s">
        <v>63</v>
      </c>
      <c r="C4841" s="1">
        <v>42494</v>
      </c>
      <c r="D4841">
        <f>8.3-0-0</f>
        <v>8.3000000000000007</v>
      </c>
      <c r="E4841">
        <v>7.8</v>
      </c>
      <c r="F4841" s="7">
        <v>7.7937510387236157</v>
      </c>
      <c r="G4841" s="7">
        <v>11.227516210882435</v>
      </c>
      <c r="H4841">
        <v>10.48</v>
      </c>
      <c r="I4841" s="7">
        <v>11.351609811107979</v>
      </c>
      <c r="J4841">
        <v>2.2000000000000002</v>
      </c>
      <c r="K4841">
        <v>34.370000000000005</v>
      </c>
      <c r="L4841">
        <v>31.2</v>
      </c>
      <c r="M4841">
        <v>2.2999999999999998</v>
      </c>
      <c r="N4841">
        <v>2</v>
      </c>
    </row>
    <row r="4842" spans="1:14" x14ac:dyDescent="0.25">
      <c r="A4842" t="s">
        <v>5</v>
      </c>
      <c r="B4842" t="s">
        <v>63</v>
      </c>
      <c r="C4842" s="1">
        <v>42494</v>
      </c>
      <c r="D4842">
        <f>7.5-0-0.7</f>
        <v>6.8</v>
      </c>
      <c r="E4842">
        <v>7.7</v>
      </c>
      <c r="F4842" s="7">
        <v>6.3852418148579018</v>
      </c>
      <c r="G4842" s="7">
        <v>10.831124894276851</v>
      </c>
      <c r="H4842">
        <v>10.11</v>
      </c>
      <c r="I4842" s="7">
        <v>10.95083732731886</v>
      </c>
      <c r="J4842">
        <v>2.1</v>
      </c>
      <c r="K4842">
        <v>32.432000000000002</v>
      </c>
      <c r="L4842">
        <v>30.8</v>
      </c>
      <c r="M4842">
        <v>0.8</v>
      </c>
      <c r="N4842">
        <v>0.7</v>
      </c>
    </row>
    <row r="4843" spans="1:14" x14ac:dyDescent="0.25">
      <c r="A4843" t="s">
        <v>6</v>
      </c>
      <c r="B4843" t="s">
        <v>63</v>
      </c>
      <c r="C4843" s="1">
        <v>42494</v>
      </c>
      <c r="D4843">
        <f>17.8-0-0</f>
        <v>17.8</v>
      </c>
      <c r="E4843">
        <v>15.6</v>
      </c>
      <c r="F4843" s="7">
        <v>16.714309456539802</v>
      </c>
      <c r="G4843" s="7">
        <v>13.348745418663658</v>
      </c>
      <c r="H4843">
        <v>12.46</v>
      </c>
      <c r="I4843" s="7">
        <v>13.496284183817311</v>
      </c>
      <c r="J4843">
        <v>3.9</v>
      </c>
      <c r="K4843">
        <v>60.929999999999993</v>
      </c>
      <c r="L4843">
        <v>62.4</v>
      </c>
      <c r="M4843">
        <v>2.1</v>
      </c>
      <c r="N4843">
        <v>1.8</v>
      </c>
    </row>
    <row r="4844" spans="1:14" x14ac:dyDescent="0.25">
      <c r="A4844" t="s">
        <v>7</v>
      </c>
      <c r="B4844" t="s">
        <v>63</v>
      </c>
      <c r="C4844" s="1">
        <v>42494</v>
      </c>
      <c r="D4844">
        <f>13-0-0</f>
        <v>13</v>
      </c>
      <c r="E4844">
        <v>11.5</v>
      </c>
      <c r="F4844" s="7">
        <v>12.207079940169519</v>
      </c>
      <c r="G4844" s="7">
        <v>11.281082605018323</v>
      </c>
      <c r="H4844">
        <v>10.53</v>
      </c>
      <c r="I4844" s="7">
        <v>11.405768254863263</v>
      </c>
      <c r="J4844">
        <v>3.3</v>
      </c>
      <c r="K4844">
        <v>51.84</v>
      </c>
      <c r="L4844">
        <v>46</v>
      </c>
      <c r="M4844">
        <v>1.4</v>
      </c>
      <c r="N4844">
        <v>1.2</v>
      </c>
    </row>
    <row r="4845" spans="1:14" x14ac:dyDescent="0.25">
      <c r="A4845" t="s">
        <v>8</v>
      </c>
      <c r="B4845" t="s">
        <v>63</v>
      </c>
      <c r="C4845" s="1">
        <v>42494</v>
      </c>
      <c r="D4845">
        <f>13.3-0-0</f>
        <v>13.3</v>
      </c>
      <c r="E4845">
        <v>9.4</v>
      </c>
      <c r="F4845" s="7">
        <v>12.488781784942661</v>
      </c>
      <c r="G4845" s="7">
        <v>8.5706230617423156</v>
      </c>
      <c r="H4845">
        <v>8</v>
      </c>
      <c r="I4845" s="7">
        <v>8.665351000845785</v>
      </c>
      <c r="J4845">
        <v>4.0999999999999996</v>
      </c>
      <c r="K4845">
        <v>63.989999999999995</v>
      </c>
      <c r="L4845">
        <v>37.6</v>
      </c>
      <c r="M4845">
        <v>2.1</v>
      </c>
      <c r="N4845">
        <v>1.8</v>
      </c>
    </row>
    <row r="4846" spans="1:14" x14ac:dyDescent="0.25">
      <c r="A4846" t="s">
        <v>9</v>
      </c>
      <c r="B4846" t="s">
        <v>63</v>
      </c>
      <c r="C4846" s="1">
        <v>42494</v>
      </c>
      <c r="D4846">
        <f>12.9-0-0</f>
        <v>12.9</v>
      </c>
      <c r="E4846">
        <v>11.3</v>
      </c>
      <c r="F4846" s="7">
        <v>12.113179325245138</v>
      </c>
      <c r="G4846" s="7">
        <v>11.0989568649563</v>
      </c>
      <c r="H4846">
        <v>10.36</v>
      </c>
      <c r="I4846" s="7">
        <v>11.221629546095292</v>
      </c>
      <c r="J4846">
        <v>3.2</v>
      </c>
      <c r="K4846">
        <v>49.84</v>
      </c>
      <c r="L4846">
        <v>45.2</v>
      </c>
      <c r="M4846">
        <v>1.4</v>
      </c>
      <c r="N4846">
        <v>1.2</v>
      </c>
    </row>
    <row r="4847" spans="1:14" x14ac:dyDescent="0.25">
      <c r="A4847" t="s">
        <v>10</v>
      </c>
      <c r="B4847" t="s">
        <v>63</v>
      </c>
      <c r="C4847" s="1">
        <v>42494</v>
      </c>
      <c r="D4847">
        <f>16.6-0-0</f>
        <v>16.600000000000001</v>
      </c>
      <c r="E4847">
        <v>12.5</v>
      </c>
      <c r="F4847" s="7">
        <v>15.587502077447231</v>
      </c>
      <c r="G4847" s="7">
        <v>10.509726529461515</v>
      </c>
      <c r="H4847">
        <v>9.81</v>
      </c>
      <c r="I4847" s="7">
        <v>10.625886664787146</v>
      </c>
      <c r="J4847">
        <v>4.4000000000000004</v>
      </c>
      <c r="K4847">
        <v>67.53</v>
      </c>
      <c r="L4847">
        <v>50</v>
      </c>
      <c r="M4847">
        <v>2.5</v>
      </c>
      <c r="N4847">
        <v>2.1</v>
      </c>
    </row>
    <row r="4848" spans="1:14" x14ac:dyDescent="0.25">
      <c r="A4848" t="s">
        <v>11</v>
      </c>
      <c r="B4848" t="s">
        <v>63</v>
      </c>
      <c r="C4848" s="1">
        <v>42494</v>
      </c>
      <c r="D4848">
        <f>13-0-0</f>
        <v>13</v>
      </c>
      <c r="E4848">
        <v>9.6</v>
      </c>
      <c r="F4848" s="7">
        <v>12.207079940169519</v>
      </c>
      <c r="G4848" s="7">
        <v>10.059768818720045</v>
      </c>
      <c r="H4848">
        <v>9.39</v>
      </c>
      <c r="I4848" s="7">
        <v>10.170955737242741</v>
      </c>
      <c r="J4848">
        <v>3.2</v>
      </c>
      <c r="K4848">
        <v>50.105000000000004</v>
      </c>
      <c r="L4848">
        <v>38.4</v>
      </c>
      <c r="M4848">
        <v>2</v>
      </c>
      <c r="N4848">
        <v>1.8</v>
      </c>
    </row>
    <row r="4849" spans="1:14" x14ac:dyDescent="0.25">
      <c r="A4849" t="s">
        <v>12</v>
      </c>
      <c r="B4849" t="s">
        <v>63</v>
      </c>
      <c r="C4849" s="1">
        <v>42494</v>
      </c>
      <c r="D4849">
        <f>33.9-0-0</f>
        <v>33.9</v>
      </c>
      <c r="E4849">
        <v>28.9</v>
      </c>
      <c r="F4849" s="7">
        <v>31.83230845936513</v>
      </c>
      <c r="G4849" s="7">
        <v>7.1029038624189447</v>
      </c>
      <c r="H4849">
        <v>6.63</v>
      </c>
      <c r="I4849" s="7">
        <v>7.1814096419509434</v>
      </c>
      <c r="J4849">
        <v>8.9</v>
      </c>
      <c r="K4849">
        <v>138.19999999999999</v>
      </c>
      <c r="L4849">
        <v>115.6</v>
      </c>
      <c r="M4849">
        <v>11.2</v>
      </c>
      <c r="N4849">
        <v>9.8000000000000007</v>
      </c>
    </row>
    <row r="4850" spans="1:14" x14ac:dyDescent="0.25">
      <c r="A4850" t="s">
        <v>13</v>
      </c>
      <c r="B4850" t="s">
        <v>63</v>
      </c>
      <c r="C4850" s="1">
        <v>42494</v>
      </c>
      <c r="D4850">
        <f>11-0-0</f>
        <v>11</v>
      </c>
      <c r="E4850">
        <v>10</v>
      </c>
      <c r="F4850" s="7">
        <v>10.329067641681901</v>
      </c>
      <c r="G4850" s="7">
        <v>7.4671553425429931</v>
      </c>
      <c r="H4850">
        <v>6.97</v>
      </c>
      <c r="I4850" s="7">
        <v>7.5496870594868897</v>
      </c>
      <c r="J4850">
        <v>2.9</v>
      </c>
      <c r="K4850">
        <v>45</v>
      </c>
      <c r="L4850">
        <v>40</v>
      </c>
      <c r="M4850">
        <v>1.4</v>
      </c>
      <c r="N4850">
        <v>1.2</v>
      </c>
    </row>
    <row r="4851" spans="1:14" x14ac:dyDescent="0.25">
      <c r="A4851" t="s">
        <v>14</v>
      </c>
      <c r="B4851" t="s">
        <v>63</v>
      </c>
      <c r="C4851" s="1">
        <v>42494</v>
      </c>
      <c r="D4851">
        <f>10-0-0</f>
        <v>10</v>
      </c>
      <c r="E4851">
        <v>6.1</v>
      </c>
      <c r="F4851" s="7">
        <v>9.3900614924380914</v>
      </c>
      <c r="G4851" s="7">
        <v>4.5102903862418939</v>
      </c>
      <c r="H4851">
        <v>4.21</v>
      </c>
      <c r="I4851" s="7">
        <v>4.5601409641950941</v>
      </c>
      <c r="J4851">
        <v>2.5</v>
      </c>
      <c r="K4851">
        <v>38</v>
      </c>
      <c r="L4851">
        <v>24.4</v>
      </c>
      <c r="M4851">
        <v>0.8</v>
      </c>
      <c r="N4851">
        <v>0.7</v>
      </c>
    </row>
    <row r="4852" spans="1:14" x14ac:dyDescent="0.25">
      <c r="A4852" t="s">
        <v>15</v>
      </c>
      <c r="B4852" t="s">
        <v>63</v>
      </c>
      <c r="C4852" s="1">
        <v>42494</v>
      </c>
      <c r="D4852">
        <f>12.5-0-0</f>
        <v>12.5</v>
      </c>
      <c r="E4852">
        <v>9.9</v>
      </c>
      <c r="F4852" s="7">
        <v>11.737576865547615</v>
      </c>
      <c r="G4852" s="7">
        <v>4.3710177614885817</v>
      </c>
      <c r="H4852">
        <v>4.08</v>
      </c>
      <c r="I4852" s="7">
        <v>4.4193290104313503</v>
      </c>
      <c r="J4852">
        <v>3.3</v>
      </c>
      <c r="K4852">
        <v>51</v>
      </c>
      <c r="L4852">
        <v>39.6</v>
      </c>
      <c r="M4852">
        <v>1.9</v>
      </c>
      <c r="N4852">
        <v>1.6</v>
      </c>
    </row>
    <row r="4853" spans="1:14" x14ac:dyDescent="0.25">
      <c r="A4853" t="s">
        <v>16</v>
      </c>
      <c r="B4853" t="s">
        <v>63</v>
      </c>
      <c r="C4853" s="1">
        <v>42494</v>
      </c>
      <c r="D4853">
        <f>11-0-0</f>
        <v>11</v>
      </c>
      <c r="E4853">
        <v>9.9</v>
      </c>
      <c r="F4853" s="7">
        <v>10.329067641681901</v>
      </c>
      <c r="G4853" s="7">
        <v>7.2743163236537907</v>
      </c>
      <c r="H4853">
        <v>6.79</v>
      </c>
      <c r="I4853" s="7">
        <v>7.3547166619678599</v>
      </c>
      <c r="J4853">
        <v>2.7</v>
      </c>
      <c r="K4853">
        <v>42</v>
      </c>
      <c r="L4853">
        <v>39.6</v>
      </c>
      <c r="M4853">
        <v>2.9</v>
      </c>
      <c r="N4853">
        <v>2.5</v>
      </c>
    </row>
    <row r="4854" spans="1:14" x14ac:dyDescent="0.25">
      <c r="A4854" t="s">
        <v>17</v>
      </c>
      <c r="B4854" t="s">
        <v>63</v>
      </c>
      <c r="C4854" s="1">
        <v>42494</v>
      </c>
      <c r="D4854">
        <v>0</v>
      </c>
      <c r="E4854">
        <v>17</v>
      </c>
      <c r="F4854" s="7">
        <v>0</v>
      </c>
      <c r="G4854" s="7">
        <v>3.5246687341415277</v>
      </c>
      <c r="H4854">
        <v>3.29</v>
      </c>
      <c r="I4854" s="7">
        <v>3.5636255990978296</v>
      </c>
      <c r="J4854">
        <v>137.30000000000001</v>
      </c>
      <c r="K4854">
        <v>0</v>
      </c>
      <c r="L4854">
        <v>68</v>
      </c>
      <c r="M4854">
        <v>191.5</v>
      </c>
      <c r="N4854">
        <v>167.4</v>
      </c>
    </row>
    <row r="4855" spans="1:14" x14ac:dyDescent="0.25">
      <c r="A4855" t="s">
        <v>18</v>
      </c>
      <c r="B4855" t="s">
        <v>63</v>
      </c>
      <c r="C4855" s="1">
        <v>42494</v>
      </c>
      <c r="D4855">
        <f>19-0-0</f>
        <v>19</v>
      </c>
      <c r="E4855">
        <v>16.2</v>
      </c>
      <c r="F4855" s="7">
        <v>17.841116835632373</v>
      </c>
      <c r="G4855" s="7">
        <v>2.6568931491401182</v>
      </c>
      <c r="H4855">
        <v>2.48</v>
      </c>
      <c r="I4855" s="7">
        <v>2.6862588102621934</v>
      </c>
      <c r="J4855">
        <v>4.9000000000000004</v>
      </c>
      <c r="K4855">
        <v>76</v>
      </c>
      <c r="L4855">
        <v>64.8</v>
      </c>
      <c r="M4855">
        <v>7.4</v>
      </c>
      <c r="N4855">
        <v>6.4</v>
      </c>
    </row>
    <row r="4856" spans="1:14" x14ac:dyDescent="0.25">
      <c r="A4856" t="s">
        <v>19</v>
      </c>
      <c r="B4856" t="s">
        <v>63</v>
      </c>
      <c r="C4856" s="1">
        <v>42494</v>
      </c>
      <c r="D4856">
        <f>14-0-0</f>
        <v>14</v>
      </c>
      <c r="E4856">
        <v>14.6</v>
      </c>
      <c r="F4856" s="7">
        <v>13.146086089413329</v>
      </c>
      <c r="G4856" s="7">
        <v>2.6461798703129404</v>
      </c>
      <c r="H4856">
        <v>2.4700000000000002</v>
      </c>
      <c r="I4856" s="7">
        <v>2.6754271215111363</v>
      </c>
      <c r="J4856">
        <v>3.6</v>
      </c>
      <c r="K4856">
        <v>56</v>
      </c>
      <c r="L4856">
        <v>58.4</v>
      </c>
      <c r="M4856">
        <v>8.5</v>
      </c>
      <c r="N4856">
        <v>7.4</v>
      </c>
    </row>
    <row r="4857" spans="1:14" x14ac:dyDescent="0.25">
      <c r="A4857" t="s">
        <v>20</v>
      </c>
      <c r="B4857" t="s">
        <v>63</v>
      </c>
      <c r="C4857" s="1">
        <v>42494</v>
      </c>
      <c r="D4857">
        <f>31-0-0</f>
        <v>31</v>
      </c>
      <c r="E4857">
        <v>23.5</v>
      </c>
      <c r="F4857" s="7">
        <v>29.109190626558082</v>
      </c>
      <c r="G4857" s="7">
        <v>2.1640823230899349</v>
      </c>
      <c r="H4857">
        <v>2.02</v>
      </c>
      <c r="I4857" s="7">
        <v>2.1880011277135605</v>
      </c>
      <c r="J4857">
        <v>8.1999999999999993</v>
      </c>
      <c r="K4857">
        <v>126.5</v>
      </c>
      <c r="L4857">
        <v>94</v>
      </c>
      <c r="M4857">
        <v>9.6999999999999993</v>
      </c>
      <c r="N4857">
        <v>8.5</v>
      </c>
    </row>
    <row r="4858" spans="1:14" x14ac:dyDescent="0.25">
      <c r="A4858" t="s">
        <v>21</v>
      </c>
      <c r="B4858" t="s">
        <v>63</v>
      </c>
      <c r="C4858" s="1">
        <v>42494</v>
      </c>
      <c r="D4858">
        <f>26-0-0</f>
        <v>26</v>
      </c>
      <c r="E4858">
        <v>22.5</v>
      </c>
      <c r="F4858" s="7">
        <v>24.414159880339039</v>
      </c>
      <c r="G4858" s="7">
        <v>3.2354102058077241</v>
      </c>
      <c r="H4858">
        <v>3.02</v>
      </c>
      <c r="I4858" s="7">
        <v>3.2711700028192836</v>
      </c>
      <c r="J4858">
        <v>6.7</v>
      </c>
      <c r="K4858">
        <v>104</v>
      </c>
      <c r="L4858">
        <v>90</v>
      </c>
      <c r="M4858">
        <v>14.7</v>
      </c>
      <c r="N4858">
        <v>12.9</v>
      </c>
    </row>
    <row r="4859" spans="1:14" x14ac:dyDescent="0.25">
      <c r="A4859" t="s">
        <v>22</v>
      </c>
      <c r="B4859" t="s">
        <v>63</v>
      </c>
      <c r="C4859" s="1">
        <v>42494</v>
      </c>
      <c r="D4859">
        <f>17-0-0</f>
        <v>17</v>
      </c>
      <c r="E4859">
        <v>17.100000000000001</v>
      </c>
      <c r="F4859" s="7">
        <v>15.963104537144755</v>
      </c>
      <c r="G4859" s="7">
        <v>1.5212855934592613</v>
      </c>
      <c r="H4859">
        <v>1.42</v>
      </c>
      <c r="I4859" s="7">
        <v>1.5380998026501269</v>
      </c>
      <c r="J4859">
        <v>4.4000000000000004</v>
      </c>
      <c r="K4859">
        <v>68</v>
      </c>
      <c r="L4859">
        <v>68.400000000000006</v>
      </c>
      <c r="M4859">
        <v>9.1</v>
      </c>
      <c r="N4859">
        <v>7.9</v>
      </c>
    </row>
    <row r="4860" spans="1:14" x14ac:dyDescent="0.25">
      <c r="A4860" t="s">
        <v>23</v>
      </c>
      <c r="B4860" t="s">
        <v>63</v>
      </c>
      <c r="C4860" s="1">
        <v>42494</v>
      </c>
      <c r="D4860">
        <f>7-0-0</f>
        <v>7</v>
      </c>
      <c r="E4860">
        <v>4.7</v>
      </c>
      <c r="F4860" s="7">
        <v>6.5730430447066643</v>
      </c>
      <c r="G4860" s="7">
        <v>2.5176205243868055</v>
      </c>
      <c r="H4860">
        <v>2.35</v>
      </c>
      <c r="I4860" s="7">
        <v>2.5454468564984496</v>
      </c>
      <c r="J4860">
        <v>1.7</v>
      </c>
      <c r="K4860">
        <v>26.8</v>
      </c>
      <c r="L4860">
        <v>18.8</v>
      </c>
      <c r="M4860">
        <v>0.3</v>
      </c>
      <c r="N4860">
        <v>0.3</v>
      </c>
    </row>
    <row r="4861" spans="1:14" x14ac:dyDescent="0.25">
      <c r="A4861" t="s">
        <v>24</v>
      </c>
      <c r="B4861" t="s">
        <v>63</v>
      </c>
      <c r="C4861" s="1">
        <v>42494</v>
      </c>
      <c r="D4861">
        <f>40-0-0</f>
        <v>40</v>
      </c>
      <c r="E4861">
        <v>35</v>
      </c>
      <c r="F4861" s="7">
        <v>37.560245969752366</v>
      </c>
      <c r="G4861" s="7">
        <v>1.8426839582745982</v>
      </c>
      <c r="H4861">
        <v>1.72</v>
      </c>
      <c r="I4861" s="7">
        <v>1.8630504651818438</v>
      </c>
      <c r="J4861">
        <v>10.4</v>
      </c>
      <c r="K4861">
        <v>161</v>
      </c>
      <c r="L4861">
        <v>140</v>
      </c>
      <c r="M4861">
        <v>21.5</v>
      </c>
      <c r="N4861">
        <v>18.8</v>
      </c>
    </row>
    <row r="4862" spans="1:14" x14ac:dyDescent="0.25">
      <c r="A4862" t="s">
        <v>25</v>
      </c>
      <c r="B4862" t="s">
        <v>63</v>
      </c>
      <c r="C4862" s="1">
        <v>42494</v>
      </c>
      <c r="D4862">
        <f>6-0-0</f>
        <v>6</v>
      </c>
      <c r="E4862">
        <v>6.3</v>
      </c>
      <c r="F4862" s="7">
        <v>5.634036895462855</v>
      </c>
      <c r="G4862" s="7">
        <v>2.474767409078094</v>
      </c>
      <c r="H4862">
        <v>2.31</v>
      </c>
      <c r="I4862" s="7">
        <v>2.5021201014942207</v>
      </c>
      <c r="J4862">
        <v>1.6</v>
      </c>
      <c r="K4862">
        <v>25</v>
      </c>
      <c r="L4862">
        <v>25.2</v>
      </c>
      <c r="M4862">
        <v>0.5</v>
      </c>
      <c r="N4862">
        <v>0.4</v>
      </c>
    </row>
    <row r="4863" spans="1:14" x14ac:dyDescent="0.25">
      <c r="A4863" t="s">
        <v>26</v>
      </c>
      <c r="B4863" t="s">
        <v>63</v>
      </c>
      <c r="C4863" s="1">
        <v>42494</v>
      </c>
      <c r="D4863">
        <f>20-0-0</f>
        <v>20</v>
      </c>
      <c r="E4863">
        <v>13.8</v>
      </c>
      <c r="F4863" s="7">
        <v>18.780122984876183</v>
      </c>
      <c r="G4863" s="7">
        <v>1.671271497039752</v>
      </c>
      <c r="H4863">
        <v>1.56</v>
      </c>
      <c r="I4863" s="7">
        <v>1.6897434451649282</v>
      </c>
      <c r="J4863">
        <v>5.2</v>
      </c>
      <c r="K4863">
        <v>80</v>
      </c>
      <c r="L4863">
        <v>55.2</v>
      </c>
      <c r="M4863">
        <v>3.2</v>
      </c>
      <c r="N4863">
        <v>2.8</v>
      </c>
    </row>
    <row r="4864" spans="1:14" x14ac:dyDescent="0.25">
      <c r="A4864" t="s">
        <v>27</v>
      </c>
      <c r="B4864" t="s">
        <v>63</v>
      </c>
      <c r="C4864" s="1">
        <v>42494</v>
      </c>
      <c r="D4864">
        <f>21-0-0</f>
        <v>21</v>
      </c>
      <c r="E4864">
        <v>18.2</v>
      </c>
      <c r="F4864" s="7">
        <v>19.719129134119992</v>
      </c>
      <c r="G4864" s="7">
        <v>1.4462926416690158</v>
      </c>
      <c r="H4864">
        <v>1.35</v>
      </c>
      <c r="I4864" s="7">
        <v>1.4622779813927262</v>
      </c>
      <c r="J4864">
        <v>5.2</v>
      </c>
      <c r="K4864">
        <v>80</v>
      </c>
      <c r="L4864">
        <v>72.8</v>
      </c>
      <c r="M4864">
        <v>10.4</v>
      </c>
      <c r="N4864">
        <v>9.1</v>
      </c>
    </row>
    <row r="4865" spans="1:14" x14ac:dyDescent="0.25">
      <c r="A4865" t="s">
        <v>28</v>
      </c>
      <c r="B4865" t="s">
        <v>63</v>
      </c>
      <c r="C4865" s="1">
        <v>42494</v>
      </c>
      <c r="D4865">
        <f>6-0-0</f>
        <v>6</v>
      </c>
      <c r="E4865">
        <v>7</v>
      </c>
      <c r="F4865" s="7">
        <v>5.634036895462855</v>
      </c>
      <c r="G4865" s="7">
        <v>1.4355793628418381</v>
      </c>
      <c r="H4865">
        <v>1.34</v>
      </c>
      <c r="I4865" s="7">
        <v>1.4514462926416691</v>
      </c>
      <c r="J4865">
        <v>1.5</v>
      </c>
      <c r="K4865">
        <v>23</v>
      </c>
      <c r="L4865">
        <v>28</v>
      </c>
      <c r="M4865">
        <v>3</v>
      </c>
      <c r="N4865">
        <v>2.6</v>
      </c>
    </row>
    <row r="4866" spans="1:14" x14ac:dyDescent="0.25">
      <c r="A4866" t="s">
        <v>29</v>
      </c>
      <c r="B4866" t="s">
        <v>63</v>
      </c>
      <c r="C4866" s="1">
        <v>42494</v>
      </c>
      <c r="D4866">
        <f>17-0-0</f>
        <v>17</v>
      </c>
      <c r="E4866">
        <v>12.4</v>
      </c>
      <c r="F4866" s="7">
        <v>15.963104537144755</v>
      </c>
      <c r="G4866" s="7">
        <v>1.3820129687059486</v>
      </c>
      <c r="H4866">
        <v>1.29</v>
      </c>
      <c r="I4866" s="7">
        <v>1.3972878488863829</v>
      </c>
      <c r="J4866">
        <v>4.4000000000000004</v>
      </c>
      <c r="K4866">
        <v>68</v>
      </c>
      <c r="L4866">
        <v>49.6</v>
      </c>
      <c r="M4866">
        <v>1.9</v>
      </c>
      <c r="N4866">
        <v>1.7</v>
      </c>
    </row>
    <row r="4867" spans="1:14" x14ac:dyDescent="0.25">
      <c r="A4867" t="s">
        <v>30</v>
      </c>
      <c r="B4867" t="s">
        <v>63</v>
      </c>
      <c r="C4867" s="1">
        <v>42494</v>
      </c>
      <c r="D4867">
        <f>35-0-0</f>
        <v>35</v>
      </c>
      <c r="E4867">
        <v>31.3</v>
      </c>
      <c r="F4867" s="7">
        <v>32.865215223533319</v>
      </c>
      <c r="G4867" s="7">
        <v>1.7141246123484633</v>
      </c>
      <c r="H4867">
        <v>1.6</v>
      </c>
      <c r="I4867" s="7">
        <v>1.7330702001691571</v>
      </c>
      <c r="J4867">
        <v>8.9</v>
      </c>
      <c r="K4867">
        <v>138</v>
      </c>
      <c r="L4867">
        <v>125.2</v>
      </c>
      <c r="M4867">
        <v>4.2</v>
      </c>
      <c r="N4867">
        <v>3.7</v>
      </c>
    </row>
    <row r="4868" spans="1:14" x14ac:dyDescent="0.25">
      <c r="A4868" t="s">
        <v>31</v>
      </c>
      <c r="B4868" t="s">
        <v>63</v>
      </c>
      <c r="C4868" s="1">
        <v>42494</v>
      </c>
      <c r="D4868">
        <f>50-0-0</f>
        <v>50</v>
      </c>
      <c r="E4868">
        <v>40.299999999999997</v>
      </c>
      <c r="F4868" s="7">
        <v>46.950307462190459</v>
      </c>
      <c r="G4868" s="7">
        <v>1.4355793628418381</v>
      </c>
      <c r="H4868">
        <v>1.34</v>
      </c>
      <c r="I4868" s="7">
        <v>1.4514462926416691</v>
      </c>
      <c r="J4868">
        <v>13</v>
      </c>
      <c r="K4868">
        <v>201</v>
      </c>
      <c r="L4868">
        <v>161.19999999999999</v>
      </c>
      <c r="M4868">
        <v>10.6</v>
      </c>
      <c r="N4868">
        <v>9.1999999999999993</v>
      </c>
    </row>
    <row r="4869" spans="1:14" x14ac:dyDescent="0.25">
      <c r="A4869" t="s">
        <v>32</v>
      </c>
      <c r="B4869" t="s">
        <v>63</v>
      </c>
      <c r="C4869" s="1">
        <v>42494</v>
      </c>
      <c r="D4869">
        <f>7-0-0</f>
        <v>7</v>
      </c>
      <c r="E4869">
        <v>6.8</v>
      </c>
      <c r="F4869" s="7">
        <v>6.5730430447066643</v>
      </c>
      <c r="G4869" s="7">
        <v>0.88920214265576525</v>
      </c>
      <c r="H4869">
        <v>0.83</v>
      </c>
      <c r="I4869" s="7">
        <v>0.89903016633775013</v>
      </c>
      <c r="J4869">
        <v>1.8</v>
      </c>
      <c r="K4869">
        <v>28</v>
      </c>
      <c r="L4869">
        <v>27.2</v>
      </c>
      <c r="M4869">
        <v>3</v>
      </c>
      <c r="N4869">
        <v>2.7</v>
      </c>
    </row>
    <row r="4870" spans="1:14" x14ac:dyDescent="0.25">
      <c r="A4870" t="s">
        <v>33</v>
      </c>
      <c r="B4870" t="s">
        <v>63</v>
      </c>
      <c r="C4870" s="1">
        <v>42494</v>
      </c>
      <c r="D4870">
        <v>0</v>
      </c>
      <c r="E4870">
        <v>15</v>
      </c>
      <c r="F4870" s="7">
        <v>0</v>
      </c>
      <c r="G4870" s="7">
        <v>1.0391880462362557</v>
      </c>
      <c r="H4870">
        <v>0.97</v>
      </c>
      <c r="I4870" s="7">
        <v>1.0506738088525513</v>
      </c>
      <c r="J4870">
        <v>121.2</v>
      </c>
      <c r="K4870">
        <v>0</v>
      </c>
      <c r="L4870">
        <v>60</v>
      </c>
      <c r="M4870">
        <v>310.10000000000002</v>
      </c>
      <c r="N4870">
        <v>271</v>
      </c>
    </row>
    <row r="4871" spans="1:14" x14ac:dyDescent="0.25">
      <c r="A4871" t="s">
        <v>34</v>
      </c>
      <c r="B4871" t="s">
        <v>63</v>
      </c>
      <c r="C4871" s="1">
        <v>42494</v>
      </c>
      <c r="D4871">
        <f>8-0-0</f>
        <v>8</v>
      </c>
      <c r="E4871">
        <v>7.2</v>
      </c>
      <c r="F4871" s="7">
        <v>7.5120491939504728</v>
      </c>
      <c r="G4871" s="7">
        <v>0.59994361432196219</v>
      </c>
      <c r="H4871">
        <v>0.56000000000000005</v>
      </c>
      <c r="I4871" s="7">
        <v>0.60657457005920501</v>
      </c>
      <c r="J4871">
        <v>2.2999999999999998</v>
      </c>
      <c r="K4871">
        <v>35.155000000000001</v>
      </c>
      <c r="L4871">
        <v>28.8</v>
      </c>
      <c r="M4871">
        <v>1.1000000000000001</v>
      </c>
      <c r="N4871">
        <v>0.9</v>
      </c>
    </row>
    <row r="4872" spans="1:14" x14ac:dyDescent="0.25">
      <c r="A4872" t="s">
        <v>35</v>
      </c>
      <c r="B4872" t="s">
        <v>63</v>
      </c>
      <c r="C4872" s="1">
        <v>42494</v>
      </c>
      <c r="D4872">
        <f>21-0-0</f>
        <v>21</v>
      </c>
      <c r="E4872">
        <v>18</v>
      </c>
      <c r="F4872" s="7">
        <v>19.719129134119992</v>
      </c>
      <c r="G4872" s="7">
        <v>0.58923033549478432</v>
      </c>
      <c r="H4872">
        <v>0.55000000000000004</v>
      </c>
      <c r="I4872" s="7">
        <v>0.59574288130814779</v>
      </c>
      <c r="J4872">
        <v>5.4</v>
      </c>
      <c r="K4872">
        <v>84</v>
      </c>
      <c r="L4872">
        <v>72</v>
      </c>
      <c r="M4872">
        <v>11</v>
      </c>
      <c r="N4872">
        <v>9.6</v>
      </c>
    </row>
    <row r="4873" spans="1:14" x14ac:dyDescent="0.25">
      <c r="A4873" t="s">
        <v>36</v>
      </c>
      <c r="B4873" t="s">
        <v>63</v>
      </c>
      <c r="C4873" s="1">
        <v>42494</v>
      </c>
      <c r="D4873">
        <v>0</v>
      </c>
      <c r="E4873">
        <v>8</v>
      </c>
      <c r="F4873" s="7">
        <v>0</v>
      </c>
      <c r="G4873" s="7">
        <v>0.26783197067944736</v>
      </c>
      <c r="H4873">
        <v>0.25</v>
      </c>
      <c r="I4873" s="7">
        <v>0.27079221877643078</v>
      </c>
      <c r="J4873">
        <v>64.599999999999994</v>
      </c>
      <c r="K4873">
        <v>0</v>
      </c>
      <c r="L4873">
        <v>32</v>
      </c>
      <c r="M4873">
        <v>0</v>
      </c>
      <c r="N4873">
        <v>0</v>
      </c>
    </row>
    <row r="4874" spans="1:14" x14ac:dyDescent="0.25">
      <c r="A4874" t="s">
        <v>37</v>
      </c>
      <c r="B4874" t="s">
        <v>63</v>
      </c>
      <c r="C4874" s="1">
        <v>42494</v>
      </c>
      <c r="D4874">
        <v>0</v>
      </c>
      <c r="E4874">
        <v>0</v>
      </c>
      <c r="F4874" s="7">
        <v>0</v>
      </c>
      <c r="G4874" s="7">
        <v>0</v>
      </c>
      <c r="H4874">
        <v>0</v>
      </c>
      <c r="I4874" s="7">
        <v>0</v>
      </c>
      <c r="J4874">
        <v>0</v>
      </c>
      <c r="K4874">
        <v>0</v>
      </c>
      <c r="L4874">
        <v>0</v>
      </c>
      <c r="M4874">
        <v>0</v>
      </c>
      <c r="N4874">
        <v>0</v>
      </c>
    </row>
    <row r="4875" spans="1:14" x14ac:dyDescent="0.25">
      <c r="A4875" t="s">
        <v>38</v>
      </c>
      <c r="B4875" t="s">
        <v>63</v>
      </c>
      <c r="C4875" s="1">
        <v>42494</v>
      </c>
      <c r="D4875">
        <v>0</v>
      </c>
      <c r="E4875">
        <v>10</v>
      </c>
      <c r="F4875" s="7">
        <v>0</v>
      </c>
      <c r="G4875" s="7">
        <v>0</v>
      </c>
      <c r="H4875">
        <v>0</v>
      </c>
      <c r="I4875" s="7">
        <v>0</v>
      </c>
      <c r="J4875">
        <v>80.8</v>
      </c>
      <c r="K4875">
        <v>0</v>
      </c>
      <c r="L4875">
        <v>40</v>
      </c>
      <c r="M4875">
        <v>207.8</v>
      </c>
      <c r="N4875">
        <v>181.6</v>
      </c>
    </row>
    <row r="4876" spans="1:14" x14ac:dyDescent="0.25">
      <c r="A4876" t="s">
        <v>59</v>
      </c>
      <c r="B4876" t="s">
        <v>63</v>
      </c>
      <c r="C4876" s="1">
        <v>42494</v>
      </c>
      <c r="D4876">
        <v>0</v>
      </c>
      <c r="E4876">
        <v>5</v>
      </c>
      <c r="F4876" s="7">
        <v>0</v>
      </c>
      <c r="G4876" s="7">
        <v>0</v>
      </c>
      <c r="I4876" s="7">
        <v>0</v>
      </c>
      <c r="K4876">
        <v>0</v>
      </c>
      <c r="L4876">
        <v>20</v>
      </c>
      <c r="M4876">
        <v>0</v>
      </c>
      <c r="N4876">
        <v>0</v>
      </c>
    </row>
    <row r="4877" spans="1:14" x14ac:dyDescent="0.25">
      <c r="A4877" t="s">
        <v>1</v>
      </c>
      <c r="B4877" t="s">
        <v>63</v>
      </c>
      <c r="C4877" s="1">
        <v>42495</v>
      </c>
      <c r="D4877">
        <v>605.59999999999991</v>
      </c>
      <c r="E4877">
        <v>507.19999999999993</v>
      </c>
      <c r="F4877">
        <v>538</v>
      </c>
      <c r="G4877">
        <v>147</v>
      </c>
      <c r="H4877">
        <v>177.35000000000002</v>
      </c>
      <c r="I4877">
        <v>182.92000000000002</v>
      </c>
      <c r="J4877">
        <v>545.26984126984132</v>
      </c>
      <c r="K4877">
        <v>3016</v>
      </c>
      <c r="L4877">
        <v>2764</v>
      </c>
      <c r="M4877">
        <v>1013</v>
      </c>
      <c r="N4877">
        <v>939.7600000000001</v>
      </c>
    </row>
    <row r="4878" spans="1:14" x14ac:dyDescent="0.25">
      <c r="A4878" t="s">
        <v>2</v>
      </c>
      <c r="B4878" t="s">
        <v>63</v>
      </c>
      <c r="C4878" s="1">
        <v>42495</v>
      </c>
      <c r="D4878">
        <f>16.4-0-0</f>
        <v>16.399999999999999</v>
      </c>
      <c r="E4878">
        <v>15.4</v>
      </c>
      <c r="F4878" s="7">
        <v>14.569352708058124</v>
      </c>
      <c r="G4878" s="7">
        <v>17.157597970115589</v>
      </c>
      <c r="H4878">
        <v>20.7</v>
      </c>
      <c r="I4878" s="7">
        <v>21.35012122920778</v>
      </c>
      <c r="J4878">
        <v>5</v>
      </c>
      <c r="K4878">
        <v>82.485000000000014</v>
      </c>
      <c r="L4878">
        <v>77</v>
      </c>
      <c r="M4878">
        <v>3.3</v>
      </c>
      <c r="N4878">
        <v>3.1</v>
      </c>
    </row>
    <row r="4879" spans="1:14" x14ac:dyDescent="0.25">
      <c r="A4879" t="s">
        <v>3</v>
      </c>
      <c r="B4879" t="s">
        <v>63</v>
      </c>
      <c r="C4879" s="1">
        <v>42495</v>
      </c>
      <c r="D4879">
        <f>4.5-0-0</f>
        <v>4.5</v>
      </c>
      <c r="E4879">
        <v>3.9</v>
      </c>
      <c r="F4879" s="7">
        <v>3.9976882430647298</v>
      </c>
      <c r="G4879" s="7">
        <v>11.695348181561883</v>
      </c>
      <c r="H4879">
        <v>14.11</v>
      </c>
      <c r="I4879" s="7">
        <v>14.55315026783197</v>
      </c>
      <c r="J4879">
        <v>1.4</v>
      </c>
      <c r="K4879">
        <v>22.49</v>
      </c>
      <c r="L4879">
        <v>19.5</v>
      </c>
      <c r="M4879">
        <v>1.9</v>
      </c>
      <c r="N4879">
        <v>1.7</v>
      </c>
    </row>
    <row r="4880" spans="1:14" x14ac:dyDescent="0.25">
      <c r="A4880" t="s">
        <v>4</v>
      </c>
      <c r="B4880" t="s">
        <v>63</v>
      </c>
      <c r="C4880" s="1">
        <v>42495</v>
      </c>
      <c r="D4880">
        <f>8.3-0-0</f>
        <v>8.3000000000000007</v>
      </c>
      <c r="E4880">
        <v>7.8</v>
      </c>
      <c r="F4880" s="7">
        <v>7.3735138705416139</v>
      </c>
      <c r="G4880" s="7">
        <v>8.6865520157879903</v>
      </c>
      <c r="H4880">
        <v>10.48</v>
      </c>
      <c r="I4880" s="7">
        <v>10.809143501550606</v>
      </c>
      <c r="J4880">
        <v>2.6</v>
      </c>
      <c r="K4880">
        <v>42.67</v>
      </c>
      <c r="L4880">
        <v>39</v>
      </c>
      <c r="M4880">
        <v>3.2</v>
      </c>
      <c r="N4880">
        <v>2.9</v>
      </c>
    </row>
    <row r="4881" spans="1:14" x14ac:dyDescent="0.25">
      <c r="A4881" t="s">
        <v>5</v>
      </c>
      <c r="B4881" t="s">
        <v>63</v>
      </c>
      <c r="C4881" s="1">
        <v>42495</v>
      </c>
      <c r="D4881">
        <f>7.5-0-0.7</f>
        <v>6.8</v>
      </c>
      <c r="E4881">
        <v>7.7</v>
      </c>
      <c r="F4881" s="7">
        <v>6.0409511228533699</v>
      </c>
      <c r="G4881" s="7">
        <v>8.3798703129405112</v>
      </c>
      <c r="H4881">
        <v>10.11</v>
      </c>
      <c r="I4881" s="7">
        <v>10.4275229771638</v>
      </c>
      <c r="J4881">
        <v>2.4</v>
      </c>
      <c r="K4881">
        <v>39.884</v>
      </c>
      <c r="L4881">
        <v>38.5</v>
      </c>
      <c r="M4881">
        <v>1.1000000000000001</v>
      </c>
      <c r="N4881">
        <v>1</v>
      </c>
    </row>
    <row r="4882" spans="1:14" x14ac:dyDescent="0.25">
      <c r="A4882" t="s">
        <v>6</v>
      </c>
      <c r="B4882" t="s">
        <v>63</v>
      </c>
      <c r="C4882" s="1">
        <v>42495</v>
      </c>
      <c r="D4882">
        <f>16-0-1.6</f>
        <v>14.4</v>
      </c>
      <c r="E4882">
        <v>15.6</v>
      </c>
      <c r="F4882" s="7">
        <v>12.792602377807135</v>
      </c>
      <c r="G4882" s="7">
        <v>10.327713560755567</v>
      </c>
      <c r="H4882">
        <v>12.46</v>
      </c>
      <c r="I4882" s="7">
        <v>12.851329010431352</v>
      </c>
      <c r="J4882">
        <v>4.5999999999999996</v>
      </c>
      <c r="K4882">
        <v>76.918499999999995</v>
      </c>
      <c r="L4882">
        <v>78</v>
      </c>
      <c r="M4882">
        <v>2.9</v>
      </c>
      <c r="N4882">
        <v>2.7</v>
      </c>
    </row>
    <row r="4883" spans="1:14" x14ac:dyDescent="0.25">
      <c r="A4883" t="s">
        <v>7</v>
      </c>
      <c r="B4883" t="s">
        <v>63</v>
      </c>
      <c r="C4883" s="1">
        <v>42495</v>
      </c>
      <c r="D4883">
        <f>15.2-0-0</f>
        <v>15.2</v>
      </c>
      <c r="E4883">
        <v>12</v>
      </c>
      <c r="F4883" s="7">
        <v>13.503302509907531</v>
      </c>
      <c r="G4883" s="7">
        <v>8.727995489145755</v>
      </c>
      <c r="H4883">
        <v>10.53</v>
      </c>
      <c r="I4883" s="7">
        <v>10.860713842683957</v>
      </c>
      <c r="J4883">
        <v>4</v>
      </c>
      <c r="K4883">
        <v>67.06</v>
      </c>
      <c r="L4883">
        <v>60</v>
      </c>
      <c r="M4883">
        <v>2</v>
      </c>
      <c r="N4883">
        <v>1.8</v>
      </c>
    </row>
    <row r="4884" spans="1:14" x14ac:dyDescent="0.25">
      <c r="A4884" t="s">
        <v>8</v>
      </c>
      <c r="B4884" t="s">
        <v>63</v>
      </c>
      <c r="C4884" s="1">
        <v>42495</v>
      </c>
      <c r="D4884">
        <f>13.3-0-0</f>
        <v>13.3</v>
      </c>
      <c r="E4884">
        <v>9.4</v>
      </c>
      <c r="F4884" s="7">
        <v>11.815389696169092</v>
      </c>
      <c r="G4884" s="7">
        <v>6.6309557372427399</v>
      </c>
      <c r="H4884">
        <v>8</v>
      </c>
      <c r="I4884" s="7">
        <v>8.2512545813363403</v>
      </c>
      <c r="J4884">
        <v>4.7</v>
      </c>
      <c r="K4884">
        <v>77.239999999999995</v>
      </c>
      <c r="L4884">
        <v>47</v>
      </c>
      <c r="M4884">
        <v>2.8</v>
      </c>
      <c r="N4884">
        <v>2.6</v>
      </c>
    </row>
    <row r="4885" spans="1:14" x14ac:dyDescent="0.25">
      <c r="A4885" t="s">
        <v>9</v>
      </c>
      <c r="B4885" t="s">
        <v>63</v>
      </c>
      <c r="C4885" s="1">
        <v>42495</v>
      </c>
      <c r="D4885">
        <f>14.7-0-0</f>
        <v>14.7</v>
      </c>
      <c r="E4885">
        <v>11.3</v>
      </c>
      <c r="F4885" s="7">
        <v>13.059114927344783</v>
      </c>
      <c r="G4885" s="7">
        <v>8.5870876797293469</v>
      </c>
      <c r="H4885">
        <v>10.36</v>
      </c>
      <c r="I4885" s="7">
        <v>10.68537468283056</v>
      </c>
      <c r="J4885">
        <v>3.9</v>
      </c>
      <c r="K4885">
        <v>64.534999999999997</v>
      </c>
      <c r="L4885">
        <v>56.5</v>
      </c>
      <c r="M4885">
        <v>2</v>
      </c>
      <c r="N4885">
        <v>1.9</v>
      </c>
    </row>
    <row r="4886" spans="1:14" x14ac:dyDescent="0.25">
      <c r="A4886" t="s">
        <v>10</v>
      </c>
      <c r="B4886" t="s">
        <v>63</v>
      </c>
      <c r="C4886" s="1">
        <v>42495</v>
      </c>
      <c r="D4886">
        <f>16.6-0-0</f>
        <v>16.600000000000001</v>
      </c>
      <c r="E4886">
        <v>12.5</v>
      </c>
      <c r="F4886" s="7">
        <v>14.747027741083228</v>
      </c>
      <c r="G4886" s="7">
        <v>8.1312094727939108</v>
      </c>
      <c r="H4886">
        <v>9.81</v>
      </c>
      <c r="I4886" s="7">
        <v>10.118100930363688</v>
      </c>
      <c r="J4886">
        <v>5.0999999999999996</v>
      </c>
      <c r="K4886">
        <v>84.089999999999989</v>
      </c>
      <c r="L4886">
        <v>62.5</v>
      </c>
      <c r="M4886">
        <v>3.4</v>
      </c>
      <c r="N4886">
        <v>3.2</v>
      </c>
    </row>
    <row r="4887" spans="1:14" x14ac:dyDescent="0.25">
      <c r="A4887" t="s">
        <v>11</v>
      </c>
      <c r="B4887" t="s">
        <v>63</v>
      </c>
      <c r="C4887" s="1">
        <v>42495</v>
      </c>
      <c r="D4887">
        <f>13-0-0</f>
        <v>13</v>
      </c>
      <c r="E4887">
        <v>9.6</v>
      </c>
      <c r="F4887" s="7">
        <v>11.548877146631442</v>
      </c>
      <c r="G4887" s="7">
        <v>7.7830842965886662</v>
      </c>
      <c r="H4887">
        <v>9.39</v>
      </c>
      <c r="I4887" s="7">
        <v>9.68491006484353</v>
      </c>
      <c r="J4887">
        <v>3.8</v>
      </c>
      <c r="K4887">
        <v>63.144999999999996</v>
      </c>
      <c r="L4887">
        <v>48</v>
      </c>
      <c r="M4887">
        <v>2.8</v>
      </c>
      <c r="N4887">
        <v>2.6</v>
      </c>
    </row>
    <row r="4888" spans="1:14" x14ac:dyDescent="0.25">
      <c r="A4888" t="s">
        <v>12</v>
      </c>
      <c r="B4888" t="s">
        <v>63</v>
      </c>
      <c r="C4888" s="1">
        <v>42495</v>
      </c>
      <c r="D4888">
        <f>33.9-0-0</f>
        <v>33.9</v>
      </c>
      <c r="E4888">
        <v>28.9</v>
      </c>
      <c r="F4888" s="7">
        <v>30.1159180977543</v>
      </c>
      <c r="G4888" s="7">
        <v>5.4954045672399205</v>
      </c>
      <c r="H4888">
        <v>6.63</v>
      </c>
      <c r="I4888" s="7">
        <v>6.8382272342824919</v>
      </c>
      <c r="J4888">
        <v>10.4</v>
      </c>
      <c r="K4888">
        <v>172.09999999999997</v>
      </c>
      <c r="L4888">
        <v>144.5</v>
      </c>
      <c r="M4888">
        <v>15.5</v>
      </c>
      <c r="N4888">
        <v>14.4</v>
      </c>
    </row>
    <row r="4889" spans="1:14" x14ac:dyDescent="0.25">
      <c r="A4889" t="s">
        <v>13</v>
      </c>
      <c r="B4889" t="s">
        <v>63</v>
      </c>
      <c r="C4889" s="1">
        <v>42495</v>
      </c>
      <c r="D4889">
        <f>11-0-0</f>
        <v>11</v>
      </c>
      <c r="E4889">
        <v>10</v>
      </c>
      <c r="F4889" s="7">
        <v>9.7721268163804513</v>
      </c>
      <c r="G4889" s="7">
        <v>5.7772201860727366</v>
      </c>
      <c r="H4889">
        <v>6.97</v>
      </c>
      <c r="I4889" s="7">
        <v>7.1889055539892865</v>
      </c>
      <c r="J4889">
        <v>3.4</v>
      </c>
      <c r="K4889">
        <v>56</v>
      </c>
      <c r="L4889">
        <v>50</v>
      </c>
      <c r="M4889">
        <v>1.9</v>
      </c>
      <c r="N4889">
        <v>1.7</v>
      </c>
    </row>
    <row r="4890" spans="1:14" x14ac:dyDescent="0.25">
      <c r="A4890" t="s">
        <v>14</v>
      </c>
      <c r="B4890" t="s">
        <v>63</v>
      </c>
      <c r="C4890" s="1">
        <v>42495</v>
      </c>
      <c r="D4890">
        <f>10-0-0</f>
        <v>10</v>
      </c>
      <c r="E4890">
        <v>6.1</v>
      </c>
      <c r="F4890" s="7">
        <v>8.8837516512549559</v>
      </c>
      <c r="G4890" s="7">
        <v>3.4895404567239918</v>
      </c>
      <c r="H4890">
        <v>4.21</v>
      </c>
      <c r="I4890" s="7">
        <v>4.3422227234282484</v>
      </c>
      <c r="J4890">
        <v>2.9</v>
      </c>
      <c r="K4890">
        <v>48</v>
      </c>
      <c r="L4890">
        <v>30.5</v>
      </c>
      <c r="M4890">
        <v>1.1000000000000001</v>
      </c>
      <c r="N4890">
        <v>1</v>
      </c>
    </row>
    <row r="4891" spans="1:14" x14ac:dyDescent="0.25">
      <c r="A4891" t="s">
        <v>15</v>
      </c>
      <c r="B4891" t="s">
        <v>63</v>
      </c>
      <c r="C4891" s="1">
        <v>42495</v>
      </c>
      <c r="D4891">
        <f>12.5-0-0</f>
        <v>12.5</v>
      </c>
      <c r="E4891">
        <v>9.9</v>
      </c>
      <c r="F4891" s="7">
        <v>11.104689564068694</v>
      </c>
      <c r="G4891" s="7">
        <v>3.3817874259937972</v>
      </c>
      <c r="H4891">
        <v>4.08</v>
      </c>
      <c r="I4891" s="7">
        <v>4.2081398364815339</v>
      </c>
      <c r="J4891">
        <v>3.8</v>
      </c>
      <c r="K4891">
        <v>63.5</v>
      </c>
      <c r="L4891">
        <v>49.5</v>
      </c>
      <c r="M4891">
        <v>2.6</v>
      </c>
      <c r="N4891">
        <v>2.4</v>
      </c>
    </row>
    <row r="4892" spans="1:14" x14ac:dyDescent="0.25">
      <c r="A4892" t="s">
        <v>16</v>
      </c>
      <c r="B4892" t="s">
        <v>63</v>
      </c>
      <c r="C4892" s="1">
        <v>42495</v>
      </c>
      <c r="D4892">
        <f>11-0-0</f>
        <v>11</v>
      </c>
      <c r="E4892">
        <v>9.9</v>
      </c>
      <c r="F4892" s="7">
        <v>9.7721268163804513</v>
      </c>
      <c r="G4892" s="7">
        <v>5.6280236819847751</v>
      </c>
      <c r="H4892">
        <v>6.79</v>
      </c>
      <c r="I4892" s="7">
        <v>7.0032523259092185</v>
      </c>
      <c r="J4892">
        <v>3.2</v>
      </c>
      <c r="K4892">
        <v>53</v>
      </c>
      <c r="L4892">
        <v>49.5</v>
      </c>
      <c r="M4892">
        <v>4.0999999999999996</v>
      </c>
      <c r="N4892">
        <v>3.8</v>
      </c>
    </row>
    <row r="4893" spans="1:14" x14ac:dyDescent="0.25">
      <c r="A4893" t="s">
        <v>17</v>
      </c>
      <c r="B4893" t="s">
        <v>63</v>
      </c>
      <c r="C4893" s="1">
        <v>42495</v>
      </c>
      <c r="D4893">
        <v>0</v>
      </c>
      <c r="E4893">
        <v>17</v>
      </c>
      <c r="F4893" s="7">
        <v>0</v>
      </c>
      <c r="G4893" s="7">
        <v>2.7269805469410766</v>
      </c>
      <c r="H4893">
        <v>3.29</v>
      </c>
      <c r="I4893" s="7">
        <v>3.3933284465745701</v>
      </c>
      <c r="J4893">
        <v>129.19999999999999</v>
      </c>
      <c r="K4893">
        <v>0</v>
      </c>
      <c r="L4893">
        <v>85</v>
      </c>
      <c r="M4893">
        <v>214.7</v>
      </c>
      <c r="N4893">
        <v>199.1</v>
      </c>
    </row>
    <row r="4894" spans="1:14" x14ac:dyDescent="0.25">
      <c r="A4894" t="s">
        <v>18</v>
      </c>
      <c r="B4894" t="s">
        <v>63</v>
      </c>
      <c r="C4894" s="1">
        <v>42495</v>
      </c>
      <c r="D4894">
        <f>19-0-0</f>
        <v>19</v>
      </c>
      <c r="E4894">
        <v>16.2</v>
      </c>
      <c r="F4894" s="7">
        <v>16.879128137384416</v>
      </c>
      <c r="G4894" s="7">
        <v>2.0555962785452491</v>
      </c>
      <c r="H4894">
        <v>2.48</v>
      </c>
      <c r="I4894" s="7">
        <v>2.5578889202142654</v>
      </c>
      <c r="J4894">
        <v>5.7</v>
      </c>
      <c r="K4894">
        <v>95</v>
      </c>
      <c r="L4894">
        <v>81</v>
      </c>
      <c r="M4894">
        <v>10.3</v>
      </c>
      <c r="N4894">
        <v>9.5</v>
      </c>
    </row>
    <row r="4895" spans="1:14" x14ac:dyDescent="0.25">
      <c r="A4895" t="s">
        <v>19</v>
      </c>
      <c r="B4895" t="s">
        <v>63</v>
      </c>
      <c r="C4895" s="1">
        <v>42495</v>
      </c>
      <c r="D4895">
        <f>14.5-0-0</f>
        <v>14.5</v>
      </c>
      <c r="E4895">
        <v>15</v>
      </c>
      <c r="F4895" s="7">
        <v>12.881439894319685</v>
      </c>
      <c r="G4895" s="7">
        <v>2.047307583873696</v>
      </c>
      <c r="H4895">
        <v>2.4700000000000002</v>
      </c>
      <c r="I4895" s="7">
        <v>2.5475748519875951</v>
      </c>
      <c r="J4895">
        <v>4.3</v>
      </c>
      <c r="K4895">
        <v>70.5</v>
      </c>
      <c r="L4895">
        <v>75</v>
      </c>
      <c r="M4895">
        <v>11.9</v>
      </c>
      <c r="N4895">
        <v>11</v>
      </c>
    </row>
    <row r="4896" spans="1:14" x14ac:dyDescent="0.25">
      <c r="A4896" t="s">
        <v>20</v>
      </c>
      <c r="B4896" t="s">
        <v>63</v>
      </c>
      <c r="C4896" s="1">
        <v>42495</v>
      </c>
      <c r="D4896">
        <f>31-0-0</f>
        <v>31</v>
      </c>
      <c r="E4896">
        <v>23.5</v>
      </c>
      <c r="F4896" s="7">
        <v>27.539630118890361</v>
      </c>
      <c r="G4896" s="7">
        <v>1.6743163236537917</v>
      </c>
      <c r="H4896">
        <v>2.02</v>
      </c>
      <c r="I4896" s="7">
        <v>2.083441781787426</v>
      </c>
      <c r="J4896">
        <v>9.5</v>
      </c>
      <c r="K4896">
        <v>157.5</v>
      </c>
      <c r="L4896">
        <v>117.5</v>
      </c>
      <c r="M4896">
        <v>13.4</v>
      </c>
      <c r="N4896">
        <v>12.5</v>
      </c>
    </row>
    <row r="4897" spans="1:14" x14ac:dyDescent="0.25">
      <c r="A4897" t="s">
        <v>21</v>
      </c>
      <c r="B4897" t="s">
        <v>63</v>
      </c>
      <c r="C4897" s="1">
        <v>42495</v>
      </c>
      <c r="D4897">
        <f>26-0-0</f>
        <v>26</v>
      </c>
      <c r="E4897">
        <v>22.5</v>
      </c>
      <c r="F4897" s="7">
        <v>23.097754293262884</v>
      </c>
      <c r="G4897" s="7">
        <v>2.5031857908091339</v>
      </c>
      <c r="H4897">
        <v>3.02</v>
      </c>
      <c r="I4897" s="7">
        <v>3.1148486044544681</v>
      </c>
      <c r="J4897">
        <v>7.8</v>
      </c>
      <c r="K4897">
        <v>130</v>
      </c>
      <c r="L4897">
        <v>112.5</v>
      </c>
      <c r="M4897">
        <v>20.5</v>
      </c>
      <c r="N4897">
        <v>19</v>
      </c>
    </row>
    <row r="4898" spans="1:14" x14ac:dyDescent="0.25">
      <c r="A4898" t="s">
        <v>22</v>
      </c>
      <c r="B4898" t="s">
        <v>63</v>
      </c>
      <c r="C4898" s="1">
        <v>42495</v>
      </c>
      <c r="D4898">
        <f>17-0-0</f>
        <v>17</v>
      </c>
      <c r="E4898">
        <v>17.100000000000001</v>
      </c>
      <c r="F4898" s="7">
        <v>15.102377807133424</v>
      </c>
      <c r="G4898" s="7">
        <v>1.1769946433605862</v>
      </c>
      <c r="H4898">
        <v>1.42</v>
      </c>
      <c r="I4898" s="7">
        <v>1.4645976881872003</v>
      </c>
      <c r="J4898">
        <v>5.0999999999999996</v>
      </c>
      <c r="K4898">
        <v>85</v>
      </c>
      <c r="L4898">
        <v>85.5</v>
      </c>
      <c r="M4898">
        <v>12.6</v>
      </c>
      <c r="N4898">
        <v>11.7</v>
      </c>
    </row>
    <row r="4899" spans="1:14" x14ac:dyDescent="0.25">
      <c r="A4899" t="s">
        <v>23</v>
      </c>
      <c r="B4899" t="s">
        <v>63</v>
      </c>
      <c r="C4899" s="1">
        <v>42495</v>
      </c>
      <c r="D4899">
        <f>8.2-0-0</f>
        <v>8.1999999999999993</v>
      </c>
      <c r="E4899">
        <v>5</v>
      </c>
      <c r="F4899" s="7">
        <v>7.2846763540290622</v>
      </c>
      <c r="G4899" s="7">
        <v>1.9478432478150547</v>
      </c>
      <c r="H4899">
        <v>2.35</v>
      </c>
      <c r="I4899" s="7">
        <v>2.4238060332675504</v>
      </c>
      <c r="J4899">
        <v>2.1</v>
      </c>
      <c r="K4899">
        <v>34.954999999999998</v>
      </c>
      <c r="L4899">
        <v>25</v>
      </c>
      <c r="M4899">
        <v>0.5</v>
      </c>
      <c r="N4899">
        <v>0.4</v>
      </c>
    </row>
    <row r="4900" spans="1:14" x14ac:dyDescent="0.25">
      <c r="A4900" t="s">
        <v>24</v>
      </c>
      <c r="B4900" t="s">
        <v>63</v>
      </c>
      <c r="C4900" s="1">
        <v>42495</v>
      </c>
      <c r="D4900">
        <f>40-0-0</f>
        <v>40</v>
      </c>
      <c r="E4900">
        <v>35</v>
      </c>
      <c r="F4900" s="7">
        <v>35.535006605019824</v>
      </c>
      <c r="G4900" s="7">
        <v>1.4256554835071891</v>
      </c>
      <c r="H4900">
        <v>1.72</v>
      </c>
      <c r="I4900" s="7">
        <v>1.7740197349873132</v>
      </c>
      <c r="J4900">
        <v>12.1</v>
      </c>
      <c r="K4900">
        <v>201</v>
      </c>
      <c r="L4900">
        <v>175</v>
      </c>
      <c r="M4900">
        <v>29.8</v>
      </c>
      <c r="N4900">
        <v>27.7</v>
      </c>
    </row>
    <row r="4901" spans="1:14" x14ac:dyDescent="0.25">
      <c r="A4901" t="s">
        <v>25</v>
      </c>
      <c r="B4901" t="s">
        <v>63</v>
      </c>
      <c r="C4901" s="1">
        <v>42495</v>
      </c>
      <c r="D4901">
        <f>6-0-0</f>
        <v>6</v>
      </c>
      <c r="E4901">
        <v>6.3</v>
      </c>
      <c r="F4901" s="7">
        <v>5.3302509907529734</v>
      </c>
      <c r="G4901" s="7">
        <v>1.9146884691288411</v>
      </c>
      <c r="H4901">
        <v>2.31</v>
      </c>
      <c r="I4901" s="7">
        <v>2.3825497603608681</v>
      </c>
      <c r="J4901">
        <v>1.9</v>
      </c>
      <c r="K4901">
        <v>31</v>
      </c>
      <c r="L4901">
        <v>31.5</v>
      </c>
      <c r="M4901">
        <v>0.7</v>
      </c>
      <c r="N4901">
        <v>0.7</v>
      </c>
    </row>
    <row r="4902" spans="1:14" x14ac:dyDescent="0.25">
      <c r="A4902" t="s">
        <v>26</v>
      </c>
      <c r="B4902" t="s">
        <v>63</v>
      </c>
      <c r="C4902" s="1">
        <v>42495</v>
      </c>
      <c r="D4902">
        <f>20-0-0</f>
        <v>20</v>
      </c>
      <c r="E4902">
        <v>13.8</v>
      </c>
      <c r="F4902" s="7">
        <v>17.767503302509912</v>
      </c>
      <c r="G4902" s="7">
        <v>1.2930363687623343</v>
      </c>
      <c r="H4902">
        <v>1.56</v>
      </c>
      <c r="I4902" s="7">
        <v>1.6089946433605864</v>
      </c>
      <c r="J4902">
        <v>6</v>
      </c>
      <c r="K4902">
        <v>100</v>
      </c>
      <c r="L4902">
        <v>69</v>
      </c>
      <c r="M4902">
        <v>4.5</v>
      </c>
      <c r="N4902">
        <v>4.2</v>
      </c>
    </row>
    <row r="4903" spans="1:14" x14ac:dyDescent="0.25">
      <c r="A4903" t="s">
        <v>27</v>
      </c>
      <c r="B4903" t="s">
        <v>63</v>
      </c>
      <c r="C4903" s="1">
        <v>42495</v>
      </c>
      <c r="D4903">
        <f>21-0-0</f>
        <v>21</v>
      </c>
      <c r="E4903">
        <v>18.2</v>
      </c>
      <c r="F4903" s="7">
        <v>18.655878467635407</v>
      </c>
      <c r="G4903" s="7">
        <v>1.1189737806597124</v>
      </c>
      <c r="H4903">
        <v>1.35</v>
      </c>
      <c r="I4903" s="7">
        <v>1.3923992106005074</v>
      </c>
      <c r="J4903">
        <v>6.1</v>
      </c>
      <c r="K4903">
        <v>101</v>
      </c>
      <c r="L4903">
        <v>91</v>
      </c>
      <c r="M4903">
        <v>14.7</v>
      </c>
      <c r="N4903">
        <v>13.6</v>
      </c>
    </row>
    <row r="4904" spans="1:14" x14ac:dyDescent="0.25">
      <c r="A4904" t="s">
        <v>28</v>
      </c>
      <c r="B4904" t="s">
        <v>63</v>
      </c>
      <c r="C4904" s="1">
        <v>42495</v>
      </c>
      <c r="D4904">
        <f>6-0-0</f>
        <v>6</v>
      </c>
      <c r="E4904">
        <v>7</v>
      </c>
      <c r="F4904" s="7">
        <v>5.3302509907529734</v>
      </c>
      <c r="G4904" s="7">
        <v>1.110685085988159</v>
      </c>
      <c r="H4904">
        <v>1.34</v>
      </c>
      <c r="I4904" s="7">
        <v>1.3820851423738372</v>
      </c>
      <c r="J4904">
        <v>1.7</v>
      </c>
      <c r="K4904">
        <v>29</v>
      </c>
      <c r="L4904">
        <v>35</v>
      </c>
      <c r="M4904">
        <v>4.2</v>
      </c>
      <c r="N4904">
        <v>3.9</v>
      </c>
    </row>
    <row r="4905" spans="1:14" x14ac:dyDescent="0.25">
      <c r="A4905" t="s">
        <v>29</v>
      </c>
      <c r="B4905" t="s">
        <v>63</v>
      </c>
      <c r="C4905" s="1">
        <v>42495</v>
      </c>
      <c r="D4905">
        <f>17-0-0</f>
        <v>17</v>
      </c>
      <c r="E4905">
        <v>12.4</v>
      </c>
      <c r="F4905" s="7">
        <v>15.102377807133424</v>
      </c>
      <c r="G4905" s="7">
        <v>1.0692416126303916</v>
      </c>
      <c r="H4905">
        <v>1.29</v>
      </c>
      <c r="I4905" s="7">
        <v>1.330514801240485</v>
      </c>
      <c r="J4905">
        <v>5.0999999999999996</v>
      </c>
      <c r="K4905">
        <v>85</v>
      </c>
      <c r="L4905">
        <v>62</v>
      </c>
      <c r="M4905">
        <v>2.7</v>
      </c>
      <c r="N4905">
        <v>2.5</v>
      </c>
    </row>
    <row r="4906" spans="1:14" x14ac:dyDescent="0.25">
      <c r="A4906" t="s">
        <v>30</v>
      </c>
      <c r="B4906" t="s">
        <v>63</v>
      </c>
      <c r="C4906" s="1">
        <v>42495</v>
      </c>
      <c r="D4906">
        <f>35-0-0</f>
        <v>35</v>
      </c>
      <c r="E4906">
        <v>31.3</v>
      </c>
      <c r="F4906" s="7">
        <v>31.093130779392343</v>
      </c>
      <c r="G4906" s="7">
        <v>1.3261911474485479</v>
      </c>
      <c r="H4906">
        <v>1.6</v>
      </c>
      <c r="I4906" s="7">
        <v>1.6502509162672681</v>
      </c>
      <c r="J4906">
        <v>10.4</v>
      </c>
      <c r="K4906">
        <v>173</v>
      </c>
      <c r="L4906">
        <v>156.5</v>
      </c>
      <c r="M4906">
        <v>5.8</v>
      </c>
      <c r="N4906">
        <v>5.4</v>
      </c>
    </row>
    <row r="4907" spans="1:14" x14ac:dyDescent="0.25">
      <c r="A4907" t="s">
        <v>31</v>
      </c>
      <c r="B4907" t="s">
        <v>63</v>
      </c>
      <c r="C4907" s="1">
        <v>42495</v>
      </c>
      <c r="D4907">
        <f>50-0-0</f>
        <v>50</v>
      </c>
      <c r="E4907">
        <v>40.299999999999997</v>
      </c>
      <c r="F4907" s="7">
        <v>44.418758256274778</v>
      </c>
      <c r="G4907" s="7">
        <v>1.110685085988159</v>
      </c>
      <c r="H4907">
        <v>1.34</v>
      </c>
      <c r="I4907" s="7">
        <v>1.3820851423738372</v>
      </c>
      <c r="J4907">
        <v>15.1</v>
      </c>
      <c r="K4907">
        <v>251</v>
      </c>
      <c r="L4907">
        <v>201.5</v>
      </c>
      <c r="M4907">
        <v>14.7</v>
      </c>
      <c r="N4907">
        <v>13.6</v>
      </c>
    </row>
    <row r="4908" spans="1:14" x14ac:dyDescent="0.25">
      <c r="A4908" t="s">
        <v>32</v>
      </c>
      <c r="B4908" t="s">
        <v>63</v>
      </c>
      <c r="C4908" s="1">
        <v>42495</v>
      </c>
      <c r="D4908">
        <f>7-0-0</f>
        <v>7</v>
      </c>
      <c r="E4908">
        <v>6.8</v>
      </c>
      <c r="F4908" s="7">
        <v>6.2186261558784688</v>
      </c>
      <c r="G4908" s="7">
        <v>0.68796165773893414</v>
      </c>
      <c r="H4908">
        <v>0.83</v>
      </c>
      <c r="I4908" s="7">
        <v>0.85606766281364521</v>
      </c>
      <c r="J4908">
        <v>2.1</v>
      </c>
      <c r="K4908">
        <v>35</v>
      </c>
      <c r="L4908">
        <v>34</v>
      </c>
      <c r="M4908">
        <v>4.2</v>
      </c>
      <c r="N4908">
        <v>3.9</v>
      </c>
    </row>
    <row r="4909" spans="1:14" x14ac:dyDescent="0.25">
      <c r="A4909" t="s">
        <v>33</v>
      </c>
      <c r="B4909" t="s">
        <v>63</v>
      </c>
      <c r="C4909" s="1">
        <v>42495</v>
      </c>
      <c r="D4909">
        <v>0</v>
      </c>
      <c r="E4909">
        <v>15</v>
      </c>
      <c r="F4909" s="7">
        <v>0</v>
      </c>
      <c r="G4909" s="7">
        <v>0.8040033831406822</v>
      </c>
      <c r="H4909">
        <v>0.97</v>
      </c>
      <c r="I4909" s="7">
        <v>1.0004646179870311</v>
      </c>
      <c r="J4909">
        <v>114</v>
      </c>
      <c r="K4909">
        <v>0</v>
      </c>
      <c r="L4909">
        <v>75</v>
      </c>
      <c r="M4909">
        <v>347.6</v>
      </c>
      <c r="N4909">
        <v>322.5</v>
      </c>
    </row>
    <row r="4910" spans="1:14" x14ac:dyDescent="0.25">
      <c r="A4910" t="s">
        <v>34</v>
      </c>
      <c r="B4910" t="s">
        <v>63</v>
      </c>
      <c r="C4910" s="1">
        <v>42495</v>
      </c>
      <c r="D4910">
        <f>8-0-0</f>
        <v>8</v>
      </c>
      <c r="E4910">
        <v>7.2</v>
      </c>
      <c r="F4910" s="7">
        <v>7.1070013210039642</v>
      </c>
      <c r="G4910" s="7">
        <v>0.46416690160699181</v>
      </c>
      <c r="H4910">
        <v>0.56000000000000005</v>
      </c>
      <c r="I4910" s="7">
        <v>0.57758782069354386</v>
      </c>
      <c r="J4910">
        <v>2.6</v>
      </c>
      <c r="K4910">
        <v>43.135000000000005</v>
      </c>
      <c r="L4910">
        <v>36</v>
      </c>
      <c r="M4910">
        <v>1.5</v>
      </c>
      <c r="N4910">
        <v>1.4</v>
      </c>
    </row>
    <row r="4911" spans="1:14" x14ac:dyDescent="0.25">
      <c r="A4911" t="s">
        <v>35</v>
      </c>
      <c r="B4911" t="s">
        <v>63</v>
      </c>
      <c r="C4911" s="1">
        <v>42495</v>
      </c>
      <c r="D4911">
        <f>21-0-0</f>
        <v>21</v>
      </c>
      <c r="E4911">
        <v>18</v>
      </c>
      <c r="F4911" s="7">
        <v>18.655878467635407</v>
      </c>
      <c r="G4911" s="7">
        <v>0.4558782069354384</v>
      </c>
      <c r="H4911">
        <v>0.55000000000000004</v>
      </c>
      <c r="I4911" s="7">
        <v>0.5672737524668735</v>
      </c>
      <c r="J4911">
        <v>6.3</v>
      </c>
      <c r="K4911">
        <v>105</v>
      </c>
      <c r="L4911">
        <v>90</v>
      </c>
      <c r="M4911">
        <v>15.3</v>
      </c>
      <c r="N4911">
        <v>14.2</v>
      </c>
    </row>
    <row r="4912" spans="1:14" x14ac:dyDescent="0.25">
      <c r="A4912" t="s">
        <v>36</v>
      </c>
      <c r="B4912" t="s">
        <v>63</v>
      </c>
      <c r="C4912" s="1">
        <v>42495</v>
      </c>
      <c r="D4912">
        <v>0</v>
      </c>
      <c r="E4912">
        <v>8</v>
      </c>
      <c r="F4912" s="7">
        <v>0</v>
      </c>
      <c r="G4912" s="7">
        <v>0.20721736678883562</v>
      </c>
      <c r="H4912">
        <v>0.25</v>
      </c>
      <c r="I4912" s="7">
        <v>0.25785170566676063</v>
      </c>
      <c r="J4912">
        <v>60.8</v>
      </c>
      <c r="K4912">
        <v>0</v>
      </c>
      <c r="L4912">
        <v>40</v>
      </c>
      <c r="M4912">
        <v>0</v>
      </c>
      <c r="N4912">
        <v>0</v>
      </c>
    </row>
    <row r="4913" spans="1:14" x14ac:dyDescent="0.25">
      <c r="A4913" t="s">
        <v>37</v>
      </c>
      <c r="B4913" t="s">
        <v>63</v>
      </c>
      <c r="C4913" s="1">
        <v>42495</v>
      </c>
      <c r="D4913">
        <v>0</v>
      </c>
      <c r="E4913">
        <v>0</v>
      </c>
      <c r="F4913" s="7">
        <v>0</v>
      </c>
      <c r="G4913" s="7">
        <v>0</v>
      </c>
      <c r="H4913">
        <v>0</v>
      </c>
      <c r="I4913" s="7">
        <v>0</v>
      </c>
      <c r="J4913">
        <v>0</v>
      </c>
      <c r="K4913">
        <v>0</v>
      </c>
      <c r="L4913">
        <v>0</v>
      </c>
      <c r="M4913">
        <v>0</v>
      </c>
      <c r="N4913">
        <v>0</v>
      </c>
    </row>
    <row r="4914" spans="1:14" x14ac:dyDescent="0.25">
      <c r="A4914" t="s">
        <v>38</v>
      </c>
      <c r="B4914" t="s">
        <v>63</v>
      </c>
      <c r="C4914" s="1">
        <v>42495</v>
      </c>
      <c r="D4914">
        <v>0</v>
      </c>
      <c r="E4914">
        <v>10</v>
      </c>
      <c r="F4914" s="7">
        <v>0</v>
      </c>
      <c r="G4914" s="7">
        <v>0</v>
      </c>
      <c r="H4914">
        <v>0</v>
      </c>
      <c r="I4914" s="7">
        <v>0</v>
      </c>
      <c r="J4914">
        <v>76</v>
      </c>
      <c r="K4914">
        <v>0</v>
      </c>
      <c r="L4914">
        <v>50</v>
      </c>
      <c r="M4914">
        <v>232.9</v>
      </c>
      <c r="N4914">
        <v>216.1</v>
      </c>
    </row>
    <row r="4915" spans="1:14" x14ac:dyDescent="0.25">
      <c r="A4915" t="s">
        <v>59</v>
      </c>
      <c r="B4915" t="s">
        <v>63</v>
      </c>
      <c r="C4915" s="1">
        <v>42495</v>
      </c>
      <c r="D4915">
        <v>0</v>
      </c>
      <c r="E4915">
        <v>5</v>
      </c>
      <c r="F4915" s="7">
        <v>0</v>
      </c>
      <c r="G4915" s="7">
        <v>0</v>
      </c>
      <c r="I4915" s="7">
        <v>0</v>
      </c>
      <c r="K4915">
        <v>0</v>
      </c>
      <c r="L4915">
        <v>25</v>
      </c>
      <c r="M4915">
        <v>0</v>
      </c>
      <c r="N4915">
        <v>0</v>
      </c>
    </row>
    <row r="4916" spans="1:14" x14ac:dyDescent="0.25">
      <c r="A4916" t="s">
        <v>1</v>
      </c>
      <c r="B4916" t="s">
        <v>63</v>
      </c>
      <c r="C4916" s="1">
        <v>42496</v>
      </c>
      <c r="D4916">
        <v>662.59999999999991</v>
      </c>
      <c r="E4916">
        <v>507.19999999999993</v>
      </c>
      <c r="F4916">
        <v>542</v>
      </c>
      <c r="G4916">
        <v>151</v>
      </c>
      <c r="H4916">
        <v>177.35000000000002</v>
      </c>
      <c r="I4916">
        <v>184.28</v>
      </c>
      <c r="J4916">
        <v>545.24409448818892</v>
      </c>
      <c r="K4916">
        <v>3678.5999999999995</v>
      </c>
      <c r="L4916">
        <v>3306</v>
      </c>
      <c r="M4916">
        <v>1164</v>
      </c>
      <c r="N4916">
        <v>1124.0400000000002</v>
      </c>
    </row>
    <row r="4917" spans="1:14" x14ac:dyDescent="0.25">
      <c r="A4917" t="s">
        <v>2</v>
      </c>
      <c r="B4917" t="s">
        <v>63</v>
      </c>
      <c r="C4917" s="1">
        <v>42496</v>
      </c>
      <c r="D4917">
        <f>17.7-0-0</f>
        <v>17.7</v>
      </c>
      <c r="E4917">
        <v>16.100000000000001</v>
      </c>
      <c r="F4917" s="7">
        <v>14.478418351946877</v>
      </c>
      <c r="G4917" s="7">
        <v>17.624471384268393</v>
      </c>
      <c r="H4917">
        <v>20.7</v>
      </c>
      <c r="I4917" s="7">
        <v>21.508858190019733</v>
      </c>
      <c r="J4917">
        <v>5.6</v>
      </c>
      <c r="K4917">
        <v>100.185</v>
      </c>
      <c r="L4917">
        <v>96.600000000000009</v>
      </c>
      <c r="M4917">
        <v>4.4000000000000004</v>
      </c>
      <c r="N4917">
        <v>4.3</v>
      </c>
    </row>
    <row r="4918" spans="1:14" x14ac:dyDescent="0.25">
      <c r="A4918" t="s">
        <v>3</v>
      </c>
      <c r="B4918" t="s">
        <v>63</v>
      </c>
      <c r="C4918" s="1">
        <v>42496</v>
      </c>
      <c r="D4918">
        <f>16.4-0-0</f>
        <v>16.399999999999999</v>
      </c>
      <c r="E4918">
        <v>4.5</v>
      </c>
      <c r="F4918" s="7">
        <v>13.415031693329309</v>
      </c>
      <c r="G4918" s="7">
        <v>12.013588948407104</v>
      </c>
      <c r="H4918">
        <v>14.11</v>
      </c>
      <c r="I4918" s="7">
        <v>14.661352128559344</v>
      </c>
      <c r="J4918">
        <v>2.2000000000000002</v>
      </c>
      <c r="K4918">
        <v>38.86</v>
      </c>
      <c r="L4918">
        <v>27</v>
      </c>
      <c r="M4918">
        <v>3.5</v>
      </c>
      <c r="N4918">
        <v>3.4</v>
      </c>
    </row>
    <row r="4919" spans="1:14" x14ac:dyDescent="0.25">
      <c r="A4919" t="s">
        <v>4</v>
      </c>
      <c r="B4919" t="s">
        <v>63</v>
      </c>
      <c r="C4919" s="1">
        <v>42496</v>
      </c>
      <c r="D4919">
        <f>9.8-0-0</f>
        <v>9.8000000000000007</v>
      </c>
      <c r="E4919">
        <v>7.8</v>
      </c>
      <c r="F4919" s="7">
        <v>8.0162994265016625</v>
      </c>
      <c r="G4919" s="7">
        <v>8.9229207781223554</v>
      </c>
      <c r="H4919">
        <v>10.48</v>
      </c>
      <c r="I4919" s="7">
        <v>10.889508880744289</v>
      </c>
      <c r="J4919">
        <v>2.9</v>
      </c>
      <c r="K4919">
        <v>52.430000000000007</v>
      </c>
      <c r="L4919">
        <v>46.8</v>
      </c>
      <c r="M4919">
        <v>4.3</v>
      </c>
      <c r="N4919">
        <v>4.0999999999999996</v>
      </c>
    </row>
    <row r="4920" spans="1:14" x14ac:dyDescent="0.25">
      <c r="A4920" t="s">
        <v>5</v>
      </c>
      <c r="B4920" t="s">
        <v>63</v>
      </c>
      <c r="C4920" s="1">
        <v>42496</v>
      </c>
      <c r="D4920">
        <f>41.2-0-4.1</f>
        <v>37.1</v>
      </c>
      <c r="E4920">
        <v>7.7</v>
      </c>
      <c r="F4920" s="7">
        <v>30.347419257470577</v>
      </c>
      <c r="G4920" s="7">
        <v>8.6078939949252877</v>
      </c>
      <c r="H4920">
        <v>10.11</v>
      </c>
      <c r="I4920" s="7">
        <v>10.505051029038622</v>
      </c>
      <c r="J4920">
        <v>4.5999999999999996</v>
      </c>
      <c r="K4920">
        <v>81.040999999999983</v>
      </c>
      <c r="L4920">
        <v>46.2</v>
      </c>
      <c r="M4920">
        <v>2.4</v>
      </c>
      <c r="N4920">
        <v>2.2999999999999998</v>
      </c>
    </row>
    <row r="4921" spans="1:14" x14ac:dyDescent="0.25">
      <c r="A4921" t="s">
        <v>6</v>
      </c>
      <c r="B4921" t="s">
        <v>63</v>
      </c>
      <c r="C4921" s="1">
        <v>42496</v>
      </c>
      <c r="D4921">
        <f>16.5-0-0</f>
        <v>16.5</v>
      </c>
      <c r="E4921">
        <v>15.6</v>
      </c>
      <c r="F4921" s="7">
        <v>13.496830667069123</v>
      </c>
      <c r="G4921" s="7">
        <v>10.608739780095854</v>
      </c>
      <c r="H4921">
        <v>12.46</v>
      </c>
      <c r="I4921" s="7">
        <v>12.946877925007046</v>
      </c>
      <c r="J4921">
        <v>5.3</v>
      </c>
      <c r="K4921">
        <v>93.398499999999999</v>
      </c>
      <c r="L4921">
        <v>93.6</v>
      </c>
      <c r="M4921">
        <v>3.9</v>
      </c>
      <c r="N4921">
        <v>3.8</v>
      </c>
    </row>
    <row r="4922" spans="1:14" x14ac:dyDescent="0.25">
      <c r="A4922" t="s">
        <v>7</v>
      </c>
      <c r="B4922" t="s">
        <v>63</v>
      </c>
      <c r="C4922" s="1">
        <v>42496</v>
      </c>
      <c r="D4922">
        <f>15.2-0-0</f>
        <v>15.2</v>
      </c>
      <c r="E4922">
        <v>12</v>
      </c>
      <c r="F4922" s="7">
        <v>12.433444008451556</v>
      </c>
      <c r="G4922" s="7">
        <v>8.9654919650408775</v>
      </c>
      <c r="H4922">
        <v>10.53</v>
      </c>
      <c r="I4922" s="7">
        <v>10.941462644488299</v>
      </c>
      <c r="J4922">
        <v>4.5999999999999996</v>
      </c>
      <c r="K4922">
        <v>82.28</v>
      </c>
      <c r="L4922">
        <v>72</v>
      </c>
      <c r="M4922">
        <v>2.6</v>
      </c>
      <c r="N4922">
        <v>2.5</v>
      </c>
    </row>
    <row r="4923" spans="1:14" x14ac:dyDescent="0.25">
      <c r="A4923" t="s">
        <v>8</v>
      </c>
      <c r="B4923" t="s">
        <v>63</v>
      </c>
      <c r="C4923" s="1">
        <v>42496</v>
      </c>
      <c r="D4923">
        <f>12.7-0-0</f>
        <v>12.7</v>
      </c>
      <c r="E4923">
        <v>9.4</v>
      </c>
      <c r="F4923" s="7">
        <v>10.388469664956235</v>
      </c>
      <c r="G4923" s="7">
        <v>6.8113899069636306</v>
      </c>
      <c r="H4923">
        <v>8</v>
      </c>
      <c r="I4923" s="7">
        <v>8.3126021990414429</v>
      </c>
      <c r="J4923">
        <v>5.0999999999999996</v>
      </c>
      <c r="K4923">
        <v>89.92</v>
      </c>
      <c r="L4923">
        <v>56.400000000000006</v>
      </c>
      <c r="M4923">
        <v>3.5</v>
      </c>
      <c r="N4923">
        <v>3.4</v>
      </c>
    </row>
    <row r="4924" spans="1:14" x14ac:dyDescent="0.25">
      <c r="A4924" t="s">
        <v>9</v>
      </c>
      <c r="B4924" t="s">
        <v>63</v>
      </c>
      <c r="C4924" s="1">
        <v>42496</v>
      </c>
      <c r="D4924">
        <f>14.7-0-0</f>
        <v>14.7</v>
      </c>
      <c r="E4924">
        <v>11.3</v>
      </c>
      <c r="F4924" s="7">
        <v>12.024449139752491</v>
      </c>
      <c r="G4924" s="7">
        <v>8.8207499295179002</v>
      </c>
      <c r="H4924">
        <v>10.36</v>
      </c>
      <c r="I4924" s="7">
        <v>10.764819847758668</v>
      </c>
      <c r="J4924">
        <v>4.5</v>
      </c>
      <c r="K4924">
        <v>79.23</v>
      </c>
      <c r="L4924">
        <v>67.800000000000011</v>
      </c>
      <c r="M4924">
        <v>2.7</v>
      </c>
      <c r="N4924">
        <v>2.6</v>
      </c>
    </row>
    <row r="4925" spans="1:14" x14ac:dyDescent="0.25">
      <c r="A4925" t="s">
        <v>10</v>
      </c>
      <c r="B4925" t="s">
        <v>63</v>
      </c>
      <c r="C4925" s="1">
        <v>42496</v>
      </c>
      <c r="D4925">
        <f>24.8-0-0</f>
        <v>24.8</v>
      </c>
      <c r="E4925">
        <v>12.5</v>
      </c>
      <c r="F4925" s="7">
        <v>20.286145487473593</v>
      </c>
      <c r="G4925" s="7">
        <v>8.3524668734141532</v>
      </c>
      <c r="H4925">
        <v>9.81</v>
      </c>
      <c r="I4925" s="7">
        <v>10.193328446574569</v>
      </c>
      <c r="J4925">
        <v>6.1</v>
      </c>
      <c r="K4925">
        <v>108.88500000000001</v>
      </c>
      <c r="L4925">
        <v>75</v>
      </c>
      <c r="M4925">
        <v>4.8</v>
      </c>
      <c r="N4925">
        <v>4.7</v>
      </c>
    </row>
    <row r="4926" spans="1:14" x14ac:dyDescent="0.25">
      <c r="A4926" t="s">
        <v>11</v>
      </c>
      <c r="B4926" t="s">
        <v>63</v>
      </c>
      <c r="C4926" s="1">
        <v>42496</v>
      </c>
      <c r="D4926">
        <f>13-0-0</f>
        <v>13</v>
      </c>
      <c r="E4926">
        <v>9.6</v>
      </c>
      <c r="F4926" s="7">
        <v>10.633866586175673</v>
      </c>
      <c r="G4926" s="7">
        <v>7.9948689032985616</v>
      </c>
      <c r="H4926">
        <v>9.39</v>
      </c>
      <c r="I4926" s="7">
        <v>9.7569168311248937</v>
      </c>
      <c r="J4926">
        <v>4.3</v>
      </c>
      <c r="K4926">
        <v>76.14</v>
      </c>
      <c r="L4926">
        <v>57.599999999999994</v>
      </c>
      <c r="M4926">
        <v>3.7</v>
      </c>
      <c r="N4926">
        <v>3.6</v>
      </c>
    </row>
    <row r="4927" spans="1:14" x14ac:dyDescent="0.25">
      <c r="A4927" t="s">
        <v>12</v>
      </c>
      <c r="B4927" t="s">
        <v>63</v>
      </c>
      <c r="C4927" s="1">
        <v>42496</v>
      </c>
      <c r="D4927">
        <f>35-0-0</f>
        <v>35</v>
      </c>
      <c r="E4927">
        <v>28.9</v>
      </c>
      <c r="F4927" s="7">
        <v>28.629640808934504</v>
      </c>
      <c r="G4927" s="7">
        <v>5.6449393853961087</v>
      </c>
      <c r="H4927">
        <v>6.63</v>
      </c>
      <c r="I4927" s="7">
        <v>6.8890690724555954</v>
      </c>
      <c r="J4927">
        <v>11.6</v>
      </c>
      <c r="K4927">
        <v>207.11</v>
      </c>
      <c r="L4927">
        <v>173.39999999999998</v>
      </c>
      <c r="M4927">
        <v>20.3</v>
      </c>
      <c r="N4927">
        <v>19.600000000000001</v>
      </c>
    </row>
    <row r="4928" spans="1:14" x14ac:dyDescent="0.25">
      <c r="A4928" t="s">
        <v>13</v>
      </c>
      <c r="B4928" t="s">
        <v>63</v>
      </c>
      <c r="C4928" s="1">
        <v>42496</v>
      </c>
      <c r="D4928">
        <f>12-0-0</f>
        <v>12</v>
      </c>
      <c r="E4928">
        <v>10</v>
      </c>
      <c r="F4928" s="7">
        <v>9.8158768487775436</v>
      </c>
      <c r="G4928" s="7">
        <v>5.9344234564420635</v>
      </c>
      <c r="H4928">
        <v>6.97</v>
      </c>
      <c r="I4928" s="7">
        <v>7.2423546659148563</v>
      </c>
      <c r="J4928">
        <v>3.8</v>
      </c>
      <c r="K4928">
        <v>68</v>
      </c>
      <c r="L4928">
        <v>60</v>
      </c>
      <c r="M4928">
        <v>2.5</v>
      </c>
      <c r="N4928">
        <v>2.4</v>
      </c>
    </row>
    <row r="4929" spans="1:14" x14ac:dyDescent="0.25">
      <c r="A4929" t="s">
        <v>14</v>
      </c>
      <c r="B4929" t="s">
        <v>63</v>
      </c>
      <c r="C4929" s="1">
        <v>42496</v>
      </c>
      <c r="D4929">
        <f>10-0-0</f>
        <v>10</v>
      </c>
      <c r="E4929">
        <v>6.1</v>
      </c>
      <c r="F4929" s="7">
        <v>8.1798973739812872</v>
      </c>
      <c r="G4929" s="7">
        <v>3.5844939385396106</v>
      </c>
      <c r="H4929">
        <v>4.21</v>
      </c>
      <c r="I4929" s="7">
        <v>4.3745069072455589</v>
      </c>
      <c r="J4929">
        <v>3.3</v>
      </c>
      <c r="K4929">
        <v>58</v>
      </c>
      <c r="L4929">
        <v>36.599999999999994</v>
      </c>
      <c r="M4929">
        <v>1.4</v>
      </c>
      <c r="N4929">
        <v>1.4</v>
      </c>
    </row>
    <row r="4930" spans="1:14" x14ac:dyDescent="0.25">
      <c r="A4930" t="s">
        <v>15</v>
      </c>
      <c r="B4930" t="s">
        <v>63</v>
      </c>
      <c r="C4930" s="1">
        <v>42496</v>
      </c>
      <c r="D4930">
        <f>12-0-0</f>
        <v>12</v>
      </c>
      <c r="E4930">
        <v>9.9</v>
      </c>
      <c r="F4930" s="7">
        <v>9.8158768487775436</v>
      </c>
      <c r="G4930" s="7">
        <v>3.4738088525514517</v>
      </c>
      <c r="H4930">
        <v>4.08</v>
      </c>
      <c r="I4930" s="7">
        <v>4.2394271215111354</v>
      </c>
      <c r="J4930">
        <v>4.2</v>
      </c>
      <c r="K4930">
        <v>75.5</v>
      </c>
      <c r="L4930">
        <v>59.400000000000006</v>
      </c>
      <c r="M4930">
        <v>3.3</v>
      </c>
      <c r="N4930">
        <v>3.2</v>
      </c>
    </row>
    <row r="4931" spans="1:14" x14ac:dyDescent="0.25">
      <c r="A4931" t="s">
        <v>16</v>
      </c>
      <c r="B4931" t="s">
        <v>63</v>
      </c>
      <c r="C4931" s="1">
        <v>42496</v>
      </c>
      <c r="D4931">
        <f>10-0-0</f>
        <v>10</v>
      </c>
      <c r="E4931">
        <v>9.9</v>
      </c>
      <c r="F4931" s="7">
        <v>8.1798973739812872</v>
      </c>
      <c r="G4931" s="7">
        <v>5.7811671835353815</v>
      </c>
      <c r="H4931">
        <v>6.79</v>
      </c>
      <c r="I4931" s="7">
        <v>7.0553211164364233</v>
      </c>
      <c r="J4931">
        <v>3.5</v>
      </c>
      <c r="K4931">
        <v>63</v>
      </c>
      <c r="L4931">
        <v>59.400000000000006</v>
      </c>
      <c r="M4931">
        <v>5.3</v>
      </c>
      <c r="N4931">
        <v>5.0999999999999996</v>
      </c>
    </row>
    <row r="4932" spans="1:14" x14ac:dyDescent="0.25">
      <c r="A4932" t="s">
        <v>17</v>
      </c>
      <c r="B4932" t="s">
        <v>63</v>
      </c>
      <c r="C4932" s="1">
        <v>42496</v>
      </c>
      <c r="D4932">
        <v>0</v>
      </c>
      <c r="E4932">
        <v>17</v>
      </c>
      <c r="F4932" s="7">
        <v>0</v>
      </c>
      <c r="G4932" s="7">
        <v>2.8011840992387933</v>
      </c>
      <c r="H4932">
        <v>3.29</v>
      </c>
      <c r="I4932" s="7">
        <v>3.4185576543557934</v>
      </c>
      <c r="J4932">
        <v>121.4</v>
      </c>
      <c r="K4932">
        <v>0</v>
      </c>
      <c r="L4932">
        <v>102</v>
      </c>
      <c r="M4932">
        <v>236.5</v>
      </c>
      <c r="N4932">
        <v>228.3</v>
      </c>
    </row>
    <row r="4933" spans="1:14" x14ac:dyDescent="0.25">
      <c r="A4933" t="s">
        <v>18</v>
      </c>
      <c r="B4933" t="s">
        <v>63</v>
      </c>
      <c r="C4933" s="1">
        <v>42496</v>
      </c>
      <c r="D4933">
        <f>19-0-0</f>
        <v>19</v>
      </c>
      <c r="E4933">
        <v>16.2</v>
      </c>
      <c r="F4933" s="7">
        <v>15.541805010564445</v>
      </c>
      <c r="G4933" s="7">
        <v>2.1115308711587257</v>
      </c>
      <c r="H4933">
        <v>2.48</v>
      </c>
      <c r="I4933" s="7">
        <v>2.5769066817028472</v>
      </c>
      <c r="J4933">
        <v>6.4</v>
      </c>
      <c r="K4933">
        <v>114</v>
      </c>
      <c r="L4933">
        <v>97.199999999999989</v>
      </c>
      <c r="M4933">
        <v>13.4</v>
      </c>
      <c r="N4933">
        <v>13</v>
      </c>
    </row>
    <row r="4934" spans="1:14" x14ac:dyDescent="0.25">
      <c r="A4934" t="s">
        <v>19</v>
      </c>
      <c r="B4934" t="s">
        <v>63</v>
      </c>
      <c r="C4934" s="1">
        <v>42496</v>
      </c>
      <c r="D4934">
        <f>14.5-0-0</f>
        <v>14.5</v>
      </c>
      <c r="E4934">
        <v>15</v>
      </c>
      <c r="F4934" s="7">
        <v>11.860851192272866</v>
      </c>
      <c r="G4934" s="7">
        <v>2.1030166337750211</v>
      </c>
      <c r="H4934">
        <v>2.4700000000000002</v>
      </c>
      <c r="I4934" s="7">
        <v>2.5665159289540456</v>
      </c>
      <c r="J4934">
        <v>4.8</v>
      </c>
      <c r="K4934">
        <v>85</v>
      </c>
      <c r="L4934">
        <v>90</v>
      </c>
      <c r="M4934">
        <v>15.7</v>
      </c>
      <c r="N4934">
        <v>15.1</v>
      </c>
    </row>
    <row r="4935" spans="1:14" x14ac:dyDescent="0.25">
      <c r="A4935" t="s">
        <v>20</v>
      </c>
      <c r="B4935" t="s">
        <v>63</v>
      </c>
      <c r="C4935" s="1">
        <v>42496</v>
      </c>
      <c r="D4935">
        <f>30-0-0</f>
        <v>30</v>
      </c>
      <c r="E4935">
        <v>23.5</v>
      </c>
      <c r="F4935" s="7">
        <v>24.539692121943862</v>
      </c>
      <c r="G4935" s="7">
        <v>1.7198759515083166</v>
      </c>
      <c r="H4935">
        <v>2.02</v>
      </c>
      <c r="I4935" s="7">
        <v>2.0989320552579644</v>
      </c>
      <c r="J4935">
        <v>10.5</v>
      </c>
      <c r="K4935">
        <v>187.5</v>
      </c>
      <c r="L4935">
        <v>141</v>
      </c>
      <c r="M4935">
        <v>17.5</v>
      </c>
      <c r="N4935">
        <v>16.899999999999999</v>
      </c>
    </row>
    <row r="4936" spans="1:14" x14ac:dyDescent="0.25">
      <c r="A4936" t="s">
        <v>21</v>
      </c>
      <c r="B4936" t="s">
        <v>63</v>
      </c>
      <c r="C4936" s="1">
        <v>42496</v>
      </c>
      <c r="D4936">
        <f>26-0-0</f>
        <v>26</v>
      </c>
      <c r="E4936">
        <v>22.5</v>
      </c>
      <c r="F4936" s="7">
        <v>21.267733172351345</v>
      </c>
      <c r="G4936" s="7">
        <v>2.5712996898787703</v>
      </c>
      <c r="H4936">
        <v>3.02</v>
      </c>
      <c r="I4936" s="7">
        <v>3.1380073301381448</v>
      </c>
      <c r="J4936">
        <v>8.8000000000000007</v>
      </c>
      <c r="K4936">
        <v>156</v>
      </c>
      <c r="L4936">
        <v>135</v>
      </c>
      <c r="M4936">
        <v>26.8</v>
      </c>
      <c r="N4936">
        <v>25.9</v>
      </c>
    </row>
    <row r="4937" spans="1:14" x14ac:dyDescent="0.25">
      <c r="A4937" t="s">
        <v>22</v>
      </c>
      <c r="B4937" t="s">
        <v>63</v>
      </c>
      <c r="C4937" s="1">
        <v>42496</v>
      </c>
      <c r="D4937">
        <f>18-0-0</f>
        <v>18</v>
      </c>
      <c r="E4937">
        <v>17.100000000000001</v>
      </c>
      <c r="F4937" s="7">
        <v>14.723815273166316</v>
      </c>
      <c r="G4937" s="7">
        <v>1.2090217084860444</v>
      </c>
      <c r="H4937">
        <v>1.42</v>
      </c>
      <c r="I4937" s="7">
        <v>1.4754868903298559</v>
      </c>
      <c r="J4937">
        <v>5.8</v>
      </c>
      <c r="K4937">
        <v>103</v>
      </c>
      <c r="L4937">
        <v>102.60000000000001</v>
      </c>
      <c r="M4937">
        <v>16.7</v>
      </c>
      <c r="N4937">
        <v>16.100000000000001</v>
      </c>
    </row>
    <row r="4938" spans="1:14" x14ac:dyDescent="0.25">
      <c r="A4938" t="s">
        <v>23</v>
      </c>
      <c r="B4938" t="s">
        <v>63</v>
      </c>
      <c r="C4938" s="1">
        <v>42496</v>
      </c>
      <c r="D4938">
        <f>8.2-0-0</f>
        <v>8.1999999999999993</v>
      </c>
      <c r="E4938">
        <v>5</v>
      </c>
      <c r="F4938" s="7">
        <v>6.7075158466646547</v>
      </c>
      <c r="G4938" s="7">
        <v>2.0008457851705663</v>
      </c>
      <c r="H4938">
        <v>2.35</v>
      </c>
      <c r="I4938" s="7">
        <v>2.4418268959684237</v>
      </c>
      <c r="J4938">
        <v>2.4</v>
      </c>
      <c r="K4938">
        <v>43.11</v>
      </c>
      <c r="L4938">
        <v>30</v>
      </c>
      <c r="M4938">
        <v>0.6</v>
      </c>
      <c r="N4938">
        <v>0.6</v>
      </c>
    </row>
    <row r="4939" spans="1:14" x14ac:dyDescent="0.25">
      <c r="A4939" t="s">
        <v>24</v>
      </c>
      <c r="B4939" t="s">
        <v>63</v>
      </c>
      <c r="C4939" s="1">
        <v>42496</v>
      </c>
      <c r="D4939">
        <f>38.5-0-0</f>
        <v>38.5</v>
      </c>
      <c r="E4939">
        <v>41</v>
      </c>
      <c r="F4939" s="7">
        <v>31.492604889827955</v>
      </c>
      <c r="G4939" s="7">
        <v>1.4644488299971803</v>
      </c>
      <c r="H4939">
        <v>1.72</v>
      </c>
      <c r="I4939" s="7">
        <v>1.7872094727939101</v>
      </c>
      <c r="J4939">
        <v>13.5</v>
      </c>
      <c r="K4939">
        <v>239.5</v>
      </c>
      <c r="L4939">
        <v>246</v>
      </c>
      <c r="M4939">
        <v>38.799999999999997</v>
      </c>
      <c r="N4939">
        <v>37.5</v>
      </c>
    </row>
    <row r="4940" spans="1:14" x14ac:dyDescent="0.25">
      <c r="A4940" t="s">
        <v>25</v>
      </c>
      <c r="B4940" t="s">
        <v>63</v>
      </c>
      <c r="C4940" s="1">
        <v>42496</v>
      </c>
      <c r="D4940">
        <f>6-0-0</f>
        <v>6</v>
      </c>
      <c r="E4940">
        <v>6.3</v>
      </c>
      <c r="F4940" s="7">
        <v>4.9079384243887718</v>
      </c>
      <c r="G4940" s="7">
        <v>1.9667888356357484</v>
      </c>
      <c r="H4940">
        <v>2.31</v>
      </c>
      <c r="I4940" s="7">
        <v>2.4002638849732167</v>
      </c>
      <c r="J4940">
        <v>2.1</v>
      </c>
      <c r="K4940">
        <v>37</v>
      </c>
      <c r="L4940">
        <v>37.799999999999997</v>
      </c>
      <c r="M4940">
        <v>0.9</v>
      </c>
      <c r="N4940">
        <v>0.9</v>
      </c>
    </row>
    <row r="4941" spans="1:14" x14ac:dyDescent="0.25">
      <c r="A4941" t="s">
        <v>26</v>
      </c>
      <c r="B4941" t="s">
        <v>63</v>
      </c>
      <c r="C4941" s="1">
        <v>42496</v>
      </c>
      <c r="D4941">
        <f>19-0-0</f>
        <v>19</v>
      </c>
      <c r="E4941">
        <v>13.8</v>
      </c>
      <c r="F4941" s="7">
        <v>15.541805010564445</v>
      </c>
      <c r="G4941" s="7">
        <v>1.328221031857908</v>
      </c>
      <c r="H4941">
        <v>1.56</v>
      </c>
      <c r="I4941" s="7">
        <v>1.6209574288130815</v>
      </c>
      <c r="J4941">
        <v>6.7</v>
      </c>
      <c r="K4941">
        <v>119</v>
      </c>
      <c r="L4941">
        <v>82.800000000000011</v>
      </c>
      <c r="M4941">
        <v>5.8</v>
      </c>
      <c r="N4941">
        <v>5.6</v>
      </c>
    </row>
    <row r="4942" spans="1:14" x14ac:dyDescent="0.25">
      <c r="A4942" t="s">
        <v>27</v>
      </c>
      <c r="B4942" t="s">
        <v>63</v>
      </c>
      <c r="C4942" s="1">
        <v>42496</v>
      </c>
      <c r="D4942">
        <f>19.5-0-0</f>
        <v>19.5</v>
      </c>
      <c r="E4942">
        <v>18.2</v>
      </c>
      <c r="F4942" s="7">
        <v>15.95079987926351</v>
      </c>
      <c r="G4942" s="7">
        <v>1.1494220468001128</v>
      </c>
      <c r="H4942">
        <v>1.35</v>
      </c>
      <c r="I4942" s="7">
        <v>1.4027516210882436</v>
      </c>
      <c r="J4942">
        <v>6.8</v>
      </c>
      <c r="K4942">
        <v>120.5</v>
      </c>
      <c r="L4942">
        <v>109.19999999999999</v>
      </c>
      <c r="M4942">
        <v>19.100000000000001</v>
      </c>
      <c r="N4942">
        <v>18.5</v>
      </c>
    </row>
    <row r="4943" spans="1:14" x14ac:dyDescent="0.25">
      <c r="A4943" t="s">
        <v>28</v>
      </c>
      <c r="B4943" t="s">
        <v>63</v>
      </c>
      <c r="C4943" s="1">
        <v>42496</v>
      </c>
      <c r="D4943">
        <f>6-0-0</f>
        <v>6</v>
      </c>
      <c r="E4943">
        <v>7</v>
      </c>
      <c r="F4943" s="7">
        <v>4.9079384243887718</v>
      </c>
      <c r="G4943" s="7">
        <v>1.140907809416408</v>
      </c>
      <c r="H4943">
        <v>1.34</v>
      </c>
      <c r="I4943" s="7">
        <v>1.3923608683394417</v>
      </c>
      <c r="J4943">
        <v>2</v>
      </c>
      <c r="K4943">
        <v>35</v>
      </c>
      <c r="L4943">
        <v>42</v>
      </c>
      <c r="M4943">
        <v>5.6</v>
      </c>
      <c r="N4943">
        <v>5.4</v>
      </c>
    </row>
    <row r="4944" spans="1:14" x14ac:dyDescent="0.25">
      <c r="A4944" t="s">
        <v>29</v>
      </c>
      <c r="B4944" t="s">
        <v>63</v>
      </c>
      <c r="C4944" s="1">
        <v>42496</v>
      </c>
      <c r="D4944">
        <f>17-0-0</f>
        <v>17</v>
      </c>
      <c r="E4944">
        <v>12.4</v>
      </c>
      <c r="F4944" s="7">
        <v>13.905825535768187</v>
      </c>
      <c r="G4944" s="7">
        <v>1.0983366224978854</v>
      </c>
      <c r="H4944">
        <v>1.29</v>
      </c>
      <c r="I4944" s="7">
        <v>1.3404071045954327</v>
      </c>
      <c r="J4944">
        <v>5.7</v>
      </c>
      <c r="K4944">
        <v>102</v>
      </c>
      <c r="L4944">
        <v>74.400000000000006</v>
      </c>
      <c r="M4944">
        <v>3.5</v>
      </c>
      <c r="N4944">
        <v>3.4</v>
      </c>
    </row>
    <row r="4945" spans="1:14" x14ac:dyDescent="0.25">
      <c r="A4945" t="s">
        <v>30</v>
      </c>
      <c r="B4945" t="s">
        <v>63</v>
      </c>
      <c r="C4945" s="1">
        <v>42496</v>
      </c>
      <c r="D4945">
        <f>34.5-0-0</f>
        <v>34.5</v>
      </c>
      <c r="E4945">
        <v>31.3</v>
      </c>
      <c r="F4945" s="7">
        <v>28.220645940235439</v>
      </c>
      <c r="G4945" s="7">
        <v>1.3622779813927262</v>
      </c>
      <c r="H4945">
        <v>1.6</v>
      </c>
      <c r="I4945" s="7">
        <v>1.6625204398082885</v>
      </c>
      <c r="J4945">
        <v>11.7</v>
      </c>
      <c r="K4945">
        <v>207.5</v>
      </c>
      <c r="L4945">
        <v>187.8</v>
      </c>
      <c r="M4945">
        <v>7.7</v>
      </c>
      <c r="N4945">
        <v>7.4</v>
      </c>
    </row>
    <row r="4946" spans="1:14" x14ac:dyDescent="0.25">
      <c r="A4946" t="s">
        <v>31</v>
      </c>
      <c r="B4946" t="s">
        <v>63</v>
      </c>
      <c r="C4946" s="1">
        <v>42496</v>
      </c>
      <c r="D4946">
        <f>51.5-0-0</f>
        <v>51.5</v>
      </c>
      <c r="E4946">
        <v>41.6</v>
      </c>
      <c r="F4946" s="7">
        <v>42.12647147600363</v>
      </c>
      <c r="G4946" s="7">
        <v>1.140907809416408</v>
      </c>
      <c r="H4946">
        <v>1.34</v>
      </c>
      <c r="I4946" s="7">
        <v>1.3923608683394417</v>
      </c>
      <c r="J4946">
        <v>17</v>
      </c>
      <c r="K4946">
        <v>302.5</v>
      </c>
      <c r="L4946">
        <v>249.60000000000002</v>
      </c>
      <c r="M4946">
        <v>19.3</v>
      </c>
      <c r="N4946">
        <v>18.7</v>
      </c>
    </row>
    <row r="4947" spans="1:14" x14ac:dyDescent="0.25">
      <c r="A4947" t="s">
        <v>32</v>
      </c>
      <c r="B4947" t="s">
        <v>63</v>
      </c>
      <c r="C4947" s="1">
        <v>42496</v>
      </c>
      <c r="D4947">
        <f>7-0-0</f>
        <v>7</v>
      </c>
      <c r="E4947">
        <v>6.8</v>
      </c>
      <c r="F4947" s="7">
        <v>5.7259281617869009</v>
      </c>
      <c r="G4947" s="7">
        <v>0.70668170284747667</v>
      </c>
      <c r="H4947">
        <v>0.83</v>
      </c>
      <c r="I4947" s="7">
        <v>0.86243247815054958</v>
      </c>
      <c r="J4947">
        <v>2.4</v>
      </c>
      <c r="K4947">
        <v>42</v>
      </c>
      <c r="L4947">
        <v>40.799999999999997</v>
      </c>
      <c r="M4947">
        <v>5.6</v>
      </c>
      <c r="N4947">
        <v>5.4</v>
      </c>
    </row>
    <row r="4948" spans="1:14" x14ac:dyDescent="0.25">
      <c r="A4948" t="s">
        <v>33</v>
      </c>
      <c r="B4948" t="s">
        <v>63</v>
      </c>
      <c r="C4948" s="1">
        <v>42496</v>
      </c>
      <c r="D4948">
        <v>0</v>
      </c>
      <c r="E4948">
        <v>15</v>
      </c>
      <c r="F4948" s="7">
        <v>0</v>
      </c>
      <c r="G4948" s="7">
        <v>0.82588102621934023</v>
      </c>
      <c r="H4948">
        <v>0.97</v>
      </c>
      <c r="I4948" s="7">
        <v>1.0079030166337748</v>
      </c>
      <c r="J4948">
        <v>107.1</v>
      </c>
      <c r="K4948">
        <v>0</v>
      </c>
      <c r="L4948">
        <v>90</v>
      </c>
      <c r="M4948">
        <v>382.9</v>
      </c>
      <c r="N4948">
        <v>369.8</v>
      </c>
    </row>
    <row r="4949" spans="1:14" x14ac:dyDescent="0.25">
      <c r="A4949" t="s">
        <v>34</v>
      </c>
      <c r="B4949" t="s">
        <v>63</v>
      </c>
      <c r="C4949" s="1">
        <v>42496</v>
      </c>
      <c r="D4949">
        <f>11-0-0</f>
        <v>11</v>
      </c>
      <c r="E4949">
        <v>7.7</v>
      </c>
      <c r="F4949" s="7">
        <v>8.9978871113794163</v>
      </c>
      <c r="G4949" s="7">
        <v>0.47679729348745414</v>
      </c>
      <c r="H4949">
        <v>0.56000000000000005</v>
      </c>
      <c r="I4949" s="7">
        <v>0.58188215393290099</v>
      </c>
      <c r="J4949">
        <v>3</v>
      </c>
      <c r="K4949">
        <v>54.105000000000004</v>
      </c>
      <c r="L4949">
        <v>46.2</v>
      </c>
      <c r="M4949">
        <v>2</v>
      </c>
      <c r="N4949">
        <v>1.9</v>
      </c>
    </row>
    <row r="4950" spans="1:14" x14ac:dyDescent="0.25">
      <c r="A4950" t="s">
        <v>35</v>
      </c>
      <c r="B4950" t="s">
        <v>63</v>
      </c>
      <c r="C4950" s="1">
        <v>42496</v>
      </c>
      <c r="D4950">
        <f>21-0-0</f>
        <v>21</v>
      </c>
      <c r="E4950">
        <v>18</v>
      </c>
      <c r="F4950" s="7">
        <v>17.177784485360704</v>
      </c>
      <c r="G4950" s="7">
        <v>0.46828305610374965</v>
      </c>
      <c r="H4950">
        <v>0.55000000000000004</v>
      </c>
      <c r="I4950" s="7">
        <v>0.57149140118409925</v>
      </c>
      <c r="J4950">
        <v>7.1</v>
      </c>
      <c r="K4950">
        <v>126</v>
      </c>
      <c r="L4950">
        <v>108</v>
      </c>
      <c r="M4950">
        <v>20.100000000000001</v>
      </c>
      <c r="N4950">
        <v>19.399999999999999</v>
      </c>
    </row>
    <row r="4951" spans="1:14" x14ac:dyDescent="0.25">
      <c r="A4951" t="s">
        <v>36</v>
      </c>
      <c r="B4951" t="s">
        <v>63</v>
      </c>
      <c r="C4951" s="1">
        <v>42496</v>
      </c>
      <c r="D4951">
        <v>0</v>
      </c>
      <c r="E4951">
        <v>8</v>
      </c>
      <c r="F4951" s="7">
        <v>0</v>
      </c>
      <c r="G4951" s="7">
        <v>0.21285593459261345</v>
      </c>
      <c r="H4951">
        <v>0.25</v>
      </c>
      <c r="I4951" s="7">
        <v>0.25976881872004509</v>
      </c>
      <c r="J4951">
        <v>57.1</v>
      </c>
      <c r="K4951">
        <v>0</v>
      </c>
      <c r="L4951">
        <v>48</v>
      </c>
      <c r="M4951">
        <v>0</v>
      </c>
      <c r="N4951">
        <v>0</v>
      </c>
    </row>
    <row r="4952" spans="1:14" x14ac:dyDescent="0.25">
      <c r="A4952" t="s">
        <v>37</v>
      </c>
      <c r="B4952" t="s">
        <v>63</v>
      </c>
      <c r="C4952" s="1">
        <v>42496</v>
      </c>
      <c r="D4952">
        <v>0</v>
      </c>
      <c r="E4952">
        <v>0</v>
      </c>
      <c r="F4952" s="7">
        <v>0</v>
      </c>
      <c r="G4952" s="7">
        <v>0</v>
      </c>
      <c r="H4952">
        <v>0</v>
      </c>
      <c r="I4952" s="7">
        <v>0</v>
      </c>
      <c r="J4952">
        <v>0</v>
      </c>
      <c r="K4952">
        <v>0</v>
      </c>
      <c r="L4952">
        <v>0</v>
      </c>
      <c r="M4952">
        <v>0</v>
      </c>
      <c r="N4952">
        <v>0</v>
      </c>
    </row>
    <row r="4953" spans="1:14" x14ac:dyDescent="0.25">
      <c r="A4953" t="s">
        <v>38</v>
      </c>
      <c r="B4953" t="s">
        <v>63</v>
      </c>
      <c r="C4953" s="1">
        <v>42496</v>
      </c>
      <c r="D4953">
        <v>0</v>
      </c>
      <c r="E4953">
        <v>10</v>
      </c>
      <c r="F4953" s="7">
        <v>0</v>
      </c>
      <c r="G4953" s="7">
        <v>0</v>
      </c>
      <c r="H4953">
        <v>0</v>
      </c>
      <c r="I4953" s="7">
        <v>0</v>
      </c>
      <c r="J4953">
        <v>71.400000000000006</v>
      </c>
      <c r="K4953">
        <v>0</v>
      </c>
      <c r="L4953">
        <v>60</v>
      </c>
      <c r="M4953">
        <v>256.60000000000002</v>
      </c>
      <c r="N4953">
        <v>247.8</v>
      </c>
    </row>
    <row r="4954" spans="1:14" x14ac:dyDescent="0.25">
      <c r="A4954" t="s">
        <v>59</v>
      </c>
      <c r="B4954" t="s">
        <v>63</v>
      </c>
      <c r="C4954" s="1">
        <v>42496</v>
      </c>
      <c r="D4954">
        <v>0</v>
      </c>
      <c r="E4954">
        <v>5</v>
      </c>
      <c r="F4954" s="7">
        <v>0</v>
      </c>
      <c r="G4954" s="7">
        <v>0</v>
      </c>
      <c r="I4954" s="7">
        <v>0</v>
      </c>
      <c r="K4954">
        <v>0</v>
      </c>
      <c r="L4954">
        <v>30</v>
      </c>
      <c r="M4954">
        <v>0</v>
      </c>
      <c r="N4954">
        <v>0</v>
      </c>
    </row>
    <row r="4955" spans="1:14" x14ac:dyDescent="0.25">
      <c r="A4955" t="s">
        <v>1</v>
      </c>
      <c r="B4955" t="s">
        <v>63</v>
      </c>
      <c r="C4955" s="1">
        <v>42497</v>
      </c>
      <c r="D4955">
        <v>666.90000000000009</v>
      </c>
      <c r="E4955">
        <v>507.19999999999993</v>
      </c>
      <c r="F4955">
        <v>561</v>
      </c>
      <c r="G4955">
        <v>183</v>
      </c>
      <c r="H4955">
        <v>177.35000000000002</v>
      </c>
      <c r="I4955">
        <v>190.74</v>
      </c>
      <c r="J4955">
        <v>545.3671875</v>
      </c>
      <c r="K4955">
        <v>4345.5</v>
      </c>
      <c r="L4955">
        <v>3867</v>
      </c>
      <c r="M4955">
        <v>1347</v>
      </c>
      <c r="N4955">
        <v>1314.78</v>
      </c>
    </row>
    <row r="4956" spans="1:14" x14ac:dyDescent="0.25">
      <c r="A4956" t="s">
        <v>2</v>
      </c>
      <c r="B4956" t="s">
        <v>63</v>
      </c>
      <c r="C4956" s="1">
        <v>42497</v>
      </c>
      <c r="D4956">
        <f>21.9-0-0</f>
        <v>21.9</v>
      </c>
      <c r="E4956">
        <v>16.100000000000001</v>
      </c>
      <c r="F4956" s="7">
        <v>18.42240215924426</v>
      </c>
      <c r="G4956" s="7">
        <v>21.359458697490833</v>
      </c>
      <c r="H4956">
        <v>20.7</v>
      </c>
      <c r="I4956" s="7">
        <v>22.262858753876515</v>
      </c>
      <c r="J4956">
        <v>6.4</v>
      </c>
      <c r="K4956">
        <v>122.125</v>
      </c>
      <c r="L4956">
        <v>112.70000000000002</v>
      </c>
      <c r="M4956">
        <v>6</v>
      </c>
      <c r="N4956">
        <v>5.8</v>
      </c>
    </row>
    <row r="4957" spans="1:14" x14ac:dyDescent="0.25">
      <c r="A4957" t="s">
        <v>3</v>
      </c>
      <c r="B4957" t="s">
        <v>63</v>
      </c>
      <c r="C4957" s="1">
        <v>42497</v>
      </c>
      <c r="D4957">
        <f>10.4-0-0</f>
        <v>10.4</v>
      </c>
      <c r="E4957">
        <v>4.5</v>
      </c>
      <c r="F4957" s="7">
        <v>8.7485380116959064</v>
      </c>
      <c r="G4957" s="7">
        <v>14.559515083168874</v>
      </c>
      <c r="H4957">
        <v>14.11</v>
      </c>
      <c r="I4957" s="7">
        <v>15.175310967014376</v>
      </c>
      <c r="J4957">
        <v>2.6</v>
      </c>
      <c r="K4957">
        <v>49.244999999999997</v>
      </c>
      <c r="L4957">
        <v>31.5</v>
      </c>
      <c r="M4957">
        <v>4.9000000000000004</v>
      </c>
      <c r="N4957">
        <v>4.8</v>
      </c>
    </row>
    <row r="4958" spans="1:14" x14ac:dyDescent="0.25">
      <c r="A4958" t="s">
        <v>4</v>
      </c>
      <c r="B4958" t="s">
        <v>63</v>
      </c>
      <c r="C4958" s="1">
        <v>42497</v>
      </c>
      <c r="D4958">
        <f>9.3-0-0</f>
        <v>9.3000000000000007</v>
      </c>
      <c r="E4958">
        <v>7.8</v>
      </c>
      <c r="F4958" s="7">
        <v>7.8232118758434543</v>
      </c>
      <c r="G4958" s="7">
        <v>10.813870876797292</v>
      </c>
      <c r="H4958">
        <v>10.48</v>
      </c>
      <c r="I4958" s="7">
        <v>11.271244431914292</v>
      </c>
      <c r="J4958">
        <v>3.3</v>
      </c>
      <c r="K4958">
        <v>61.759999999999991</v>
      </c>
      <c r="L4958">
        <v>54.6</v>
      </c>
      <c r="M4958">
        <v>5.5</v>
      </c>
      <c r="N4958">
        <v>5.4</v>
      </c>
    </row>
    <row r="4959" spans="1:14" x14ac:dyDescent="0.25">
      <c r="A4959" t="s">
        <v>5</v>
      </c>
      <c r="B4959" t="s">
        <v>63</v>
      </c>
      <c r="C4959" s="1">
        <v>42497</v>
      </c>
      <c r="D4959">
        <f>45.7-0-0</f>
        <v>45.7</v>
      </c>
      <c r="E4959">
        <v>7.7</v>
      </c>
      <c r="F4959" s="7">
        <v>38.443094916779124</v>
      </c>
      <c r="G4959" s="7">
        <v>10.432083450803495</v>
      </c>
      <c r="H4959">
        <v>10.11</v>
      </c>
      <c r="I4959" s="7">
        <v>10.873309275444036</v>
      </c>
      <c r="J4959">
        <v>6.7</v>
      </c>
      <c r="K4959">
        <v>126.77099999999999</v>
      </c>
      <c r="L4959">
        <v>53.9</v>
      </c>
      <c r="M4959">
        <v>4.0999999999999996</v>
      </c>
      <c r="N4959">
        <v>4</v>
      </c>
    </row>
    <row r="4960" spans="1:14" x14ac:dyDescent="0.25">
      <c r="A4960" t="s">
        <v>6</v>
      </c>
      <c r="B4960" t="s">
        <v>63</v>
      </c>
      <c r="C4960" s="1">
        <v>42497</v>
      </c>
      <c r="D4960">
        <f>16.5-0-0</f>
        <v>16.5</v>
      </c>
      <c r="E4960">
        <v>15.6</v>
      </c>
      <c r="F4960" s="7">
        <v>13.879892037786773</v>
      </c>
      <c r="G4960" s="7">
        <v>12.856949534818156</v>
      </c>
      <c r="H4960">
        <v>12.46</v>
      </c>
      <c r="I4960" s="7">
        <v>13.400735269241613</v>
      </c>
      <c r="J4960">
        <v>5.8</v>
      </c>
      <c r="K4960">
        <v>109.8785</v>
      </c>
      <c r="L4960">
        <v>109.2</v>
      </c>
      <c r="M4960">
        <v>5.0999999999999996</v>
      </c>
      <c r="N4960">
        <v>5</v>
      </c>
    </row>
    <row r="4961" spans="1:14" x14ac:dyDescent="0.25">
      <c r="A4961" t="s">
        <v>7</v>
      </c>
      <c r="B4961" t="s">
        <v>63</v>
      </c>
      <c r="C4961" s="1">
        <v>42497</v>
      </c>
      <c r="D4961">
        <f>15.7-0-1.6</f>
        <v>14.1</v>
      </c>
      <c r="E4961">
        <v>12</v>
      </c>
      <c r="F4961" s="7">
        <v>11.860998650472332</v>
      </c>
      <c r="G4961" s="7">
        <v>10.865463772201858</v>
      </c>
      <c r="H4961">
        <v>10.53</v>
      </c>
      <c r="I4961" s="7">
        <v>11.325019453058921</v>
      </c>
      <c r="J4961">
        <v>5.2</v>
      </c>
      <c r="K4961">
        <v>98.012</v>
      </c>
      <c r="L4961">
        <v>84</v>
      </c>
      <c r="M4961">
        <v>3.4</v>
      </c>
      <c r="N4961">
        <v>3.4</v>
      </c>
    </row>
    <row r="4962" spans="1:14" x14ac:dyDescent="0.25">
      <c r="A4962" t="s">
        <v>8</v>
      </c>
      <c r="B4962" t="s">
        <v>63</v>
      </c>
      <c r="C4962" s="1">
        <v>42497</v>
      </c>
      <c r="D4962">
        <f>12.7-0-0</f>
        <v>12.7</v>
      </c>
      <c r="E4962">
        <v>9.4</v>
      </c>
      <c r="F4962" s="7">
        <v>10.683310841205577</v>
      </c>
      <c r="G4962" s="7">
        <v>8.2548632647307567</v>
      </c>
      <c r="H4962">
        <v>8</v>
      </c>
      <c r="I4962" s="7">
        <v>8.6040033831406824</v>
      </c>
      <c r="J4962">
        <v>5.4</v>
      </c>
      <c r="K4962">
        <v>102.6</v>
      </c>
      <c r="L4962">
        <v>65.8</v>
      </c>
      <c r="M4962">
        <v>4.4000000000000004</v>
      </c>
      <c r="N4962">
        <v>4.3</v>
      </c>
    </row>
    <row r="4963" spans="1:14" x14ac:dyDescent="0.25">
      <c r="A4963" t="s">
        <v>9</v>
      </c>
      <c r="B4963" t="s">
        <v>63</v>
      </c>
      <c r="C4963" s="1">
        <v>42497</v>
      </c>
      <c r="D4963">
        <f>16.5-0-0</f>
        <v>16.5</v>
      </c>
      <c r="E4963">
        <v>11.3</v>
      </c>
      <c r="F4963" s="7">
        <v>13.879892037786773</v>
      </c>
      <c r="G4963" s="7">
        <v>10.690047927826329</v>
      </c>
      <c r="H4963">
        <v>10.36</v>
      </c>
      <c r="I4963" s="7">
        <v>11.142184381167182</v>
      </c>
      <c r="J4963">
        <v>5</v>
      </c>
      <c r="K4963">
        <v>95.73</v>
      </c>
      <c r="L4963">
        <v>79.100000000000009</v>
      </c>
      <c r="M4963">
        <v>3.6</v>
      </c>
      <c r="N4963">
        <v>3.5</v>
      </c>
    </row>
    <row r="4964" spans="1:14" x14ac:dyDescent="0.25">
      <c r="A4964" t="s">
        <v>10</v>
      </c>
      <c r="B4964" t="s">
        <v>63</v>
      </c>
      <c r="C4964" s="1">
        <v>42497</v>
      </c>
      <c r="D4964">
        <f>24.8-0-0</f>
        <v>24.8</v>
      </c>
      <c r="E4964">
        <v>12.5</v>
      </c>
      <c r="F4964" s="7">
        <v>20.861898335582545</v>
      </c>
      <c r="G4964" s="7">
        <v>10.122526078376092</v>
      </c>
      <c r="H4964">
        <v>9.81</v>
      </c>
      <c r="I4964" s="7">
        <v>10.550659148576262</v>
      </c>
      <c r="J4964">
        <v>7</v>
      </c>
      <c r="K4964">
        <v>133.68</v>
      </c>
      <c r="L4964">
        <v>87.5</v>
      </c>
      <c r="M4964">
        <v>6.5</v>
      </c>
      <c r="N4964">
        <v>6.4</v>
      </c>
    </row>
    <row r="4965" spans="1:14" x14ac:dyDescent="0.25">
      <c r="A4965" t="s">
        <v>11</v>
      </c>
      <c r="B4965" t="s">
        <v>63</v>
      </c>
      <c r="C4965" s="1">
        <v>42497</v>
      </c>
      <c r="D4965">
        <f>13-0-0</f>
        <v>13</v>
      </c>
      <c r="E4965">
        <v>9.6</v>
      </c>
      <c r="F4965" s="7">
        <v>10.935672514619881</v>
      </c>
      <c r="G4965" s="7">
        <v>9.6891457569777266</v>
      </c>
      <c r="H4965">
        <v>9.39</v>
      </c>
      <c r="I4965" s="7">
        <v>10.098948970961377</v>
      </c>
      <c r="J4965">
        <v>4.7</v>
      </c>
      <c r="K4965">
        <v>89.09</v>
      </c>
      <c r="L4965">
        <v>67.2</v>
      </c>
      <c r="M4965">
        <v>4.8</v>
      </c>
      <c r="N4965">
        <v>4.7</v>
      </c>
    </row>
    <row r="4966" spans="1:14" x14ac:dyDescent="0.25">
      <c r="A4966" t="s">
        <v>12</v>
      </c>
      <c r="B4966" t="s">
        <v>63</v>
      </c>
      <c r="C4966" s="1">
        <v>42497</v>
      </c>
      <c r="D4966">
        <f>35-0-0</f>
        <v>35</v>
      </c>
      <c r="E4966">
        <v>28.9</v>
      </c>
      <c r="F4966" s="7">
        <v>29.442195231668912</v>
      </c>
      <c r="G4966" s="7">
        <v>6.8412179306456151</v>
      </c>
      <c r="H4966">
        <v>6.63</v>
      </c>
      <c r="I4966" s="7">
        <v>7.1305678037778391</v>
      </c>
      <c r="J4966">
        <v>12.7</v>
      </c>
      <c r="K4966">
        <v>242.12</v>
      </c>
      <c r="L4966">
        <v>202.29999999999998</v>
      </c>
      <c r="M4966">
        <v>26.3</v>
      </c>
      <c r="N4966">
        <v>25.6</v>
      </c>
    </row>
    <row r="4967" spans="1:14" x14ac:dyDescent="0.25">
      <c r="A4967" t="s">
        <v>13</v>
      </c>
      <c r="B4967" t="s">
        <v>63</v>
      </c>
      <c r="C4967" s="1">
        <v>42497</v>
      </c>
      <c r="D4967">
        <f>11-0-0</f>
        <v>11</v>
      </c>
      <c r="E4967">
        <v>10</v>
      </c>
      <c r="F4967" s="7">
        <v>9.2532613585245151</v>
      </c>
      <c r="G4967" s="7">
        <v>7.1920496193966725</v>
      </c>
      <c r="H4967">
        <v>6.97</v>
      </c>
      <c r="I4967" s="7">
        <v>7.4962379475613181</v>
      </c>
      <c r="J4967">
        <v>4.2</v>
      </c>
      <c r="K4967">
        <v>79</v>
      </c>
      <c r="L4967">
        <v>70</v>
      </c>
      <c r="M4967">
        <v>3.2</v>
      </c>
      <c r="N4967">
        <v>3.1</v>
      </c>
    </row>
    <row r="4968" spans="1:14" x14ac:dyDescent="0.25">
      <c r="A4968" t="s">
        <v>14</v>
      </c>
      <c r="B4968" t="s">
        <v>63</v>
      </c>
      <c r="C4968" s="1">
        <v>42497</v>
      </c>
      <c r="D4968">
        <f>10-0-0</f>
        <v>10</v>
      </c>
      <c r="E4968">
        <v>6.1</v>
      </c>
      <c r="F4968" s="7">
        <v>8.4120557804768321</v>
      </c>
      <c r="G4968" s="7">
        <v>4.344121793064561</v>
      </c>
      <c r="H4968">
        <v>4.21</v>
      </c>
      <c r="I4968" s="7">
        <v>4.5278567803777836</v>
      </c>
      <c r="J4968">
        <v>3.6</v>
      </c>
      <c r="K4968">
        <v>68</v>
      </c>
      <c r="L4968">
        <v>42.699999999999996</v>
      </c>
      <c r="M4968">
        <v>1.8</v>
      </c>
      <c r="N4968">
        <v>1.8</v>
      </c>
    </row>
    <row r="4969" spans="1:14" x14ac:dyDescent="0.25">
      <c r="A4969" t="s">
        <v>15</v>
      </c>
      <c r="B4969" t="s">
        <v>63</v>
      </c>
      <c r="C4969" s="1">
        <v>42497</v>
      </c>
      <c r="D4969">
        <f>12-0-0</f>
        <v>12</v>
      </c>
      <c r="E4969">
        <v>9.9</v>
      </c>
      <c r="F4969" s="7">
        <v>10.094466936572198</v>
      </c>
      <c r="G4969" s="7">
        <v>4.2099802650126863</v>
      </c>
      <c r="H4969">
        <v>4.08</v>
      </c>
      <c r="I4969" s="7">
        <v>4.388041725401747</v>
      </c>
      <c r="J4969">
        <v>4.5999999999999996</v>
      </c>
      <c r="K4969">
        <v>87.5</v>
      </c>
      <c r="L4969">
        <v>69.3</v>
      </c>
      <c r="M4969">
        <v>4.3</v>
      </c>
      <c r="N4969">
        <v>4.2</v>
      </c>
    </row>
    <row r="4970" spans="1:14" x14ac:dyDescent="0.25">
      <c r="A4970" t="s">
        <v>16</v>
      </c>
      <c r="B4970" t="s">
        <v>63</v>
      </c>
      <c r="C4970" s="1">
        <v>42497</v>
      </c>
      <c r="D4970">
        <f>11-0-0</f>
        <v>11</v>
      </c>
      <c r="E4970">
        <v>9.9</v>
      </c>
      <c r="F4970" s="7">
        <v>9.2532613585245151</v>
      </c>
      <c r="G4970" s="7">
        <v>7.0063151959402301</v>
      </c>
      <c r="H4970">
        <v>6.79</v>
      </c>
      <c r="I4970" s="7">
        <v>7.3026478714406533</v>
      </c>
      <c r="J4970">
        <v>3.9</v>
      </c>
      <c r="K4970">
        <v>74</v>
      </c>
      <c r="L4970">
        <v>69.3</v>
      </c>
      <c r="M4970">
        <v>6.8</v>
      </c>
      <c r="N4970">
        <v>6.7</v>
      </c>
    </row>
    <row r="4971" spans="1:14" x14ac:dyDescent="0.25">
      <c r="A4971" t="s">
        <v>17</v>
      </c>
      <c r="B4971" t="s">
        <v>63</v>
      </c>
      <c r="C4971" s="1">
        <v>42497</v>
      </c>
      <c r="D4971">
        <v>0</v>
      </c>
      <c r="E4971">
        <v>17</v>
      </c>
      <c r="F4971" s="7">
        <v>0</v>
      </c>
      <c r="G4971" s="7">
        <v>3.3948125176205242</v>
      </c>
      <c r="H4971">
        <v>3.29</v>
      </c>
      <c r="I4971" s="7">
        <v>3.5383963913166054</v>
      </c>
      <c r="J4971">
        <v>114.6</v>
      </c>
      <c r="K4971">
        <v>0</v>
      </c>
      <c r="L4971">
        <v>119</v>
      </c>
      <c r="M4971">
        <v>263</v>
      </c>
      <c r="N4971">
        <v>256.7</v>
      </c>
    </row>
    <row r="4972" spans="1:14" x14ac:dyDescent="0.25">
      <c r="A4972" t="s">
        <v>18</v>
      </c>
      <c r="B4972" t="s">
        <v>63</v>
      </c>
      <c r="C4972" s="1">
        <v>42497</v>
      </c>
      <c r="D4972">
        <f>19-0-0</f>
        <v>19</v>
      </c>
      <c r="E4972">
        <v>16.2</v>
      </c>
      <c r="F4972" s="7">
        <v>15.982905982905981</v>
      </c>
      <c r="G4972" s="7">
        <v>2.5590076120665346</v>
      </c>
      <c r="H4972">
        <v>2.48</v>
      </c>
      <c r="I4972" s="7">
        <v>2.6672410487736111</v>
      </c>
      <c r="J4972">
        <v>7</v>
      </c>
      <c r="K4972">
        <v>133</v>
      </c>
      <c r="L4972">
        <v>113.39999999999999</v>
      </c>
      <c r="M4972">
        <v>17.3</v>
      </c>
      <c r="N4972">
        <v>16.899999999999999</v>
      </c>
    </row>
    <row r="4973" spans="1:14" x14ac:dyDescent="0.25">
      <c r="A4973" t="s">
        <v>19</v>
      </c>
      <c r="B4973" t="s">
        <v>63</v>
      </c>
      <c r="C4973" s="1">
        <v>42497</v>
      </c>
      <c r="D4973">
        <f>15-0-0</f>
        <v>15</v>
      </c>
      <c r="E4973">
        <v>15</v>
      </c>
      <c r="F4973" s="7">
        <v>12.618083670715247</v>
      </c>
      <c r="G4973" s="7">
        <v>2.5486890329856218</v>
      </c>
      <c r="H4973">
        <v>2.4700000000000002</v>
      </c>
      <c r="I4973" s="7">
        <v>2.6564860445446854</v>
      </c>
      <c r="J4973">
        <v>5.3</v>
      </c>
      <c r="K4973">
        <v>100</v>
      </c>
      <c r="L4973">
        <v>105</v>
      </c>
      <c r="M4973">
        <v>20.3</v>
      </c>
      <c r="N4973">
        <v>19.8</v>
      </c>
    </row>
    <row r="4974" spans="1:14" x14ac:dyDescent="0.25">
      <c r="A4974" t="s">
        <v>20</v>
      </c>
      <c r="B4974" t="s">
        <v>63</v>
      </c>
      <c r="C4974" s="1">
        <v>42497</v>
      </c>
      <c r="D4974">
        <f>30-0-0</f>
        <v>30</v>
      </c>
      <c r="E4974">
        <v>23.5</v>
      </c>
      <c r="F4974" s="7">
        <v>25.236167341430495</v>
      </c>
      <c r="G4974" s="7">
        <v>2.0843529743445162</v>
      </c>
      <c r="H4974">
        <v>2.02</v>
      </c>
      <c r="I4974" s="7">
        <v>2.172510854243022</v>
      </c>
      <c r="J4974">
        <v>11.5</v>
      </c>
      <c r="K4974">
        <v>217.5</v>
      </c>
      <c r="L4974">
        <v>164.5</v>
      </c>
      <c r="M4974">
        <v>22.4</v>
      </c>
      <c r="N4974">
        <v>21.9</v>
      </c>
    </row>
    <row r="4975" spans="1:14" x14ac:dyDescent="0.25">
      <c r="A4975" t="s">
        <v>21</v>
      </c>
      <c r="B4975" t="s">
        <v>63</v>
      </c>
      <c r="C4975" s="1">
        <v>42497</v>
      </c>
      <c r="D4975">
        <f>26-0-0</f>
        <v>26</v>
      </c>
      <c r="E4975">
        <v>22.5</v>
      </c>
      <c r="F4975" s="7">
        <v>21.871345029239762</v>
      </c>
      <c r="G4975" s="7">
        <v>3.1162108824358605</v>
      </c>
      <c r="H4975">
        <v>3.02</v>
      </c>
      <c r="I4975" s="7">
        <v>3.2480112771356073</v>
      </c>
      <c r="J4975">
        <v>9.6</v>
      </c>
      <c r="K4975">
        <v>182</v>
      </c>
      <c r="L4975">
        <v>157.5</v>
      </c>
      <c r="M4975">
        <v>34.5</v>
      </c>
      <c r="N4975">
        <v>33.700000000000003</v>
      </c>
    </row>
    <row r="4976" spans="1:14" x14ac:dyDescent="0.25">
      <c r="A4976" t="s">
        <v>22</v>
      </c>
      <c r="B4976" t="s">
        <v>63</v>
      </c>
      <c r="C4976" s="1">
        <v>42497</v>
      </c>
      <c r="D4976">
        <f>18-0-0</f>
        <v>18</v>
      </c>
      <c r="E4976">
        <v>17.100000000000001</v>
      </c>
      <c r="F4976" s="7">
        <v>15.141700404858298</v>
      </c>
      <c r="G4976" s="7">
        <v>1.4652382294897095</v>
      </c>
      <c r="H4976">
        <v>1.42</v>
      </c>
      <c r="I4976" s="7">
        <v>1.5272106005074708</v>
      </c>
      <c r="J4976">
        <v>6.4</v>
      </c>
      <c r="K4976">
        <v>121</v>
      </c>
      <c r="L4976">
        <v>119.70000000000002</v>
      </c>
      <c r="M4976">
        <v>21.6</v>
      </c>
      <c r="N4976">
        <v>21.1</v>
      </c>
    </row>
    <row r="4977" spans="1:14" x14ac:dyDescent="0.25">
      <c r="A4977" t="s">
        <v>23</v>
      </c>
      <c r="B4977" t="s">
        <v>63</v>
      </c>
      <c r="C4977" s="1">
        <v>42497</v>
      </c>
      <c r="D4977">
        <f>9.3-0-0</f>
        <v>9.3000000000000007</v>
      </c>
      <c r="E4977">
        <v>5</v>
      </c>
      <c r="F4977" s="7">
        <v>7.8232118758434543</v>
      </c>
      <c r="G4977" s="7">
        <v>2.4248660840146599</v>
      </c>
      <c r="H4977">
        <v>2.35</v>
      </c>
      <c r="I4977" s="7">
        <v>2.5274259937975754</v>
      </c>
      <c r="J4977">
        <v>2.8</v>
      </c>
      <c r="K4977">
        <v>52.39</v>
      </c>
      <c r="L4977">
        <v>35</v>
      </c>
      <c r="M4977">
        <v>0.8</v>
      </c>
      <c r="N4977">
        <v>0.8</v>
      </c>
    </row>
    <row r="4978" spans="1:14" x14ac:dyDescent="0.25">
      <c r="A4978" t="s">
        <v>24</v>
      </c>
      <c r="B4978" t="s">
        <v>63</v>
      </c>
      <c r="C4978" s="1">
        <v>42497</v>
      </c>
      <c r="D4978">
        <f>37-0-0</f>
        <v>37</v>
      </c>
      <c r="E4978">
        <v>41</v>
      </c>
      <c r="F4978" s="7">
        <v>31.124606387764278</v>
      </c>
      <c r="G4978" s="7">
        <v>1.7747956019171127</v>
      </c>
      <c r="H4978">
        <v>1.72</v>
      </c>
      <c r="I4978" s="7">
        <v>1.8498607273752465</v>
      </c>
      <c r="J4978">
        <v>14.6</v>
      </c>
      <c r="K4978">
        <v>276.5</v>
      </c>
      <c r="L4978">
        <v>287</v>
      </c>
      <c r="M4978">
        <v>49.5</v>
      </c>
      <c r="N4978">
        <v>48.3</v>
      </c>
    </row>
    <row r="4979" spans="1:14" x14ac:dyDescent="0.25">
      <c r="A4979" t="s">
        <v>25</v>
      </c>
      <c r="B4979" t="s">
        <v>63</v>
      </c>
      <c r="C4979" s="1">
        <v>42497</v>
      </c>
      <c r="D4979">
        <f>6-0-0</f>
        <v>6</v>
      </c>
      <c r="E4979">
        <v>6.3</v>
      </c>
      <c r="F4979" s="7">
        <v>5.0472334682860991</v>
      </c>
      <c r="G4979" s="7">
        <v>2.3835917676910063</v>
      </c>
      <c r="H4979">
        <v>2.31</v>
      </c>
      <c r="I4979" s="7">
        <v>2.484405976881872</v>
      </c>
      <c r="J4979">
        <v>2.2999999999999998</v>
      </c>
      <c r="K4979">
        <v>43</v>
      </c>
      <c r="L4979">
        <v>44.1</v>
      </c>
      <c r="M4979">
        <v>1.1000000000000001</v>
      </c>
      <c r="N4979">
        <v>1.1000000000000001</v>
      </c>
    </row>
    <row r="4980" spans="1:14" x14ac:dyDescent="0.25">
      <c r="A4980" t="s">
        <v>26</v>
      </c>
      <c r="B4980" t="s">
        <v>63</v>
      </c>
      <c r="C4980" s="1">
        <v>42497</v>
      </c>
      <c r="D4980">
        <f>19-0-0</f>
        <v>19</v>
      </c>
      <c r="E4980">
        <v>13.8</v>
      </c>
      <c r="F4980" s="7">
        <v>15.982905982905981</v>
      </c>
      <c r="G4980" s="7">
        <v>1.6096983366224977</v>
      </c>
      <c r="H4980">
        <v>1.56</v>
      </c>
      <c r="I4980" s="7">
        <v>1.6777806597124332</v>
      </c>
      <c r="J4980">
        <v>7.3</v>
      </c>
      <c r="K4980">
        <v>138</v>
      </c>
      <c r="L4980">
        <v>96.600000000000009</v>
      </c>
      <c r="M4980">
        <v>7.5</v>
      </c>
      <c r="N4980">
        <v>7.3</v>
      </c>
    </row>
    <row r="4981" spans="1:14" x14ac:dyDescent="0.25">
      <c r="A4981" t="s">
        <v>27</v>
      </c>
      <c r="B4981" t="s">
        <v>63</v>
      </c>
      <c r="C4981" s="1">
        <v>42497</v>
      </c>
      <c r="D4981">
        <f>18-0-0</f>
        <v>18</v>
      </c>
      <c r="E4981">
        <v>18.2</v>
      </c>
      <c r="F4981" s="7">
        <v>15.141700404858298</v>
      </c>
      <c r="G4981" s="7">
        <v>1.3930081759233153</v>
      </c>
      <c r="H4981">
        <v>1.35</v>
      </c>
      <c r="I4981" s="7">
        <v>1.4519255709049901</v>
      </c>
      <c r="J4981">
        <v>7.3</v>
      </c>
      <c r="K4981">
        <v>138.5</v>
      </c>
      <c r="L4981">
        <v>127.39999999999999</v>
      </c>
      <c r="M4981">
        <v>24.2</v>
      </c>
      <c r="N4981">
        <v>23.7</v>
      </c>
    </row>
    <row r="4982" spans="1:14" x14ac:dyDescent="0.25">
      <c r="A4982" t="s">
        <v>28</v>
      </c>
      <c r="B4982" t="s">
        <v>63</v>
      </c>
      <c r="C4982" s="1">
        <v>42497</v>
      </c>
      <c r="D4982">
        <f>6-0-0</f>
        <v>6</v>
      </c>
      <c r="E4982">
        <v>7</v>
      </c>
      <c r="F4982" s="7">
        <v>5.0472334682860991</v>
      </c>
      <c r="G4982" s="7">
        <v>1.382689596842402</v>
      </c>
      <c r="H4982">
        <v>1.34</v>
      </c>
      <c r="I4982" s="7">
        <v>1.4411705666760644</v>
      </c>
      <c r="J4982">
        <v>2.2000000000000002</v>
      </c>
      <c r="K4982">
        <v>41</v>
      </c>
      <c r="L4982">
        <v>49</v>
      </c>
      <c r="M4982">
        <v>7.2</v>
      </c>
      <c r="N4982">
        <v>7.1</v>
      </c>
    </row>
    <row r="4983" spans="1:14" x14ac:dyDescent="0.25">
      <c r="A4983" t="s">
        <v>29</v>
      </c>
      <c r="B4983" t="s">
        <v>63</v>
      </c>
      <c r="C4983" s="1">
        <v>42497</v>
      </c>
      <c r="D4983">
        <f>17-0-0</f>
        <v>17</v>
      </c>
      <c r="E4983">
        <v>12.4</v>
      </c>
      <c r="F4983" s="7">
        <v>14.300494826810615</v>
      </c>
      <c r="G4983" s="7">
        <v>1.3310967014378345</v>
      </c>
      <c r="H4983">
        <v>1.29</v>
      </c>
      <c r="I4983" s="7">
        <v>1.3873955455314351</v>
      </c>
      <c r="J4983">
        <v>6.3</v>
      </c>
      <c r="K4983">
        <v>119</v>
      </c>
      <c r="L4983">
        <v>86.8</v>
      </c>
      <c r="M4983">
        <v>4.5</v>
      </c>
      <c r="N4983">
        <v>4.4000000000000004</v>
      </c>
    </row>
    <row r="4984" spans="1:14" x14ac:dyDescent="0.25">
      <c r="A4984" t="s">
        <v>30</v>
      </c>
      <c r="B4984" t="s">
        <v>63</v>
      </c>
      <c r="C4984" s="1">
        <v>42497</v>
      </c>
      <c r="D4984">
        <f>34-0-0</f>
        <v>34</v>
      </c>
      <c r="E4984">
        <v>31.3</v>
      </c>
      <c r="F4984" s="7">
        <v>28.60098965362123</v>
      </c>
      <c r="G4984" s="7">
        <v>1.6509726529461515</v>
      </c>
      <c r="H4984">
        <v>1.6</v>
      </c>
      <c r="I4984" s="7">
        <v>1.7208006766281363</v>
      </c>
      <c r="J4984">
        <v>12.7</v>
      </c>
      <c r="K4984">
        <v>241.5</v>
      </c>
      <c r="L4984">
        <v>219.1</v>
      </c>
      <c r="M4984">
        <v>9.8000000000000007</v>
      </c>
      <c r="N4984">
        <v>9.6</v>
      </c>
    </row>
    <row r="4985" spans="1:14" x14ac:dyDescent="0.25">
      <c r="A4985" t="s">
        <v>31</v>
      </c>
      <c r="B4985" t="s">
        <v>63</v>
      </c>
      <c r="C4985" s="1">
        <v>42497</v>
      </c>
      <c r="D4985">
        <f>53-0-0</f>
        <v>53</v>
      </c>
      <c r="E4985">
        <v>41.6</v>
      </c>
      <c r="F4985" s="7">
        <v>44.58389563652721</v>
      </c>
      <c r="G4985" s="7">
        <v>1.382689596842402</v>
      </c>
      <c r="H4985">
        <v>1.34</v>
      </c>
      <c r="I4985" s="7">
        <v>1.4411705666760644</v>
      </c>
      <c r="J4985">
        <v>18.7</v>
      </c>
      <c r="K4985">
        <v>355.5</v>
      </c>
      <c r="L4985">
        <v>291.2</v>
      </c>
      <c r="M4985">
        <v>25.1</v>
      </c>
      <c r="N4985">
        <v>24.5</v>
      </c>
    </row>
    <row r="4986" spans="1:14" x14ac:dyDescent="0.25">
      <c r="A4986" t="s">
        <v>32</v>
      </c>
      <c r="B4986" t="s">
        <v>63</v>
      </c>
      <c r="C4986" s="1">
        <v>42497</v>
      </c>
      <c r="D4986">
        <f>7-0-0</f>
        <v>7</v>
      </c>
      <c r="E4986">
        <v>6.8</v>
      </c>
      <c r="F4986" s="7">
        <v>5.8884390463337821</v>
      </c>
      <c r="G4986" s="7">
        <v>0.85644206371581599</v>
      </c>
      <c r="H4986">
        <v>0.83</v>
      </c>
      <c r="I4986" s="7">
        <v>0.89266535100084565</v>
      </c>
      <c r="J4986">
        <v>2.6</v>
      </c>
      <c r="K4986">
        <v>49</v>
      </c>
      <c r="L4986">
        <v>47.6</v>
      </c>
      <c r="M4986">
        <v>7.2</v>
      </c>
      <c r="N4986">
        <v>7</v>
      </c>
    </row>
    <row r="4987" spans="1:14" x14ac:dyDescent="0.25">
      <c r="A4987" t="s">
        <v>33</v>
      </c>
      <c r="B4987" t="s">
        <v>63</v>
      </c>
      <c r="C4987" s="1">
        <v>42497</v>
      </c>
      <c r="D4987">
        <v>0</v>
      </c>
      <c r="E4987">
        <v>15</v>
      </c>
      <c r="F4987" s="7">
        <v>0</v>
      </c>
      <c r="G4987" s="7">
        <v>1.0009021708486043</v>
      </c>
      <c r="H4987">
        <v>0.97</v>
      </c>
      <c r="I4987" s="7">
        <v>1.0432354102058075</v>
      </c>
      <c r="J4987">
        <v>101.1</v>
      </c>
      <c r="K4987">
        <v>0</v>
      </c>
      <c r="L4987">
        <v>105</v>
      </c>
      <c r="M4987">
        <v>425.8</v>
      </c>
      <c r="N4987">
        <v>415.7</v>
      </c>
    </row>
    <row r="4988" spans="1:14" x14ac:dyDescent="0.25">
      <c r="A4988" t="s">
        <v>34</v>
      </c>
      <c r="B4988" t="s">
        <v>63</v>
      </c>
      <c r="C4988" s="1">
        <v>42497</v>
      </c>
      <c r="D4988">
        <f>11-0-0</f>
        <v>11</v>
      </c>
      <c r="E4988">
        <v>7.7</v>
      </c>
      <c r="F4988" s="7">
        <v>9.2532613585245151</v>
      </c>
      <c r="G4988" s="7">
        <v>0.57784042853115303</v>
      </c>
      <c r="H4988">
        <v>0.56000000000000005</v>
      </c>
      <c r="I4988" s="7">
        <v>0.60228023681984777</v>
      </c>
      <c r="J4988">
        <v>3.4</v>
      </c>
      <c r="K4988">
        <v>65.075000000000017</v>
      </c>
      <c r="L4988">
        <v>53.9</v>
      </c>
      <c r="M4988">
        <v>2.7</v>
      </c>
      <c r="N4988">
        <v>2.6</v>
      </c>
    </row>
    <row r="4989" spans="1:14" x14ac:dyDescent="0.25">
      <c r="A4989" t="s">
        <v>35</v>
      </c>
      <c r="B4989" t="s">
        <v>63</v>
      </c>
      <c r="C4989" s="1">
        <v>42497</v>
      </c>
      <c r="D4989">
        <f>21-0-0</f>
        <v>21</v>
      </c>
      <c r="E4989">
        <v>18</v>
      </c>
      <c r="F4989" s="7">
        <v>17.665317139001345</v>
      </c>
      <c r="G4989" s="7">
        <v>0.56752184945023965</v>
      </c>
      <c r="H4989">
        <v>0.55000000000000004</v>
      </c>
      <c r="I4989" s="7">
        <v>0.59152523259092193</v>
      </c>
      <c r="J4989">
        <v>7.7</v>
      </c>
      <c r="K4989">
        <v>147</v>
      </c>
      <c r="L4989">
        <v>126</v>
      </c>
      <c r="M4989">
        <v>25.9</v>
      </c>
      <c r="N4989">
        <v>25.3</v>
      </c>
    </row>
    <row r="4990" spans="1:14" x14ac:dyDescent="0.25">
      <c r="A4990" t="s">
        <v>36</v>
      </c>
      <c r="B4990" t="s">
        <v>63</v>
      </c>
      <c r="C4990" s="1">
        <v>42497</v>
      </c>
      <c r="D4990">
        <v>0</v>
      </c>
      <c r="E4990">
        <v>8</v>
      </c>
      <c r="F4990" s="7">
        <v>0</v>
      </c>
      <c r="G4990" s="7">
        <v>0.25796447702283615</v>
      </c>
      <c r="H4990">
        <v>0.25</v>
      </c>
      <c r="I4990" s="7">
        <v>0.26887510572314632</v>
      </c>
      <c r="J4990">
        <v>53.9</v>
      </c>
      <c r="K4990">
        <v>0</v>
      </c>
      <c r="L4990">
        <v>56</v>
      </c>
      <c r="M4990">
        <v>0</v>
      </c>
      <c r="N4990">
        <v>0</v>
      </c>
    </row>
    <row r="4991" spans="1:14" x14ac:dyDescent="0.25">
      <c r="A4991" t="s">
        <v>37</v>
      </c>
      <c r="B4991" t="s">
        <v>63</v>
      </c>
      <c r="C4991" s="1">
        <v>42497</v>
      </c>
      <c r="D4991">
        <v>0</v>
      </c>
      <c r="E4991">
        <v>0</v>
      </c>
      <c r="F4991" s="7">
        <v>0</v>
      </c>
      <c r="G4991" s="7">
        <v>0</v>
      </c>
      <c r="H4991">
        <v>0</v>
      </c>
      <c r="I4991" s="7">
        <v>0</v>
      </c>
      <c r="J4991">
        <v>0</v>
      </c>
      <c r="K4991">
        <v>0</v>
      </c>
      <c r="L4991">
        <v>0</v>
      </c>
      <c r="M4991">
        <v>0</v>
      </c>
      <c r="N4991">
        <v>0</v>
      </c>
    </row>
    <row r="4992" spans="1:14" x14ac:dyDescent="0.25">
      <c r="A4992" t="s">
        <v>38</v>
      </c>
      <c r="B4992" t="s">
        <v>63</v>
      </c>
      <c r="C4992" s="1">
        <v>42497</v>
      </c>
      <c r="D4992">
        <v>0</v>
      </c>
      <c r="E4992">
        <v>10</v>
      </c>
      <c r="F4992" s="7">
        <v>0</v>
      </c>
      <c r="G4992" s="7">
        <v>0</v>
      </c>
      <c r="H4992">
        <v>0</v>
      </c>
      <c r="I4992" s="7">
        <v>0</v>
      </c>
      <c r="J4992">
        <v>67.400000000000006</v>
      </c>
      <c r="K4992">
        <v>0</v>
      </c>
      <c r="L4992">
        <v>70</v>
      </c>
      <c r="M4992">
        <v>285.3</v>
      </c>
      <c r="N4992">
        <v>278.5</v>
      </c>
    </row>
    <row r="4993" spans="1:14" x14ac:dyDescent="0.25">
      <c r="A4993" t="s">
        <v>59</v>
      </c>
      <c r="B4993" t="s">
        <v>63</v>
      </c>
      <c r="C4993" s="1">
        <v>42497</v>
      </c>
      <c r="D4993">
        <v>0</v>
      </c>
      <c r="E4993">
        <v>5</v>
      </c>
      <c r="F4993" s="7">
        <v>0</v>
      </c>
      <c r="G4993" s="7">
        <v>0</v>
      </c>
      <c r="I4993" s="7">
        <v>0</v>
      </c>
      <c r="K4993">
        <v>0</v>
      </c>
      <c r="L4993">
        <v>35</v>
      </c>
      <c r="M4993">
        <v>0</v>
      </c>
      <c r="N4993">
        <v>0</v>
      </c>
    </row>
    <row r="4994" spans="1:14" x14ac:dyDescent="0.25">
      <c r="A4994" t="s">
        <v>1</v>
      </c>
      <c r="B4994" t="s">
        <v>63</v>
      </c>
      <c r="C4994" s="1">
        <v>42498</v>
      </c>
      <c r="D4994">
        <v>686.9</v>
      </c>
      <c r="E4994">
        <v>507.19999999999993</v>
      </c>
      <c r="F4994">
        <v>501</v>
      </c>
      <c r="G4994">
        <v>221</v>
      </c>
      <c r="H4994">
        <v>177.35000000000002</v>
      </c>
      <c r="I4994">
        <v>170.34</v>
      </c>
      <c r="J4994">
        <v>545.02325581395348</v>
      </c>
      <c r="K4994">
        <v>5032.4000000000005</v>
      </c>
      <c r="L4994">
        <v>4368</v>
      </c>
      <c r="M4994">
        <v>1568</v>
      </c>
      <c r="N4994">
        <v>1485.12</v>
      </c>
    </row>
    <row r="4995" spans="1:14" x14ac:dyDescent="0.25">
      <c r="A4995" t="s">
        <v>2</v>
      </c>
      <c r="B4995" t="s">
        <v>63</v>
      </c>
      <c r="C4995" s="1">
        <v>42498</v>
      </c>
      <c r="D4995">
        <f>21.9-0-0</f>
        <v>21.9</v>
      </c>
      <c r="E4995">
        <v>16.100000000000001</v>
      </c>
      <c r="F4995" s="7">
        <v>15.9730674042801</v>
      </c>
      <c r="G4995" s="7">
        <v>25.794756131942481</v>
      </c>
      <c r="H4995">
        <v>20.7</v>
      </c>
      <c r="I4995" s="7">
        <v>19.881804341697208</v>
      </c>
      <c r="J4995">
        <v>7.1</v>
      </c>
      <c r="K4995">
        <v>144.065</v>
      </c>
      <c r="L4995">
        <v>128.80000000000001</v>
      </c>
      <c r="M4995">
        <v>7.8</v>
      </c>
      <c r="N4995">
        <v>7.4</v>
      </c>
    </row>
    <row r="4996" spans="1:14" x14ac:dyDescent="0.25">
      <c r="A4996" t="s">
        <v>3</v>
      </c>
      <c r="B4996" t="s">
        <v>63</v>
      </c>
      <c r="C4996" s="1">
        <v>42498</v>
      </c>
      <c r="D4996">
        <f>10.4-0-0</f>
        <v>10.4</v>
      </c>
      <c r="E4996">
        <v>4.5</v>
      </c>
      <c r="F4996" s="7">
        <v>7.5853836075120116</v>
      </c>
      <c r="G4996" s="7">
        <v>17.582802368198475</v>
      </c>
      <c r="H4996">
        <v>14.11</v>
      </c>
      <c r="I4996" s="7">
        <v>13.552283056103747</v>
      </c>
      <c r="J4996">
        <v>2.9</v>
      </c>
      <c r="K4996">
        <v>59.629999999999995</v>
      </c>
      <c r="L4996">
        <v>36</v>
      </c>
      <c r="M4996">
        <v>6.6</v>
      </c>
      <c r="N4996">
        <v>6.3</v>
      </c>
    </row>
    <row r="4997" spans="1:14" x14ac:dyDescent="0.25">
      <c r="A4997" t="s">
        <v>4</v>
      </c>
      <c r="B4997" t="s">
        <v>63</v>
      </c>
      <c r="C4997" s="1">
        <v>42498</v>
      </c>
      <c r="D4997">
        <f>9.3-0-0</f>
        <v>9.3000000000000007</v>
      </c>
      <c r="E4997">
        <v>7.8</v>
      </c>
      <c r="F4997" s="7">
        <v>6.7830834182559325</v>
      </c>
      <c r="G4997" s="7">
        <v>13.059374118973778</v>
      </c>
      <c r="H4997">
        <v>10.48</v>
      </c>
      <c r="I4997" s="7">
        <v>10.065763744009022</v>
      </c>
      <c r="J4997">
        <v>3.5</v>
      </c>
      <c r="K4997">
        <v>71.089999999999989</v>
      </c>
      <c r="L4997">
        <v>62.4</v>
      </c>
      <c r="M4997">
        <v>7.1</v>
      </c>
      <c r="N4997">
        <v>6.7</v>
      </c>
    </row>
    <row r="4998" spans="1:14" x14ac:dyDescent="0.25">
      <c r="A4998" t="s">
        <v>5</v>
      </c>
      <c r="B4998" t="s">
        <v>63</v>
      </c>
      <c r="C4998" s="1">
        <v>42498</v>
      </c>
      <c r="D4998">
        <f>41.2-0-4.1</f>
        <v>37.1</v>
      </c>
      <c r="E4998">
        <v>7.7</v>
      </c>
      <c r="F4998" s="7">
        <v>27.059397292182272</v>
      </c>
      <c r="G4998" s="7">
        <v>12.598308429658864</v>
      </c>
      <c r="H4998">
        <v>10.11</v>
      </c>
      <c r="I4998" s="7">
        <v>9.710388497321679</v>
      </c>
      <c r="J4998">
        <v>8.3000000000000007</v>
      </c>
      <c r="K4998">
        <v>167.92799999999997</v>
      </c>
      <c r="L4998">
        <v>61.6</v>
      </c>
      <c r="M4998">
        <v>6.1</v>
      </c>
      <c r="N4998">
        <v>5.8</v>
      </c>
    </row>
    <row r="4999" spans="1:14" x14ac:dyDescent="0.25">
      <c r="A4999" t="s">
        <v>6</v>
      </c>
      <c r="B4999" t="s">
        <v>63</v>
      </c>
      <c r="C4999" s="1">
        <v>42498</v>
      </c>
      <c r="D4999">
        <f>16.8-0-0</f>
        <v>16.8</v>
      </c>
      <c r="E4999">
        <v>15.6</v>
      </c>
      <c r="F4999" s="7">
        <v>12.253311981365558</v>
      </c>
      <c r="G4999" s="7">
        <v>15.526698618550888</v>
      </c>
      <c r="H4999">
        <v>12.46</v>
      </c>
      <c r="I4999" s="7">
        <v>11.967501550606144</v>
      </c>
      <c r="J4999">
        <v>6.2</v>
      </c>
      <c r="K4999">
        <v>126.6285</v>
      </c>
      <c r="L4999">
        <v>124.8</v>
      </c>
      <c r="M4999">
        <v>6.5</v>
      </c>
      <c r="N4999">
        <v>6.1</v>
      </c>
    </row>
    <row r="5000" spans="1:14" x14ac:dyDescent="0.25">
      <c r="A5000" t="s">
        <v>7</v>
      </c>
      <c r="B5000" t="s">
        <v>63</v>
      </c>
      <c r="C5000" s="1">
        <v>42498</v>
      </c>
      <c r="D5000">
        <f>30-0-0</f>
        <v>30</v>
      </c>
      <c r="E5000">
        <v>12</v>
      </c>
      <c r="F5000" s="7">
        <v>21.880914252438494</v>
      </c>
      <c r="G5000" s="7">
        <v>13.121680293205522</v>
      </c>
      <c r="H5000">
        <v>10.53</v>
      </c>
      <c r="I5000" s="7">
        <v>10.113787425993797</v>
      </c>
      <c r="J5000">
        <v>6.3</v>
      </c>
      <c r="K5000">
        <v>128.01200000000003</v>
      </c>
      <c r="L5000">
        <v>96</v>
      </c>
      <c r="M5000">
        <v>5</v>
      </c>
      <c r="N5000">
        <v>4.7</v>
      </c>
    </row>
    <row r="5001" spans="1:14" x14ac:dyDescent="0.25">
      <c r="A5001" t="s">
        <v>8</v>
      </c>
      <c r="B5001" t="s">
        <v>63</v>
      </c>
      <c r="C5001" s="1">
        <v>42498</v>
      </c>
      <c r="D5001">
        <f>12.7-0-0</f>
        <v>12.7</v>
      </c>
      <c r="E5001">
        <v>9.4</v>
      </c>
      <c r="F5001" s="7">
        <v>9.2629203668656288</v>
      </c>
      <c r="G5001" s="7">
        <v>9.9689878770792202</v>
      </c>
      <c r="H5001">
        <v>8</v>
      </c>
      <c r="I5001" s="7">
        <v>7.683789117564138</v>
      </c>
      <c r="J5001">
        <v>5.7</v>
      </c>
      <c r="K5001">
        <v>115.27999999999999</v>
      </c>
      <c r="L5001">
        <v>75.2</v>
      </c>
      <c r="M5001">
        <v>5.6</v>
      </c>
      <c r="N5001">
        <v>5.3</v>
      </c>
    </row>
    <row r="5002" spans="1:14" x14ac:dyDescent="0.25">
      <c r="A5002" t="s">
        <v>9</v>
      </c>
      <c r="B5002" t="s">
        <v>63</v>
      </c>
      <c r="C5002" s="1">
        <v>42498</v>
      </c>
      <c r="D5002">
        <f>13.9-0-0</f>
        <v>13.9</v>
      </c>
      <c r="E5002">
        <v>11.3</v>
      </c>
      <c r="F5002" s="7">
        <v>10.138156936963169</v>
      </c>
      <c r="G5002" s="7">
        <v>12.909839300817591</v>
      </c>
      <c r="H5002">
        <v>10.36</v>
      </c>
      <c r="I5002" s="7">
        <v>9.9505069072455576</v>
      </c>
      <c r="J5002">
        <v>5.4</v>
      </c>
      <c r="K5002">
        <v>109.605</v>
      </c>
      <c r="L5002">
        <v>90.4</v>
      </c>
      <c r="M5002">
        <v>4.5999999999999996</v>
      </c>
      <c r="N5002">
        <v>4.4000000000000004</v>
      </c>
    </row>
    <row r="5003" spans="1:14" x14ac:dyDescent="0.25">
      <c r="A5003" t="s">
        <v>10</v>
      </c>
      <c r="B5003" t="s">
        <v>63</v>
      </c>
      <c r="C5003" s="1">
        <v>42498</v>
      </c>
      <c r="D5003">
        <f>33-0-0</f>
        <v>33</v>
      </c>
      <c r="E5003">
        <v>12.5</v>
      </c>
      <c r="F5003" s="7">
        <v>24.069005677682341</v>
      </c>
      <c r="G5003" s="7">
        <v>12.224471384268396</v>
      </c>
      <c r="H5003">
        <v>9.81</v>
      </c>
      <c r="I5003" s="7">
        <v>9.4222464054130253</v>
      </c>
      <c r="J5003">
        <v>8.1999999999999993</v>
      </c>
      <c r="K5003">
        <v>166.71000000000004</v>
      </c>
      <c r="L5003">
        <v>100</v>
      </c>
      <c r="M5003">
        <v>9</v>
      </c>
      <c r="N5003">
        <v>8.6</v>
      </c>
    </row>
    <row r="5004" spans="1:14" x14ac:dyDescent="0.25">
      <c r="A5004" t="s">
        <v>11</v>
      </c>
      <c r="B5004" t="s">
        <v>63</v>
      </c>
      <c r="C5004" s="1">
        <v>42498</v>
      </c>
      <c r="D5004">
        <f>13.1-0-1.3</f>
        <v>11.799999999999999</v>
      </c>
      <c r="E5004">
        <v>9.6</v>
      </c>
      <c r="F5004" s="7">
        <v>8.6064929392924725</v>
      </c>
      <c r="G5004" s="7">
        <v>11.701099520721735</v>
      </c>
      <c r="H5004">
        <v>9.39</v>
      </c>
      <c r="I5004" s="7">
        <v>9.0188474767409073</v>
      </c>
      <c r="J5004">
        <v>5</v>
      </c>
      <c r="K5004">
        <v>102.167</v>
      </c>
      <c r="L5004">
        <v>76.8</v>
      </c>
      <c r="M5004">
        <v>6.2</v>
      </c>
      <c r="N5004">
        <v>5.8</v>
      </c>
    </row>
    <row r="5005" spans="1:14" x14ac:dyDescent="0.25">
      <c r="A5005" t="s">
        <v>12</v>
      </c>
      <c r="B5005" t="s">
        <v>63</v>
      </c>
      <c r="C5005" s="1">
        <v>42498</v>
      </c>
      <c r="D5005">
        <f>34.6-0-0</f>
        <v>34.6</v>
      </c>
      <c r="E5005">
        <v>28.9</v>
      </c>
      <c r="F5005" s="7">
        <v>25.23598777114573</v>
      </c>
      <c r="G5005" s="7">
        <v>8.2617987031294042</v>
      </c>
      <c r="H5005">
        <v>6.63</v>
      </c>
      <c r="I5005" s="7">
        <v>6.3679402311812794</v>
      </c>
      <c r="J5005">
        <v>13.7</v>
      </c>
      <c r="K5005">
        <v>276.755</v>
      </c>
      <c r="L5005">
        <v>231.2</v>
      </c>
      <c r="M5005">
        <v>33.4</v>
      </c>
      <c r="N5005">
        <v>31.6</v>
      </c>
    </row>
    <row r="5006" spans="1:14" x14ac:dyDescent="0.25">
      <c r="A5006" t="s">
        <v>13</v>
      </c>
      <c r="B5006" t="s">
        <v>63</v>
      </c>
      <c r="C5006" s="1">
        <v>42498</v>
      </c>
      <c r="D5006">
        <f>11-0-0</f>
        <v>11</v>
      </c>
      <c r="E5006">
        <v>10</v>
      </c>
      <c r="F5006" s="7">
        <v>8.0230018925607798</v>
      </c>
      <c r="G5006" s="7">
        <v>8.6854806879052706</v>
      </c>
      <c r="H5006">
        <v>6.97</v>
      </c>
      <c r="I5006" s="7">
        <v>6.6945012686777554</v>
      </c>
      <c r="J5006">
        <v>4.4000000000000004</v>
      </c>
      <c r="K5006">
        <v>90</v>
      </c>
      <c r="L5006">
        <v>80</v>
      </c>
      <c r="M5006">
        <v>4.0999999999999996</v>
      </c>
      <c r="N5006">
        <v>3.9</v>
      </c>
    </row>
    <row r="5007" spans="1:14" x14ac:dyDescent="0.25">
      <c r="A5007" t="s">
        <v>14</v>
      </c>
      <c r="B5007" t="s">
        <v>63</v>
      </c>
      <c r="C5007" s="1">
        <v>42498</v>
      </c>
      <c r="D5007">
        <f>10-0-0</f>
        <v>10</v>
      </c>
      <c r="E5007">
        <v>6.1</v>
      </c>
      <c r="F5007" s="7">
        <v>7.2936380841461643</v>
      </c>
      <c r="G5007" s="7">
        <v>5.2461798703129396</v>
      </c>
      <c r="H5007">
        <v>4.21</v>
      </c>
      <c r="I5007" s="7">
        <v>4.0435940231181275</v>
      </c>
      <c r="J5007">
        <v>3.9</v>
      </c>
      <c r="K5007">
        <v>78</v>
      </c>
      <c r="L5007">
        <v>48.8</v>
      </c>
      <c r="M5007">
        <v>2.4</v>
      </c>
      <c r="N5007">
        <v>2.2000000000000002</v>
      </c>
    </row>
    <row r="5008" spans="1:14" x14ac:dyDescent="0.25">
      <c r="A5008" t="s">
        <v>15</v>
      </c>
      <c r="B5008" t="s">
        <v>63</v>
      </c>
      <c r="C5008" s="1">
        <v>42498</v>
      </c>
      <c r="D5008">
        <f>12-0-0</f>
        <v>12</v>
      </c>
      <c r="E5008">
        <v>9.9</v>
      </c>
      <c r="F5008" s="7">
        <v>8.7523657009753961</v>
      </c>
      <c r="G5008" s="7">
        <v>5.0841838173104028</v>
      </c>
      <c r="H5008">
        <v>4.08</v>
      </c>
      <c r="I5008" s="7">
        <v>3.9187324499577105</v>
      </c>
      <c r="J5008">
        <v>4.9000000000000004</v>
      </c>
      <c r="K5008">
        <v>99.5</v>
      </c>
      <c r="L5008">
        <v>79.2</v>
      </c>
      <c r="M5008">
        <v>5.4</v>
      </c>
      <c r="N5008">
        <v>5.0999999999999996</v>
      </c>
    </row>
    <row r="5009" spans="1:14" x14ac:dyDescent="0.25">
      <c r="A5009" t="s">
        <v>16</v>
      </c>
      <c r="B5009" t="s">
        <v>63</v>
      </c>
      <c r="C5009" s="1">
        <v>42498</v>
      </c>
      <c r="D5009">
        <f>11-0-0</f>
        <v>11</v>
      </c>
      <c r="E5009">
        <v>9.9</v>
      </c>
      <c r="F5009" s="7">
        <v>8.0230018925607798</v>
      </c>
      <c r="G5009" s="7">
        <v>8.4611784606709879</v>
      </c>
      <c r="H5009">
        <v>6.79</v>
      </c>
      <c r="I5009" s="7">
        <v>6.5216160135325616</v>
      </c>
      <c r="J5009">
        <v>4.2</v>
      </c>
      <c r="K5009">
        <v>85</v>
      </c>
      <c r="L5009">
        <v>79.2</v>
      </c>
      <c r="M5009">
        <v>8.6999999999999993</v>
      </c>
      <c r="N5009">
        <v>8.3000000000000007</v>
      </c>
    </row>
    <row r="5010" spans="1:14" x14ac:dyDescent="0.25">
      <c r="A5010" t="s">
        <v>17</v>
      </c>
      <c r="B5010" t="s">
        <v>63</v>
      </c>
      <c r="C5010" s="1">
        <v>42498</v>
      </c>
      <c r="D5010">
        <v>0</v>
      </c>
      <c r="E5010">
        <v>17</v>
      </c>
      <c r="F5010" s="7">
        <v>0</v>
      </c>
      <c r="G5010" s="7">
        <v>4.0997462644488296</v>
      </c>
      <c r="H5010">
        <v>3.29</v>
      </c>
      <c r="I5010" s="7">
        <v>3.1599582745982513</v>
      </c>
      <c r="J5010">
        <v>108.3</v>
      </c>
      <c r="K5010">
        <v>0</v>
      </c>
      <c r="L5010">
        <v>136</v>
      </c>
      <c r="M5010">
        <v>294.60000000000002</v>
      </c>
      <c r="N5010">
        <v>279</v>
      </c>
    </row>
    <row r="5011" spans="1:14" x14ac:dyDescent="0.25">
      <c r="A5011" t="s">
        <v>18</v>
      </c>
      <c r="B5011" t="s">
        <v>63</v>
      </c>
      <c r="C5011" s="1">
        <v>42498</v>
      </c>
      <c r="D5011">
        <f>19-0-0</f>
        <v>19</v>
      </c>
      <c r="E5011">
        <v>16.2</v>
      </c>
      <c r="F5011" s="7">
        <v>13.857912359877712</v>
      </c>
      <c r="G5011" s="7">
        <v>3.0903862418945587</v>
      </c>
      <c r="H5011">
        <v>2.48</v>
      </c>
      <c r="I5011" s="7">
        <v>2.3819746264448827</v>
      </c>
      <c r="J5011">
        <v>7.5</v>
      </c>
      <c r="K5011">
        <v>152</v>
      </c>
      <c r="L5011">
        <v>129.6</v>
      </c>
      <c r="M5011">
        <v>22</v>
      </c>
      <c r="N5011">
        <v>20.8</v>
      </c>
    </row>
    <row r="5012" spans="1:14" x14ac:dyDescent="0.25">
      <c r="A5012" t="s">
        <v>19</v>
      </c>
      <c r="B5012" t="s">
        <v>63</v>
      </c>
      <c r="C5012" s="1">
        <v>42498</v>
      </c>
      <c r="D5012">
        <f>15-0-0</f>
        <v>15</v>
      </c>
      <c r="E5012">
        <v>15</v>
      </c>
      <c r="F5012" s="7">
        <v>10.940457126219247</v>
      </c>
      <c r="G5012" s="7">
        <v>3.0779250070482096</v>
      </c>
      <c r="H5012">
        <v>2.4700000000000002</v>
      </c>
      <c r="I5012" s="7">
        <v>2.3723698900479278</v>
      </c>
      <c r="J5012">
        <v>5.7</v>
      </c>
      <c r="K5012">
        <v>115</v>
      </c>
      <c r="L5012">
        <v>120</v>
      </c>
      <c r="M5012">
        <v>26</v>
      </c>
      <c r="N5012">
        <v>24.6</v>
      </c>
    </row>
    <row r="5013" spans="1:14" x14ac:dyDescent="0.25">
      <c r="A5013" t="s">
        <v>20</v>
      </c>
      <c r="B5013" t="s">
        <v>63</v>
      </c>
      <c r="C5013" s="1">
        <v>42498</v>
      </c>
      <c r="D5013">
        <f>29-0-0</f>
        <v>29</v>
      </c>
      <c r="E5013">
        <v>23.5</v>
      </c>
      <c r="F5013" s="7">
        <v>21.151550444023876</v>
      </c>
      <c r="G5013" s="7">
        <v>2.5171694389625032</v>
      </c>
      <c r="H5013">
        <v>2.02</v>
      </c>
      <c r="I5013" s="7">
        <v>1.9401567521849448</v>
      </c>
      <c r="J5013">
        <v>12.2</v>
      </c>
      <c r="K5013">
        <v>246.5</v>
      </c>
      <c r="L5013">
        <v>188</v>
      </c>
      <c r="M5013">
        <v>28.2</v>
      </c>
      <c r="N5013">
        <v>26.7</v>
      </c>
    </row>
    <row r="5014" spans="1:14" x14ac:dyDescent="0.25">
      <c r="A5014" t="s">
        <v>21</v>
      </c>
      <c r="B5014" t="s">
        <v>63</v>
      </c>
      <c r="C5014" s="1">
        <v>42498</v>
      </c>
      <c r="D5014">
        <f>26-0-0</f>
        <v>26</v>
      </c>
      <c r="E5014">
        <v>22.5</v>
      </c>
      <c r="F5014" s="7">
        <v>18.963459018780028</v>
      </c>
      <c r="G5014" s="7">
        <v>3.7632929235974055</v>
      </c>
      <c r="H5014">
        <v>3.02</v>
      </c>
      <c r="I5014" s="7">
        <v>2.9006303918804619</v>
      </c>
      <c r="J5014">
        <v>10.3</v>
      </c>
      <c r="K5014">
        <v>208</v>
      </c>
      <c r="L5014">
        <v>180</v>
      </c>
      <c r="M5014">
        <v>43.9</v>
      </c>
      <c r="N5014">
        <v>41.5</v>
      </c>
    </row>
    <row r="5015" spans="1:14" x14ac:dyDescent="0.25">
      <c r="A5015" t="s">
        <v>22</v>
      </c>
      <c r="B5015" t="s">
        <v>63</v>
      </c>
      <c r="C5015" s="1">
        <v>42498</v>
      </c>
      <c r="D5015">
        <f>19-0-0</f>
        <v>19</v>
      </c>
      <c r="E5015">
        <v>17.100000000000001</v>
      </c>
      <c r="F5015" s="7">
        <v>13.857912359877712</v>
      </c>
      <c r="G5015" s="7">
        <v>1.7694953481815616</v>
      </c>
      <c r="H5015">
        <v>1.42</v>
      </c>
      <c r="I5015" s="7">
        <v>1.3638725683676345</v>
      </c>
      <c r="J5015">
        <v>6.9</v>
      </c>
      <c r="K5015">
        <v>140</v>
      </c>
      <c r="L5015">
        <v>136.80000000000001</v>
      </c>
      <c r="M5015">
        <v>27.8</v>
      </c>
      <c r="N5015">
        <v>26.4</v>
      </c>
    </row>
    <row r="5016" spans="1:14" x14ac:dyDescent="0.25">
      <c r="A5016" t="s">
        <v>23</v>
      </c>
      <c r="B5016" t="s">
        <v>63</v>
      </c>
      <c r="C5016" s="1">
        <v>42498</v>
      </c>
      <c r="D5016">
        <f>7.7-0-0</f>
        <v>7.7</v>
      </c>
      <c r="E5016">
        <v>5</v>
      </c>
      <c r="F5016" s="7">
        <v>5.6161013247925471</v>
      </c>
      <c r="G5016" s="7">
        <v>2.928390188892021</v>
      </c>
      <c r="H5016">
        <v>2.35</v>
      </c>
      <c r="I5016" s="7">
        <v>2.2571130532844657</v>
      </c>
      <c r="J5016">
        <v>3</v>
      </c>
      <c r="K5016">
        <v>60.045000000000002</v>
      </c>
      <c r="L5016">
        <v>40</v>
      </c>
      <c r="M5016">
        <v>1.1000000000000001</v>
      </c>
      <c r="N5016">
        <v>1</v>
      </c>
    </row>
    <row r="5017" spans="1:14" x14ac:dyDescent="0.25">
      <c r="A5017" t="s">
        <v>24</v>
      </c>
      <c r="B5017" t="s">
        <v>63</v>
      </c>
      <c r="C5017" s="1">
        <v>42498</v>
      </c>
      <c r="D5017">
        <f>38-0-0</f>
        <v>38</v>
      </c>
      <c r="E5017">
        <v>41</v>
      </c>
      <c r="F5017" s="7">
        <v>27.715824719755425</v>
      </c>
      <c r="G5017" s="7">
        <v>2.1433323935720323</v>
      </c>
      <c r="H5017">
        <v>1.72</v>
      </c>
      <c r="I5017" s="7">
        <v>1.6520146602762897</v>
      </c>
      <c r="J5017">
        <v>15.5</v>
      </c>
      <c r="K5017">
        <v>314.5</v>
      </c>
      <c r="L5017">
        <v>328</v>
      </c>
      <c r="M5017">
        <v>62.6</v>
      </c>
      <c r="N5017">
        <v>59.3</v>
      </c>
    </row>
    <row r="5018" spans="1:14" x14ac:dyDescent="0.25">
      <c r="A5018" t="s">
        <v>25</v>
      </c>
      <c r="B5018" t="s">
        <v>63</v>
      </c>
      <c r="C5018" s="1">
        <v>42498</v>
      </c>
      <c r="D5018">
        <f>6-0-0</f>
        <v>6</v>
      </c>
      <c r="E5018">
        <v>6.3</v>
      </c>
      <c r="F5018" s="7">
        <v>4.3761828504876981</v>
      </c>
      <c r="G5018" s="7">
        <v>2.878545249506625</v>
      </c>
      <c r="H5018">
        <v>2.31</v>
      </c>
      <c r="I5018" s="7">
        <v>2.2186941076966451</v>
      </c>
      <c r="J5018">
        <v>2.4</v>
      </c>
      <c r="K5018">
        <v>49</v>
      </c>
      <c r="L5018">
        <v>50.4</v>
      </c>
      <c r="M5018">
        <v>1.5</v>
      </c>
      <c r="N5018">
        <v>1.4</v>
      </c>
    </row>
    <row r="5019" spans="1:14" x14ac:dyDescent="0.25">
      <c r="A5019" t="s">
        <v>26</v>
      </c>
      <c r="B5019" t="s">
        <v>63</v>
      </c>
      <c r="C5019" s="1">
        <v>42498</v>
      </c>
      <c r="D5019">
        <f>19-0-0</f>
        <v>19</v>
      </c>
      <c r="E5019">
        <v>13.8</v>
      </c>
      <c r="F5019" s="7">
        <v>13.857912359877712</v>
      </c>
      <c r="G5019" s="7">
        <v>1.943952636030448</v>
      </c>
      <c r="H5019">
        <v>1.56</v>
      </c>
      <c r="I5019" s="7">
        <v>1.4983388779250071</v>
      </c>
      <c r="J5019">
        <v>7.7</v>
      </c>
      <c r="K5019">
        <v>157</v>
      </c>
      <c r="L5019">
        <v>110.4</v>
      </c>
      <c r="M5019">
        <v>9.5</v>
      </c>
      <c r="N5019">
        <v>9</v>
      </c>
    </row>
    <row r="5020" spans="1:14" x14ac:dyDescent="0.25">
      <c r="A5020" t="s">
        <v>27</v>
      </c>
      <c r="B5020" t="s">
        <v>63</v>
      </c>
      <c r="C5020" s="1">
        <v>42498</v>
      </c>
      <c r="D5020">
        <f>20-0-0</f>
        <v>20</v>
      </c>
      <c r="E5020">
        <v>18.2</v>
      </c>
      <c r="F5020" s="7">
        <v>14.587276168292329</v>
      </c>
      <c r="G5020" s="7">
        <v>1.6822667042571187</v>
      </c>
      <c r="H5020">
        <v>1.35</v>
      </c>
      <c r="I5020" s="7">
        <v>1.2966394135889485</v>
      </c>
      <c r="J5020">
        <v>7.8</v>
      </c>
      <c r="K5020">
        <v>158.5</v>
      </c>
      <c r="L5020">
        <v>145.6</v>
      </c>
      <c r="M5020">
        <v>30.8</v>
      </c>
      <c r="N5020">
        <v>29.2</v>
      </c>
    </row>
    <row r="5021" spans="1:14" x14ac:dyDescent="0.25">
      <c r="A5021" t="s">
        <v>28</v>
      </c>
      <c r="B5021" t="s">
        <v>63</v>
      </c>
      <c r="C5021" s="1">
        <v>42498</v>
      </c>
      <c r="D5021">
        <f>6-0-0</f>
        <v>6</v>
      </c>
      <c r="E5021">
        <v>7</v>
      </c>
      <c r="F5021" s="7">
        <v>4.3761828504876981</v>
      </c>
      <c r="G5021" s="7">
        <v>1.6698054694107698</v>
      </c>
      <c r="H5021">
        <v>1.34</v>
      </c>
      <c r="I5021" s="7">
        <v>1.2870346771919932</v>
      </c>
      <c r="J5021">
        <v>2.2999999999999998</v>
      </c>
      <c r="K5021">
        <v>47</v>
      </c>
      <c r="L5021">
        <v>56</v>
      </c>
      <c r="M5021">
        <v>9.1999999999999993</v>
      </c>
      <c r="N5021">
        <v>8.6999999999999993</v>
      </c>
    </row>
    <row r="5022" spans="1:14" x14ac:dyDescent="0.25">
      <c r="A5022" t="s">
        <v>29</v>
      </c>
      <c r="B5022" t="s">
        <v>63</v>
      </c>
      <c r="C5022" s="1">
        <v>42498</v>
      </c>
      <c r="D5022">
        <f>17-0-0</f>
        <v>17</v>
      </c>
      <c r="E5022">
        <v>12.4</v>
      </c>
      <c r="F5022" s="7">
        <v>12.39918474304848</v>
      </c>
      <c r="G5022" s="7">
        <v>1.6074992951790246</v>
      </c>
      <c r="H5022">
        <v>1.29</v>
      </c>
      <c r="I5022" s="7">
        <v>1.2390109952072172</v>
      </c>
      <c r="J5022">
        <v>6.7</v>
      </c>
      <c r="K5022">
        <v>136</v>
      </c>
      <c r="L5022">
        <v>99.2</v>
      </c>
      <c r="M5022">
        <v>5.8</v>
      </c>
      <c r="N5022">
        <v>5.4</v>
      </c>
    </row>
    <row r="5023" spans="1:14" x14ac:dyDescent="0.25">
      <c r="A5023" t="s">
        <v>30</v>
      </c>
      <c r="B5023" t="s">
        <v>63</v>
      </c>
      <c r="C5023" s="1">
        <v>42498</v>
      </c>
      <c r="D5023">
        <f>35-0-0</f>
        <v>35</v>
      </c>
      <c r="E5023">
        <v>31.3</v>
      </c>
      <c r="F5023" s="7">
        <v>25.527733294511574</v>
      </c>
      <c r="G5023" s="7">
        <v>1.9937975754158443</v>
      </c>
      <c r="H5023">
        <v>1.6</v>
      </c>
      <c r="I5023" s="7">
        <v>1.5367578235128279</v>
      </c>
      <c r="J5023">
        <v>13.6</v>
      </c>
      <c r="K5023">
        <v>276.5</v>
      </c>
      <c r="L5023">
        <v>250.4</v>
      </c>
      <c r="M5023">
        <v>12.5</v>
      </c>
      <c r="N5023">
        <v>11.9</v>
      </c>
    </row>
    <row r="5024" spans="1:14" x14ac:dyDescent="0.25">
      <c r="A5024" t="s">
        <v>31</v>
      </c>
      <c r="B5024" t="s">
        <v>63</v>
      </c>
      <c r="C5024" s="1">
        <v>42498</v>
      </c>
      <c r="D5024">
        <f>52.5-0-0</f>
        <v>52.5</v>
      </c>
      <c r="E5024">
        <v>41.6</v>
      </c>
      <c r="F5024" s="7">
        <v>38.291599941767359</v>
      </c>
      <c r="G5024" s="7">
        <v>1.6698054694107698</v>
      </c>
      <c r="H5024">
        <v>1.34</v>
      </c>
      <c r="I5024" s="7">
        <v>1.2870346771919932</v>
      </c>
      <c r="J5024">
        <v>20.100000000000001</v>
      </c>
      <c r="K5024">
        <v>408</v>
      </c>
      <c r="L5024">
        <v>332.8</v>
      </c>
      <c r="M5024">
        <v>32</v>
      </c>
      <c r="N5024">
        <v>30.3</v>
      </c>
    </row>
    <row r="5025" spans="1:14" x14ac:dyDescent="0.25">
      <c r="A5025" t="s">
        <v>32</v>
      </c>
      <c r="B5025" t="s">
        <v>63</v>
      </c>
      <c r="C5025" s="1">
        <v>42498</v>
      </c>
      <c r="D5025">
        <f>7-0-0</f>
        <v>7</v>
      </c>
      <c r="E5025">
        <v>6.8</v>
      </c>
      <c r="F5025" s="7">
        <v>5.1055466589023153</v>
      </c>
      <c r="G5025" s="7">
        <v>1.0342824922469691</v>
      </c>
      <c r="H5025">
        <v>0.83</v>
      </c>
      <c r="I5025" s="7">
        <v>0.79719312094727923</v>
      </c>
      <c r="J5025">
        <v>2.8</v>
      </c>
      <c r="K5025">
        <v>56</v>
      </c>
      <c r="L5025">
        <v>54.4</v>
      </c>
      <c r="M5025">
        <v>9.1</v>
      </c>
      <c r="N5025">
        <v>8.6</v>
      </c>
    </row>
    <row r="5026" spans="1:14" x14ac:dyDescent="0.25">
      <c r="A5026" t="s">
        <v>33</v>
      </c>
      <c r="B5026" t="s">
        <v>63</v>
      </c>
      <c r="C5026" s="1">
        <v>42498</v>
      </c>
      <c r="D5026">
        <v>0</v>
      </c>
      <c r="E5026">
        <v>15</v>
      </c>
      <c r="F5026" s="7">
        <v>0</v>
      </c>
      <c r="G5026" s="7">
        <v>1.2087397800958555</v>
      </c>
      <c r="H5026">
        <v>0.97</v>
      </c>
      <c r="I5026" s="7">
        <v>0.93165943050465172</v>
      </c>
      <c r="J5026">
        <v>95.5</v>
      </c>
      <c r="K5026">
        <v>0</v>
      </c>
      <c r="L5026">
        <v>120</v>
      </c>
      <c r="M5026">
        <v>477</v>
      </c>
      <c r="N5026">
        <v>451.8</v>
      </c>
    </row>
    <row r="5027" spans="1:14" x14ac:dyDescent="0.25">
      <c r="A5027" t="s">
        <v>34</v>
      </c>
      <c r="B5027" t="s">
        <v>63</v>
      </c>
      <c r="C5027" s="1">
        <v>42498</v>
      </c>
      <c r="D5027">
        <f>14-0-0</f>
        <v>14</v>
      </c>
      <c r="E5027">
        <v>7.7</v>
      </c>
      <c r="F5027" s="7">
        <v>10.211093317804631</v>
      </c>
      <c r="G5027" s="7">
        <v>0.69782915139554547</v>
      </c>
      <c r="H5027">
        <v>0.56000000000000005</v>
      </c>
      <c r="I5027" s="7">
        <v>0.53786523822948973</v>
      </c>
      <c r="J5027">
        <v>3.9</v>
      </c>
      <c r="K5027">
        <v>79.035000000000011</v>
      </c>
      <c r="L5027">
        <v>61.6</v>
      </c>
      <c r="M5027">
        <v>3.6</v>
      </c>
      <c r="N5027">
        <v>3.4</v>
      </c>
    </row>
    <row r="5028" spans="1:14" x14ac:dyDescent="0.25">
      <c r="A5028" t="s">
        <v>35</v>
      </c>
      <c r="B5028" t="s">
        <v>63</v>
      </c>
      <c r="C5028" s="1">
        <v>42498</v>
      </c>
      <c r="D5028">
        <f>21-0-0</f>
        <v>21</v>
      </c>
      <c r="E5028">
        <v>18</v>
      </c>
      <c r="F5028" s="7">
        <v>15.316639976706945</v>
      </c>
      <c r="G5028" s="7">
        <v>0.68536791654919649</v>
      </c>
      <c r="H5028">
        <v>0.55000000000000004</v>
      </c>
      <c r="I5028" s="7">
        <v>0.52826050183253459</v>
      </c>
      <c r="J5028">
        <v>8.3000000000000007</v>
      </c>
      <c r="K5028">
        <v>168</v>
      </c>
      <c r="L5028">
        <v>144</v>
      </c>
      <c r="M5028">
        <v>32.9</v>
      </c>
      <c r="N5028">
        <v>31.2</v>
      </c>
    </row>
    <row r="5029" spans="1:14" x14ac:dyDescent="0.25">
      <c r="A5029" t="s">
        <v>36</v>
      </c>
      <c r="B5029" t="s">
        <v>63</v>
      </c>
      <c r="C5029" s="1">
        <v>42498</v>
      </c>
      <c r="D5029">
        <v>0</v>
      </c>
      <c r="E5029">
        <v>8</v>
      </c>
      <c r="F5029" s="7">
        <v>0</v>
      </c>
      <c r="G5029" s="7">
        <v>0.31153087115872563</v>
      </c>
      <c r="H5029">
        <v>0.25</v>
      </c>
      <c r="I5029" s="7">
        <v>0.24011840992387931</v>
      </c>
      <c r="J5029">
        <v>50.9</v>
      </c>
      <c r="K5029">
        <v>0</v>
      </c>
      <c r="L5029">
        <v>64</v>
      </c>
      <c r="M5029">
        <v>0</v>
      </c>
      <c r="N5029">
        <v>0</v>
      </c>
    </row>
    <row r="5030" spans="1:14" x14ac:dyDescent="0.25">
      <c r="A5030" t="s">
        <v>37</v>
      </c>
      <c r="B5030" t="s">
        <v>63</v>
      </c>
      <c r="C5030" s="1">
        <v>42498</v>
      </c>
      <c r="D5030">
        <v>0</v>
      </c>
      <c r="E5030">
        <v>0</v>
      </c>
      <c r="F5030" s="7">
        <v>0</v>
      </c>
      <c r="G5030" s="7">
        <v>0</v>
      </c>
      <c r="H5030">
        <v>0</v>
      </c>
      <c r="I5030" s="7">
        <v>0</v>
      </c>
      <c r="J5030">
        <v>0</v>
      </c>
      <c r="K5030">
        <v>0</v>
      </c>
      <c r="L5030">
        <v>0</v>
      </c>
      <c r="M5030">
        <v>0</v>
      </c>
      <c r="N5030">
        <v>0</v>
      </c>
    </row>
    <row r="5031" spans="1:14" x14ac:dyDescent="0.25">
      <c r="A5031" t="s">
        <v>38</v>
      </c>
      <c r="B5031" t="s">
        <v>63</v>
      </c>
      <c r="C5031" s="1">
        <v>42498</v>
      </c>
      <c r="D5031">
        <v>0</v>
      </c>
      <c r="E5031">
        <v>10</v>
      </c>
      <c r="F5031" s="7">
        <v>0</v>
      </c>
      <c r="G5031" s="7">
        <v>0</v>
      </c>
      <c r="H5031">
        <v>0</v>
      </c>
      <c r="I5031" s="7">
        <v>0</v>
      </c>
      <c r="J5031">
        <v>63.7</v>
      </c>
      <c r="K5031">
        <v>0</v>
      </c>
      <c r="L5031">
        <v>80</v>
      </c>
      <c r="M5031">
        <v>319.60000000000002</v>
      </c>
      <c r="N5031">
        <v>302.7</v>
      </c>
    </row>
    <row r="5032" spans="1:14" x14ac:dyDescent="0.25">
      <c r="A5032" t="s">
        <v>59</v>
      </c>
      <c r="B5032" t="s">
        <v>63</v>
      </c>
      <c r="C5032" s="1">
        <v>42498</v>
      </c>
      <c r="D5032">
        <v>0</v>
      </c>
      <c r="E5032">
        <v>5</v>
      </c>
      <c r="F5032" s="7">
        <v>0</v>
      </c>
      <c r="G5032" s="7">
        <v>0</v>
      </c>
      <c r="I5032" s="7">
        <v>0</v>
      </c>
      <c r="K5032">
        <v>0</v>
      </c>
      <c r="L5032">
        <v>40</v>
      </c>
      <c r="M5032">
        <v>0</v>
      </c>
      <c r="N5032">
        <v>0</v>
      </c>
    </row>
    <row r="5033" spans="1:14" x14ac:dyDescent="0.25">
      <c r="A5033" t="s">
        <v>1</v>
      </c>
      <c r="B5033" t="s">
        <v>63</v>
      </c>
      <c r="C5033" s="1">
        <v>42499</v>
      </c>
      <c r="D5033">
        <v>649.29999999999995</v>
      </c>
      <c r="E5033">
        <v>507.19999999999993</v>
      </c>
      <c r="F5033">
        <v>540</v>
      </c>
      <c r="G5033">
        <v>219</v>
      </c>
      <c r="H5033">
        <v>177.35000000000002</v>
      </c>
      <c r="I5033">
        <v>183.60000000000002</v>
      </c>
      <c r="J5033">
        <v>544.98461538461538</v>
      </c>
      <c r="K5033">
        <v>5681.7000000000007</v>
      </c>
      <c r="L5033">
        <v>4908</v>
      </c>
      <c r="M5033">
        <v>1787</v>
      </c>
      <c r="N5033">
        <v>1668.72</v>
      </c>
    </row>
    <row r="5034" spans="1:14" x14ac:dyDescent="0.25">
      <c r="A5034" t="s">
        <v>2</v>
      </c>
      <c r="B5034" t="s">
        <v>63</v>
      </c>
      <c r="C5034" s="1">
        <v>42499</v>
      </c>
      <c r="D5034">
        <f>17.3-0-0</f>
        <v>17.3</v>
      </c>
      <c r="E5034">
        <v>16.100000000000001</v>
      </c>
      <c r="F5034" s="7">
        <v>14.38780224857539</v>
      </c>
      <c r="G5034" s="7">
        <v>25.561319424866081</v>
      </c>
      <c r="H5034">
        <v>20.7</v>
      </c>
      <c r="I5034" s="7">
        <v>21.429489709613758</v>
      </c>
      <c r="J5034">
        <v>7.5</v>
      </c>
      <c r="K5034">
        <v>161.405</v>
      </c>
      <c r="L5034">
        <v>144.9</v>
      </c>
      <c r="M5034">
        <v>9.5</v>
      </c>
      <c r="N5034">
        <v>8.9</v>
      </c>
    </row>
    <row r="5035" spans="1:14" x14ac:dyDescent="0.25">
      <c r="A5035" t="s">
        <v>3</v>
      </c>
      <c r="B5035" t="s">
        <v>63</v>
      </c>
      <c r="C5035" s="1">
        <v>42499</v>
      </c>
      <c r="D5035">
        <f>4.4-0-0</f>
        <v>4.4000000000000004</v>
      </c>
      <c r="E5035">
        <v>4.5</v>
      </c>
      <c r="F5035" s="7">
        <v>3.6593254273833362</v>
      </c>
      <c r="G5035" s="7">
        <v>17.423681984775865</v>
      </c>
      <c r="H5035">
        <v>14.11</v>
      </c>
      <c r="I5035" s="7">
        <v>14.607251198195657</v>
      </c>
      <c r="J5035">
        <v>3</v>
      </c>
      <c r="K5035">
        <v>64.03</v>
      </c>
      <c r="L5035">
        <v>40.5</v>
      </c>
      <c r="M5035">
        <v>7.8</v>
      </c>
      <c r="N5035">
        <v>7.3</v>
      </c>
    </row>
    <row r="5036" spans="1:14" x14ac:dyDescent="0.25">
      <c r="A5036" t="s">
        <v>4</v>
      </c>
      <c r="B5036" t="s">
        <v>63</v>
      </c>
      <c r="C5036" s="1">
        <v>42499</v>
      </c>
      <c r="D5036">
        <f>8-0-0.8</f>
        <v>7.2</v>
      </c>
      <c r="E5036">
        <v>7.8</v>
      </c>
      <c r="F5036" s="7">
        <v>5.9879870629909133</v>
      </c>
      <c r="G5036" s="7">
        <v>12.941189737806594</v>
      </c>
      <c r="H5036">
        <v>10.48</v>
      </c>
      <c r="I5036" s="7">
        <v>10.849326191147449</v>
      </c>
      <c r="J5036">
        <v>3.7</v>
      </c>
      <c r="K5036">
        <v>79.099999999999994</v>
      </c>
      <c r="L5036">
        <v>70.2</v>
      </c>
      <c r="M5036">
        <v>8.6</v>
      </c>
      <c r="N5036">
        <v>8</v>
      </c>
    </row>
    <row r="5037" spans="1:14" x14ac:dyDescent="0.25">
      <c r="A5037" t="s">
        <v>5</v>
      </c>
      <c r="B5037" t="s">
        <v>63</v>
      </c>
      <c r="C5037" s="1">
        <v>42499</v>
      </c>
      <c r="D5037">
        <f>27-0-0</f>
        <v>27</v>
      </c>
      <c r="E5037">
        <v>7.7</v>
      </c>
      <c r="F5037" s="7">
        <v>22.454951486215926</v>
      </c>
      <c r="G5037" s="7">
        <v>12.484296588666476</v>
      </c>
      <c r="H5037">
        <v>10.11</v>
      </c>
      <c r="I5037" s="7">
        <v>10.466287003101211</v>
      </c>
      <c r="J5037">
        <v>9.1</v>
      </c>
      <c r="K5037">
        <v>194.90799999999999</v>
      </c>
      <c r="L5037">
        <v>69.3</v>
      </c>
      <c r="M5037">
        <v>7.7</v>
      </c>
      <c r="N5037">
        <v>7.2</v>
      </c>
    </row>
    <row r="5038" spans="1:14" x14ac:dyDescent="0.25">
      <c r="A5038" t="s">
        <v>6</v>
      </c>
      <c r="B5038" t="s">
        <v>63</v>
      </c>
      <c r="C5038" s="1">
        <v>42499</v>
      </c>
      <c r="D5038">
        <f>16.8-0-0</f>
        <v>16.8</v>
      </c>
      <c r="E5038">
        <v>15.6</v>
      </c>
      <c r="F5038" s="7">
        <v>13.971969813645465</v>
      </c>
      <c r="G5038" s="7">
        <v>15.386185508880743</v>
      </c>
      <c r="H5038">
        <v>12.46</v>
      </c>
      <c r="I5038" s="7">
        <v>12.8991034677192</v>
      </c>
      <c r="J5038">
        <v>6.7</v>
      </c>
      <c r="K5038">
        <v>143.3785</v>
      </c>
      <c r="L5038">
        <v>140.4</v>
      </c>
      <c r="M5038">
        <v>8</v>
      </c>
      <c r="N5038">
        <v>7.5</v>
      </c>
    </row>
    <row r="5039" spans="1:14" x14ac:dyDescent="0.25">
      <c r="A5039" t="s">
        <v>7</v>
      </c>
      <c r="B5039" t="s">
        <v>63</v>
      </c>
      <c r="C5039" s="1">
        <v>42499</v>
      </c>
      <c r="D5039">
        <f>30-0-0</f>
        <v>30</v>
      </c>
      <c r="E5039">
        <v>12</v>
      </c>
      <c r="F5039" s="7">
        <v>24.949946095795475</v>
      </c>
      <c r="G5039" s="7">
        <v>13.002932055257961</v>
      </c>
      <c r="H5039">
        <v>10.53</v>
      </c>
      <c r="I5039" s="7">
        <v>10.901088243586129</v>
      </c>
      <c r="J5039">
        <v>7.4</v>
      </c>
      <c r="K5039">
        <v>158.01200000000003</v>
      </c>
      <c r="L5039">
        <v>108</v>
      </c>
      <c r="M5039">
        <v>6.8</v>
      </c>
      <c r="N5039">
        <v>6.3</v>
      </c>
    </row>
    <row r="5040" spans="1:14" x14ac:dyDescent="0.25">
      <c r="A5040" t="s">
        <v>8</v>
      </c>
      <c r="B5040" t="s">
        <v>63</v>
      </c>
      <c r="C5040" s="1">
        <v>42499</v>
      </c>
      <c r="D5040">
        <f>12.7-0-0</f>
        <v>12.7</v>
      </c>
      <c r="E5040">
        <v>9.4</v>
      </c>
      <c r="F5040" s="7">
        <v>10.562143847220083</v>
      </c>
      <c r="G5040" s="7">
        <v>9.8787707922187753</v>
      </c>
      <c r="H5040">
        <v>8</v>
      </c>
      <c r="I5040" s="7">
        <v>8.2819283901888916</v>
      </c>
      <c r="J5040">
        <v>6</v>
      </c>
      <c r="K5040">
        <v>127.96</v>
      </c>
      <c r="L5040">
        <v>84.600000000000009</v>
      </c>
      <c r="M5040">
        <v>6.8</v>
      </c>
      <c r="N5040">
        <v>6.3</v>
      </c>
    </row>
    <row r="5041" spans="1:14" x14ac:dyDescent="0.25">
      <c r="A5041" t="s">
        <v>9</v>
      </c>
      <c r="B5041" t="s">
        <v>63</v>
      </c>
      <c r="C5041" s="1">
        <v>42499</v>
      </c>
      <c r="D5041">
        <f>11.3-0-0</f>
        <v>11.3</v>
      </c>
      <c r="E5041">
        <v>11.3</v>
      </c>
      <c r="F5041" s="7">
        <v>9.3978130294162945</v>
      </c>
      <c r="G5041" s="7">
        <v>12.793008175923312</v>
      </c>
      <c r="H5041">
        <v>10.36</v>
      </c>
      <c r="I5041" s="7">
        <v>10.725097265294615</v>
      </c>
      <c r="J5041">
        <v>5.6</v>
      </c>
      <c r="K5041">
        <v>120.855</v>
      </c>
      <c r="L5041">
        <v>101.7</v>
      </c>
      <c r="M5041">
        <v>5.6</v>
      </c>
      <c r="N5041">
        <v>5.2</v>
      </c>
    </row>
    <row r="5042" spans="1:14" x14ac:dyDescent="0.25">
      <c r="A5042" t="s">
        <v>10</v>
      </c>
      <c r="B5042" t="s">
        <v>63</v>
      </c>
      <c r="C5042" s="1">
        <v>42499</v>
      </c>
      <c r="D5042">
        <f>24.4-0-0</f>
        <v>24.4</v>
      </c>
      <c r="E5042">
        <v>12.5</v>
      </c>
      <c r="F5042" s="7">
        <v>20.29262282458032</v>
      </c>
      <c r="G5042" s="7">
        <v>12.113842683958275</v>
      </c>
      <c r="H5042">
        <v>9.81</v>
      </c>
      <c r="I5042" s="7">
        <v>10.155714688469129</v>
      </c>
      <c r="J5042">
        <v>8.9</v>
      </c>
      <c r="K5042">
        <v>191.15000000000003</v>
      </c>
      <c r="L5042">
        <v>112.5</v>
      </c>
      <c r="M5042">
        <v>11.3</v>
      </c>
      <c r="N5042">
        <v>10.6</v>
      </c>
    </row>
    <row r="5043" spans="1:14" x14ac:dyDescent="0.25">
      <c r="A5043" t="s">
        <v>11</v>
      </c>
      <c r="B5043" t="s">
        <v>63</v>
      </c>
      <c r="C5043" s="1">
        <v>42499</v>
      </c>
      <c r="D5043">
        <f>14.5-0-0</f>
        <v>14.5</v>
      </c>
      <c r="E5043">
        <v>9.6</v>
      </c>
      <c r="F5043" s="7">
        <v>12.059140612967813</v>
      </c>
      <c r="G5043" s="7">
        <v>11.59520721736679</v>
      </c>
      <c r="H5043">
        <v>9.39</v>
      </c>
      <c r="I5043" s="7">
        <v>9.7209134479842128</v>
      </c>
      <c r="J5043">
        <v>5.4</v>
      </c>
      <c r="K5043">
        <v>116.697</v>
      </c>
      <c r="L5043">
        <v>86.399999999999991</v>
      </c>
      <c r="M5043">
        <v>7.7</v>
      </c>
      <c r="N5043">
        <v>7.2</v>
      </c>
    </row>
    <row r="5044" spans="1:14" x14ac:dyDescent="0.25">
      <c r="A5044" t="s">
        <v>12</v>
      </c>
      <c r="B5044" t="s">
        <v>63</v>
      </c>
      <c r="C5044" s="1">
        <v>42499</v>
      </c>
      <c r="D5044">
        <f>34.6-0-0</f>
        <v>34.6</v>
      </c>
      <c r="E5044">
        <v>28.9</v>
      </c>
      <c r="F5044" s="7">
        <v>28.775604497150781</v>
      </c>
      <c r="G5044" s="7">
        <v>8.1870312940513106</v>
      </c>
      <c r="H5044">
        <v>6.63</v>
      </c>
      <c r="I5044" s="7">
        <v>6.8636481533690432</v>
      </c>
      <c r="J5044">
        <v>14.5</v>
      </c>
      <c r="K5044">
        <v>311.39</v>
      </c>
      <c r="L5044">
        <v>260.09999999999997</v>
      </c>
      <c r="M5044">
        <v>41</v>
      </c>
      <c r="N5044">
        <v>38.299999999999997</v>
      </c>
    </row>
    <row r="5045" spans="1:14" x14ac:dyDescent="0.25">
      <c r="A5045" t="s">
        <v>13</v>
      </c>
      <c r="B5045" t="s">
        <v>63</v>
      </c>
      <c r="C5045" s="1">
        <v>42499</v>
      </c>
      <c r="D5045">
        <f>11-0-0</f>
        <v>11</v>
      </c>
      <c r="E5045">
        <v>10</v>
      </c>
      <c r="F5045" s="7">
        <v>9.1483135684583399</v>
      </c>
      <c r="G5045" s="7">
        <v>8.6068790527206076</v>
      </c>
      <c r="H5045">
        <v>6.97</v>
      </c>
      <c r="I5045" s="7">
        <v>7.2156301099520714</v>
      </c>
      <c r="J5045">
        <v>4.7</v>
      </c>
      <c r="K5045">
        <v>101</v>
      </c>
      <c r="L5045">
        <v>90</v>
      </c>
      <c r="M5045">
        <v>5</v>
      </c>
      <c r="N5045">
        <v>4.5999999999999996</v>
      </c>
    </row>
    <row r="5046" spans="1:14" x14ac:dyDescent="0.25">
      <c r="A5046" t="s">
        <v>14</v>
      </c>
      <c r="B5046" t="s">
        <v>63</v>
      </c>
      <c r="C5046" s="1">
        <v>42499</v>
      </c>
      <c r="D5046">
        <f>10-0-0</f>
        <v>10</v>
      </c>
      <c r="E5046">
        <v>6.1</v>
      </c>
      <c r="F5046" s="7">
        <v>8.3166486985984918</v>
      </c>
      <c r="G5046" s="7">
        <v>5.1987031294051302</v>
      </c>
      <c r="H5046">
        <v>4.21</v>
      </c>
      <c r="I5046" s="7">
        <v>4.3583648153369046</v>
      </c>
      <c r="J5046">
        <v>4.0999999999999996</v>
      </c>
      <c r="K5046">
        <v>88</v>
      </c>
      <c r="L5046">
        <v>54.9</v>
      </c>
      <c r="M5046">
        <v>2.9</v>
      </c>
      <c r="N5046">
        <v>2.7</v>
      </c>
    </row>
    <row r="5047" spans="1:14" x14ac:dyDescent="0.25">
      <c r="A5047" t="s">
        <v>15</v>
      </c>
      <c r="B5047" t="s">
        <v>63</v>
      </c>
      <c r="C5047" s="1">
        <v>42499</v>
      </c>
      <c r="D5047">
        <f>12-0-0</f>
        <v>12</v>
      </c>
      <c r="E5047">
        <v>9.9</v>
      </c>
      <c r="F5047" s="7">
        <v>9.9799784383181898</v>
      </c>
      <c r="G5047" s="7">
        <v>5.0381731040315749</v>
      </c>
      <c r="H5047">
        <v>4.08</v>
      </c>
      <c r="I5047" s="7">
        <v>4.2237834789963351</v>
      </c>
      <c r="J5047">
        <v>5.2</v>
      </c>
      <c r="K5047">
        <v>111.5</v>
      </c>
      <c r="L5047">
        <v>89.100000000000009</v>
      </c>
      <c r="M5047">
        <v>6.6</v>
      </c>
      <c r="N5047">
        <v>6.2</v>
      </c>
    </row>
    <row r="5048" spans="1:14" x14ac:dyDescent="0.25">
      <c r="A5048" t="s">
        <v>16</v>
      </c>
      <c r="B5048" t="s">
        <v>63</v>
      </c>
      <c r="C5048" s="1">
        <v>42499</v>
      </c>
      <c r="D5048">
        <f>10-0-0</f>
        <v>10</v>
      </c>
      <c r="E5048">
        <v>9.9</v>
      </c>
      <c r="F5048" s="7">
        <v>8.3166486985984918</v>
      </c>
      <c r="G5048" s="7">
        <v>8.3846067098956851</v>
      </c>
      <c r="H5048">
        <v>6.79</v>
      </c>
      <c r="I5048" s="7">
        <v>7.0292867211728227</v>
      </c>
      <c r="J5048">
        <v>4.4000000000000004</v>
      </c>
      <c r="K5048">
        <v>95</v>
      </c>
      <c r="L5048">
        <v>89.100000000000009</v>
      </c>
      <c r="M5048">
        <v>10.6</v>
      </c>
      <c r="N5048">
        <v>9.9</v>
      </c>
    </row>
    <row r="5049" spans="1:14" x14ac:dyDescent="0.25">
      <c r="A5049" t="s">
        <v>17</v>
      </c>
      <c r="B5049" t="s">
        <v>63</v>
      </c>
      <c r="C5049" s="1">
        <v>42499</v>
      </c>
      <c r="D5049">
        <v>0</v>
      </c>
      <c r="E5049">
        <v>17</v>
      </c>
      <c r="F5049" s="7">
        <v>0</v>
      </c>
      <c r="G5049" s="7">
        <v>4.0626444882999708</v>
      </c>
      <c r="H5049">
        <v>3.29</v>
      </c>
      <c r="I5049" s="7">
        <v>3.405943050465182</v>
      </c>
      <c r="J5049">
        <v>103.1</v>
      </c>
      <c r="K5049">
        <v>0</v>
      </c>
      <c r="L5049">
        <v>153</v>
      </c>
      <c r="M5049">
        <v>324.10000000000002</v>
      </c>
      <c r="N5049">
        <v>302.60000000000002</v>
      </c>
    </row>
    <row r="5050" spans="1:14" x14ac:dyDescent="0.25">
      <c r="A5050" t="s">
        <v>18</v>
      </c>
      <c r="B5050" t="s">
        <v>63</v>
      </c>
      <c r="C5050" s="1">
        <v>42499</v>
      </c>
      <c r="D5050">
        <f>22.5-0-0</f>
        <v>22.5</v>
      </c>
      <c r="E5050">
        <v>16.2</v>
      </c>
      <c r="F5050" s="7">
        <v>18.712459571846605</v>
      </c>
      <c r="G5050" s="7">
        <v>3.0624189455878201</v>
      </c>
      <c r="H5050">
        <v>2.48</v>
      </c>
      <c r="I5050" s="7">
        <v>2.5673978009585565</v>
      </c>
      <c r="J5050">
        <v>8.1</v>
      </c>
      <c r="K5050">
        <v>174.5</v>
      </c>
      <c r="L5050">
        <v>145.79999999999998</v>
      </c>
      <c r="M5050">
        <v>27.6</v>
      </c>
      <c r="N5050">
        <v>25.7</v>
      </c>
    </row>
    <row r="5051" spans="1:14" x14ac:dyDescent="0.25">
      <c r="A5051" t="s">
        <v>19</v>
      </c>
      <c r="B5051" t="s">
        <v>63</v>
      </c>
      <c r="C5051" s="1">
        <v>42499</v>
      </c>
      <c r="D5051">
        <f>15.5-0-0</f>
        <v>15.5</v>
      </c>
      <c r="E5051">
        <v>15</v>
      </c>
      <c r="F5051" s="7">
        <v>12.890805482827661</v>
      </c>
      <c r="G5051" s="7">
        <v>3.0500704820975471</v>
      </c>
      <c r="H5051">
        <v>2.4700000000000002</v>
      </c>
      <c r="I5051" s="7">
        <v>2.5570453904708206</v>
      </c>
      <c r="J5051">
        <v>6.1</v>
      </c>
      <c r="K5051">
        <v>130.5</v>
      </c>
      <c r="L5051">
        <v>135</v>
      </c>
      <c r="M5051">
        <v>32.200000000000003</v>
      </c>
      <c r="N5051">
        <v>30.1</v>
      </c>
    </row>
    <row r="5052" spans="1:14" x14ac:dyDescent="0.25">
      <c r="A5052" t="s">
        <v>20</v>
      </c>
      <c r="B5052" t="s">
        <v>63</v>
      </c>
      <c r="C5052" s="1">
        <v>42499</v>
      </c>
      <c r="D5052">
        <f>29-0-0</f>
        <v>29</v>
      </c>
      <c r="E5052">
        <v>23.5</v>
      </c>
      <c r="F5052" s="7">
        <v>24.118281225935625</v>
      </c>
      <c r="G5052" s="7">
        <v>2.4943896250352409</v>
      </c>
      <c r="H5052">
        <v>2.02</v>
      </c>
      <c r="I5052" s="7">
        <v>2.0911869185226952</v>
      </c>
      <c r="J5052">
        <v>12.8</v>
      </c>
      <c r="K5052">
        <v>275.5</v>
      </c>
      <c r="L5052">
        <v>211.5</v>
      </c>
      <c r="M5052">
        <v>34.4</v>
      </c>
      <c r="N5052">
        <v>32.200000000000003</v>
      </c>
    </row>
    <row r="5053" spans="1:14" x14ac:dyDescent="0.25">
      <c r="A5053" t="s">
        <v>21</v>
      </c>
      <c r="B5053" t="s">
        <v>63</v>
      </c>
      <c r="C5053" s="1">
        <v>42499</v>
      </c>
      <c r="D5053">
        <f>26-0-0</f>
        <v>26</v>
      </c>
      <c r="E5053">
        <v>22.5</v>
      </c>
      <c r="F5053" s="7">
        <v>21.623286616356076</v>
      </c>
      <c r="G5053" s="7">
        <v>3.7292359740625876</v>
      </c>
      <c r="H5053">
        <v>3.02</v>
      </c>
      <c r="I5053" s="7">
        <v>3.1264279672963067</v>
      </c>
      <c r="J5053">
        <v>10.9</v>
      </c>
      <c r="K5053">
        <v>234</v>
      </c>
      <c r="L5053">
        <v>202.5</v>
      </c>
      <c r="M5053">
        <v>53.9</v>
      </c>
      <c r="N5053">
        <v>50.3</v>
      </c>
    </row>
    <row r="5054" spans="1:14" x14ac:dyDescent="0.25">
      <c r="A5054" t="s">
        <v>22</v>
      </c>
      <c r="B5054" t="s">
        <v>63</v>
      </c>
      <c r="C5054" s="1">
        <v>42499</v>
      </c>
      <c r="D5054">
        <f>18.5-0-0</f>
        <v>18.5</v>
      </c>
      <c r="E5054">
        <v>17.100000000000001</v>
      </c>
      <c r="F5054" s="7">
        <v>15.385800092407209</v>
      </c>
      <c r="G5054" s="7">
        <v>1.7534818156188323</v>
      </c>
      <c r="H5054">
        <v>1.42</v>
      </c>
      <c r="I5054" s="7">
        <v>1.4700422892585283</v>
      </c>
      <c r="J5054">
        <v>7.4</v>
      </c>
      <c r="K5054">
        <v>158.5</v>
      </c>
      <c r="L5054">
        <v>153.9</v>
      </c>
      <c r="M5054">
        <v>34.4</v>
      </c>
      <c r="N5054">
        <v>32.1</v>
      </c>
    </row>
    <row r="5055" spans="1:14" x14ac:dyDescent="0.25">
      <c r="A5055" t="s">
        <v>23</v>
      </c>
      <c r="B5055" t="s">
        <v>63</v>
      </c>
      <c r="C5055" s="1">
        <v>42499</v>
      </c>
      <c r="D5055">
        <f>6-0-0</f>
        <v>6</v>
      </c>
      <c r="E5055">
        <v>5</v>
      </c>
      <c r="F5055" s="7">
        <v>4.9899892191590949</v>
      </c>
      <c r="G5055" s="7">
        <v>2.9018889202142653</v>
      </c>
      <c r="H5055">
        <v>2.35</v>
      </c>
      <c r="I5055" s="7">
        <v>2.4328164646179871</v>
      </c>
      <c r="J5055">
        <v>3.1</v>
      </c>
      <c r="K5055">
        <v>66.075000000000003</v>
      </c>
      <c r="L5055">
        <v>45</v>
      </c>
      <c r="M5055">
        <v>1.3</v>
      </c>
      <c r="N5055">
        <v>1.2</v>
      </c>
    </row>
    <row r="5056" spans="1:14" x14ac:dyDescent="0.25">
      <c r="A5056" t="s">
        <v>24</v>
      </c>
      <c r="B5056" t="s">
        <v>63</v>
      </c>
      <c r="C5056" s="1">
        <v>42499</v>
      </c>
      <c r="D5056">
        <f>39-0-0</f>
        <v>39</v>
      </c>
      <c r="E5056">
        <v>41</v>
      </c>
      <c r="F5056" s="7">
        <v>32.434929924534117</v>
      </c>
      <c r="G5056" s="7">
        <v>2.1239357203270366</v>
      </c>
      <c r="H5056">
        <v>1.72</v>
      </c>
      <c r="I5056" s="7">
        <v>1.7806146038906117</v>
      </c>
      <c r="J5056">
        <v>16.5</v>
      </c>
      <c r="K5056">
        <v>353.5</v>
      </c>
      <c r="L5056">
        <v>369</v>
      </c>
      <c r="M5056">
        <v>76.8</v>
      </c>
      <c r="N5056">
        <v>71.7</v>
      </c>
    </row>
    <row r="5057" spans="1:14" x14ac:dyDescent="0.25">
      <c r="A5057" t="s">
        <v>25</v>
      </c>
      <c r="B5057" t="s">
        <v>63</v>
      </c>
      <c r="C5057" s="1">
        <v>42499</v>
      </c>
      <c r="D5057">
        <f>6-0-0</f>
        <v>6</v>
      </c>
      <c r="E5057">
        <v>6.3</v>
      </c>
      <c r="F5057" s="7">
        <v>4.9899892191590949</v>
      </c>
      <c r="G5057" s="7">
        <v>2.8524950662531712</v>
      </c>
      <c r="H5057">
        <v>2.31</v>
      </c>
      <c r="I5057" s="7">
        <v>2.3914068226670424</v>
      </c>
      <c r="J5057">
        <v>2.6</v>
      </c>
      <c r="K5057">
        <v>55</v>
      </c>
      <c r="L5057">
        <v>56.699999999999996</v>
      </c>
      <c r="M5057">
        <v>1.8</v>
      </c>
      <c r="N5057">
        <v>1.7</v>
      </c>
    </row>
    <row r="5058" spans="1:14" x14ac:dyDescent="0.25">
      <c r="A5058" t="s">
        <v>26</v>
      </c>
      <c r="B5058" t="s">
        <v>63</v>
      </c>
      <c r="C5058" s="1">
        <v>42499</v>
      </c>
      <c r="D5058">
        <f>19-0-0</f>
        <v>19</v>
      </c>
      <c r="E5058">
        <v>13.8</v>
      </c>
      <c r="F5058" s="7">
        <v>15.801632527337134</v>
      </c>
      <c r="G5058" s="7">
        <v>1.9263603044826612</v>
      </c>
      <c r="H5058">
        <v>1.56</v>
      </c>
      <c r="I5058" s="7">
        <v>1.6149760360868339</v>
      </c>
      <c r="J5058">
        <v>8.1999999999999993</v>
      </c>
      <c r="K5058">
        <v>176</v>
      </c>
      <c r="L5058">
        <v>124.2</v>
      </c>
      <c r="M5058">
        <v>11.6</v>
      </c>
      <c r="N5058">
        <v>10.8</v>
      </c>
    </row>
    <row r="5059" spans="1:14" x14ac:dyDescent="0.25">
      <c r="A5059" t="s">
        <v>27</v>
      </c>
      <c r="B5059" t="s">
        <v>63</v>
      </c>
      <c r="C5059" s="1">
        <v>42499</v>
      </c>
      <c r="D5059">
        <f>19-0-0</f>
        <v>19</v>
      </c>
      <c r="E5059">
        <v>18.2</v>
      </c>
      <c r="F5059" s="7">
        <v>15.801632527337134</v>
      </c>
      <c r="G5059" s="7">
        <v>1.6670425711869186</v>
      </c>
      <c r="H5059">
        <v>1.35</v>
      </c>
      <c r="I5059" s="7">
        <v>1.3975754158443756</v>
      </c>
      <c r="J5059">
        <v>8.3000000000000007</v>
      </c>
      <c r="K5059">
        <v>177.5</v>
      </c>
      <c r="L5059">
        <v>163.79999999999998</v>
      </c>
      <c r="M5059">
        <v>37.700000000000003</v>
      </c>
      <c r="N5059">
        <v>35.200000000000003</v>
      </c>
    </row>
    <row r="5060" spans="1:14" x14ac:dyDescent="0.25">
      <c r="A5060" t="s">
        <v>28</v>
      </c>
      <c r="B5060" t="s">
        <v>63</v>
      </c>
      <c r="C5060" s="1">
        <v>42499</v>
      </c>
      <c r="D5060">
        <f>6-0-0</f>
        <v>6</v>
      </c>
      <c r="E5060">
        <v>7</v>
      </c>
      <c r="F5060" s="7">
        <v>4.9899892191590949</v>
      </c>
      <c r="G5060" s="7">
        <v>1.654694107696645</v>
      </c>
      <c r="H5060">
        <v>1.34</v>
      </c>
      <c r="I5060" s="7">
        <v>1.3872230053566397</v>
      </c>
      <c r="J5060">
        <v>2.5</v>
      </c>
      <c r="K5060">
        <v>53</v>
      </c>
      <c r="L5060">
        <v>63</v>
      </c>
      <c r="M5060">
        <v>11.3</v>
      </c>
      <c r="N5060">
        <v>10.6</v>
      </c>
    </row>
    <row r="5061" spans="1:14" x14ac:dyDescent="0.25">
      <c r="A5061" t="s">
        <v>29</v>
      </c>
      <c r="B5061" t="s">
        <v>63</v>
      </c>
      <c r="C5061" s="1">
        <v>42499</v>
      </c>
      <c r="D5061">
        <f>17-0-0</f>
        <v>17</v>
      </c>
      <c r="E5061">
        <v>12.4</v>
      </c>
      <c r="F5061" s="7">
        <v>14.138302787617436</v>
      </c>
      <c r="G5061" s="7">
        <v>1.5929517902452774</v>
      </c>
      <c r="H5061">
        <v>1.29</v>
      </c>
      <c r="I5061" s="7">
        <v>1.3354609529179589</v>
      </c>
      <c r="J5061">
        <v>7.1</v>
      </c>
      <c r="K5061">
        <v>153</v>
      </c>
      <c r="L5061">
        <v>111.60000000000001</v>
      </c>
      <c r="M5061">
        <v>7</v>
      </c>
      <c r="N5061">
        <v>6.6</v>
      </c>
    </row>
    <row r="5062" spans="1:14" x14ac:dyDescent="0.25">
      <c r="A5062" t="s">
        <v>30</v>
      </c>
      <c r="B5062" t="s">
        <v>63</v>
      </c>
      <c r="C5062" s="1">
        <v>42499</v>
      </c>
      <c r="D5062">
        <f>36-0-0</f>
        <v>36</v>
      </c>
      <c r="E5062">
        <v>31.3</v>
      </c>
      <c r="F5062" s="7">
        <v>29.939935314954568</v>
      </c>
      <c r="G5062" s="7">
        <v>1.9757541584437552</v>
      </c>
      <c r="H5062">
        <v>1.6</v>
      </c>
      <c r="I5062" s="7">
        <v>1.6563856780377784</v>
      </c>
      <c r="J5062">
        <v>14.6</v>
      </c>
      <c r="K5062">
        <v>312.5</v>
      </c>
      <c r="L5062">
        <v>281.7</v>
      </c>
      <c r="M5062">
        <v>15.4</v>
      </c>
      <c r="N5062">
        <v>14.4</v>
      </c>
    </row>
    <row r="5063" spans="1:14" x14ac:dyDescent="0.25">
      <c r="A5063" t="s">
        <v>31</v>
      </c>
      <c r="B5063" t="s">
        <v>63</v>
      </c>
      <c r="C5063" s="1">
        <v>42499</v>
      </c>
      <c r="D5063">
        <f>52-0-0</f>
        <v>52</v>
      </c>
      <c r="E5063">
        <v>41.6</v>
      </c>
      <c r="F5063" s="7">
        <v>43.246573232712151</v>
      </c>
      <c r="G5063" s="7">
        <v>1.654694107696645</v>
      </c>
      <c r="H5063">
        <v>1.34</v>
      </c>
      <c r="I5063" s="7">
        <v>1.3872230053566397</v>
      </c>
      <c r="J5063">
        <v>21.5</v>
      </c>
      <c r="K5063">
        <v>460</v>
      </c>
      <c r="L5063">
        <v>374.40000000000003</v>
      </c>
      <c r="M5063">
        <v>39.4</v>
      </c>
      <c r="N5063">
        <v>36.799999999999997</v>
      </c>
    </row>
    <row r="5064" spans="1:14" x14ac:dyDescent="0.25">
      <c r="A5064" t="s">
        <v>32</v>
      </c>
      <c r="B5064" t="s">
        <v>63</v>
      </c>
      <c r="C5064" s="1">
        <v>42499</v>
      </c>
      <c r="D5064">
        <f>7-0-0</f>
        <v>7</v>
      </c>
      <c r="E5064">
        <v>6.8</v>
      </c>
      <c r="F5064" s="7">
        <v>5.8216540890189439</v>
      </c>
      <c r="G5064" s="7">
        <v>1.0249224696926977</v>
      </c>
      <c r="H5064">
        <v>0.83</v>
      </c>
      <c r="I5064" s="7">
        <v>0.85925007048209745</v>
      </c>
      <c r="J5064">
        <v>2.9</v>
      </c>
      <c r="K5064">
        <v>63</v>
      </c>
      <c r="L5064">
        <v>61.199999999999996</v>
      </c>
      <c r="M5064">
        <v>11.2</v>
      </c>
      <c r="N5064">
        <v>10.5</v>
      </c>
    </row>
    <row r="5065" spans="1:14" x14ac:dyDescent="0.25">
      <c r="A5065" t="s">
        <v>33</v>
      </c>
      <c r="B5065" t="s">
        <v>63</v>
      </c>
      <c r="C5065" s="1">
        <v>42499</v>
      </c>
      <c r="D5065">
        <v>0</v>
      </c>
      <c r="E5065">
        <v>15</v>
      </c>
      <c r="F5065" s="7">
        <v>0</v>
      </c>
      <c r="G5065" s="7">
        <v>1.1978009585565266</v>
      </c>
      <c r="H5065">
        <v>0.97</v>
      </c>
      <c r="I5065" s="7">
        <v>1.0041838173104032</v>
      </c>
      <c r="J5065">
        <v>90.9</v>
      </c>
      <c r="K5065">
        <v>0</v>
      </c>
      <c r="L5065">
        <v>135</v>
      </c>
      <c r="M5065">
        <v>524.70000000000005</v>
      </c>
      <c r="N5065">
        <v>490</v>
      </c>
    </row>
    <row r="5066" spans="1:14" x14ac:dyDescent="0.25">
      <c r="A5066" t="s">
        <v>34</v>
      </c>
      <c r="B5066" t="s">
        <v>63</v>
      </c>
      <c r="C5066" s="1">
        <v>42499</v>
      </c>
      <c r="D5066">
        <f>10.8-0-0</f>
        <v>10.8</v>
      </c>
      <c r="E5066">
        <v>7.7</v>
      </c>
      <c r="F5066" s="7">
        <v>8.9819805944863713</v>
      </c>
      <c r="G5066" s="7">
        <v>0.69151395545531436</v>
      </c>
      <c r="H5066">
        <v>0.56000000000000005</v>
      </c>
      <c r="I5066" s="7">
        <v>0.57973498731322248</v>
      </c>
      <c r="J5066">
        <v>4.2</v>
      </c>
      <c r="K5066">
        <v>89.850000000000009</v>
      </c>
      <c r="L5066">
        <v>69.3</v>
      </c>
      <c r="M5066">
        <v>4.4000000000000004</v>
      </c>
      <c r="N5066">
        <v>4.0999999999999996</v>
      </c>
    </row>
    <row r="5067" spans="1:14" x14ac:dyDescent="0.25">
      <c r="A5067" t="s">
        <v>35</v>
      </c>
      <c r="B5067" t="s">
        <v>63</v>
      </c>
      <c r="C5067" s="1">
        <v>42499</v>
      </c>
      <c r="D5067">
        <f>21-0-0</f>
        <v>21</v>
      </c>
      <c r="E5067">
        <v>18</v>
      </c>
      <c r="F5067" s="7">
        <v>17.464962267056833</v>
      </c>
      <c r="G5067" s="7">
        <v>0.67916549196504084</v>
      </c>
      <c r="H5067">
        <v>0.55000000000000004</v>
      </c>
      <c r="I5067" s="7">
        <v>0.56938257682548632</v>
      </c>
      <c r="J5067">
        <v>8.8000000000000007</v>
      </c>
      <c r="K5067">
        <v>189</v>
      </c>
      <c r="L5067">
        <v>162</v>
      </c>
      <c r="M5067">
        <v>40.4</v>
      </c>
      <c r="N5067">
        <v>37.700000000000003</v>
      </c>
    </row>
    <row r="5068" spans="1:14" x14ac:dyDescent="0.25">
      <c r="A5068" t="s">
        <v>36</v>
      </c>
      <c r="B5068" t="s">
        <v>63</v>
      </c>
      <c r="C5068" s="1">
        <v>42499</v>
      </c>
      <c r="D5068">
        <v>0</v>
      </c>
      <c r="E5068">
        <v>8</v>
      </c>
      <c r="F5068" s="7">
        <v>0</v>
      </c>
      <c r="G5068" s="7">
        <v>0.30871158725683673</v>
      </c>
      <c r="H5068">
        <v>0.25</v>
      </c>
      <c r="I5068" s="7">
        <v>0.25881026219340286</v>
      </c>
      <c r="J5068">
        <v>48.5</v>
      </c>
      <c r="K5068">
        <v>0</v>
      </c>
      <c r="L5068">
        <v>72</v>
      </c>
      <c r="M5068">
        <v>0</v>
      </c>
      <c r="N5068">
        <v>0</v>
      </c>
    </row>
    <row r="5069" spans="1:14" x14ac:dyDescent="0.25">
      <c r="A5069" t="s">
        <v>37</v>
      </c>
      <c r="B5069" t="s">
        <v>63</v>
      </c>
      <c r="C5069" s="1">
        <v>42499</v>
      </c>
      <c r="D5069">
        <v>0</v>
      </c>
      <c r="E5069">
        <v>0</v>
      </c>
      <c r="F5069" s="7">
        <v>0</v>
      </c>
      <c r="G5069" s="7">
        <v>0</v>
      </c>
      <c r="H5069">
        <v>0</v>
      </c>
      <c r="I5069" s="7">
        <v>0</v>
      </c>
      <c r="J5069">
        <v>0</v>
      </c>
      <c r="K5069">
        <v>0</v>
      </c>
      <c r="L5069">
        <v>0</v>
      </c>
      <c r="M5069">
        <v>0</v>
      </c>
      <c r="N5069">
        <v>0</v>
      </c>
    </row>
    <row r="5070" spans="1:14" x14ac:dyDescent="0.25">
      <c r="A5070" t="s">
        <v>38</v>
      </c>
      <c r="B5070" t="s">
        <v>63</v>
      </c>
      <c r="C5070" s="1">
        <v>42499</v>
      </c>
      <c r="D5070">
        <v>0</v>
      </c>
      <c r="E5070">
        <v>10</v>
      </c>
      <c r="F5070" s="7">
        <v>0</v>
      </c>
      <c r="G5070" s="7">
        <v>0</v>
      </c>
      <c r="H5070">
        <v>0</v>
      </c>
      <c r="I5070" s="7">
        <v>0</v>
      </c>
      <c r="J5070">
        <v>60.6</v>
      </c>
      <c r="K5070">
        <v>0</v>
      </c>
      <c r="L5070">
        <v>90</v>
      </c>
      <c r="M5070">
        <v>351.6</v>
      </c>
      <c r="N5070">
        <v>328.3</v>
      </c>
    </row>
    <row r="5071" spans="1:14" x14ac:dyDescent="0.25">
      <c r="A5071" t="s">
        <v>59</v>
      </c>
      <c r="B5071" t="s">
        <v>63</v>
      </c>
      <c r="C5071" s="1">
        <v>42499</v>
      </c>
      <c r="D5071">
        <v>0</v>
      </c>
      <c r="E5071">
        <v>5</v>
      </c>
      <c r="F5071" s="7">
        <v>0</v>
      </c>
      <c r="G5071" s="7">
        <v>0</v>
      </c>
      <c r="I5071" s="7">
        <v>0</v>
      </c>
      <c r="K5071">
        <v>0</v>
      </c>
      <c r="L5071">
        <v>45</v>
      </c>
      <c r="M5071">
        <v>0</v>
      </c>
      <c r="N5071">
        <v>0</v>
      </c>
    </row>
    <row r="5072" spans="1:14" x14ac:dyDescent="0.25">
      <c r="A5072" t="s">
        <v>1</v>
      </c>
      <c r="B5072" t="s">
        <v>63</v>
      </c>
      <c r="C5072" s="1">
        <v>42500</v>
      </c>
      <c r="D5072">
        <v>662.19999999999993</v>
      </c>
      <c r="E5072">
        <v>507.19999999999993</v>
      </c>
      <c r="F5072">
        <v>563</v>
      </c>
      <c r="G5072">
        <v>227</v>
      </c>
      <c r="H5072">
        <v>177.35000000000002</v>
      </c>
      <c r="I5072">
        <v>191.42000000000002</v>
      </c>
      <c r="J5072">
        <v>545.12213740458014</v>
      </c>
      <c r="K5072">
        <v>6343.9000000000005</v>
      </c>
      <c r="L5072">
        <v>5471</v>
      </c>
      <c r="M5072">
        <v>2014</v>
      </c>
      <c r="N5072">
        <v>1860.14</v>
      </c>
    </row>
    <row r="5073" spans="1:14" x14ac:dyDescent="0.25">
      <c r="A5073" t="s">
        <v>2</v>
      </c>
      <c r="B5073" t="s">
        <v>63</v>
      </c>
      <c r="C5073" s="1">
        <v>42500</v>
      </c>
      <c r="D5073">
        <f>16.6-0-0</f>
        <v>16.600000000000001</v>
      </c>
      <c r="E5073">
        <v>16.100000000000001</v>
      </c>
      <c r="F5073" s="7">
        <v>14.11325883418907</v>
      </c>
      <c r="G5073" s="7">
        <v>26.495066253171689</v>
      </c>
      <c r="H5073">
        <v>20.7</v>
      </c>
      <c r="I5073" s="7">
        <v>22.34222723428249</v>
      </c>
      <c r="J5073">
        <v>7.9</v>
      </c>
      <c r="K5073">
        <v>177.995</v>
      </c>
      <c r="L5073">
        <v>161</v>
      </c>
      <c r="M5073">
        <v>11.4</v>
      </c>
      <c r="N5073">
        <v>10.5</v>
      </c>
    </row>
    <row r="5074" spans="1:14" x14ac:dyDescent="0.25">
      <c r="A5074" t="s">
        <v>3</v>
      </c>
      <c r="B5074" t="s">
        <v>63</v>
      </c>
      <c r="C5074" s="1">
        <v>42500</v>
      </c>
      <c r="D5074">
        <f>10.6-0-0</f>
        <v>10.6</v>
      </c>
      <c r="E5074">
        <v>4.5</v>
      </c>
      <c r="F5074" s="7">
        <v>9.0120809423135011</v>
      </c>
      <c r="G5074" s="7">
        <v>18.060163518466307</v>
      </c>
      <c r="H5074">
        <v>14.11</v>
      </c>
      <c r="I5074" s="7">
        <v>15.229411897378064</v>
      </c>
      <c r="J5074">
        <v>3.3</v>
      </c>
      <c r="K5074">
        <v>74.580000000000013</v>
      </c>
      <c r="L5074">
        <v>45</v>
      </c>
      <c r="M5074">
        <v>9.8000000000000007</v>
      </c>
      <c r="N5074">
        <v>9.1</v>
      </c>
    </row>
    <row r="5075" spans="1:14" x14ac:dyDescent="0.25">
      <c r="A5075" t="s">
        <v>4</v>
      </c>
      <c r="B5075" t="s">
        <v>63</v>
      </c>
      <c r="C5075" s="1">
        <v>42500</v>
      </c>
      <c r="D5075">
        <f>7.8-0-0.8</f>
        <v>7</v>
      </c>
      <c r="E5075">
        <v>7.8</v>
      </c>
      <c r="F5075" s="7">
        <v>5.9513742071881612</v>
      </c>
      <c r="G5075" s="7">
        <v>13.41392726247533</v>
      </c>
      <c r="H5075">
        <v>10.48</v>
      </c>
      <c r="I5075" s="7">
        <v>11.311427121511135</v>
      </c>
      <c r="J5075">
        <v>3.8</v>
      </c>
      <c r="K5075">
        <v>86.86699999999999</v>
      </c>
      <c r="L5075">
        <v>78</v>
      </c>
      <c r="M5075">
        <v>10.199999999999999</v>
      </c>
      <c r="N5075">
        <v>9.4</v>
      </c>
    </row>
    <row r="5076" spans="1:14" x14ac:dyDescent="0.25">
      <c r="A5076" t="s">
        <v>5</v>
      </c>
      <c r="B5076" t="s">
        <v>63</v>
      </c>
      <c r="C5076" s="1">
        <v>42500</v>
      </c>
      <c r="D5076">
        <f>27-0-0</f>
        <v>27</v>
      </c>
      <c r="E5076">
        <v>7.7</v>
      </c>
      <c r="F5076" s="7">
        <v>22.955300513440051</v>
      </c>
      <c r="G5076" s="7">
        <v>12.940343952636027</v>
      </c>
      <c r="H5076">
        <v>10.11</v>
      </c>
      <c r="I5076" s="7">
        <v>10.912073301381447</v>
      </c>
      <c r="J5076">
        <v>9.8000000000000007</v>
      </c>
      <c r="K5076">
        <v>221.88799999999995</v>
      </c>
      <c r="L5076">
        <v>77</v>
      </c>
      <c r="M5076">
        <v>9.5</v>
      </c>
      <c r="N5076">
        <v>8.8000000000000007</v>
      </c>
    </row>
    <row r="5077" spans="1:14" x14ac:dyDescent="0.25">
      <c r="A5077" t="s">
        <v>6</v>
      </c>
      <c r="B5077" t="s">
        <v>63</v>
      </c>
      <c r="C5077" s="1">
        <v>42500</v>
      </c>
      <c r="D5077">
        <f>15.3-0-1.5</f>
        <v>13.8</v>
      </c>
      <c r="E5077">
        <v>15.6</v>
      </c>
      <c r="F5077" s="7">
        <v>11.732709151313804</v>
      </c>
      <c r="G5077" s="7">
        <v>15.948237947561317</v>
      </c>
      <c r="H5077">
        <v>12.46</v>
      </c>
      <c r="I5077" s="7">
        <v>13.448509726529462</v>
      </c>
      <c r="J5077">
        <v>7</v>
      </c>
      <c r="K5077">
        <v>158.69650000000001</v>
      </c>
      <c r="L5077">
        <v>156</v>
      </c>
      <c r="M5077">
        <v>9.6</v>
      </c>
      <c r="N5077">
        <v>8.9</v>
      </c>
    </row>
    <row r="5078" spans="1:14" x14ac:dyDescent="0.25">
      <c r="A5078" t="s">
        <v>7</v>
      </c>
      <c r="B5078" t="s">
        <v>63</v>
      </c>
      <c r="C5078" s="1">
        <v>42500</v>
      </c>
      <c r="D5078">
        <f>42.5-0-0</f>
        <v>42.5</v>
      </c>
      <c r="E5078">
        <v>12</v>
      </c>
      <c r="F5078" s="7">
        <v>36.133343400785265</v>
      </c>
      <c r="G5078" s="7">
        <v>13.477925007048208</v>
      </c>
      <c r="H5078">
        <v>10.53</v>
      </c>
      <c r="I5078" s="7">
        <v>11.365393853961093</v>
      </c>
      <c r="J5078">
        <v>8.9</v>
      </c>
      <c r="K5078">
        <v>200.53200000000004</v>
      </c>
      <c r="L5078">
        <v>120</v>
      </c>
      <c r="M5078">
        <v>9.3000000000000007</v>
      </c>
      <c r="N5078">
        <v>8.6</v>
      </c>
    </row>
    <row r="5079" spans="1:14" x14ac:dyDescent="0.25">
      <c r="A5079" t="s">
        <v>8</v>
      </c>
      <c r="B5079" t="s">
        <v>63</v>
      </c>
      <c r="C5079" s="1">
        <v>42500</v>
      </c>
      <c r="D5079">
        <f>12.7-0-0</f>
        <v>12.7</v>
      </c>
      <c r="E5079">
        <v>9.4</v>
      </c>
      <c r="F5079" s="7">
        <v>10.79749320446995</v>
      </c>
      <c r="G5079" s="7">
        <v>10.239639131660557</v>
      </c>
      <c r="H5079">
        <v>8</v>
      </c>
      <c r="I5079" s="7">
        <v>8.6346771919932337</v>
      </c>
      <c r="J5079">
        <v>6.2</v>
      </c>
      <c r="K5079">
        <v>140.64000000000001</v>
      </c>
      <c r="L5079">
        <v>94</v>
      </c>
      <c r="M5079">
        <v>8</v>
      </c>
      <c r="N5079">
        <v>7.4</v>
      </c>
    </row>
    <row r="5080" spans="1:14" x14ac:dyDescent="0.25">
      <c r="A5080" t="s">
        <v>9</v>
      </c>
      <c r="B5080" t="s">
        <v>63</v>
      </c>
      <c r="C5080" s="1">
        <v>42500</v>
      </c>
      <c r="D5080">
        <f>11.3-0-0</f>
        <v>11.3</v>
      </c>
      <c r="E5080">
        <v>11.3</v>
      </c>
      <c r="F5080" s="7">
        <v>9.6072183630323185</v>
      </c>
      <c r="G5080" s="7">
        <v>13.26033267550042</v>
      </c>
      <c r="H5080">
        <v>10.36</v>
      </c>
      <c r="I5080" s="7">
        <v>11.181906963631237</v>
      </c>
      <c r="J5080">
        <v>5.8</v>
      </c>
      <c r="K5080">
        <v>132.10499999999999</v>
      </c>
      <c r="L5080">
        <v>113</v>
      </c>
      <c r="M5080">
        <v>6.6</v>
      </c>
      <c r="N5080">
        <v>6.1</v>
      </c>
    </row>
    <row r="5081" spans="1:14" x14ac:dyDescent="0.25">
      <c r="A5081" t="s">
        <v>10</v>
      </c>
      <c r="B5081" t="s">
        <v>63</v>
      </c>
      <c r="C5081" s="1">
        <v>42500</v>
      </c>
      <c r="D5081">
        <f>15.9-0-0</f>
        <v>15.9</v>
      </c>
      <c r="E5081">
        <v>12.5</v>
      </c>
      <c r="F5081" s="7">
        <v>13.518121413470253</v>
      </c>
      <c r="G5081" s="7">
        <v>12.556357485198758</v>
      </c>
      <c r="H5081">
        <v>9.81</v>
      </c>
      <c r="I5081" s="7">
        <v>10.588272906681704</v>
      </c>
      <c r="J5081">
        <v>9.1</v>
      </c>
      <c r="K5081">
        <v>207</v>
      </c>
      <c r="L5081">
        <v>125</v>
      </c>
      <c r="M5081">
        <v>13.3</v>
      </c>
      <c r="N5081">
        <v>12.3</v>
      </c>
    </row>
    <row r="5082" spans="1:14" x14ac:dyDescent="0.25">
      <c r="A5082" t="s">
        <v>11</v>
      </c>
      <c r="B5082" t="s">
        <v>63</v>
      </c>
      <c r="C5082" s="1">
        <v>42500</v>
      </c>
      <c r="D5082">
        <f>16.1-0-0</f>
        <v>16.100000000000001</v>
      </c>
      <c r="E5082">
        <v>9.6</v>
      </c>
      <c r="F5082" s="7">
        <v>13.688160676532773</v>
      </c>
      <c r="G5082" s="7">
        <v>12.018776430786581</v>
      </c>
      <c r="H5082">
        <v>9.39</v>
      </c>
      <c r="I5082" s="7">
        <v>10.134952354102058</v>
      </c>
      <c r="J5082">
        <v>5.9</v>
      </c>
      <c r="K5082">
        <v>132.80699999999999</v>
      </c>
      <c r="L5082">
        <v>96</v>
      </c>
      <c r="M5082">
        <v>9.4</v>
      </c>
      <c r="N5082">
        <v>8.6999999999999993</v>
      </c>
    </row>
    <row r="5083" spans="1:14" x14ac:dyDescent="0.25">
      <c r="A5083" t="s">
        <v>12</v>
      </c>
      <c r="B5083" t="s">
        <v>63</v>
      </c>
      <c r="C5083" s="1">
        <v>42500</v>
      </c>
      <c r="D5083">
        <f>34.3-0-0</f>
        <v>34.299999999999997</v>
      </c>
      <c r="E5083">
        <v>28.9</v>
      </c>
      <c r="F5083" s="7">
        <v>29.161733615221987</v>
      </c>
      <c r="G5083" s="7">
        <v>8.486100930363687</v>
      </c>
      <c r="H5083">
        <v>6.63</v>
      </c>
      <c r="I5083" s="7">
        <v>7.1559887228643921</v>
      </c>
      <c r="J5083">
        <v>15.3</v>
      </c>
      <c r="K5083">
        <v>345.65</v>
      </c>
      <c r="L5083">
        <v>289</v>
      </c>
      <c r="M5083">
        <v>49.2</v>
      </c>
      <c r="N5083">
        <v>45.4</v>
      </c>
    </row>
    <row r="5084" spans="1:14" x14ac:dyDescent="0.25">
      <c r="A5084" t="s">
        <v>13</v>
      </c>
      <c r="B5084" t="s">
        <v>63</v>
      </c>
      <c r="C5084" s="1">
        <v>42500</v>
      </c>
      <c r="D5084">
        <f>12-0-0</f>
        <v>12</v>
      </c>
      <c r="E5084">
        <v>10</v>
      </c>
      <c r="F5084" s="7">
        <v>10.202355783751134</v>
      </c>
      <c r="G5084" s="7">
        <v>8.9212855934592596</v>
      </c>
      <c r="H5084">
        <v>6.97</v>
      </c>
      <c r="I5084" s="7">
        <v>7.5229625035241039</v>
      </c>
      <c r="J5084">
        <v>5</v>
      </c>
      <c r="K5084">
        <v>113</v>
      </c>
      <c r="L5084">
        <v>100</v>
      </c>
      <c r="M5084">
        <v>6</v>
      </c>
      <c r="N5084">
        <v>5.5</v>
      </c>
    </row>
    <row r="5085" spans="1:14" x14ac:dyDescent="0.25">
      <c r="A5085" t="s">
        <v>14</v>
      </c>
      <c r="B5085" t="s">
        <v>63</v>
      </c>
      <c r="C5085" s="1">
        <v>42500</v>
      </c>
      <c r="D5085">
        <f>10-0-0</f>
        <v>10</v>
      </c>
      <c r="E5085">
        <v>6.1</v>
      </c>
      <c r="F5085" s="7">
        <v>8.5019631531259439</v>
      </c>
      <c r="G5085" s="7">
        <v>5.3886100930363678</v>
      </c>
      <c r="H5085">
        <v>4.21</v>
      </c>
      <c r="I5085" s="7">
        <v>4.5439988722864388</v>
      </c>
      <c r="J5085">
        <v>4.3</v>
      </c>
      <c r="K5085">
        <v>98</v>
      </c>
      <c r="L5085">
        <v>61</v>
      </c>
      <c r="M5085">
        <v>3.5</v>
      </c>
      <c r="N5085">
        <v>3.2</v>
      </c>
    </row>
    <row r="5086" spans="1:14" x14ac:dyDescent="0.25">
      <c r="A5086" t="s">
        <v>15</v>
      </c>
      <c r="B5086" t="s">
        <v>63</v>
      </c>
      <c r="C5086" s="1">
        <v>42500</v>
      </c>
      <c r="D5086">
        <f>12-0-0</f>
        <v>12</v>
      </c>
      <c r="E5086">
        <v>9.9</v>
      </c>
      <c r="F5086" s="7">
        <v>10.202355783751134</v>
      </c>
      <c r="G5086" s="7">
        <v>5.2222159571468838</v>
      </c>
      <c r="H5086">
        <v>4.08</v>
      </c>
      <c r="I5086" s="7">
        <v>4.4036853679165491</v>
      </c>
      <c r="J5086">
        <v>5.5</v>
      </c>
      <c r="K5086">
        <v>123.5</v>
      </c>
      <c r="L5086">
        <v>99</v>
      </c>
      <c r="M5086">
        <v>7.9</v>
      </c>
      <c r="N5086">
        <v>7.3</v>
      </c>
    </row>
    <row r="5087" spans="1:14" x14ac:dyDescent="0.25">
      <c r="A5087" t="s">
        <v>16</v>
      </c>
      <c r="B5087" t="s">
        <v>63</v>
      </c>
      <c r="C5087" s="1">
        <v>42500</v>
      </c>
      <c r="D5087">
        <f>11-0-0</f>
        <v>11</v>
      </c>
      <c r="E5087">
        <v>9.9</v>
      </c>
      <c r="F5087" s="7">
        <v>9.3521594684385398</v>
      </c>
      <c r="G5087" s="7">
        <v>8.6908937129968979</v>
      </c>
      <c r="H5087">
        <v>6.79</v>
      </c>
      <c r="I5087" s="7">
        <v>7.3286822667042566</v>
      </c>
      <c r="J5087">
        <v>4.7</v>
      </c>
      <c r="K5087">
        <v>106</v>
      </c>
      <c r="L5087">
        <v>99</v>
      </c>
      <c r="M5087">
        <v>12.8</v>
      </c>
      <c r="N5087">
        <v>11.8</v>
      </c>
    </row>
    <row r="5088" spans="1:14" x14ac:dyDescent="0.25">
      <c r="A5088" t="s">
        <v>17</v>
      </c>
      <c r="B5088" t="s">
        <v>63</v>
      </c>
      <c r="C5088" s="1">
        <v>42500</v>
      </c>
      <c r="D5088">
        <v>0</v>
      </c>
      <c r="E5088">
        <v>17</v>
      </c>
      <c r="F5088" s="7">
        <v>0</v>
      </c>
      <c r="G5088" s="7">
        <v>4.2110515928954042</v>
      </c>
      <c r="H5088">
        <v>3.29</v>
      </c>
      <c r="I5088" s="7">
        <v>3.5510109952072173</v>
      </c>
      <c r="J5088">
        <v>98.4</v>
      </c>
      <c r="K5088">
        <v>0</v>
      </c>
      <c r="L5088">
        <v>170</v>
      </c>
      <c r="M5088">
        <v>352.9</v>
      </c>
      <c r="N5088">
        <v>326</v>
      </c>
    </row>
    <row r="5089" spans="1:14" x14ac:dyDescent="0.25">
      <c r="A5089" t="s">
        <v>18</v>
      </c>
      <c r="B5089" t="s">
        <v>63</v>
      </c>
      <c r="C5089" s="1">
        <v>42500</v>
      </c>
      <c r="D5089">
        <f>26-0-0</f>
        <v>26</v>
      </c>
      <c r="E5089">
        <v>16.2</v>
      </c>
      <c r="F5089" s="7">
        <v>22.105104198127457</v>
      </c>
      <c r="G5089" s="7">
        <v>3.174288130814773</v>
      </c>
      <c r="H5089">
        <v>2.48</v>
      </c>
      <c r="I5089" s="7">
        <v>2.6767499295179022</v>
      </c>
      <c r="J5089">
        <v>8.9</v>
      </c>
      <c r="K5089">
        <v>200.5</v>
      </c>
      <c r="L5089">
        <v>162</v>
      </c>
      <c r="M5089">
        <v>34.200000000000003</v>
      </c>
      <c r="N5089">
        <v>31.6</v>
      </c>
    </row>
    <row r="5090" spans="1:14" x14ac:dyDescent="0.25">
      <c r="A5090" t="s">
        <v>19</v>
      </c>
      <c r="B5090" t="s">
        <v>63</v>
      </c>
      <c r="C5090" s="1">
        <v>42500</v>
      </c>
      <c r="D5090">
        <f>16-0-0</f>
        <v>16</v>
      </c>
      <c r="E5090">
        <v>15</v>
      </c>
      <c r="F5090" s="7">
        <v>13.603141045001511</v>
      </c>
      <c r="G5090" s="7">
        <v>3.1614885819001972</v>
      </c>
      <c r="H5090">
        <v>2.4700000000000002</v>
      </c>
      <c r="I5090" s="7">
        <v>2.6659565830279113</v>
      </c>
      <c r="J5090">
        <v>6.5</v>
      </c>
      <c r="K5090">
        <v>146.5</v>
      </c>
      <c r="L5090">
        <v>150</v>
      </c>
      <c r="M5090">
        <v>39</v>
      </c>
      <c r="N5090">
        <v>36.1</v>
      </c>
    </row>
    <row r="5091" spans="1:14" x14ac:dyDescent="0.25">
      <c r="A5091" t="s">
        <v>20</v>
      </c>
      <c r="B5091" t="s">
        <v>63</v>
      </c>
      <c r="C5091" s="1">
        <v>42500</v>
      </c>
      <c r="D5091">
        <f>29-0-0</f>
        <v>29</v>
      </c>
      <c r="E5091">
        <v>23.5</v>
      </c>
      <c r="F5091" s="7">
        <v>24.655693144065239</v>
      </c>
      <c r="G5091" s="7">
        <v>2.5855088807442907</v>
      </c>
      <c r="H5091">
        <v>2.02</v>
      </c>
      <c r="I5091" s="7">
        <v>2.1802559909782913</v>
      </c>
      <c r="J5091">
        <v>13.4</v>
      </c>
      <c r="K5091">
        <v>304.5</v>
      </c>
      <c r="L5091">
        <v>235</v>
      </c>
      <c r="M5091">
        <v>41.1</v>
      </c>
      <c r="N5091">
        <v>38</v>
      </c>
    </row>
    <row r="5092" spans="1:14" x14ac:dyDescent="0.25">
      <c r="A5092" t="s">
        <v>21</v>
      </c>
      <c r="B5092" t="s">
        <v>63</v>
      </c>
      <c r="C5092" s="1">
        <v>42500</v>
      </c>
      <c r="D5092">
        <f>26-0-0</f>
        <v>26</v>
      </c>
      <c r="E5092">
        <v>22.5</v>
      </c>
      <c r="F5092" s="7">
        <v>22.105104198127457</v>
      </c>
      <c r="G5092" s="7">
        <v>3.8654637722018599</v>
      </c>
      <c r="H5092">
        <v>3.02</v>
      </c>
      <c r="I5092" s="7">
        <v>3.2595906399774459</v>
      </c>
      <c r="J5092">
        <v>11.5</v>
      </c>
      <c r="K5092">
        <v>260</v>
      </c>
      <c r="L5092">
        <v>225</v>
      </c>
      <c r="M5092">
        <v>64.7</v>
      </c>
      <c r="N5092">
        <v>59.7</v>
      </c>
    </row>
    <row r="5093" spans="1:14" x14ac:dyDescent="0.25">
      <c r="A5093" t="s">
        <v>22</v>
      </c>
      <c r="B5093" t="s">
        <v>63</v>
      </c>
      <c r="C5093" s="1">
        <v>42500</v>
      </c>
      <c r="D5093">
        <f>18.5-0-0</f>
        <v>18.5</v>
      </c>
      <c r="E5093">
        <v>17.100000000000001</v>
      </c>
      <c r="F5093" s="7">
        <v>15.728631833282998</v>
      </c>
      <c r="G5093" s="7">
        <v>1.8175359458697486</v>
      </c>
      <c r="H5093">
        <v>1.42</v>
      </c>
      <c r="I5093" s="7">
        <v>1.5326552015787986</v>
      </c>
      <c r="J5093">
        <v>7.8</v>
      </c>
      <c r="K5093">
        <v>177</v>
      </c>
      <c r="L5093">
        <v>171</v>
      </c>
      <c r="M5093">
        <v>41.5</v>
      </c>
      <c r="N5093">
        <v>38.299999999999997</v>
      </c>
    </row>
    <row r="5094" spans="1:14" x14ac:dyDescent="0.25">
      <c r="A5094" t="s">
        <v>23</v>
      </c>
      <c r="B5094" t="s">
        <v>63</v>
      </c>
      <c r="C5094" s="1">
        <v>42500</v>
      </c>
      <c r="D5094">
        <f>5.9-0-0</f>
        <v>5.9</v>
      </c>
      <c r="E5094">
        <v>5</v>
      </c>
      <c r="F5094" s="7">
        <v>5.0161582603443078</v>
      </c>
      <c r="G5094" s="7">
        <v>3.007893994925289</v>
      </c>
      <c r="H5094">
        <v>2.35</v>
      </c>
      <c r="I5094" s="7">
        <v>2.5364364251480125</v>
      </c>
      <c r="J5094">
        <v>3.2</v>
      </c>
      <c r="K5094">
        <v>71.989999999999995</v>
      </c>
      <c r="L5094">
        <v>50</v>
      </c>
      <c r="M5094">
        <v>1.5</v>
      </c>
      <c r="N5094">
        <v>1.4</v>
      </c>
    </row>
    <row r="5095" spans="1:14" x14ac:dyDescent="0.25">
      <c r="A5095" t="s">
        <v>24</v>
      </c>
      <c r="B5095" t="s">
        <v>63</v>
      </c>
      <c r="C5095" s="1">
        <v>42500</v>
      </c>
      <c r="D5095">
        <f>39-0-0</f>
        <v>39</v>
      </c>
      <c r="E5095">
        <v>41</v>
      </c>
      <c r="F5095" s="7">
        <v>33.157656297191181</v>
      </c>
      <c r="G5095" s="7">
        <v>2.2015224133070199</v>
      </c>
      <c r="H5095">
        <v>1.72</v>
      </c>
      <c r="I5095" s="7">
        <v>1.8564555962785452</v>
      </c>
      <c r="J5095">
        <v>17.3</v>
      </c>
      <c r="K5095">
        <v>392.5</v>
      </c>
      <c r="L5095">
        <v>410</v>
      </c>
      <c r="M5095">
        <v>92.1</v>
      </c>
      <c r="N5095">
        <v>85.1</v>
      </c>
    </row>
    <row r="5096" spans="1:14" x14ac:dyDescent="0.25">
      <c r="A5096" t="s">
        <v>25</v>
      </c>
      <c r="B5096" t="s">
        <v>63</v>
      </c>
      <c r="C5096" s="1">
        <v>42500</v>
      </c>
      <c r="D5096">
        <f>6-0-0</f>
        <v>6</v>
      </c>
      <c r="E5096">
        <v>6.3</v>
      </c>
      <c r="F5096" s="7">
        <v>5.101177891875567</v>
      </c>
      <c r="G5096" s="7">
        <v>2.9566957992669858</v>
      </c>
      <c r="H5096">
        <v>2.31</v>
      </c>
      <c r="I5096" s="7">
        <v>2.4932630391880464</v>
      </c>
      <c r="J5096">
        <v>2.7</v>
      </c>
      <c r="K5096">
        <v>61</v>
      </c>
      <c r="L5096">
        <v>63</v>
      </c>
      <c r="M5096">
        <v>2.1</v>
      </c>
      <c r="N5096">
        <v>2</v>
      </c>
    </row>
    <row r="5097" spans="1:14" x14ac:dyDescent="0.25">
      <c r="A5097" t="s">
        <v>26</v>
      </c>
      <c r="B5097" t="s">
        <v>63</v>
      </c>
      <c r="C5097" s="1">
        <v>42500</v>
      </c>
      <c r="D5097">
        <f>19-0-0</f>
        <v>19</v>
      </c>
      <c r="E5097">
        <v>13.8</v>
      </c>
      <c r="F5097" s="7">
        <v>16.153729990939294</v>
      </c>
      <c r="G5097" s="7">
        <v>1.9967296306738087</v>
      </c>
      <c r="H5097">
        <v>1.56</v>
      </c>
      <c r="I5097" s="7">
        <v>1.6837620524386805</v>
      </c>
      <c r="J5097">
        <v>8.6</v>
      </c>
      <c r="K5097">
        <v>195</v>
      </c>
      <c r="L5097">
        <v>138</v>
      </c>
      <c r="M5097">
        <v>13.8</v>
      </c>
      <c r="N5097">
        <v>12.8</v>
      </c>
    </row>
    <row r="5098" spans="1:14" x14ac:dyDescent="0.25">
      <c r="A5098" t="s">
        <v>27</v>
      </c>
      <c r="B5098" t="s">
        <v>63</v>
      </c>
      <c r="C5098" s="1">
        <v>42500</v>
      </c>
      <c r="D5098">
        <f>17-0-0</f>
        <v>17</v>
      </c>
      <c r="E5098">
        <v>18.2</v>
      </c>
      <c r="F5098" s="7">
        <v>14.453337360314107</v>
      </c>
      <c r="G5098" s="7">
        <v>1.7279391034677192</v>
      </c>
      <c r="H5098">
        <v>1.35</v>
      </c>
      <c r="I5098" s="7">
        <v>1.4571017761488583</v>
      </c>
      <c r="J5098">
        <v>8.6</v>
      </c>
      <c r="K5098">
        <v>194.5</v>
      </c>
      <c r="L5098">
        <v>182</v>
      </c>
      <c r="M5098">
        <v>44.6</v>
      </c>
      <c r="N5098">
        <v>41.2</v>
      </c>
    </row>
    <row r="5099" spans="1:14" x14ac:dyDescent="0.25">
      <c r="A5099" t="s">
        <v>28</v>
      </c>
      <c r="B5099" t="s">
        <v>63</v>
      </c>
      <c r="C5099" s="1">
        <v>42500</v>
      </c>
      <c r="D5099">
        <f>6-0-0</f>
        <v>6</v>
      </c>
      <c r="E5099">
        <v>7</v>
      </c>
      <c r="F5099" s="7">
        <v>5.101177891875567</v>
      </c>
      <c r="G5099" s="7">
        <v>1.7151395545531434</v>
      </c>
      <c r="H5099">
        <v>1.34</v>
      </c>
      <c r="I5099" s="7">
        <v>1.4463084296588666</v>
      </c>
      <c r="J5099">
        <v>2.6</v>
      </c>
      <c r="K5099">
        <v>59</v>
      </c>
      <c r="L5099">
        <v>70</v>
      </c>
      <c r="M5099">
        <v>13.6</v>
      </c>
      <c r="N5099">
        <v>12.6</v>
      </c>
    </row>
    <row r="5100" spans="1:14" x14ac:dyDescent="0.25">
      <c r="A5100" t="s">
        <v>29</v>
      </c>
      <c r="B5100" t="s">
        <v>63</v>
      </c>
      <c r="C5100" s="1">
        <v>42500</v>
      </c>
      <c r="D5100">
        <f>17-0-0</f>
        <v>17</v>
      </c>
      <c r="E5100">
        <v>12.4</v>
      </c>
      <c r="F5100" s="7">
        <v>14.453337360314107</v>
      </c>
      <c r="G5100" s="7">
        <v>1.6511418099802646</v>
      </c>
      <c r="H5100">
        <v>1.29</v>
      </c>
      <c r="I5100" s="7">
        <v>1.3923416972089089</v>
      </c>
      <c r="J5100">
        <v>7.5</v>
      </c>
      <c r="K5100">
        <v>170</v>
      </c>
      <c r="L5100">
        <v>124</v>
      </c>
      <c r="M5100">
        <v>8.5</v>
      </c>
      <c r="N5100">
        <v>7.8</v>
      </c>
    </row>
    <row r="5101" spans="1:14" x14ac:dyDescent="0.25">
      <c r="A5101" t="s">
        <v>30</v>
      </c>
      <c r="B5101" t="s">
        <v>63</v>
      </c>
      <c r="C5101" s="1">
        <v>42500</v>
      </c>
      <c r="D5101">
        <f>36-0-0</f>
        <v>36</v>
      </c>
      <c r="E5101">
        <v>31.3</v>
      </c>
      <c r="F5101" s="7">
        <v>30.607067351253402</v>
      </c>
      <c r="G5101" s="7">
        <v>2.0479278263321117</v>
      </c>
      <c r="H5101">
        <v>1.6</v>
      </c>
      <c r="I5101" s="7">
        <v>1.7269354383986468</v>
      </c>
      <c r="J5101">
        <v>15.4</v>
      </c>
      <c r="K5101">
        <v>348.5</v>
      </c>
      <c r="L5101">
        <v>313</v>
      </c>
      <c r="M5101">
        <v>18.600000000000001</v>
      </c>
      <c r="N5101">
        <v>17.2</v>
      </c>
    </row>
    <row r="5102" spans="1:14" x14ac:dyDescent="0.25">
      <c r="A5102" t="s">
        <v>31</v>
      </c>
      <c r="B5102" t="s">
        <v>63</v>
      </c>
      <c r="C5102" s="1">
        <v>42500</v>
      </c>
      <c r="D5102">
        <f>52-0-0</f>
        <v>52</v>
      </c>
      <c r="E5102">
        <v>41.6</v>
      </c>
      <c r="F5102" s="7">
        <v>44.210208396254913</v>
      </c>
      <c r="G5102" s="7">
        <v>1.7151395545531434</v>
      </c>
      <c r="H5102">
        <v>1.34</v>
      </c>
      <c r="I5102" s="7">
        <v>1.4463084296588666</v>
      </c>
      <c r="J5102">
        <v>22.6</v>
      </c>
      <c r="K5102">
        <v>512</v>
      </c>
      <c r="L5102">
        <v>416</v>
      </c>
      <c r="M5102">
        <v>47.3</v>
      </c>
      <c r="N5102">
        <v>43.7</v>
      </c>
    </row>
    <row r="5103" spans="1:14" x14ac:dyDescent="0.25">
      <c r="A5103" t="s">
        <v>32</v>
      </c>
      <c r="B5103" t="s">
        <v>63</v>
      </c>
      <c r="C5103" s="1">
        <v>42500</v>
      </c>
      <c r="D5103">
        <f>7-0-0</f>
        <v>7</v>
      </c>
      <c r="E5103">
        <v>6.8</v>
      </c>
      <c r="F5103" s="7">
        <v>5.9513742071881612</v>
      </c>
      <c r="G5103" s="7">
        <v>1.0623625599097828</v>
      </c>
      <c r="H5103">
        <v>0.83</v>
      </c>
      <c r="I5103" s="7">
        <v>0.89584775866929789</v>
      </c>
      <c r="J5103">
        <v>3.1</v>
      </c>
      <c r="K5103">
        <v>70</v>
      </c>
      <c r="L5103">
        <v>68</v>
      </c>
      <c r="M5103">
        <v>13.5</v>
      </c>
      <c r="N5103">
        <v>12.4</v>
      </c>
    </row>
    <row r="5104" spans="1:14" x14ac:dyDescent="0.25">
      <c r="A5104" t="s">
        <v>33</v>
      </c>
      <c r="B5104" t="s">
        <v>63</v>
      </c>
      <c r="C5104" s="1">
        <v>42500</v>
      </c>
      <c r="D5104">
        <v>0</v>
      </c>
      <c r="E5104">
        <v>15</v>
      </c>
      <c r="F5104" s="7">
        <v>0</v>
      </c>
      <c r="G5104" s="7">
        <v>1.2415562447138424</v>
      </c>
      <c r="H5104">
        <v>0.97</v>
      </c>
      <c r="I5104" s="7">
        <v>1.0469546095291795</v>
      </c>
      <c r="J5104">
        <v>86.8</v>
      </c>
      <c r="K5104">
        <v>0</v>
      </c>
      <c r="L5104">
        <v>150</v>
      </c>
      <c r="M5104">
        <v>571.4</v>
      </c>
      <c r="N5104">
        <v>527.79999999999995</v>
      </c>
    </row>
    <row r="5105" spans="1:14" x14ac:dyDescent="0.25">
      <c r="A5105" t="s">
        <v>34</v>
      </c>
      <c r="B5105" t="s">
        <v>63</v>
      </c>
      <c r="C5105" s="1">
        <v>42500</v>
      </c>
      <c r="D5105">
        <f>10.8-0-0</f>
        <v>10.8</v>
      </c>
      <c r="E5105">
        <v>7.7</v>
      </c>
      <c r="F5105" s="7">
        <v>9.1821202053760214</v>
      </c>
      <c r="G5105" s="7">
        <v>0.71677473921623913</v>
      </c>
      <c r="H5105">
        <v>0.56000000000000005</v>
      </c>
      <c r="I5105" s="7">
        <v>0.60442740343952639</v>
      </c>
      <c r="J5105">
        <v>4.4000000000000004</v>
      </c>
      <c r="K5105">
        <v>100.66500000000001</v>
      </c>
      <c r="L5105">
        <v>77</v>
      </c>
      <c r="M5105">
        <v>5.4</v>
      </c>
      <c r="N5105">
        <v>5</v>
      </c>
    </row>
    <row r="5106" spans="1:14" x14ac:dyDescent="0.25">
      <c r="A5106" t="s">
        <v>35</v>
      </c>
      <c r="B5106" t="s">
        <v>63</v>
      </c>
      <c r="C5106" s="1">
        <v>42500</v>
      </c>
      <c r="D5106">
        <f>21-0-0</f>
        <v>21</v>
      </c>
      <c r="E5106">
        <v>18</v>
      </c>
      <c r="F5106" s="7">
        <v>17.854122621564485</v>
      </c>
      <c r="G5106" s="7">
        <v>0.70397519030166333</v>
      </c>
      <c r="H5106">
        <v>0.55000000000000004</v>
      </c>
      <c r="I5106" s="7">
        <v>0.59363405694953486</v>
      </c>
      <c r="J5106">
        <v>9.3000000000000007</v>
      </c>
      <c r="K5106">
        <v>210</v>
      </c>
      <c r="L5106">
        <v>180</v>
      </c>
      <c r="M5106">
        <v>48.5</v>
      </c>
      <c r="N5106">
        <v>44.8</v>
      </c>
    </row>
    <row r="5107" spans="1:14" x14ac:dyDescent="0.25">
      <c r="A5107" t="s">
        <v>36</v>
      </c>
      <c r="B5107" t="s">
        <v>63</v>
      </c>
      <c r="C5107" s="1">
        <v>42500</v>
      </c>
      <c r="D5107">
        <v>0</v>
      </c>
      <c r="E5107">
        <v>8</v>
      </c>
      <c r="F5107" s="7">
        <v>0</v>
      </c>
      <c r="G5107" s="7">
        <v>0.31998872286439239</v>
      </c>
      <c r="H5107">
        <v>0.25</v>
      </c>
      <c r="I5107" s="7">
        <v>0.26983366224978855</v>
      </c>
      <c r="J5107">
        <v>46.3</v>
      </c>
      <c r="K5107">
        <v>0</v>
      </c>
      <c r="L5107">
        <v>80</v>
      </c>
      <c r="M5107">
        <v>0</v>
      </c>
      <c r="N5107">
        <v>0</v>
      </c>
    </row>
    <row r="5108" spans="1:14" x14ac:dyDescent="0.25">
      <c r="A5108" t="s">
        <v>37</v>
      </c>
      <c r="B5108" t="s">
        <v>63</v>
      </c>
      <c r="C5108" s="1">
        <v>42500</v>
      </c>
      <c r="D5108">
        <v>0</v>
      </c>
      <c r="E5108">
        <v>0</v>
      </c>
      <c r="F5108" s="7">
        <v>0</v>
      </c>
      <c r="G5108" s="7">
        <v>0</v>
      </c>
      <c r="H5108">
        <v>0</v>
      </c>
      <c r="I5108" s="7">
        <v>0</v>
      </c>
      <c r="J5108">
        <v>0</v>
      </c>
      <c r="K5108">
        <v>0</v>
      </c>
      <c r="L5108">
        <v>0</v>
      </c>
      <c r="M5108">
        <v>0</v>
      </c>
      <c r="N5108">
        <v>0</v>
      </c>
    </row>
    <row r="5109" spans="1:14" x14ac:dyDescent="0.25">
      <c r="A5109" t="s">
        <v>38</v>
      </c>
      <c r="B5109" t="s">
        <v>63</v>
      </c>
      <c r="C5109" s="1">
        <v>42500</v>
      </c>
      <c r="D5109">
        <v>0</v>
      </c>
      <c r="E5109">
        <v>10</v>
      </c>
      <c r="F5109" s="7">
        <v>0</v>
      </c>
      <c r="G5109" s="7">
        <v>0</v>
      </c>
      <c r="H5109">
        <v>0</v>
      </c>
      <c r="I5109" s="7">
        <v>0</v>
      </c>
      <c r="J5109">
        <v>57.9</v>
      </c>
      <c r="K5109">
        <v>0</v>
      </c>
      <c r="L5109">
        <v>100</v>
      </c>
      <c r="M5109">
        <v>382.9</v>
      </c>
      <c r="N5109">
        <v>353.6</v>
      </c>
    </row>
    <row r="5110" spans="1:14" x14ac:dyDescent="0.25">
      <c r="A5110" t="s">
        <v>59</v>
      </c>
      <c r="B5110" t="s">
        <v>63</v>
      </c>
      <c r="C5110" s="1">
        <v>42500</v>
      </c>
      <c r="D5110">
        <v>0</v>
      </c>
      <c r="E5110">
        <v>5</v>
      </c>
      <c r="F5110" s="7">
        <v>0</v>
      </c>
      <c r="G5110" s="7">
        <v>0</v>
      </c>
      <c r="I5110" s="7">
        <v>0</v>
      </c>
      <c r="K5110">
        <v>0</v>
      </c>
      <c r="L5110">
        <v>50</v>
      </c>
      <c r="M5110">
        <v>0</v>
      </c>
      <c r="N5110">
        <v>0</v>
      </c>
    </row>
    <row r="5111" spans="1:14" x14ac:dyDescent="0.25">
      <c r="A5111" t="s">
        <v>1</v>
      </c>
      <c r="B5111" t="s">
        <v>63</v>
      </c>
      <c r="C5111" s="1">
        <v>42501</v>
      </c>
      <c r="D5111">
        <v>624.9</v>
      </c>
      <c r="E5111">
        <v>507.19999999999993</v>
      </c>
      <c r="F5111">
        <v>580</v>
      </c>
      <c r="G5111">
        <v>218</v>
      </c>
      <c r="H5111">
        <v>177.35000000000002</v>
      </c>
      <c r="I5111">
        <v>197.20000000000002</v>
      </c>
      <c r="J5111">
        <v>545.38636363636363</v>
      </c>
      <c r="K5111">
        <v>6968.8</v>
      </c>
      <c r="L5111">
        <v>6051</v>
      </c>
      <c r="M5111">
        <v>2232</v>
      </c>
      <c r="N5111">
        <v>2057.3400000000006</v>
      </c>
    </row>
    <row r="5112" spans="1:14" x14ac:dyDescent="0.25">
      <c r="A5112" t="s">
        <v>2</v>
      </c>
      <c r="B5112" t="s">
        <v>63</v>
      </c>
      <c r="C5112" s="1">
        <v>42501</v>
      </c>
      <c r="D5112">
        <f>15.8-0-0</f>
        <v>15.8</v>
      </c>
      <c r="E5112">
        <v>16.100000000000001</v>
      </c>
      <c r="F5112" s="7">
        <v>14.664746359417506</v>
      </c>
      <c r="G5112" s="7">
        <v>25.444601071327877</v>
      </c>
      <c r="H5112">
        <v>20.7</v>
      </c>
      <c r="I5112" s="7">
        <v>23.016859317733296</v>
      </c>
      <c r="J5112">
        <v>8.1999999999999993</v>
      </c>
      <c r="K5112">
        <v>193.83499999999998</v>
      </c>
      <c r="L5112">
        <v>177.10000000000002</v>
      </c>
      <c r="M5112">
        <v>13.2</v>
      </c>
      <c r="N5112">
        <v>12.2</v>
      </c>
    </row>
    <row r="5113" spans="1:14" x14ac:dyDescent="0.25">
      <c r="A5113" t="s">
        <v>3</v>
      </c>
      <c r="B5113" t="s">
        <v>63</v>
      </c>
      <c r="C5113" s="1">
        <v>42501</v>
      </c>
      <c r="D5113">
        <f>16.7-0-0</f>
        <v>16.7</v>
      </c>
      <c r="E5113">
        <v>4.5</v>
      </c>
      <c r="F5113" s="7">
        <v>15.50008001280205</v>
      </c>
      <c r="G5113" s="7">
        <v>17.344121793064559</v>
      </c>
      <c r="H5113">
        <v>14.11</v>
      </c>
      <c r="I5113" s="7">
        <v>15.68926980546941</v>
      </c>
      <c r="J5113">
        <v>3.8</v>
      </c>
      <c r="K5113">
        <v>91.280000000000015</v>
      </c>
      <c r="L5113">
        <v>49.5</v>
      </c>
      <c r="M5113">
        <v>12.8</v>
      </c>
      <c r="N5113">
        <v>11.8</v>
      </c>
    </row>
    <row r="5114" spans="1:14" x14ac:dyDescent="0.25">
      <c r="A5114" t="s">
        <v>4</v>
      </c>
      <c r="B5114" t="s">
        <v>63</v>
      </c>
      <c r="C5114" s="1">
        <v>42501</v>
      </c>
      <c r="D5114">
        <f>8.4-0-0</f>
        <v>8.4</v>
      </c>
      <c r="E5114">
        <v>7.8</v>
      </c>
      <c r="F5114" s="7">
        <v>7.7964474315890548</v>
      </c>
      <c r="G5114" s="7">
        <v>12.882097547223003</v>
      </c>
      <c r="H5114">
        <v>10.48</v>
      </c>
      <c r="I5114" s="7">
        <v>11.652979983084297</v>
      </c>
      <c r="J5114">
        <v>4</v>
      </c>
      <c r="K5114">
        <v>95.22699999999999</v>
      </c>
      <c r="L5114">
        <v>85.8</v>
      </c>
      <c r="M5114">
        <v>11.9</v>
      </c>
      <c r="N5114">
        <v>11</v>
      </c>
    </row>
    <row r="5115" spans="1:14" x14ac:dyDescent="0.25">
      <c r="A5115" t="s">
        <v>5</v>
      </c>
      <c r="B5115" t="s">
        <v>63</v>
      </c>
      <c r="C5115" s="1">
        <v>42501</v>
      </c>
      <c r="D5115">
        <f>8.2-0-0</f>
        <v>8.1999999999999993</v>
      </c>
      <c r="E5115">
        <v>7.7</v>
      </c>
      <c r="F5115" s="7">
        <v>7.610817730836934</v>
      </c>
      <c r="G5115" s="7">
        <v>12.427290668170283</v>
      </c>
      <c r="H5115">
        <v>10.11</v>
      </c>
      <c r="I5115" s="7">
        <v>11.241567521849449</v>
      </c>
      <c r="J5115">
        <v>9.6999999999999993</v>
      </c>
      <c r="K5115">
        <v>230.11799999999997</v>
      </c>
      <c r="L5115">
        <v>84.7</v>
      </c>
      <c r="M5115">
        <v>10.5</v>
      </c>
      <c r="N5115">
        <v>9.6999999999999993</v>
      </c>
    </row>
    <row r="5116" spans="1:14" x14ac:dyDescent="0.25">
      <c r="A5116" t="s">
        <v>6</v>
      </c>
      <c r="B5116" t="s">
        <v>63</v>
      </c>
      <c r="C5116" s="1">
        <v>42501</v>
      </c>
      <c r="D5116">
        <f>15.3-0-1.5</f>
        <v>13.8</v>
      </c>
      <c r="E5116">
        <v>15.6</v>
      </c>
      <c r="F5116" s="7">
        <v>12.808449351896304</v>
      </c>
      <c r="G5116" s="7">
        <v>15.315928954045672</v>
      </c>
      <c r="H5116">
        <v>12.46</v>
      </c>
      <c r="I5116" s="7">
        <v>13.854592613476179</v>
      </c>
      <c r="J5116">
        <v>7.3</v>
      </c>
      <c r="K5116">
        <v>174.01450000000003</v>
      </c>
      <c r="L5116">
        <v>171.6</v>
      </c>
      <c r="M5116">
        <v>11.2</v>
      </c>
      <c r="N5116">
        <v>10.4</v>
      </c>
    </row>
    <row r="5117" spans="1:14" x14ac:dyDescent="0.25">
      <c r="A5117" t="s">
        <v>7</v>
      </c>
      <c r="B5117" t="s">
        <v>63</v>
      </c>
      <c r="C5117" s="1">
        <v>42501</v>
      </c>
      <c r="D5117">
        <f>27.3-0-0</f>
        <v>27.3</v>
      </c>
      <c r="E5117">
        <v>12</v>
      </c>
      <c r="F5117" s="7">
        <v>25.338454152664426</v>
      </c>
      <c r="G5117" s="7">
        <v>12.943557936284183</v>
      </c>
      <c r="H5117">
        <v>10.53</v>
      </c>
      <c r="I5117" s="7">
        <v>11.708576261629545</v>
      </c>
      <c r="J5117">
        <v>9.6</v>
      </c>
      <c r="K5117">
        <v>227.83700000000002</v>
      </c>
      <c r="L5117">
        <v>132</v>
      </c>
      <c r="M5117">
        <v>11.2</v>
      </c>
      <c r="N5117">
        <v>10.3</v>
      </c>
    </row>
    <row r="5118" spans="1:14" x14ac:dyDescent="0.25">
      <c r="A5118" t="s">
        <v>8</v>
      </c>
      <c r="B5118" t="s">
        <v>63</v>
      </c>
      <c r="C5118" s="1">
        <v>42501</v>
      </c>
      <c r="D5118">
        <f>12.7-0-0</f>
        <v>12.7</v>
      </c>
      <c r="E5118">
        <v>9.4</v>
      </c>
      <c r="F5118" s="7">
        <v>11.787485997759642</v>
      </c>
      <c r="G5118" s="7">
        <v>9.8336622497885529</v>
      </c>
      <c r="H5118">
        <v>8</v>
      </c>
      <c r="I5118" s="7">
        <v>8.89540456723992</v>
      </c>
      <c r="J5118">
        <v>6.4</v>
      </c>
      <c r="K5118">
        <v>153.32</v>
      </c>
      <c r="L5118">
        <v>103.4</v>
      </c>
      <c r="M5118">
        <v>9.3000000000000007</v>
      </c>
      <c r="N5118">
        <v>8.6</v>
      </c>
    </row>
    <row r="5119" spans="1:14" x14ac:dyDescent="0.25">
      <c r="A5119" t="s">
        <v>9</v>
      </c>
      <c r="B5119" t="s">
        <v>63</v>
      </c>
      <c r="C5119" s="1">
        <v>42501</v>
      </c>
      <c r="D5119">
        <f>11.3-0-0</f>
        <v>11.3</v>
      </c>
      <c r="E5119">
        <v>11.3</v>
      </c>
      <c r="F5119" s="7">
        <v>10.488078092494799</v>
      </c>
      <c r="G5119" s="7">
        <v>12.734592613476176</v>
      </c>
      <c r="H5119">
        <v>10.36</v>
      </c>
      <c r="I5119" s="7">
        <v>11.519548914575696</v>
      </c>
      <c r="J5119">
        <v>6</v>
      </c>
      <c r="K5119">
        <v>143.35499999999999</v>
      </c>
      <c r="L5119">
        <v>124.30000000000001</v>
      </c>
      <c r="M5119">
        <v>7.6</v>
      </c>
      <c r="N5119">
        <v>7</v>
      </c>
    </row>
    <row r="5120" spans="1:14" x14ac:dyDescent="0.25">
      <c r="A5120" t="s">
        <v>10</v>
      </c>
      <c r="B5120" t="s">
        <v>63</v>
      </c>
      <c r="C5120" s="1">
        <v>42501</v>
      </c>
      <c r="D5120">
        <f>18.9-0-0</f>
        <v>18.899999999999999</v>
      </c>
      <c r="E5120">
        <v>12.5</v>
      </c>
      <c r="F5120" s="7">
        <v>17.542006721075374</v>
      </c>
      <c r="G5120" s="7">
        <v>12.058528333803212</v>
      </c>
      <c r="H5120">
        <v>9.81</v>
      </c>
      <c r="I5120" s="7">
        <v>10.907989850577952</v>
      </c>
      <c r="J5120">
        <v>9.5</v>
      </c>
      <c r="K5120">
        <v>225.90000000000003</v>
      </c>
      <c r="L5120">
        <v>137.5</v>
      </c>
      <c r="M5120">
        <v>15.4</v>
      </c>
      <c r="N5120">
        <v>14.2</v>
      </c>
    </row>
    <row r="5121" spans="1:14" x14ac:dyDescent="0.25">
      <c r="A5121" t="s">
        <v>11</v>
      </c>
      <c r="B5121" t="s">
        <v>63</v>
      </c>
      <c r="C5121" s="1">
        <v>42501</v>
      </c>
      <c r="D5121">
        <f>14.5-0-0</f>
        <v>14.5</v>
      </c>
      <c r="E5121">
        <v>9.6</v>
      </c>
      <c r="F5121" s="7">
        <v>13.458153304528725</v>
      </c>
      <c r="G5121" s="7">
        <v>11.542261065689315</v>
      </c>
      <c r="H5121">
        <v>9.39</v>
      </c>
      <c r="I5121" s="7">
        <v>10.440981110797857</v>
      </c>
      <c r="J5121">
        <v>6.2</v>
      </c>
      <c r="K5121">
        <v>147.262</v>
      </c>
      <c r="L5121">
        <v>105.6</v>
      </c>
      <c r="M5121">
        <v>11.2</v>
      </c>
      <c r="N5121">
        <v>10.3</v>
      </c>
    </row>
    <row r="5122" spans="1:14" x14ac:dyDescent="0.25">
      <c r="A5122" t="s">
        <v>12</v>
      </c>
      <c r="B5122" t="s">
        <v>63</v>
      </c>
      <c r="C5122" s="1">
        <v>42501</v>
      </c>
      <c r="D5122">
        <f>29.2-0-0</f>
        <v>29.2</v>
      </c>
      <c r="E5122">
        <v>28.9</v>
      </c>
      <c r="F5122" s="7">
        <v>27.10193630980957</v>
      </c>
      <c r="G5122" s="7">
        <v>8.1496475895122629</v>
      </c>
      <c r="H5122">
        <v>6.63</v>
      </c>
      <c r="I5122" s="7">
        <v>7.3720665351000845</v>
      </c>
      <c r="J5122">
        <v>15.8</v>
      </c>
      <c r="K5122">
        <v>374.82999999999993</v>
      </c>
      <c r="L5122">
        <v>317.89999999999998</v>
      </c>
      <c r="M5122">
        <v>56.8</v>
      </c>
      <c r="N5122">
        <v>52.4</v>
      </c>
    </row>
    <row r="5123" spans="1:14" x14ac:dyDescent="0.25">
      <c r="A5123" t="s">
        <v>13</v>
      </c>
      <c r="B5123" t="s">
        <v>63</v>
      </c>
      <c r="C5123" s="1">
        <v>42501</v>
      </c>
      <c r="D5123">
        <f>12-0-0</f>
        <v>12</v>
      </c>
      <c r="E5123">
        <v>10</v>
      </c>
      <c r="F5123" s="7">
        <v>11.137782045127221</v>
      </c>
      <c r="G5123" s="7">
        <v>8.567578235128277</v>
      </c>
      <c r="H5123">
        <v>6.97</v>
      </c>
      <c r="I5123" s="7">
        <v>7.7501212292077808</v>
      </c>
      <c r="J5123">
        <v>5.3</v>
      </c>
      <c r="K5123">
        <v>125</v>
      </c>
      <c r="L5123">
        <v>110</v>
      </c>
      <c r="M5123">
        <v>7.1</v>
      </c>
      <c r="N5123">
        <v>6.5</v>
      </c>
    </row>
    <row r="5124" spans="1:14" x14ac:dyDescent="0.25">
      <c r="A5124" t="s">
        <v>14</v>
      </c>
      <c r="B5124" t="s">
        <v>63</v>
      </c>
      <c r="C5124" s="1">
        <v>42501</v>
      </c>
      <c r="D5124">
        <f>10-0-0</f>
        <v>10</v>
      </c>
      <c r="E5124">
        <v>6.1</v>
      </c>
      <c r="F5124" s="7">
        <v>9.2814850376060178</v>
      </c>
      <c r="G5124" s="7">
        <v>5.1749647589512255</v>
      </c>
      <c r="H5124">
        <v>4.21</v>
      </c>
      <c r="I5124" s="7">
        <v>4.6812066535100083</v>
      </c>
      <c r="J5124">
        <v>4.5</v>
      </c>
      <c r="K5124">
        <v>108</v>
      </c>
      <c r="L5124">
        <v>67.099999999999994</v>
      </c>
      <c r="M5124">
        <v>4.0999999999999996</v>
      </c>
      <c r="N5124">
        <v>3.8</v>
      </c>
    </row>
    <row r="5125" spans="1:14" x14ac:dyDescent="0.25">
      <c r="A5125" t="s">
        <v>15</v>
      </c>
      <c r="B5125" t="s">
        <v>63</v>
      </c>
      <c r="C5125" s="1">
        <v>42501</v>
      </c>
      <c r="D5125">
        <f>12-0-0</f>
        <v>12</v>
      </c>
      <c r="E5125">
        <v>9.9</v>
      </c>
      <c r="F5125" s="7">
        <v>11.137782045127221</v>
      </c>
      <c r="G5125" s="7">
        <v>5.0151677473921623</v>
      </c>
      <c r="H5125">
        <v>4.08</v>
      </c>
      <c r="I5125" s="7">
        <v>4.5366563292923603</v>
      </c>
      <c r="J5125">
        <v>5.7</v>
      </c>
      <c r="K5125">
        <v>135.5</v>
      </c>
      <c r="L5125">
        <v>108.9</v>
      </c>
      <c r="M5125">
        <v>9.3000000000000007</v>
      </c>
      <c r="N5125">
        <v>8.5</v>
      </c>
    </row>
    <row r="5126" spans="1:14" x14ac:dyDescent="0.25">
      <c r="A5126" t="s">
        <v>16</v>
      </c>
      <c r="B5126" t="s">
        <v>63</v>
      </c>
      <c r="C5126" s="1">
        <v>42501</v>
      </c>
      <c r="D5126">
        <f>11-0-0</f>
        <v>11</v>
      </c>
      <c r="E5126">
        <v>9.9</v>
      </c>
      <c r="F5126" s="7">
        <v>10.209633541366619</v>
      </c>
      <c r="G5126" s="7">
        <v>8.3463208345080346</v>
      </c>
      <c r="H5126">
        <v>6.79</v>
      </c>
      <c r="I5126" s="7">
        <v>7.5499746264448824</v>
      </c>
      <c r="J5126">
        <v>4.9000000000000004</v>
      </c>
      <c r="K5126">
        <v>117</v>
      </c>
      <c r="L5126">
        <v>108.9</v>
      </c>
      <c r="M5126">
        <v>15.1</v>
      </c>
      <c r="N5126">
        <v>13.9</v>
      </c>
    </row>
    <row r="5127" spans="1:14" x14ac:dyDescent="0.25">
      <c r="A5127" t="s">
        <v>17</v>
      </c>
      <c r="B5127" t="s">
        <v>63</v>
      </c>
      <c r="C5127" s="1">
        <v>42501</v>
      </c>
      <c r="D5127">
        <v>0</v>
      </c>
      <c r="E5127">
        <v>17</v>
      </c>
      <c r="F5127" s="7">
        <v>0</v>
      </c>
      <c r="G5127" s="7">
        <v>4.0440936002255423</v>
      </c>
      <c r="H5127">
        <v>3.29</v>
      </c>
      <c r="I5127" s="7">
        <v>3.658235128277417</v>
      </c>
      <c r="J5127">
        <v>94.4</v>
      </c>
      <c r="K5127">
        <v>0</v>
      </c>
      <c r="L5127">
        <v>187</v>
      </c>
      <c r="M5127">
        <v>378.8</v>
      </c>
      <c r="N5127">
        <v>349.2</v>
      </c>
    </row>
    <row r="5128" spans="1:14" x14ac:dyDescent="0.25">
      <c r="A5128" t="s">
        <v>18</v>
      </c>
      <c r="B5128" t="s">
        <v>63</v>
      </c>
      <c r="C5128" s="1">
        <v>42501</v>
      </c>
      <c r="D5128">
        <f>20-0-0</f>
        <v>20</v>
      </c>
      <c r="E5128">
        <v>16.2</v>
      </c>
      <c r="F5128" s="7">
        <v>18.562970075212036</v>
      </c>
      <c r="G5128" s="7">
        <v>3.0484352974344513</v>
      </c>
      <c r="H5128">
        <v>2.48</v>
      </c>
      <c r="I5128" s="7">
        <v>2.7575754158443755</v>
      </c>
      <c r="J5128">
        <v>9.3000000000000007</v>
      </c>
      <c r="K5128">
        <v>220.5</v>
      </c>
      <c r="L5128">
        <v>178.2</v>
      </c>
      <c r="M5128">
        <v>40.1</v>
      </c>
      <c r="N5128">
        <v>37</v>
      </c>
    </row>
    <row r="5129" spans="1:14" x14ac:dyDescent="0.25">
      <c r="A5129" t="s">
        <v>19</v>
      </c>
      <c r="B5129" t="s">
        <v>63</v>
      </c>
      <c r="C5129" s="1">
        <v>42501</v>
      </c>
      <c r="D5129">
        <f>16-0-0</f>
        <v>16</v>
      </c>
      <c r="E5129">
        <v>15</v>
      </c>
      <c r="F5129" s="7">
        <v>14.850376060169628</v>
      </c>
      <c r="G5129" s="7">
        <v>3.0361432196222156</v>
      </c>
      <c r="H5129">
        <v>2.4700000000000002</v>
      </c>
      <c r="I5129" s="7">
        <v>2.7464561601353257</v>
      </c>
      <c r="J5129">
        <v>6.8</v>
      </c>
      <c r="K5129">
        <v>162.5</v>
      </c>
      <c r="L5129">
        <v>165</v>
      </c>
      <c r="M5129">
        <v>46.2</v>
      </c>
      <c r="N5129">
        <v>42.5</v>
      </c>
    </row>
    <row r="5130" spans="1:14" x14ac:dyDescent="0.25">
      <c r="A5130" t="s">
        <v>20</v>
      </c>
      <c r="B5130" t="s">
        <v>63</v>
      </c>
      <c r="C5130" s="1">
        <v>42501</v>
      </c>
      <c r="D5130">
        <f>29-0-0</f>
        <v>29</v>
      </c>
      <c r="E5130">
        <v>23.5</v>
      </c>
      <c r="F5130" s="7">
        <v>26.91630660905745</v>
      </c>
      <c r="G5130" s="7">
        <v>2.4829997180716097</v>
      </c>
      <c r="H5130">
        <v>2.02</v>
      </c>
      <c r="I5130" s="7">
        <v>2.2460896532280801</v>
      </c>
      <c r="J5130">
        <v>14</v>
      </c>
      <c r="K5130">
        <v>333.5</v>
      </c>
      <c r="L5130">
        <v>258.5</v>
      </c>
      <c r="M5130">
        <v>48</v>
      </c>
      <c r="N5130">
        <v>44.2</v>
      </c>
    </row>
    <row r="5131" spans="1:14" x14ac:dyDescent="0.25">
      <c r="A5131" t="s">
        <v>21</v>
      </c>
      <c r="B5131" t="s">
        <v>63</v>
      </c>
      <c r="C5131" s="1">
        <v>42501</v>
      </c>
      <c r="D5131">
        <f>28-0-0</f>
        <v>28</v>
      </c>
      <c r="E5131">
        <v>22.5</v>
      </c>
      <c r="F5131" s="7">
        <v>25.988158105296847</v>
      </c>
      <c r="G5131" s="7">
        <v>3.7122074992951788</v>
      </c>
      <c r="H5131">
        <v>3.02</v>
      </c>
      <c r="I5131" s="7">
        <v>3.3580152241330703</v>
      </c>
      <c r="J5131">
        <v>12.1</v>
      </c>
      <c r="K5131">
        <v>288</v>
      </c>
      <c r="L5131">
        <v>247.5</v>
      </c>
      <c r="M5131">
        <v>76.3</v>
      </c>
      <c r="N5131">
        <v>70.400000000000006</v>
      </c>
    </row>
    <row r="5132" spans="1:14" x14ac:dyDescent="0.25">
      <c r="A5132" t="s">
        <v>22</v>
      </c>
      <c r="B5132" t="s">
        <v>63</v>
      </c>
      <c r="C5132" s="1">
        <v>42501</v>
      </c>
      <c r="D5132">
        <f>18-0-0</f>
        <v>18</v>
      </c>
      <c r="E5132">
        <v>17.100000000000001</v>
      </c>
      <c r="F5132" s="7">
        <v>16.706673067690833</v>
      </c>
      <c r="G5132" s="7">
        <v>1.745475049337468</v>
      </c>
      <c r="H5132">
        <v>1.42</v>
      </c>
      <c r="I5132" s="7">
        <v>1.5789343106850857</v>
      </c>
      <c r="J5132">
        <v>8.1999999999999993</v>
      </c>
      <c r="K5132">
        <v>195</v>
      </c>
      <c r="L5132">
        <v>188.10000000000002</v>
      </c>
      <c r="M5132">
        <v>48.7</v>
      </c>
      <c r="N5132">
        <v>44.9</v>
      </c>
    </row>
    <row r="5133" spans="1:14" x14ac:dyDescent="0.25">
      <c r="A5133" t="s">
        <v>23</v>
      </c>
      <c r="B5133" t="s">
        <v>63</v>
      </c>
      <c r="C5133" s="1">
        <v>42501</v>
      </c>
      <c r="D5133">
        <f>5.9-0-0</f>
        <v>5.9</v>
      </c>
      <c r="E5133">
        <v>5</v>
      </c>
      <c r="F5133" s="7">
        <v>5.4760761721875504</v>
      </c>
      <c r="G5133" s="7">
        <v>2.8886382858753876</v>
      </c>
      <c r="H5133">
        <v>2.35</v>
      </c>
      <c r="I5133" s="7">
        <v>2.613025091626727</v>
      </c>
      <c r="J5133">
        <v>3.3</v>
      </c>
      <c r="K5133">
        <v>77.905000000000001</v>
      </c>
      <c r="L5133">
        <v>55</v>
      </c>
      <c r="M5133">
        <v>1.7</v>
      </c>
      <c r="N5133">
        <v>1.6</v>
      </c>
    </row>
    <row r="5134" spans="1:14" x14ac:dyDescent="0.25">
      <c r="A5134" t="s">
        <v>24</v>
      </c>
      <c r="B5134" t="s">
        <v>63</v>
      </c>
      <c r="C5134" s="1">
        <v>42501</v>
      </c>
      <c r="D5134">
        <f>39-0-0</f>
        <v>39</v>
      </c>
      <c r="E5134">
        <v>41</v>
      </c>
      <c r="F5134" s="7">
        <v>36.197791646663468</v>
      </c>
      <c r="G5134" s="7">
        <v>2.1142373837045385</v>
      </c>
      <c r="H5134">
        <v>1.72</v>
      </c>
      <c r="I5134" s="7">
        <v>1.912511981956583</v>
      </c>
      <c r="J5134">
        <v>18.2</v>
      </c>
      <c r="K5134">
        <v>431.5</v>
      </c>
      <c r="L5134">
        <v>451</v>
      </c>
      <c r="M5134">
        <v>107.9</v>
      </c>
      <c r="N5134">
        <v>99.4</v>
      </c>
    </row>
    <row r="5135" spans="1:14" x14ac:dyDescent="0.25">
      <c r="A5135" t="s">
        <v>25</v>
      </c>
      <c r="B5135" t="s">
        <v>63</v>
      </c>
      <c r="C5135" s="1">
        <v>42501</v>
      </c>
      <c r="D5135">
        <f>6-0-0</f>
        <v>6</v>
      </c>
      <c r="E5135">
        <v>6.3</v>
      </c>
      <c r="F5135" s="7">
        <v>5.5688910225636103</v>
      </c>
      <c r="G5135" s="7">
        <v>2.8394699746264442</v>
      </c>
      <c r="H5135">
        <v>2.31</v>
      </c>
      <c r="I5135" s="7">
        <v>2.5685480687905269</v>
      </c>
      <c r="J5135">
        <v>2.8</v>
      </c>
      <c r="K5135">
        <v>67</v>
      </c>
      <c r="L5135">
        <v>69.3</v>
      </c>
      <c r="M5135">
        <v>2.5</v>
      </c>
      <c r="N5135">
        <v>2.2999999999999998</v>
      </c>
    </row>
    <row r="5136" spans="1:14" x14ac:dyDescent="0.25">
      <c r="A5136" t="s">
        <v>26</v>
      </c>
      <c r="B5136" t="s">
        <v>63</v>
      </c>
      <c r="C5136" s="1">
        <v>42501</v>
      </c>
      <c r="D5136">
        <f>19-0-0</f>
        <v>19</v>
      </c>
      <c r="E5136">
        <v>13.8</v>
      </c>
      <c r="F5136" s="7">
        <v>17.634821571451432</v>
      </c>
      <c r="G5136" s="7">
        <v>1.9175641387087676</v>
      </c>
      <c r="H5136">
        <v>1.56</v>
      </c>
      <c r="I5136" s="7">
        <v>1.7346038906117847</v>
      </c>
      <c r="J5136">
        <v>9</v>
      </c>
      <c r="K5136">
        <v>214</v>
      </c>
      <c r="L5136">
        <v>151.80000000000001</v>
      </c>
      <c r="M5136">
        <v>16.2</v>
      </c>
      <c r="N5136">
        <v>14.9</v>
      </c>
    </row>
    <row r="5137" spans="1:14" x14ac:dyDescent="0.25">
      <c r="A5137" t="s">
        <v>27</v>
      </c>
      <c r="B5137" t="s">
        <v>63</v>
      </c>
      <c r="C5137" s="1">
        <v>42501</v>
      </c>
      <c r="D5137">
        <f>20-0-0</f>
        <v>20</v>
      </c>
      <c r="E5137">
        <v>18.2</v>
      </c>
      <c r="F5137" s="7">
        <v>18.562970075212036</v>
      </c>
      <c r="G5137" s="7">
        <v>1.6594305046518183</v>
      </c>
      <c r="H5137">
        <v>1.35</v>
      </c>
      <c r="I5137" s="7">
        <v>1.5010995207217366</v>
      </c>
      <c r="J5137">
        <v>9</v>
      </c>
      <c r="K5137">
        <v>214.5</v>
      </c>
      <c r="L5137">
        <v>200.2</v>
      </c>
      <c r="M5137">
        <v>52.5</v>
      </c>
      <c r="N5137">
        <v>48.3</v>
      </c>
    </row>
    <row r="5138" spans="1:14" x14ac:dyDescent="0.25">
      <c r="A5138" t="s">
        <v>28</v>
      </c>
      <c r="B5138" t="s">
        <v>63</v>
      </c>
      <c r="C5138" s="1">
        <v>42501</v>
      </c>
      <c r="D5138">
        <f>6-0-0</f>
        <v>6</v>
      </c>
      <c r="E5138">
        <v>7</v>
      </c>
      <c r="F5138" s="7">
        <v>5.5688910225636103</v>
      </c>
      <c r="G5138" s="7">
        <v>1.6471384268395826</v>
      </c>
      <c r="H5138">
        <v>1.34</v>
      </c>
      <c r="I5138" s="7">
        <v>1.4899802650126868</v>
      </c>
      <c r="J5138">
        <v>2.7</v>
      </c>
      <c r="K5138">
        <v>65</v>
      </c>
      <c r="L5138">
        <v>77</v>
      </c>
      <c r="M5138">
        <v>16</v>
      </c>
      <c r="N5138">
        <v>14.8</v>
      </c>
    </row>
    <row r="5139" spans="1:14" x14ac:dyDescent="0.25">
      <c r="A5139" t="s">
        <v>29</v>
      </c>
      <c r="B5139" t="s">
        <v>63</v>
      </c>
      <c r="C5139" s="1">
        <v>42501</v>
      </c>
      <c r="D5139">
        <f>17-0-0</f>
        <v>17</v>
      </c>
      <c r="E5139">
        <v>12.4</v>
      </c>
      <c r="F5139" s="7">
        <v>15.77852456393023</v>
      </c>
      <c r="G5139" s="7">
        <v>1.5856780377784043</v>
      </c>
      <c r="H5139">
        <v>1.29</v>
      </c>
      <c r="I5139" s="7">
        <v>1.4343839864674373</v>
      </c>
      <c r="J5139">
        <v>7.9</v>
      </c>
      <c r="K5139">
        <v>187</v>
      </c>
      <c r="L5139">
        <v>136.4</v>
      </c>
      <c r="M5139">
        <v>9.9</v>
      </c>
      <c r="N5139">
        <v>9.1999999999999993</v>
      </c>
    </row>
    <row r="5140" spans="1:14" x14ac:dyDescent="0.25">
      <c r="A5140" t="s">
        <v>30</v>
      </c>
      <c r="B5140" t="s">
        <v>63</v>
      </c>
      <c r="C5140" s="1">
        <v>42501</v>
      </c>
      <c r="D5140">
        <f>35-0-0</f>
        <v>35</v>
      </c>
      <c r="E5140">
        <v>31.3</v>
      </c>
      <c r="F5140" s="7">
        <v>32.485197631621062</v>
      </c>
      <c r="G5140" s="7">
        <v>1.9667324499577106</v>
      </c>
      <c r="H5140">
        <v>1.6</v>
      </c>
      <c r="I5140" s="7">
        <v>1.7790809134479841</v>
      </c>
      <c r="J5140">
        <v>16.100000000000001</v>
      </c>
      <c r="K5140">
        <v>383.5</v>
      </c>
      <c r="L5140">
        <v>344.3</v>
      </c>
      <c r="M5140">
        <v>21.8</v>
      </c>
      <c r="N5140">
        <v>20.100000000000001</v>
      </c>
    </row>
    <row r="5141" spans="1:14" x14ac:dyDescent="0.25">
      <c r="A5141" t="s">
        <v>31</v>
      </c>
      <c r="B5141" t="s">
        <v>63</v>
      </c>
      <c r="C5141" s="1">
        <v>42501</v>
      </c>
      <c r="D5141">
        <f>52-0-0</f>
        <v>52</v>
      </c>
      <c r="E5141">
        <v>41.6</v>
      </c>
      <c r="F5141" s="7">
        <v>48.263722195551289</v>
      </c>
      <c r="G5141" s="7">
        <v>1.6471384268395826</v>
      </c>
      <c r="H5141">
        <v>1.34</v>
      </c>
      <c r="I5141" s="7">
        <v>1.4899802650126868</v>
      </c>
      <c r="J5141">
        <v>23.7</v>
      </c>
      <c r="K5141">
        <v>564</v>
      </c>
      <c r="L5141">
        <v>457.6</v>
      </c>
      <c r="M5141">
        <v>55.5</v>
      </c>
      <c r="N5141">
        <v>51.2</v>
      </c>
    </row>
    <row r="5142" spans="1:14" x14ac:dyDescent="0.25">
      <c r="A5142" t="s">
        <v>32</v>
      </c>
      <c r="B5142" t="s">
        <v>63</v>
      </c>
      <c r="C5142" s="1">
        <v>42501</v>
      </c>
      <c r="D5142">
        <f>7-0-0</f>
        <v>7</v>
      </c>
      <c r="E5142">
        <v>6.8</v>
      </c>
      <c r="F5142" s="7">
        <v>6.4970395263242118</v>
      </c>
      <c r="G5142" s="7">
        <v>1.0202424584155623</v>
      </c>
      <c r="H5142">
        <v>0.83</v>
      </c>
      <c r="I5142" s="7">
        <v>0.92289822385114173</v>
      </c>
      <c r="J5142">
        <v>3.2</v>
      </c>
      <c r="K5142">
        <v>77</v>
      </c>
      <c r="L5142">
        <v>74.8</v>
      </c>
      <c r="M5142">
        <v>15.8</v>
      </c>
      <c r="N5142">
        <v>14.5</v>
      </c>
    </row>
    <row r="5143" spans="1:14" x14ac:dyDescent="0.25">
      <c r="A5143" t="s">
        <v>33</v>
      </c>
      <c r="B5143" t="s">
        <v>63</v>
      </c>
      <c r="C5143" s="1">
        <v>42501</v>
      </c>
      <c r="D5143">
        <v>0</v>
      </c>
      <c r="E5143">
        <v>15</v>
      </c>
      <c r="F5143" s="7">
        <v>0</v>
      </c>
      <c r="G5143" s="7">
        <v>1.1923315477868621</v>
      </c>
      <c r="H5143">
        <v>0.97</v>
      </c>
      <c r="I5143" s="7">
        <v>1.0785678037778403</v>
      </c>
      <c r="J5143">
        <v>83.3</v>
      </c>
      <c r="K5143">
        <v>0</v>
      </c>
      <c r="L5143">
        <v>165</v>
      </c>
      <c r="M5143">
        <v>613.4</v>
      </c>
      <c r="N5143">
        <v>565.4</v>
      </c>
    </row>
    <row r="5144" spans="1:14" x14ac:dyDescent="0.25">
      <c r="A5144" t="s">
        <v>34</v>
      </c>
      <c r="B5144" t="s">
        <v>63</v>
      </c>
      <c r="C5144" s="1">
        <v>42501</v>
      </c>
      <c r="D5144">
        <f>7.7-0-0</f>
        <v>7.7</v>
      </c>
      <c r="E5144">
        <v>7.7</v>
      </c>
      <c r="F5144" s="7">
        <v>7.1467434789566333</v>
      </c>
      <c r="G5144" s="7">
        <v>0.68835635748519874</v>
      </c>
      <c r="H5144">
        <v>0.56000000000000005</v>
      </c>
      <c r="I5144" s="7">
        <v>0.62267831970679444</v>
      </c>
      <c r="J5144">
        <v>4.5999999999999996</v>
      </c>
      <c r="K5144">
        <v>108.33500000000002</v>
      </c>
      <c r="L5144">
        <v>84.7</v>
      </c>
      <c r="M5144">
        <v>6.2</v>
      </c>
      <c r="N5144">
        <v>5.7</v>
      </c>
    </row>
    <row r="5145" spans="1:14" x14ac:dyDescent="0.25">
      <c r="A5145" t="s">
        <v>35</v>
      </c>
      <c r="B5145" t="s">
        <v>63</v>
      </c>
      <c r="C5145" s="1">
        <v>42501</v>
      </c>
      <c r="D5145">
        <f>21-0-0</f>
        <v>21</v>
      </c>
      <c r="E5145">
        <v>18</v>
      </c>
      <c r="F5145" s="7">
        <v>19.491118578972635</v>
      </c>
      <c r="G5145" s="7">
        <v>0.67606427967296301</v>
      </c>
      <c r="H5145">
        <v>0.55000000000000004</v>
      </c>
      <c r="I5145" s="7">
        <v>0.61155906399774462</v>
      </c>
      <c r="J5145">
        <v>9.6999999999999993</v>
      </c>
      <c r="K5145">
        <v>231</v>
      </c>
      <c r="L5145">
        <v>198</v>
      </c>
      <c r="M5145">
        <v>56.8</v>
      </c>
      <c r="N5145">
        <v>52.4</v>
      </c>
    </row>
    <row r="5146" spans="1:14" x14ac:dyDescent="0.25">
      <c r="A5146" t="s">
        <v>36</v>
      </c>
      <c r="B5146" t="s">
        <v>63</v>
      </c>
      <c r="C5146" s="1">
        <v>42501</v>
      </c>
      <c r="D5146">
        <v>0</v>
      </c>
      <c r="E5146">
        <v>8</v>
      </c>
      <c r="F5146" s="7">
        <v>0</v>
      </c>
      <c r="G5146" s="7">
        <v>0.30730194530589228</v>
      </c>
      <c r="H5146">
        <v>0.25</v>
      </c>
      <c r="I5146" s="7">
        <v>0.2779813927262475</v>
      </c>
      <c r="J5146">
        <v>44.4</v>
      </c>
      <c r="K5146">
        <v>0</v>
      </c>
      <c r="L5146">
        <v>88</v>
      </c>
      <c r="M5146">
        <v>0</v>
      </c>
      <c r="N5146">
        <v>0</v>
      </c>
    </row>
    <row r="5147" spans="1:14" x14ac:dyDescent="0.25">
      <c r="A5147" t="s">
        <v>37</v>
      </c>
      <c r="B5147" t="s">
        <v>63</v>
      </c>
      <c r="C5147" s="1">
        <v>42501</v>
      </c>
      <c r="D5147">
        <v>0</v>
      </c>
      <c r="E5147">
        <v>0</v>
      </c>
      <c r="F5147" s="7">
        <v>0</v>
      </c>
      <c r="G5147" s="7">
        <v>0</v>
      </c>
      <c r="H5147">
        <v>0</v>
      </c>
      <c r="I5147" s="7">
        <v>0</v>
      </c>
      <c r="J5147">
        <v>0</v>
      </c>
      <c r="K5147">
        <v>0</v>
      </c>
      <c r="L5147">
        <v>0</v>
      </c>
      <c r="M5147">
        <v>0</v>
      </c>
      <c r="N5147">
        <v>0</v>
      </c>
    </row>
    <row r="5148" spans="1:14" x14ac:dyDescent="0.25">
      <c r="A5148" t="s">
        <v>38</v>
      </c>
      <c r="B5148" t="s">
        <v>63</v>
      </c>
      <c r="C5148" s="1">
        <v>42501</v>
      </c>
      <c r="D5148">
        <v>0</v>
      </c>
      <c r="E5148">
        <v>10</v>
      </c>
      <c r="F5148" s="7">
        <v>0</v>
      </c>
      <c r="G5148" s="7">
        <v>0</v>
      </c>
      <c r="H5148">
        <v>0</v>
      </c>
      <c r="I5148" s="7">
        <v>0</v>
      </c>
      <c r="J5148">
        <v>55.5</v>
      </c>
      <c r="K5148">
        <v>0</v>
      </c>
      <c r="L5148">
        <v>110</v>
      </c>
      <c r="M5148">
        <v>411</v>
      </c>
      <c r="N5148">
        <v>378.8</v>
      </c>
    </row>
    <row r="5149" spans="1:14" x14ac:dyDescent="0.25">
      <c r="A5149" t="s">
        <v>59</v>
      </c>
      <c r="B5149" t="s">
        <v>63</v>
      </c>
      <c r="C5149" s="1">
        <v>42501</v>
      </c>
      <c r="D5149">
        <v>0</v>
      </c>
      <c r="E5149">
        <v>5</v>
      </c>
      <c r="F5149" s="7">
        <v>0</v>
      </c>
      <c r="G5149" s="7">
        <v>0</v>
      </c>
      <c r="I5149" s="7">
        <v>0</v>
      </c>
      <c r="K5149">
        <v>0</v>
      </c>
      <c r="L5149">
        <v>55</v>
      </c>
      <c r="M5149">
        <v>0</v>
      </c>
      <c r="N5149">
        <v>0</v>
      </c>
    </row>
    <row r="5150" spans="1:14" x14ac:dyDescent="0.25">
      <c r="A5150" t="s">
        <v>1</v>
      </c>
      <c r="B5150" t="s">
        <v>63</v>
      </c>
      <c r="C5150" s="1">
        <v>42502</v>
      </c>
      <c r="D5150">
        <v>623</v>
      </c>
      <c r="E5150">
        <v>507.19999999999993</v>
      </c>
      <c r="F5150">
        <v>570</v>
      </c>
      <c r="G5150">
        <v>144</v>
      </c>
      <c r="H5150">
        <v>177.35000000000002</v>
      </c>
      <c r="I5150">
        <v>193.8</v>
      </c>
      <c r="J5150">
        <v>545.57142857142856</v>
      </c>
      <c r="K5150">
        <v>7591.8</v>
      </c>
      <c r="L5150">
        <v>6621</v>
      </c>
      <c r="M5150">
        <v>2376</v>
      </c>
      <c r="N5150">
        <v>2251.1400000000003</v>
      </c>
    </row>
    <row r="5151" spans="1:14" x14ac:dyDescent="0.25">
      <c r="A5151" t="s">
        <v>2</v>
      </c>
      <c r="B5151" t="s">
        <v>63</v>
      </c>
      <c r="C5151" s="1">
        <v>42502</v>
      </c>
      <c r="D5151">
        <f>20.3-0-0</f>
        <v>20.3</v>
      </c>
      <c r="E5151">
        <v>16.100000000000001</v>
      </c>
      <c r="F5151" s="7">
        <v>18.573033707865168</v>
      </c>
      <c r="G5151" s="7">
        <v>16.807442909500985</v>
      </c>
      <c r="H5151">
        <v>20.7</v>
      </c>
      <c r="I5151" s="7">
        <v>22.62001691570341</v>
      </c>
      <c r="J5151">
        <v>8.6</v>
      </c>
      <c r="K5151">
        <v>214.12499999999997</v>
      </c>
      <c r="L5151">
        <v>193.20000000000002</v>
      </c>
      <c r="M5151">
        <v>14.9</v>
      </c>
      <c r="N5151">
        <v>14.2</v>
      </c>
    </row>
    <row r="5152" spans="1:14" x14ac:dyDescent="0.25">
      <c r="A5152" t="s">
        <v>3</v>
      </c>
      <c r="B5152" t="s">
        <v>63</v>
      </c>
      <c r="C5152" s="1">
        <v>42502</v>
      </c>
      <c r="D5152">
        <f>22.7-0-0</f>
        <v>22.7</v>
      </c>
      <c r="E5152">
        <v>4.5</v>
      </c>
      <c r="F5152" s="7">
        <v>20.768860353130016</v>
      </c>
      <c r="G5152" s="7">
        <v>11.456667606427965</v>
      </c>
      <c r="H5152">
        <v>14.11</v>
      </c>
      <c r="I5152" s="7">
        <v>15.418765153650972</v>
      </c>
      <c r="J5152">
        <v>4.5999999999999996</v>
      </c>
      <c r="K5152">
        <v>114.02000000000001</v>
      </c>
      <c r="L5152">
        <v>54</v>
      </c>
      <c r="M5152">
        <v>16.3</v>
      </c>
      <c r="N5152">
        <v>15.5</v>
      </c>
    </row>
    <row r="5153" spans="1:14" x14ac:dyDescent="0.25">
      <c r="A5153" t="s">
        <v>4</v>
      </c>
      <c r="B5153" t="s">
        <v>63</v>
      </c>
      <c r="C5153" s="1">
        <v>42502</v>
      </c>
      <c r="D5153">
        <f>7.5-0-0</f>
        <v>7.5</v>
      </c>
      <c r="E5153">
        <v>7.8</v>
      </c>
      <c r="F5153" s="7">
        <v>6.8619582664526488</v>
      </c>
      <c r="G5153" s="7">
        <v>8.5092754440372147</v>
      </c>
      <c r="H5153">
        <v>10.48</v>
      </c>
      <c r="I5153" s="7">
        <v>11.452066535100084</v>
      </c>
      <c r="J5153">
        <v>4.0999999999999996</v>
      </c>
      <c r="K5153">
        <v>102.74699999999999</v>
      </c>
      <c r="L5153">
        <v>93.6</v>
      </c>
      <c r="M5153">
        <v>13.2</v>
      </c>
      <c r="N5153">
        <v>12.5</v>
      </c>
    </row>
    <row r="5154" spans="1:14" x14ac:dyDescent="0.25">
      <c r="A5154" t="s">
        <v>5</v>
      </c>
      <c r="B5154" t="s">
        <v>63</v>
      </c>
      <c r="C5154" s="1">
        <v>42502</v>
      </c>
      <c r="D5154">
        <f>15.9-0-0</f>
        <v>15.9</v>
      </c>
      <c r="E5154">
        <v>7.7</v>
      </c>
      <c r="F5154" s="7">
        <v>14.547351524879614</v>
      </c>
      <c r="G5154" s="7">
        <v>8.2088525514519297</v>
      </c>
      <c r="H5154">
        <v>10.11</v>
      </c>
      <c r="I5154" s="7">
        <v>11.047747392162389</v>
      </c>
      <c r="J5154">
        <v>9.9</v>
      </c>
      <c r="K5154">
        <v>246.023</v>
      </c>
      <c r="L5154">
        <v>92.4</v>
      </c>
      <c r="M5154">
        <v>11.5</v>
      </c>
      <c r="N5154">
        <v>10.9</v>
      </c>
    </row>
    <row r="5155" spans="1:14" x14ac:dyDescent="0.25">
      <c r="A5155" t="s">
        <v>6</v>
      </c>
      <c r="B5155" t="s">
        <v>63</v>
      </c>
      <c r="C5155" s="1">
        <v>42502</v>
      </c>
      <c r="D5155">
        <f>16.7-0-1.7</f>
        <v>15</v>
      </c>
      <c r="E5155">
        <v>15.6</v>
      </c>
      <c r="F5155" s="7">
        <v>13.723916532905298</v>
      </c>
      <c r="G5155" s="7">
        <v>10.116943896250353</v>
      </c>
      <c r="H5155">
        <v>12.46</v>
      </c>
      <c r="I5155" s="7">
        <v>13.615720327036934</v>
      </c>
      <c r="J5155">
        <v>7.7</v>
      </c>
      <c r="K5155">
        <v>190.74549999999999</v>
      </c>
      <c r="L5155">
        <v>187.2</v>
      </c>
      <c r="M5155">
        <v>12.6</v>
      </c>
      <c r="N5155">
        <v>11.9</v>
      </c>
    </row>
    <row r="5156" spans="1:14" x14ac:dyDescent="0.25">
      <c r="A5156" t="s">
        <v>7</v>
      </c>
      <c r="B5156" t="s">
        <v>63</v>
      </c>
      <c r="C5156" s="1">
        <v>42502</v>
      </c>
      <c r="D5156">
        <f>12.1-0-0</f>
        <v>12.1</v>
      </c>
      <c r="E5156">
        <v>12</v>
      </c>
      <c r="F5156" s="7">
        <v>11.070626003210274</v>
      </c>
      <c r="G5156" s="7">
        <v>8.5498731322244144</v>
      </c>
      <c r="H5156">
        <v>10.53</v>
      </c>
      <c r="I5156" s="7">
        <v>11.50670425711869</v>
      </c>
      <c r="J5156">
        <v>9.6</v>
      </c>
      <c r="K5156">
        <v>239.92700000000002</v>
      </c>
      <c r="L5156">
        <v>144</v>
      </c>
      <c r="M5156">
        <v>12.1</v>
      </c>
      <c r="N5156">
        <v>11.5</v>
      </c>
    </row>
    <row r="5157" spans="1:14" x14ac:dyDescent="0.25">
      <c r="A5157" t="s">
        <v>8</v>
      </c>
      <c r="B5157" t="s">
        <v>63</v>
      </c>
      <c r="C5157" s="1">
        <v>42502</v>
      </c>
      <c r="D5157">
        <f>9.5-0-0</f>
        <v>9.5</v>
      </c>
      <c r="E5157">
        <v>9.4</v>
      </c>
      <c r="F5157" s="7">
        <v>8.6918138041733553</v>
      </c>
      <c r="G5157" s="7">
        <v>6.4956301099520717</v>
      </c>
      <c r="H5157">
        <v>8</v>
      </c>
      <c r="I5157" s="7">
        <v>8.7420355229771634</v>
      </c>
      <c r="J5157">
        <v>6.5</v>
      </c>
      <c r="K5157">
        <v>162.81</v>
      </c>
      <c r="L5157">
        <v>112.80000000000001</v>
      </c>
      <c r="M5157">
        <v>10.1</v>
      </c>
      <c r="N5157">
        <v>9.6</v>
      </c>
    </row>
    <row r="5158" spans="1:14" x14ac:dyDescent="0.25">
      <c r="A5158" t="s">
        <v>9</v>
      </c>
      <c r="B5158" t="s">
        <v>63</v>
      </c>
      <c r="C5158" s="1">
        <v>42502</v>
      </c>
      <c r="D5158">
        <f>11.3-0-0</f>
        <v>11.3</v>
      </c>
      <c r="E5158">
        <v>11.3</v>
      </c>
      <c r="F5158" s="7">
        <v>10.33868378812199</v>
      </c>
      <c r="G5158" s="7">
        <v>8.4118409923879316</v>
      </c>
      <c r="H5158">
        <v>10.36</v>
      </c>
      <c r="I5158" s="7">
        <v>11.320936002255426</v>
      </c>
      <c r="J5158">
        <v>6.2</v>
      </c>
      <c r="K5158">
        <v>154.60499999999999</v>
      </c>
      <c r="L5158">
        <v>135.60000000000002</v>
      </c>
      <c r="M5158">
        <v>8.4</v>
      </c>
      <c r="N5158">
        <v>8</v>
      </c>
    </row>
    <row r="5159" spans="1:14" x14ac:dyDescent="0.25">
      <c r="A5159" t="s">
        <v>10</v>
      </c>
      <c r="B5159" t="s">
        <v>63</v>
      </c>
      <c r="C5159" s="1">
        <v>42502</v>
      </c>
      <c r="D5159">
        <f>18.8-0-0</f>
        <v>18.8</v>
      </c>
      <c r="E5159">
        <v>12.5</v>
      </c>
      <c r="F5159" s="7">
        <v>17.20064205457464</v>
      </c>
      <c r="G5159" s="7">
        <v>7.9652664223287282</v>
      </c>
      <c r="H5159">
        <v>9.81</v>
      </c>
      <c r="I5159" s="7">
        <v>10.719921060050746</v>
      </c>
      <c r="J5159">
        <v>9.8000000000000007</v>
      </c>
      <c r="K5159">
        <v>244.71000000000004</v>
      </c>
      <c r="L5159">
        <v>150</v>
      </c>
      <c r="M5159">
        <v>17.100000000000001</v>
      </c>
      <c r="N5159">
        <v>16.2</v>
      </c>
    </row>
    <row r="5160" spans="1:14" x14ac:dyDescent="0.25">
      <c r="A5160" t="s">
        <v>11</v>
      </c>
      <c r="B5160" t="s">
        <v>63</v>
      </c>
      <c r="C5160" s="1">
        <v>42502</v>
      </c>
      <c r="D5160">
        <f>12.8-0-0</f>
        <v>12.8</v>
      </c>
      <c r="E5160">
        <v>9.6</v>
      </c>
      <c r="F5160" s="7">
        <v>11.71107544141252</v>
      </c>
      <c r="G5160" s="7">
        <v>7.6242458415562444</v>
      </c>
      <c r="H5160">
        <v>9.39</v>
      </c>
      <c r="I5160" s="7">
        <v>10.260964195094445</v>
      </c>
      <c r="J5160">
        <v>6.4</v>
      </c>
      <c r="K5160">
        <v>160.06200000000001</v>
      </c>
      <c r="L5160">
        <v>115.19999999999999</v>
      </c>
      <c r="M5160">
        <v>12.4</v>
      </c>
      <c r="N5160">
        <v>11.8</v>
      </c>
    </row>
    <row r="5161" spans="1:14" x14ac:dyDescent="0.25">
      <c r="A5161" t="s">
        <v>12</v>
      </c>
      <c r="B5161" t="s">
        <v>63</v>
      </c>
      <c r="C5161" s="1">
        <v>42502</v>
      </c>
      <c r="D5161">
        <f>32.9-0-0</f>
        <v>32.9</v>
      </c>
      <c r="E5161">
        <v>28.9</v>
      </c>
      <c r="F5161" s="7">
        <v>30.101123595505619</v>
      </c>
      <c r="G5161" s="7">
        <v>5.3832534536227792</v>
      </c>
      <c r="H5161">
        <v>6.63</v>
      </c>
      <c r="I5161" s="7">
        <v>7.2449619396673235</v>
      </c>
      <c r="J5161">
        <v>16.399999999999999</v>
      </c>
      <c r="K5161">
        <v>407.68499999999989</v>
      </c>
      <c r="L5161">
        <v>346.79999999999995</v>
      </c>
      <c r="M5161">
        <v>63.3</v>
      </c>
      <c r="N5161">
        <v>60</v>
      </c>
    </row>
    <row r="5162" spans="1:14" x14ac:dyDescent="0.25">
      <c r="A5162" t="s">
        <v>13</v>
      </c>
      <c r="B5162" t="s">
        <v>63</v>
      </c>
      <c r="C5162" s="1">
        <v>42502</v>
      </c>
      <c r="D5162">
        <f>12-0-0</f>
        <v>12</v>
      </c>
      <c r="E5162">
        <v>10</v>
      </c>
      <c r="F5162" s="7">
        <v>10.979133226324237</v>
      </c>
      <c r="G5162" s="7">
        <v>5.6593177332957421</v>
      </c>
      <c r="H5162">
        <v>6.97</v>
      </c>
      <c r="I5162" s="7">
        <v>7.6164984493938537</v>
      </c>
      <c r="J5162">
        <v>5.5</v>
      </c>
      <c r="K5162">
        <v>137</v>
      </c>
      <c r="L5162">
        <v>120</v>
      </c>
      <c r="M5162">
        <v>8</v>
      </c>
      <c r="N5162">
        <v>7.6</v>
      </c>
    </row>
    <row r="5163" spans="1:14" x14ac:dyDescent="0.25">
      <c r="A5163" t="s">
        <v>14</v>
      </c>
      <c r="B5163" t="s">
        <v>63</v>
      </c>
      <c r="C5163" s="1">
        <v>42502</v>
      </c>
      <c r="D5163">
        <f>10-0-0</f>
        <v>10</v>
      </c>
      <c r="E5163">
        <v>6.1</v>
      </c>
      <c r="F5163" s="7">
        <v>9.1492776886035312</v>
      </c>
      <c r="G5163" s="7">
        <v>3.4183253453622777</v>
      </c>
      <c r="H5163">
        <v>4.21</v>
      </c>
      <c r="I5163" s="7">
        <v>4.6004961939667322</v>
      </c>
      <c r="J5163">
        <v>4.7</v>
      </c>
      <c r="K5163">
        <v>118</v>
      </c>
      <c r="L5163">
        <v>73.199999999999989</v>
      </c>
      <c r="M5163">
        <v>4.5999999999999996</v>
      </c>
      <c r="N5163">
        <v>4.3</v>
      </c>
    </row>
    <row r="5164" spans="1:14" x14ac:dyDescent="0.25">
      <c r="A5164" t="s">
        <v>15</v>
      </c>
      <c r="B5164" t="s">
        <v>63</v>
      </c>
      <c r="C5164" s="1">
        <v>42502</v>
      </c>
      <c r="D5164">
        <f>12-0-0</f>
        <v>12</v>
      </c>
      <c r="E5164">
        <v>9.9</v>
      </c>
      <c r="F5164" s="7">
        <v>10.979133226324237</v>
      </c>
      <c r="G5164" s="7">
        <v>3.3127713560755563</v>
      </c>
      <c r="H5164">
        <v>4.08</v>
      </c>
      <c r="I5164" s="7">
        <v>4.4584381167183533</v>
      </c>
      <c r="J5164">
        <v>5.9</v>
      </c>
      <c r="K5164">
        <v>147.5</v>
      </c>
      <c r="L5164">
        <v>118.80000000000001</v>
      </c>
      <c r="M5164">
        <v>10.3</v>
      </c>
      <c r="N5164">
        <v>9.8000000000000007</v>
      </c>
    </row>
    <row r="5165" spans="1:14" x14ac:dyDescent="0.25">
      <c r="A5165" t="s">
        <v>16</v>
      </c>
      <c r="B5165" t="s">
        <v>63</v>
      </c>
      <c r="C5165" s="1">
        <v>42502</v>
      </c>
      <c r="D5165">
        <f>10-0-0</f>
        <v>10</v>
      </c>
      <c r="E5165">
        <v>9.9</v>
      </c>
      <c r="F5165" s="7">
        <v>9.1492776886035312</v>
      </c>
      <c r="G5165" s="7">
        <v>5.5131660558218201</v>
      </c>
      <c r="H5165">
        <v>6.79</v>
      </c>
      <c r="I5165" s="7">
        <v>7.4198026501268668</v>
      </c>
      <c r="J5165">
        <v>5.0999999999999996</v>
      </c>
      <c r="K5165">
        <v>127</v>
      </c>
      <c r="L5165">
        <v>118.80000000000001</v>
      </c>
      <c r="M5165">
        <v>16.8</v>
      </c>
      <c r="N5165">
        <v>15.9</v>
      </c>
    </row>
    <row r="5166" spans="1:14" x14ac:dyDescent="0.25">
      <c r="A5166" t="s">
        <v>17</v>
      </c>
      <c r="B5166" t="s">
        <v>63</v>
      </c>
      <c r="C5166" s="1">
        <v>42502</v>
      </c>
      <c r="D5166">
        <v>0</v>
      </c>
      <c r="E5166">
        <v>17</v>
      </c>
      <c r="F5166" s="7">
        <v>0</v>
      </c>
      <c r="G5166" s="7">
        <v>2.6713278827177893</v>
      </c>
      <c r="H5166">
        <v>3.29</v>
      </c>
      <c r="I5166" s="7">
        <v>3.5951621088243586</v>
      </c>
      <c r="J5166">
        <v>90.8</v>
      </c>
      <c r="K5166">
        <v>0</v>
      </c>
      <c r="L5166">
        <v>204</v>
      </c>
      <c r="M5166">
        <v>391.2</v>
      </c>
      <c r="N5166">
        <v>370.6</v>
      </c>
    </row>
    <row r="5167" spans="1:14" x14ac:dyDescent="0.25">
      <c r="A5167" t="s">
        <v>18</v>
      </c>
      <c r="B5167" t="s">
        <v>63</v>
      </c>
      <c r="C5167" s="1">
        <v>42502</v>
      </c>
      <c r="D5167">
        <f>20-0-0</f>
        <v>20</v>
      </c>
      <c r="E5167">
        <v>16.2</v>
      </c>
      <c r="F5167" s="7">
        <v>18.298555377207062</v>
      </c>
      <c r="G5167" s="7">
        <v>2.0136453340851421</v>
      </c>
      <c r="H5167">
        <v>2.48</v>
      </c>
      <c r="I5167" s="7">
        <v>2.7100310121229207</v>
      </c>
      <c r="J5167">
        <v>9.6999999999999993</v>
      </c>
      <c r="K5167">
        <v>240.5</v>
      </c>
      <c r="L5167">
        <v>194.39999999999998</v>
      </c>
      <c r="M5167">
        <v>44.8</v>
      </c>
      <c r="N5167">
        <v>42.5</v>
      </c>
    </row>
    <row r="5168" spans="1:14" x14ac:dyDescent="0.25">
      <c r="A5168" t="s">
        <v>19</v>
      </c>
      <c r="B5168" t="s">
        <v>63</v>
      </c>
      <c r="C5168" s="1">
        <v>42502</v>
      </c>
      <c r="D5168">
        <f>16.5-0-0</f>
        <v>16.5</v>
      </c>
      <c r="E5168">
        <v>15</v>
      </c>
      <c r="F5168" s="7">
        <v>15.096308186195827</v>
      </c>
      <c r="G5168" s="7">
        <v>2.005525796447702</v>
      </c>
      <c r="H5168">
        <v>2.4700000000000002</v>
      </c>
      <c r="I5168" s="7">
        <v>2.6991034677191994</v>
      </c>
      <c r="J5168">
        <v>7.2</v>
      </c>
      <c r="K5168">
        <v>179</v>
      </c>
      <c r="L5168">
        <v>180</v>
      </c>
      <c r="M5168">
        <v>52.1</v>
      </c>
      <c r="N5168">
        <v>49.4</v>
      </c>
    </row>
    <row r="5169" spans="1:14" x14ac:dyDescent="0.25">
      <c r="A5169" t="s">
        <v>20</v>
      </c>
      <c r="B5169" t="s">
        <v>63</v>
      </c>
      <c r="C5169" s="1">
        <v>42502</v>
      </c>
      <c r="D5169">
        <f>29-0-0</f>
        <v>29</v>
      </c>
      <c r="E5169">
        <v>23.5</v>
      </c>
      <c r="F5169" s="7">
        <v>26.53290529695024</v>
      </c>
      <c r="G5169" s="7">
        <v>1.6401466027628979</v>
      </c>
      <c r="H5169">
        <v>2.02</v>
      </c>
      <c r="I5169" s="7">
        <v>2.2073639695517335</v>
      </c>
      <c r="J5169">
        <v>14.6</v>
      </c>
      <c r="K5169">
        <v>362.5</v>
      </c>
      <c r="L5169">
        <v>282</v>
      </c>
      <c r="M5169">
        <v>53.4</v>
      </c>
      <c r="N5169">
        <v>50.6</v>
      </c>
    </row>
    <row r="5170" spans="1:14" x14ac:dyDescent="0.25">
      <c r="A5170" t="s">
        <v>21</v>
      </c>
      <c r="B5170" t="s">
        <v>63</v>
      </c>
      <c r="C5170" s="1">
        <v>42502</v>
      </c>
      <c r="D5170">
        <f>28-0-0</f>
        <v>28</v>
      </c>
      <c r="E5170">
        <v>22.5</v>
      </c>
      <c r="F5170" s="7">
        <v>25.617977528089888</v>
      </c>
      <c r="G5170" s="7">
        <v>2.4521003665069068</v>
      </c>
      <c r="H5170">
        <v>3.02</v>
      </c>
      <c r="I5170" s="7">
        <v>3.3001184099238792</v>
      </c>
      <c r="J5170">
        <v>12.7</v>
      </c>
      <c r="K5170">
        <v>316</v>
      </c>
      <c r="L5170">
        <v>270</v>
      </c>
      <c r="M5170">
        <v>85.8</v>
      </c>
      <c r="N5170">
        <v>81.3</v>
      </c>
    </row>
    <row r="5171" spans="1:14" x14ac:dyDescent="0.25">
      <c r="A5171" t="s">
        <v>22</v>
      </c>
      <c r="B5171" t="s">
        <v>63</v>
      </c>
      <c r="C5171" s="1">
        <v>42502</v>
      </c>
      <c r="D5171">
        <f>18-0-0</f>
        <v>18</v>
      </c>
      <c r="E5171">
        <v>17.100000000000001</v>
      </c>
      <c r="F5171" s="7">
        <v>16.468699839486355</v>
      </c>
      <c r="G5171" s="7">
        <v>1.1529743445164926</v>
      </c>
      <c r="H5171">
        <v>1.42</v>
      </c>
      <c r="I5171" s="7">
        <v>1.5517113053284466</v>
      </c>
      <c r="J5171">
        <v>8.6</v>
      </c>
      <c r="K5171">
        <v>213</v>
      </c>
      <c r="L5171">
        <v>205.20000000000002</v>
      </c>
      <c r="M5171">
        <v>54.5</v>
      </c>
      <c r="N5171">
        <v>51.7</v>
      </c>
    </row>
    <row r="5172" spans="1:14" x14ac:dyDescent="0.25">
      <c r="A5172" t="s">
        <v>23</v>
      </c>
      <c r="B5172" t="s">
        <v>63</v>
      </c>
      <c r="C5172" s="1">
        <v>42502</v>
      </c>
      <c r="D5172">
        <f>5.8-0-0</f>
        <v>5.8</v>
      </c>
      <c r="E5172">
        <v>5</v>
      </c>
      <c r="F5172" s="7">
        <v>5.306581059390048</v>
      </c>
      <c r="G5172" s="7">
        <v>1.9080913447984211</v>
      </c>
      <c r="H5172">
        <v>2.35</v>
      </c>
      <c r="I5172" s="7">
        <v>2.5679729348745419</v>
      </c>
      <c r="J5172">
        <v>3.4</v>
      </c>
      <c r="K5172">
        <v>83.704999999999998</v>
      </c>
      <c r="L5172">
        <v>60</v>
      </c>
      <c r="M5172">
        <v>1.9</v>
      </c>
      <c r="N5172">
        <v>1.8</v>
      </c>
    </row>
    <row r="5173" spans="1:14" x14ac:dyDescent="0.25">
      <c r="A5173" t="s">
        <v>24</v>
      </c>
      <c r="B5173" t="s">
        <v>63</v>
      </c>
      <c r="C5173" s="1">
        <v>42502</v>
      </c>
      <c r="D5173">
        <f>35.5-0-0</f>
        <v>35.5</v>
      </c>
      <c r="E5173">
        <v>41</v>
      </c>
      <c r="F5173" s="7">
        <v>32.479935794542534</v>
      </c>
      <c r="G5173" s="7">
        <v>1.3965604736396955</v>
      </c>
      <c r="H5173">
        <v>1.72</v>
      </c>
      <c r="I5173" s="7">
        <v>1.8795376374400901</v>
      </c>
      <c r="J5173">
        <v>18.8</v>
      </c>
      <c r="K5173">
        <v>467</v>
      </c>
      <c r="L5173">
        <v>492</v>
      </c>
      <c r="M5173">
        <v>119.6</v>
      </c>
      <c r="N5173">
        <v>113.3</v>
      </c>
    </row>
    <row r="5174" spans="1:14" x14ac:dyDescent="0.25">
      <c r="A5174" t="s">
        <v>25</v>
      </c>
      <c r="B5174" t="s">
        <v>63</v>
      </c>
      <c r="C5174" s="1">
        <v>42502</v>
      </c>
      <c r="D5174">
        <f>6-0-0</f>
        <v>6</v>
      </c>
      <c r="E5174">
        <v>6.3</v>
      </c>
      <c r="F5174" s="7">
        <v>5.4895666131621184</v>
      </c>
      <c r="G5174" s="7">
        <v>1.8756131942486605</v>
      </c>
      <c r="H5174">
        <v>2.31</v>
      </c>
      <c r="I5174" s="7">
        <v>2.5242627572596561</v>
      </c>
      <c r="J5174">
        <v>2.9</v>
      </c>
      <c r="K5174">
        <v>73</v>
      </c>
      <c r="L5174">
        <v>75.599999999999994</v>
      </c>
      <c r="M5174">
        <v>2.8</v>
      </c>
      <c r="N5174">
        <v>2.7</v>
      </c>
    </row>
    <row r="5175" spans="1:14" x14ac:dyDescent="0.25">
      <c r="A5175" t="s">
        <v>26</v>
      </c>
      <c r="B5175" t="s">
        <v>63</v>
      </c>
      <c r="C5175" s="1">
        <v>42502</v>
      </c>
      <c r="D5175">
        <f>19-0-0</f>
        <v>19</v>
      </c>
      <c r="E5175">
        <v>13.8</v>
      </c>
      <c r="F5175" s="7">
        <v>17.383627608346711</v>
      </c>
      <c r="G5175" s="7">
        <v>1.2666478714406539</v>
      </c>
      <c r="H5175">
        <v>1.56</v>
      </c>
      <c r="I5175" s="7">
        <v>1.704696926980547</v>
      </c>
      <c r="J5175">
        <v>9.4</v>
      </c>
      <c r="K5175">
        <v>233</v>
      </c>
      <c r="L5175">
        <v>165.60000000000002</v>
      </c>
      <c r="M5175">
        <v>18.100000000000001</v>
      </c>
      <c r="N5175">
        <v>17.100000000000001</v>
      </c>
    </row>
    <row r="5176" spans="1:14" x14ac:dyDescent="0.25">
      <c r="A5176" t="s">
        <v>27</v>
      </c>
      <c r="B5176" t="s">
        <v>63</v>
      </c>
      <c r="C5176" s="1">
        <v>42502</v>
      </c>
      <c r="D5176">
        <f>20-0-0</f>
        <v>20</v>
      </c>
      <c r="E5176">
        <v>18.2</v>
      </c>
      <c r="F5176" s="7">
        <v>18.298555377207062</v>
      </c>
      <c r="G5176" s="7">
        <v>1.0961375810544121</v>
      </c>
      <c r="H5176">
        <v>1.35</v>
      </c>
      <c r="I5176" s="7">
        <v>1.4752184945023965</v>
      </c>
      <c r="J5176">
        <v>9.4</v>
      </c>
      <c r="K5176">
        <v>234.5</v>
      </c>
      <c r="L5176">
        <v>218.39999999999998</v>
      </c>
      <c r="M5176">
        <v>58.8</v>
      </c>
      <c r="N5176">
        <v>55.7</v>
      </c>
    </row>
    <row r="5177" spans="1:14" x14ac:dyDescent="0.25">
      <c r="A5177" t="s">
        <v>28</v>
      </c>
      <c r="B5177" t="s">
        <v>63</v>
      </c>
      <c r="C5177" s="1">
        <v>42502</v>
      </c>
      <c r="D5177">
        <f>6-0-0</f>
        <v>6</v>
      </c>
      <c r="E5177">
        <v>7</v>
      </c>
      <c r="F5177" s="7">
        <v>5.4895666131621184</v>
      </c>
      <c r="G5177" s="7">
        <v>1.0880180434169719</v>
      </c>
      <c r="H5177">
        <v>1.34</v>
      </c>
      <c r="I5177" s="7">
        <v>1.4642909500986747</v>
      </c>
      <c r="J5177">
        <v>2.9</v>
      </c>
      <c r="K5177">
        <v>71</v>
      </c>
      <c r="L5177">
        <v>84</v>
      </c>
      <c r="M5177">
        <v>17.899999999999999</v>
      </c>
      <c r="N5177">
        <v>17</v>
      </c>
    </row>
    <row r="5178" spans="1:14" x14ac:dyDescent="0.25">
      <c r="A5178" t="s">
        <v>29</v>
      </c>
      <c r="B5178" t="s">
        <v>63</v>
      </c>
      <c r="C5178" s="1">
        <v>42502</v>
      </c>
      <c r="D5178">
        <f>17-0-0</f>
        <v>17</v>
      </c>
      <c r="E5178">
        <v>12.4</v>
      </c>
      <c r="F5178" s="7">
        <v>15.553772070626003</v>
      </c>
      <c r="G5178" s="7">
        <v>1.0474203552297714</v>
      </c>
      <c r="H5178">
        <v>1.29</v>
      </c>
      <c r="I5178" s="7">
        <v>1.4096532280800675</v>
      </c>
      <c r="J5178">
        <v>8.1999999999999993</v>
      </c>
      <c r="K5178">
        <v>204</v>
      </c>
      <c r="L5178">
        <v>148.80000000000001</v>
      </c>
      <c r="M5178">
        <v>11.1</v>
      </c>
      <c r="N5178">
        <v>10.5</v>
      </c>
    </row>
    <row r="5179" spans="1:14" x14ac:dyDescent="0.25">
      <c r="A5179" t="s">
        <v>30</v>
      </c>
      <c r="B5179" t="s">
        <v>63</v>
      </c>
      <c r="C5179" s="1">
        <v>42502</v>
      </c>
      <c r="D5179">
        <f>35-0-0</f>
        <v>35</v>
      </c>
      <c r="E5179">
        <v>31.3</v>
      </c>
      <c r="F5179" s="7">
        <v>32.022471910112358</v>
      </c>
      <c r="G5179" s="7">
        <v>1.2991260219904144</v>
      </c>
      <c r="H5179">
        <v>1.6</v>
      </c>
      <c r="I5179" s="7">
        <v>1.7484071045954328</v>
      </c>
      <c r="J5179">
        <v>16.8</v>
      </c>
      <c r="K5179">
        <v>418.5</v>
      </c>
      <c r="L5179">
        <v>375.6</v>
      </c>
      <c r="M5179">
        <v>24.4</v>
      </c>
      <c r="N5179">
        <v>23.1</v>
      </c>
    </row>
    <row r="5180" spans="1:14" x14ac:dyDescent="0.25">
      <c r="A5180" t="s">
        <v>31</v>
      </c>
      <c r="B5180" t="s">
        <v>63</v>
      </c>
      <c r="C5180" s="1">
        <v>42502</v>
      </c>
      <c r="D5180">
        <f>52-0-0</f>
        <v>52</v>
      </c>
      <c r="E5180">
        <v>41.6</v>
      </c>
      <c r="F5180" s="7">
        <v>47.576243980738361</v>
      </c>
      <c r="G5180" s="7">
        <v>1.0880180434169719</v>
      </c>
      <c r="H5180">
        <v>1.34</v>
      </c>
      <c r="I5180" s="7">
        <v>1.4642909500986747</v>
      </c>
      <c r="J5180">
        <v>24.7</v>
      </c>
      <c r="K5180">
        <v>616</v>
      </c>
      <c r="L5180">
        <v>499.20000000000005</v>
      </c>
      <c r="M5180">
        <v>62.2</v>
      </c>
      <c r="N5180">
        <v>58.9</v>
      </c>
    </row>
    <row r="5181" spans="1:14" x14ac:dyDescent="0.25">
      <c r="A5181" t="s">
        <v>32</v>
      </c>
      <c r="B5181" t="s">
        <v>63</v>
      </c>
      <c r="C5181" s="1">
        <v>42502</v>
      </c>
      <c r="D5181">
        <f>7-0-0</f>
        <v>7</v>
      </c>
      <c r="E5181">
        <v>6.8</v>
      </c>
      <c r="F5181" s="7">
        <v>6.404494382022472</v>
      </c>
      <c r="G5181" s="7">
        <v>0.67392162390752741</v>
      </c>
      <c r="H5181">
        <v>0.83</v>
      </c>
      <c r="I5181" s="7">
        <v>0.90698618550888066</v>
      </c>
      <c r="J5181">
        <v>3.4</v>
      </c>
      <c r="K5181">
        <v>84</v>
      </c>
      <c r="L5181">
        <v>81.599999999999994</v>
      </c>
      <c r="M5181">
        <v>17.600000000000001</v>
      </c>
      <c r="N5181">
        <v>16.7</v>
      </c>
    </row>
    <row r="5182" spans="1:14" x14ac:dyDescent="0.25">
      <c r="A5182" t="s">
        <v>33</v>
      </c>
      <c r="B5182" t="s">
        <v>63</v>
      </c>
      <c r="C5182" s="1">
        <v>42502</v>
      </c>
      <c r="D5182">
        <v>0</v>
      </c>
      <c r="E5182">
        <v>15</v>
      </c>
      <c r="F5182" s="7">
        <v>0</v>
      </c>
      <c r="G5182" s="7">
        <v>0.78759515083168874</v>
      </c>
      <c r="H5182">
        <v>0.97</v>
      </c>
      <c r="I5182" s="7">
        <v>1.0599718071609812</v>
      </c>
      <c r="J5182">
        <v>80.099999999999994</v>
      </c>
      <c r="K5182">
        <v>0</v>
      </c>
      <c r="L5182">
        <v>180</v>
      </c>
      <c r="M5182">
        <v>633.29999999999995</v>
      </c>
      <c r="N5182">
        <v>600</v>
      </c>
    </row>
    <row r="5183" spans="1:14" x14ac:dyDescent="0.25">
      <c r="A5183" t="s">
        <v>34</v>
      </c>
      <c r="B5183" t="s">
        <v>63</v>
      </c>
      <c r="C5183" s="1">
        <v>42502</v>
      </c>
      <c r="D5183">
        <f>7.7-0-0</f>
        <v>7.7</v>
      </c>
      <c r="E5183">
        <v>7.7</v>
      </c>
      <c r="F5183" s="7">
        <v>7.0449438202247192</v>
      </c>
      <c r="G5183" s="7">
        <v>0.45469410769664509</v>
      </c>
      <c r="H5183">
        <v>0.56000000000000005</v>
      </c>
      <c r="I5183" s="7">
        <v>0.61194248660840145</v>
      </c>
      <c r="J5183">
        <v>4.7</v>
      </c>
      <c r="K5183">
        <v>116.00500000000001</v>
      </c>
      <c r="L5183">
        <v>92.4</v>
      </c>
      <c r="M5183">
        <v>6.8</v>
      </c>
      <c r="N5183">
        <v>6.4</v>
      </c>
    </row>
    <row r="5184" spans="1:14" x14ac:dyDescent="0.25">
      <c r="A5184" t="s">
        <v>35</v>
      </c>
      <c r="B5184" t="s">
        <v>63</v>
      </c>
      <c r="C5184" s="1">
        <v>42502</v>
      </c>
      <c r="D5184">
        <f>21-0-0</f>
        <v>21</v>
      </c>
      <c r="E5184">
        <v>18</v>
      </c>
      <c r="F5184" s="7">
        <v>19.213483146067414</v>
      </c>
      <c r="G5184" s="7">
        <v>0.44657457005920492</v>
      </c>
      <c r="H5184">
        <v>0.55000000000000004</v>
      </c>
      <c r="I5184" s="7">
        <v>0.60101494220467999</v>
      </c>
      <c r="J5184">
        <v>10.1</v>
      </c>
      <c r="K5184">
        <v>252</v>
      </c>
      <c r="L5184">
        <v>216</v>
      </c>
      <c r="M5184">
        <v>63.5</v>
      </c>
      <c r="N5184">
        <v>60.2</v>
      </c>
    </row>
    <row r="5185" spans="1:14" x14ac:dyDescent="0.25">
      <c r="A5185" t="s">
        <v>36</v>
      </c>
      <c r="B5185" t="s">
        <v>63</v>
      </c>
      <c r="C5185" s="1">
        <v>42502</v>
      </c>
      <c r="D5185">
        <v>0</v>
      </c>
      <c r="E5185">
        <v>8</v>
      </c>
      <c r="F5185" s="7">
        <v>0</v>
      </c>
      <c r="G5185" s="7">
        <v>0.20298844093600224</v>
      </c>
      <c r="H5185">
        <v>0.25</v>
      </c>
      <c r="I5185" s="7">
        <v>0.27318861009303635</v>
      </c>
      <c r="J5185">
        <v>42.7</v>
      </c>
      <c r="K5185">
        <v>0</v>
      </c>
      <c r="L5185">
        <v>96</v>
      </c>
      <c r="M5185">
        <v>0</v>
      </c>
      <c r="N5185">
        <v>0</v>
      </c>
    </row>
    <row r="5186" spans="1:14" x14ac:dyDescent="0.25">
      <c r="A5186" t="s">
        <v>37</v>
      </c>
      <c r="B5186" t="s">
        <v>63</v>
      </c>
      <c r="C5186" s="1">
        <v>42502</v>
      </c>
      <c r="D5186">
        <v>0</v>
      </c>
      <c r="E5186">
        <v>0</v>
      </c>
      <c r="F5186" s="7">
        <v>0</v>
      </c>
      <c r="G5186" s="7">
        <v>0</v>
      </c>
      <c r="H5186">
        <v>0</v>
      </c>
      <c r="I5186" s="7">
        <v>0</v>
      </c>
      <c r="J5186">
        <v>0</v>
      </c>
      <c r="K5186">
        <v>0</v>
      </c>
      <c r="L5186">
        <v>0</v>
      </c>
      <c r="M5186">
        <v>0</v>
      </c>
      <c r="N5186">
        <v>0</v>
      </c>
    </row>
    <row r="5187" spans="1:14" x14ac:dyDescent="0.25">
      <c r="A5187" t="s">
        <v>38</v>
      </c>
      <c r="B5187" t="s">
        <v>63</v>
      </c>
      <c r="C5187" s="1">
        <v>42502</v>
      </c>
      <c r="D5187">
        <v>0</v>
      </c>
      <c r="E5187">
        <v>10</v>
      </c>
      <c r="F5187" s="7">
        <v>0</v>
      </c>
      <c r="G5187" s="7">
        <v>0</v>
      </c>
      <c r="H5187">
        <v>0</v>
      </c>
      <c r="I5187" s="7">
        <v>0</v>
      </c>
      <c r="J5187">
        <v>53.4</v>
      </c>
      <c r="K5187">
        <v>0</v>
      </c>
      <c r="L5187">
        <v>120</v>
      </c>
      <c r="M5187">
        <v>424.4</v>
      </c>
      <c r="N5187">
        <v>402.1</v>
      </c>
    </row>
    <row r="5188" spans="1:14" x14ac:dyDescent="0.25">
      <c r="A5188" t="s">
        <v>59</v>
      </c>
      <c r="B5188" t="s">
        <v>63</v>
      </c>
      <c r="C5188" s="1">
        <v>42502</v>
      </c>
      <c r="D5188">
        <v>0</v>
      </c>
      <c r="E5188">
        <v>5</v>
      </c>
      <c r="F5188" s="7">
        <v>0</v>
      </c>
      <c r="G5188" s="7">
        <v>0</v>
      </c>
      <c r="I5188" s="7">
        <v>0</v>
      </c>
      <c r="K5188">
        <v>0</v>
      </c>
      <c r="L5188">
        <v>60</v>
      </c>
      <c r="M5188">
        <v>0</v>
      </c>
      <c r="N5188">
        <v>0</v>
      </c>
    </row>
    <row r="5189" spans="1:14" x14ac:dyDescent="0.25">
      <c r="A5189" t="s">
        <v>1</v>
      </c>
      <c r="B5189" t="s">
        <v>63</v>
      </c>
      <c r="C5189" s="1">
        <v>42503</v>
      </c>
      <c r="D5189">
        <v>645.69999999999993</v>
      </c>
      <c r="E5189">
        <v>507.19999999999993</v>
      </c>
      <c r="F5189">
        <v>556</v>
      </c>
      <c r="G5189">
        <v>91</v>
      </c>
      <c r="H5189">
        <v>177.35000000000002</v>
      </c>
      <c r="I5189">
        <v>189.04000000000002</v>
      </c>
      <c r="J5189">
        <v>545.64925373134326</v>
      </c>
      <c r="K5189">
        <v>8237.5</v>
      </c>
      <c r="L5189">
        <v>7177</v>
      </c>
      <c r="M5189">
        <v>2467</v>
      </c>
      <c r="N5189">
        <v>2440.1800000000003</v>
      </c>
    </row>
    <row r="5190" spans="1:14" x14ac:dyDescent="0.25">
      <c r="A5190" t="s">
        <v>2</v>
      </c>
      <c r="B5190" t="s">
        <v>63</v>
      </c>
      <c r="C5190" s="1">
        <v>42503</v>
      </c>
      <c r="D5190">
        <f>20.3-0-0</f>
        <v>20.3</v>
      </c>
      <c r="E5190">
        <v>16.100000000000001</v>
      </c>
      <c r="F5190" s="7">
        <v>17.47994424655413</v>
      </c>
      <c r="G5190" s="7">
        <v>10.621370171976316</v>
      </c>
      <c r="H5190">
        <v>20.7</v>
      </c>
      <c r="I5190" s="7">
        <v>22.06443755286157</v>
      </c>
      <c r="J5190">
        <v>9</v>
      </c>
      <c r="K5190">
        <v>234.41499999999999</v>
      </c>
      <c r="L5190">
        <v>209.3</v>
      </c>
      <c r="M5190">
        <v>16.3</v>
      </c>
      <c r="N5190">
        <v>16.100000000000001</v>
      </c>
    </row>
    <row r="5191" spans="1:14" x14ac:dyDescent="0.25">
      <c r="A5191" t="s">
        <v>3</v>
      </c>
      <c r="B5191" t="s">
        <v>63</v>
      </c>
      <c r="C5191" s="1">
        <v>42503</v>
      </c>
      <c r="D5191">
        <f>28.8-0-0</f>
        <v>28.8</v>
      </c>
      <c r="E5191">
        <v>4.5</v>
      </c>
      <c r="F5191" s="7">
        <v>24.799132724175319</v>
      </c>
      <c r="G5191" s="7">
        <v>7.2399774457287842</v>
      </c>
      <c r="H5191">
        <v>14.11</v>
      </c>
      <c r="I5191" s="7">
        <v>15.040058641105158</v>
      </c>
      <c r="J5191">
        <v>5.5</v>
      </c>
      <c r="K5191">
        <v>142.80000000000001</v>
      </c>
      <c r="L5191">
        <v>58.5</v>
      </c>
      <c r="M5191">
        <v>20.399999999999999</v>
      </c>
      <c r="N5191">
        <v>20.2</v>
      </c>
    </row>
    <row r="5192" spans="1:14" x14ac:dyDescent="0.25">
      <c r="A5192" t="s">
        <v>4</v>
      </c>
      <c r="B5192" t="s">
        <v>63</v>
      </c>
      <c r="C5192" s="1">
        <v>42503</v>
      </c>
      <c r="D5192">
        <f>21.2-0-0</f>
        <v>21.2</v>
      </c>
      <c r="E5192">
        <v>7.8</v>
      </c>
      <c r="F5192" s="7">
        <v>18.254917144184606</v>
      </c>
      <c r="G5192" s="7">
        <v>5.3773893431068505</v>
      </c>
      <c r="H5192">
        <v>10.48</v>
      </c>
      <c r="I5192" s="7">
        <v>11.170787707922187</v>
      </c>
      <c r="J5192">
        <v>4.8</v>
      </c>
      <c r="K5192">
        <v>123.95699999999999</v>
      </c>
      <c r="L5192">
        <v>101.39999999999999</v>
      </c>
      <c r="M5192">
        <v>15.9</v>
      </c>
      <c r="N5192">
        <v>15.7</v>
      </c>
    </row>
    <row r="5193" spans="1:14" x14ac:dyDescent="0.25">
      <c r="A5193" t="s">
        <v>5</v>
      </c>
      <c r="B5193" t="s">
        <v>63</v>
      </c>
      <c r="C5193" s="1">
        <v>42503</v>
      </c>
      <c r="D5193">
        <f>23.6-0-0</f>
        <v>23.6</v>
      </c>
      <c r="E5193">
        <v>7.7</v>
      </c>
      <c r="F5193" s="7">
        <v>20.321511537865884</v>
      </c>
      <c r="G5193" s="7">
        <v>5.1875387651536506</v>
      </c>
      <c r="H5193">
        <v>10.11</v>
      </c>
      <c r="I5193" s="7">
        <v>10.776399210600507</v>
      </c>
      <c r="J5193">
        <v>10.3</v>
      </c>
      <c r="K5193">
        <v>269.60300000000001</v>
      </c>
      <c r="L5193">
        <v>100.10000000000001</v>
      </c>
      <c r="M5193">
        <v>12.6</v>
      </c>
      <c r="N5193">
        <v>12.5</v>
      </c>
    </row>
    <row r="5194" spans="1:14" x14ac:dyDescent="0.25">
      <c r="A5194" t="s">
        <v>6</v>
      </c>
      <c r="B5194" t="s">
        <v>63</v>
      </c>
      <c r="C5194" s="1">
        <v>42503</v>
      </c>
      <c r="D5194">
        <f>15.4-0-0</f>
        <v>15.4</v>
      </c>
      <c r="E5194">
        <v>15.6</v>
      </c>
      <c r="F5194" s="7">
        <v>13.260647359454856</v>
      </c>
      <c r="G5194" s="7">
        <v>6.3933464899915418</v>
      </c>
      <c r="H5194">
        <v>12.46</v>
      </c>
      <c r="I5194" s="7">
        <v>13.281299126021992</v>
      </c>
      <c r="J5194">
        <v>7.9</v>
      </c>
      <c r="K5194">
        <v>206.16050000000001</v>
      </c>
      <c r="L5194">
        <v>202.79999999999998</v>
      </c>
      <c r="M5194">
        <v>13.6</v>
      </c>
      <c r="N5194">
        <v>13.5</v>
      </c>
    </row>
    <row r="5195" spans="1:14" x14ac:dyDescent="0.25">
      <c r="A5195" t="s">
        <v>7</v>
      </c>
      <c r="B5195" t="s">
        <v>63</v>
      </c>
      <c r="C5195" s="1">
        <v>42503</v>
      </c>
      <c r="D5195">
        <f>8.4-0-0</f>
        <v>8.4</v>
      </c>
      <c r="E5195">
        <v>12</v>
      </c>
      <c r="F5195" s="7">
        <v>7.2330803778844679</v>
      </c>
      <c r="G5195" s="7">
        <v>5.403044826614039</v>
      </c>
      <c r="H5195">
        <v>10.53</v>
      </c>
      <c r="I5195" s="7">
        <v>11.224083450803494</v>
      </c>
      <c r="J5195">
        <v>9.5</v>
      </c>
      <c r="K5195">
        <v>248.35200000000003</v>
      </c>
      <c r="L5195">
        <v>156</v>
      </c>
      <c r="M5195">
        <v>12.5</v>
      </c>
      <c r="N5195">
        <v>12.4</v>
      </c>
    </row>
    <row r="5196" spans="1:14" x14ac:dyDescent="0.25">
      <c r="A5196" t="s">
        <v>8</v>
      </c>
      <c r="B5196" t="s">
        <v>63</v>
      </c>
      <c r="C5196" s="1">
        <v>42503</v>
      </c>
      <c r="D5196">
        <f>9.5-0-0</f>
        <v>9.5</v>
      </c>
      <c r="E5196">
        <v>9.4</v>
      </c>
      <c r="F5196" s="7">
        <v>8.1802694749883855</v>
      </c>
      <c r="G5196" s="7">
        <v>4.1048773611502671</v>
      </c>
      <c r="H5196">
        <v>8</v>
      </c>
      <c r="I5196" s="7">
        <v>8.527318861009304</v>
      </c>
      <c r="J5196">
        <v>6.6</v>
      </c>
      <c r="K5196">
        <v>172.3</v>
      </c>
      <c r="L5196">
        <v>122.2</v>
      </c>
      <c r="M5196">
        <v>10.7</v>
      </c>
      <c r="N5196">
        <v>10.6</v>
      </c>
    </row>
    <row r="5197" spans="1:14" x14ac:dyDescent="0.25">
      <c r="A5197" t="s">
        <v>9</v>
      </c>
      <c r="B5197" t="s">
        <v>63</v>
      </c>
      <c r="C5197" s="1">
        <v>42503</v>
      </c>
      <c r="D5197">
        <f>11.3-0-0</f>
        <v>11.3</v>
      </c>
      <c r="E5197">
        <v>11.3</v>
      </c>
      <c r="F5197" s="7">
        <v>9.7302152702493423</v>
      </c>
      <c r="G5197" s="7">
        <v>5.3158161826895958</v>
      </c>
      <c r="H5197">
        <v>10.36</v>
      </c>
      <c r="I5197" s="7">
        <v>11.042877925007048</v>
      </c>
      <c r="J5197">
        <v>6.4</v>
      </c>
      <c r="K5197">
        <v>165.85499999999993</v>
      </c>
      <c r="L5197">
        <v>146.9</v>
      </c>
      <c r="M5197">
        <v>9</v>
      </c>
      <c r="N5197">
        <v>8.9</v>
      </c>
    </row>
    <row r="5198" spans="1:14" x14ac:dyDescent="0.25">
      <c r="A5198" t="s">
        <v>10</v>
      </c>
      <c r="B5198" t="s">
        <v>63</v>
      </c>
      <c r="C5198" s="1">
        <v>42503</v>
      </c>
      <c r="D5198">
        <f>18.7-0-0</f>
        <v>18.7</v>
      </c>
      <c r="E5198">
        <v>12.5</v>
      </c>
      <c r="F5198" s="7">
        <v>16.102214650766609</v>
      </c>
      <c r="G5198" s="7">
        <v>5.0336058641105152</v>
      </c>
      <c r="H5198">
        <v>9.81</v>
      </c>
      <c r="I5198" s="7">
        <v>10.45662475331266</v>
      </c>
      <c r="J5198">
        <v>10.1</v>
      </c>
      <c r="K5198">
        <v>263.43000000000006</v>
      </c>
      <c r="L5198">
        <v>162.5</v>
      </c>
      <c r="M5198">
        <v>18.399999999999999</v>
      </c>
      <c r="N5198">
        <v>18.2</v>
      </c>
    </row>
    <row r="5199" spans="1:14" x14ac:dyDescent="0.25">
      <c r="A5199" t="s">
        <v>11</v>
      </c>
      <c r="B5199" t="s">
        <v>63</v>
      </c>
      <c r="C5199" s="1">
        <v>42503</v>
      </c>
      <c r="D5199">
        <f>10.1-0-0</f>
        <v>10.1</v>
      </c>
      <c r="E5199">
        <v>9.6</v>
      </c>
      <c r="F5199" s="7">
        <v>8.6969180734087033</v>
      </c>
      <c r="G5199" s="7">
        <v>4.8180998026501261</v>
      </c>
      <c r="H5199">
        <v>9.39</v>
      </c>
      <c r="I5199" s="7">
        <v>10.008940513109671</v>
      </c>
      <c r="J5199">
        <v>6.5</v>
      </c>
      <c r="K5199">
        <v>170.20699999999999</v>
      </c>
      <c r="L5199">
        <v>124.8</v>
      </c>
      <c r="M5199">
        <v>13.2</v>
      </c>
      <c r="N5199">
        <v>13.1</v>
      </c>
    </row>
    <row r="5200" spans="1:14" x14ac:dyDescent="0.25">
      <c r="A5200" t="s">
        <v>12</v>
      </c>
      <c r="B5200" t="s">
        <v>63</v>
      </c>
      <c r="C5200" s="1">
        <v>42503</v>
      </c>
      <c r="D5200">
        <f>36.5-0-0</f>
        <v>36.5</v>
      </c>
      <c r="E5200">
        <v>28.9</v>
      </c>
      <c r="F5200" s="7">
        <v>31.429456403902744</v>
      </c>
      <c r="G5200" s="7">
        <v>3.4019171130532841</v>
      </c>
      <c r="H5200">
        <v>6.63</v>
      </c>
      <c r="I5200" s="7">
        <v>7.0670155060614608</v>
      </c>
      <c r="J5200">
        <v>17</v>
      </c>
      <c r="K5200">
        <v>444.21499999999986</v>
      </c>
      <c r="L5200">
        <v>375.7</v>
      </c>
      <c r="M5200">
        <v>68.900000000000006</v>
      </c>
      <c r="N5200">
        <v>68.2</v>
      </c>
    </row>
    <row r="5201" spans="1:14" x14ac:dyDescent="0.25">
      <c r="A5201" t="s">
        <v>13</v>
      </c>
      <c r="B5201" t="s">
        <v>63</v>
      </c>
      <c r="C5201" s="1">
        <v>42503</v>
      </c>
      <c r="D5201">
        <f>11-0-0</f>
        <v>11</v>
      </c>
      <c r="E5201">
        <v>10</v>
      </c>
      <c r="F5201" s="7">
        <v>9.4718909710391834</v>
      </c>
      <c r="G5201" s="7">
        <v>3.5763744009021701</v>
      </c>
      <c r="H5201">
        <v>6.97</v>
      </c>
      <c r="I5201" s="7">
        <v>7.4294265576543559</v>
      </c>
      <c r="J5201">
        <v>5.7</v>
      </c>
      <c r="K5201">
        <v>148</v>
      </c>
      <c r="L5201">
        <v>130</v>
      </c>
      <c r="M5201">
        <v>8.6</v>
      </c>
      <c r="N5201">
        <v>8.5</v>
      </c>
    </row>
    <row r="5202" spans="1:14" x14ac:dyDescent="0.25">
      <c r="A5202" t="s">
        <v>14</v>
      </c>
      <c r="B5202" t="s">
        <v>63</v>
      </c>
      <c r="C5202" s="1">
        <v>42503</v>
      </c>
      <c r="D5202">
        <f>10-0-0</f>
        <v>10</v>
      </c>
      <c r="E5202">
        <v>6.1</v>
      </c>
      <c r="F5202" s="7">
        <v>8.6108099736719854</v>
      </c>
      <c r="G5202" s="7">
        <v>2.1601917113053282</v>
      </c>
      <c r="H5202">
        <v>4.21</v>
      </c>
      <c r="I5202" s="7">
        <v>4.4875015506061455</v>
      </c>
      <c r="J5202">
        <v>4.9000000000000004</v>
      </c>
      <c r="K5202">
        <v>128</v>
      </c>
      <c r="L5202">
        <v>79.3</v>
      </c>
      <c r="M5202">
        <v>5</v>
      </c>
      <c r="N5202">
        <v>4.9000000000000004</v>
      </c>
    </row>
    <row r="5203" spans="1:14" x14ac:dyDescent="0.25">
      <c r="A5203" t="s">
        <v>15</v>
      </c>
      <c r="B5203" t="s">
        <v>63</v>
      </c>
      <c r="C5203" s="1">
        <v>42503</v>
      </c>
      <c r="D5203">
        <f>12-0-0</f>
        <v>12</v>
      </c>
      <c r="E5203">
        <v>9.9</v>
      </c>
      <c r="F5203" s="7">
        <v>10.332971968406381</v>
      </c>
      <c r="G5203" s="7">
        <v>2.0934874541866364</v>
      </c>
      <c r="H5203">
        <v>4.08</v>
      </c>
      <c r="I5203" s="7">
        <v>4.3489326191147448</v>
      </c>
      <c r="J5203">
        <v>6.1</v>
      </c>
      <c r="K5203">
        <v>159.5</v>
      </c>
      <c r="L5203">
        <v>128.70000000000002</v>
      </c>
      <c r="M5203">
        <v>11.2</v>
      </c>
      <c r="N5203">
        <v>11</v>
      </c>
    </row>
    <row r="5204" spans="1:14" x14ac:dyDescent="0.25">
      <c r="A5204" t="s">
        <v>16</v>
      </c>
      <c r="B5204" t="s">
        <v>63</v>
      </c>
      <c r="C5204" s="1">
        <v>42503</v>
      </c>
      <c r="D5204">
        <f>10.5-0-0</f>
        <v>10.5</v>
      </c>
      <c r="E5204">
        <v>9.9</v>
      </c>
      <c r="F5204" s="7">
        <v>9.0413504723555835</v>
      </c>
      <c r="G5204" s="7">
        <v>3.4840146602762894</v>
      </c>
      <c r="H5204">
        <v>6.79</v>
      </c>
      <c r="I5204" s="7">
        <v>7.2375618832816464</v>
      </c>
      <c r="J5204">
        <v>5.3</v>
      </c>
      <c r="K5204">
        <v>137.5</v>
      </c>
      <c r="L5204">
        <v>128.70000000000002</v>
      </c>
      <c r="M5204">
        <v>18.100000000000001</v>
      </c>
      <c r="N5204">
        <v>17.899999999999999</v>
      </c>
    </row>
    <row r="5205" spans="1:14" x14ac:dyDescent="0.25">
      <c r="A5205" t="s">
        <v>17</v>
      </c>
      <c r="B5205" t="s">
        <v>63</v>
      </c>
      <c r="C5205" s="1">
        <v>42503</v>
      </c>
      <c r="D5205">
        <v>0</v>
      </c>
      <c r="E5205">
        <v>17</v>
      </c>
      <c r="F5205" s="7">
        <v>0</v>
      </c>
      <c r="G5205" s="7">
        <v>1.6881308147730474</v>
      </c>
      <c r="H5205">
        <v>3.29</v>
      </c>
      <c r="I5205" s="7">
        <v>3.5068598815900764</v>
      </c>
      <c r="J5205">
        <v>87.4</v>
      </c>
      <c r="K5205">
        <v>0</v>
      </c>
      <c r="L5205">
        <v>221</v>
      </c>
      <c r="M5205">
        <v>393.9</v>
      </c>
      <c r="N5205">
        <v>389.7</v>
      </c>
    </row>
    <row r="5206" spans="1:14" x14ac:dyDescent="0.25">
      <c r="A5206" t="s">
        <v>18</v>
      </c>
      <c r="B5206" t="s">
        <v>63</v>
      </c>
      <c r="C5206" s="1">
        <v>42503</v>
      </c>
      <c r="D5206">
        <f>20-0-0</f>
        <v>20</v>
      </c>
      <c r="E5206">
        <v>16.2</v>
      </c>
      <c r="F5206" s="7">
        <v>17.221619947343971</v>
      </c>
      <c r="G5206" s="7">
        <v>1.2725119819565829</v>
      </c>
      <c r="H5206">
        <v>2.48</v>
      </c>
      <c r="I5206" s="7">
        <v>2.6434688469128838</v>
      </c>
      <c r="J5206">
        <v>10</v>
      </c>
      <c r="K5206">
        <v>260.5</v>
      </c>
      <c r="L5206">
        <v>210.6</v>
      </c>
      <c r="M5206">
        <v>48.5</v>
      </c>
      <c r="N5206">
        <v>48</v>
      </c>
    </row>
    <row r="5207" spans="1:14" x14ac:dyDescent="0.25">
      <c r="A5207" t="s">
        <v>19</v>
      </c>
      <c r="B5207" t="s">
        <v>63</v>
      </c>
      <c r="C5207" s="1">
        <v>42503</v>
      </c>
      <c r="D5207">
        <f>16.5-0-0</f>
        <v>16.5</v>
      </c>
      <c r="E5207">
        <v>15</v>
      </c>
      <c r="F5207" s="7">
        <v>14.207836456558775</v>
      </c>
      <c r="G5207" s="7">
        <v>1.2673808852551451</v>
      </c>
      <c r="H5207">
        <v>2.4700000000000002</v>
      </c>
      <c r="I5207" s="7">
        <v>2.6328096983366227</v>
      </c>
      <c r="J5207">
        <v>7.5</v>
      </c>
      <c r="K5207">
        <v>195.5</v>
      </c>
      <c r="L5207">
        <v>195</v>
      </c>
      <c r="M5207">
        <v>56.9</v>
      </c>
      <c r="N5207">
        <v>56.3</v>
      </c>
    </row>
    <row r="5208" spans="1:14" x14ac:dyDescent="0.25">
      <c r="A5208" t="s">
        <v>20</v>
      </c>
      <c r="B5208" t="s">
        <v>63</v>
      </c>
      <c r="C5208" s="1">
        <v>42503</v>
      </c>
      <c r="D5208">
        <f>29-0-0</f>
        <v>29</v>
      </c>
      <c r="E5208">
        <v>23.5</v>
      </c>
      <c r="F5208" s="7">
        <v>24.971348923648755</v>
      </c>
      <c r="G5208" s="7">
        <v>1.0364815336904425</v>
      </c>
      <c r="H5208">
        <v>2.02</v>
      </c>
      <c r="I5208" s="7">
        <v>2.153148012404849</v>
      </c>
      <c r="J5208">
        <v>15</v>
      </c>
      <c r="K5208">
        <v>391.5</v>
      </c>
      <c r="L5208">
        <v>305.5</v>
      </c>
      <c r="M5208">
        <v>57.7</v>
      </c>
      <c r="N5208">
        <v>57.1</v>
      </c>
    </row>
    <row r="5209" spans="1:14" x14ac:dyDescent="0.25">
      <c r="A5209" t="s">
        <v>21</v>
      </c>
      <c r="B5209" t="s">
        <v>63</v>
      </c>
      <c r="C5209" s="1">
        <v>42503</v>
      </c>
      <c r="D5209">
        <f>28-0-0</f>
        <v>28</v>
      </c>
      <c r="E5209">
        <v>22.5</v>
      </c>
      <c r="F5209" s="7">
        <v>24.110267926281558</v>
      </c>
      <c r="G5209" s="7">
        <v>1.5495912038342259</v>
      </c>
      <c r="H5209">
        <v>3.02</v>
      </c>
      <c r="I5209" s="7">
        <v>3.2190628700310122</v>
      </c>
      <c r="J5209">
        <v>13.2</v>
      </c>
      <c r="K5209">
        <v>344</v>
      </c>
      <c r="L5209">
        <v>292.5</v>
      </c>
      <c r="M5209">
        <v>93.4</v>
      </c>
      <c r="N5209">
        <v>92.4</v>
      </c>
    </row>
    <row r="5210" spans="1:14" x14ac:dyDescent="0.25">
      <c r="A5210" t="s">
        <v>22</v>
      </c>
      <c r="B5210" t="s">
        <v>63</v>
      </c>
      <c r="C5210" s="1">
        <v>42503</v>
      </c>
      <c r="D5210">
        <f>18-0-0</f>
        <v>18</v>
      </c>
      <c r="E5210">
        <v>17.100000000000001</v>
      </c>
      <c r="F5210" s="7">
        <v>15.499457952609573</v>
      </c>
      <c r="G5210" s="7">
        <v>0.72861573160417248</v>
      </c>
      <c r="H5210">
        <v>1.42</v>
      </c>
      <c r="I5210" s="7">
        <v>1.5135990978291511</v>
      </c>
      <c r="J5210">
        <v>8.9</v>
      </c>
      <c r="K5210">
        <v>231</v>
      </c>
      <c r="L5210">
        <v>222.3</v>
      </c>
      <c r="M5210">
        <v>59.1</v>
      </c>
      <c r="N5210">
        <v>58.5</v>
      </c>
    </row>
    <row r="5211" spans="1:14" x14ac:dyDescent="0.25">
      <c r="A5211" t="s">
        <v>23</v>
      </c>
      <c r="B5211" t="s">
        <v>63</v>
      </c>
      <c r="C5211" s="1">
        <v>42503</v>
      </c>
      <c r="D5211">
        <f>3.5-0-0</f>
        <v>3.5</v>
      </c>
      <c r="E5211">
        <v>5</v>
      </c>
      <c r="F5211" s="7">
        <v>3.0137834907851948</v>
      </c>
      <c r="G5211" s="7">
        <v>1.2058077248378909</v>
      </c>
      <c r="H5211">
        <v>2.35</v>
      </c>
      <c r="I5211" s="7">
        <v>2.504899915421483</v>
      </c>
      <c r="J5211">
        <v>3.3</v>
      </c>
      <c r="K5211">
        <v>87.21</v>
      </c>
      <c r="L5211">
        <v>65</v>
      </c>
      <c r="M5211">
        <v>2</v>
      </c>
      <c r="N5211">
        <v>2</v>
      </c>
    </row>
    <row r="5212" spans="1:14" x14ac:dyDescent="0.25">
      <c r="A5212" t="s">
        <v>24</v>
      </c>
      <c r="B5212" t="s">
        <v>63</v>
      </c>
      <c r="C5212" s="1">
        <v>42503</v>
      </c>
      <c r="D5212">
        <f>35.5-0-0</f>
        <v>35.5</v>
      </c>
      <c r="E5212">
        <v>41</v>
      </c>
      <c r="F5212" s="7">
        <v>30.568375406535544</v>
      </c>
      <c r="G5212" s="7">
        <v>0.88254863264730754</v>
      </c>
      <c r="H5212">
        <v>1.72</v>
      </c>
      <c r="I5212" s="7">
        <v>1.8333735551170003</v>
      </c>
      <c r="J5212">
        <v>19.3</v>
      </c>
      <c r="K5212">
        <v>502.5</v>
      </c>
      <c r="L5212">
        <v>533</v>
      </c>
      <c r="M5212">
        <v>128.69999999999999</v>
      </c>
      <c r="N5212">
        <v>127.3</v>
      </c>
    </row>
    <row r="5213" spans="1:14" x14ac:dyDescent="0.25">
      <c r="A5213" t="s">
        <v>25</v>
      </c>
      <c r="B5213" t="s">
        <v>63</v>
      </c>
      <c r="C5213" s="1">
        <v>42503</v>
      </c>
      <c r="D5213">
        <f>6-0-0</f>
        <v>6</v>
      </c>
      <c r="E5213">
        <v>6.3</v>
      </c>
      <c r="F5213" s="7">
        <v>5.1664859842031907</v>
      </c>
      <c r="G5213" s="7">
        <v>1.1852833380321397</v>
      </c>
      <c r="H5213">
        <v>2.31</v>
      </c>
      <c r="I5213" s="7">
        <v>2.4622633211164362</v>
      </c>
      <c r="J5213">
        <v>3</v>
      </c>
      <c r="K5213">
        <v>79</v>
      </c>
      <c r="L5213">
        <v>81.899999999999991</v>
      </c>
      <c r="M5213">
        <v>3</v>
      </c>
      <c r="N5213">
        <v>3</v>
      </c>
    </row>
    <row r="5214" spans="1:14" x14ac:dyDescent="0.25">
      <c r="A5214" t="s">
        <v>26</v>
      </c>
      <c r="B5214" t="s">
        <v>63</v>
      </c>
      <c r="C5214" s="1">
        <v>42503</v>
      </c>
      <c r="D5214">
        <f>19-0-0</f>
        <v>19</v>
      </c>
      <c r="E5214">
        <v>13.8</v>
      </c>
      <c r="F5214" s="7">
        <v>16.360538949976771</v>
      </c>
      <c r="G5214" s="7">
        <v>0.80045108542430221</v>
      </c>
      <c r="H5214">
        <v>1.56</v>
      </c>
      <c r="I5214" s="7">
        <v>1.6628271778968142</v>
      </c>
      <c r="J5214">
        <v>9.6999999999999993</v>
      </c>
      <c r="K5214">
        <v>252</v>
      </c>
      <c r="L5214">
        <v>179.4</v>
      </c>
      <c r="M5214">
        <v>19.5</v>
      </c>
      <c r="N5214">
        <v>19.3</v>
      </c>
    </row>
    <row r="5215" spans="1:14" x14ac:dyDescent="0.25">
      <c r="A5215" t="s">
        <v>27</v>
      </c>
      <c r="B5215" t="s">
        <v>63</v>
      </c>
      <c r="C5215" s="1">
        <v>42503</v>
      </c>
      <c r="D5215">
        <f>21-0-0</f>
        <v>21</v>
      </c>
      <c r="E5215">
        <v>18.2</v>
      </c>
      <c r="F5215" s="7">
        <v>18.082700944711167</v>
      </c>
      <c r="G5215" s="7">
        <v>0.69269805469410761</v>
      </c>
      <c r="H5215">
        <v>1.35</v>
      </c>
      <c r="I5215" s="7">
        <v>1.43898505779532</v>
      </c>
      <c r="J5215">
        <v>9.8000000000000007</v>
      </c>
      <c r="K5215">
        <v>255.5</v>
      </c>
      <c r="L5215">
        <v>236.6</v>
      </c>
      <c r="M5215">
        <v>64</v>
      </c>
      <c r="N5215">
        <v>63.3</v>
      </c>
    </row>
    <row r="5216" spans="1:14" x14ac:dyDescent="0.25">
      <c r="A5216" t="s">
        <v>28</v>
      </c>
      <c r="B5216" t="s">
        <v>63</v>
      </c>
      <c r="C5216" s="1">
        <v>42503</v>
      </c>
      <c r="D5216">
        <f>6-0-0</f>
        <v>6</v>
      </c>
      <c r="E5216">
        <v>7</v>
      </c>
      <c r="F5216" s="7">
        <v>5.1664859842031907</v>
      </c>
      <c r="G5216" s="7">
        <v>0.68756695799266987</v>
      </c>
      <c r="H5216">
        <v>1.34</v>
      </c>
      <c r="I5216" s="7">
        <v>1.4283259092190583</v>
      </c>
      <c r="J5216">
        <v>3</v>
      </c>
      <c r="K5216">
        <v>77</v>
      </c>
      <c r="L5216">
        <v>91</v>
      </c>
      <c r="M5216">
        <v>19.399999999999999</v>
      </c>
      <c r="N5216">
        <v>19.2</v>
      </c>
    </row>
    <row r="5217" spans="1:14" x14ac:dyDescent="0.25">
      <c r="A5217" t="s">
        <v>29</v>
      </c>
      <c r="B5217" t="s">
        <v>63</v>
      </c>
      <c r="C5217" s="1">
        <v>42503</v>
      </c>
      <c r="D5217">
        <f>17-0-0</f>
        <v>17</v>
      </c>
      <c r="E5217">
        <v>12.4</v>
      </c>
      <c r="F5217" s="7">
        <v>14.638376955242375</v>
      </c>
      <c r="G5217" s="7">
        <v>0.6619114744854806</v>
      </c>
      <c r="H5217">
        <v>1.29</v>
      </c>
      <c r="I5217" s="7">
        <v>1.3750301663377502</v>
      </c>
      <c r="J5217">
        <v>8.5</v>
      </c>
      <c r="K5217">
        <v>221</v>
      </c>
      <c r="L5217">
        <v>161.20000000000002</v>
      </c>
      <c r="M5217">
        <v>12</v>
      </c>
      <c r="N5217">
        <v>11.9</v>
      </c>
    </row>
    <row r="5218" spans="1:14" x14ac:dyDescent="0.25">
      <c r="A5218" t="s">
        <v>30</v>
      </c>
      <c r="B5218" t="s">
        <v>63</v>
      </c>
      <c r="C5218" s="1">
        <v>42503</v>
      </c>
      <c r="D5218">
        <f>36-0-0</f>
        <v>36</v>
      </c>
      <c r="E5218">
        <v>31.3</v>
      </c>
      <c r="F5218" s="7">
        <v>30.998915905219146</v>
      </c>
      <c r="G5218" s="7">
        <v>0.8209754722300534</v>
      </c>
      <c r="H5218">
        <v>1.6</v>
      </c>
      <c r="I5218" s="7">
        <v>1.7054637722018609</v>
      </c>
      <c r="J5218">
        <v>17.399999999999999</v>
      </c>
      <c r="K5218">
        <v>454.5</v>
      </c>
      <c r="L5218">
        <v>406.90000000000003</v>
      </c>
      <c r="M5218">
        <v>26.5</v>
      </c>
      <c r="N5218">
        <v>26.2</v>
      </c>
    </row>
    <row r="5219" spans="1:14" x14ac:dyDescent="0.25">
      <c r="A5219" t="s">
        <v>31</v>
      </c>
      <c r="B5219" t="s">
        <v>63</v>
      </c>
      <c r="C5219" s="1">
        <v>42503</v>
      </c>
      <c r="D5219">
        <f>52-0-0</f>
        <v>52</v>
      </c>
      <c r="E5219">
        <v>41.6</v>
      </c>
      <c r="F5219" s="7">
        <v>44.776211863094318</v>
      </c>
      <c r="G5219" s="7">
        <v>0.68756695799266987</v>
      </c>
      <c r="H5219">
        <v>1.34</v>
      </c>
      <c r="I5219" s="7">
        <v>1.4283259092190583</v>
      </c>
      <c r="J5219">
        <v>25.6</v>
      </c>
      <c r="K5219">
        <v>668</v>
      </c>
      <c r="L5219">
        <v>540.80000000000007</v>
      </c>
      <c r="M5219">
        <v>67.400000000000006</v>
      </c>
      <c r="N5219">
        <v>66.599999999999994</v>
      </c>
    </row>
    <row r="5220" spans="1:14" x14ac:dyDescent="0.25">
      <c r="A5220" t="s">
        <v>32</v>
      </c>
      <c r="B5220" t="s">
        <v>63</v>
      </c>
      <c r="C5220" s="1">
        <v>42503</v>
      </c>
      <c r="D5220">
        <f>7-0-0</f>
        <v>7</v>
      </c>
      <c r="E5220">
        <v>6.8</v>
      </c>
      <c r="F5220" s="7">
        <v>6.0275669815703896</v>
      </c>
      <c r="G5220" s="7">
        <v>0.42588102621934026</v>
      </c>
      <c r="H5220">
        <v>0.83</v>
      </c>
      <c r="I5220" s="7">
        <v>0.88470933182971512</v>
      </c>
      <c r="J5220">
        <v>3.5</v>
      </c>
      <c r="K5220">
        <v>91</v>
      </c>
      <c r="L5220">
        <v>88.399999999999991</v>
      </c>
      <c r="M5220">
        <v>19</v>
      </c>
      <c r="N5220">
        <v>18.8</v>
      </c>
    </row>
    <row r="5221" spans="1:14" x14ac:dyDescent="0.25">
      <c r="A5221" t="s">
        <v>33</v>
      </c>
      <c r="B5221" t="s">
        <v>63</v>
      </c>
      <c r="C5221" s="1">
        <v>42503</v>
      </c>
      <c r="D5221">
        <v>0</v>
      </c>
      <c r="E5221">
        <v>15</v>
      </c>
      <c r="F5221" s="7">
        <v>0</v>
      </c>
      <c r="G5221" s="7">
        <v>0.49771638003946989</v>
      </c>
      <c r="H5221">
        <v>0.97</v>
      </c>
      <c r="I5221" s="7">
        <v>1.0339374118973781</v>
      </c>
      <c r="J5221">
        <v>77.099999999999994</v>
      </c>
      <c r="K5221">
        <v>0</v>
      </c>
      <c r="L5221">
        <v>195</v>
      </c>
      <c r="M5221">
        <v>637.79999999999995</v>
      </c>
      <c r="N5221">
        <v>630.9</v>
      </c>
    </row>
    <row r="5222" spans="1:14" x14ac:dyDescent="0.25">
      <c r="A5222" t="s">
        <v>34</v>
      </c>
      <c r="B5222" t="s">
        <v>63</v>
      </c>
      <c r="C5222" s="1">
        <v>42503</v>
      </c>
      <c r="D5222">
        <f>7.4-0-0</f>
        <v>7.4</v>
      </c>
      <c r="E5222">
        <v>7.7</v>
      </c>
      <c r="F5222" s="7">
        <v>6.3719993805172699</v>
      </c>
      <c r="G5222" s="7">
        <v>0.28734141528051876</v>
      </c>
      <c r="H5222">
        <v>0.56000000000000005</v>
      </c>
      <c r="I5222" s="7">
        <v>0.59691232027065133</v>
      </c>
      <c r="J5222">
        <v>4.7</v>
      </c>
      <c r="K5222">
        <v>123.39000000000003</v>
      </c>
      <c r="L5222">
        <v>100.10000000000001</v>
      </c>
      <c r="M5222">
        <v>7.2</v>
      </c>
      <c r="N5222">
        <v>7.1</v>
      </c>
    </row>
    <row r="5223" spans="1:14" x14ac:dyDescent="0.25">
      <c r="A5223" t="s">
        <v>35</v>
      </c>
      <c r="B5223" t="s">
        <v>63</v>
      </c>
      <c r="C5223" s="1">
        <v>42503</v>
      </c>
      <c r="D5223">
        <f>21.5-0-0</f>
        <v>21.5</v>
      </c>
      <c r="E5223">
        <v>18</v>
      </c>
      <c r="F5223" s="7">
        <v>18.513241443394769</v>
      </c>
      <c r="G5223" s="7">
        <v>0.28221031857908091</v>
      </c>
      <c r="H5223">
        <v>0.55000000000000004</v>
      </c>
      <c r="I5223" s="7">
        <v>0.58625317169438973</v>
      </c>
      <c r="J5223">
        <v>10.5</v>
      </c>
      <c r="K5223">
        <v>273.5</v>
      </c>
      <c r="L5223">
        <v>234</v>
      </c>
      <c r="M5223">
        <v>68.900000000000006</v>
      </c>
      <c r="N5223">
        <v>68.2</v>
      </c>
    </row>
    <row r="5224" spans="1:14" x14ac:dyDescent="0.25">
      <c r="A5224" t="s">
        <v>36</v>
      </c>
      <c r="B5224" t="s">
        <v>63</v>
      </c>
      <c r="C5224" s="1">
        <v>42503</v>
      </c>
      <c r="D5224">
        <v>0</v>
      </c>
      <c r="E5224">
        <v>8</v>
      </c>
      <c r="F5224" s="7">
        <v>0</v>
      </c>
      <c r="G5224" s="7">
        <v>0.12827741753594585</v>
      </c>
      <c r="H5224">
        <v>0.25</v>
      </c>
      <c r="I5224" s="7">
        <v>0.26647871440654075</v>
      </c>
      <c r="J5224">
        <v>41.1</v>
      </c>
      <c r="K5224">
        <v>0</v>
      </c>
      <c r="L5224">
        <v>104</v>
      </c>
      <c r="M5224">
        <v>0</v>
      </c>
      <c r="N5224">
        <v>0</v>
      </c>
    </row>
    <row r="5225" spans="1:14" x14ac:dyDescent="0.25">
      <c r="A5225" t="s">
        <v>37</v>
      </c>
      <c r="B5225" t="s">
        <v>63</v>
      </c>
      <c r="C5225" s="1">
        <v>42503</v>
      </c>
      <c r="D5225">
        <v>0</v>
      </c>
      <c r="E5225">
        <v>0</v>
      </c>
      <c r="F5225" s="7">
        <v>0</v>
      </c>
      <c r="G5225" s="7">
        <v>0</v>
      </c>
      <c r="H5225">
        <v>0</v>
      </c>
      <c r="I5225" s="7">
        <v>0</v>
      </c>
      <c r="J5225">
        <v>0</v>
      </c>
      <c r="K5225">
        <v>0</v>
      </c>
      <c r="L5225">
        <v>0</v>
      </c>
      <c r="M5225">
        <v>0</v>
      </c>
      <c r="N5225">
        <v>0</v>
      </c>
    </row>
    <row r="5226" spans="1:14" x14ac:dyDescent="0.25">
      <c r="A5226" t="s">
        <v>38</v>
      </c>
      <c r="B5226" t="s">
        <v>63</v>
      </c>
      <c r="C5226" s="1">
        <v>42503</v>
      </c>
      <c r="D5226">
        <v>0</v>
      </c>
      <c r="E5226">
        <v>10</v>
      </c>
      <c r="F5226" s="7">
        <v>0</v>
      </c>
      <c r="G5226" s="7">
        <v>0</v>
      </c>
      <c r="H5226">
        <v>0</v>
      </c>
      <c r="I5226" s="7">
        <v>0</v>
      </c>
      <c r="J5226">
        <v>51.4</v>
      </c>
      <c r="K5226">
        <v>0</v>
      </c>
      <c r="L5226">
        <v>130</v>
      </c>
      <c r="M5226">
        <v>427.4</v>
      </c>
      <c r="N5226">
        <v>422.7</v>
      </c>
    </row>
    <row r="5227" spans="1:14" x14ac:dyDescent="0.25">
      <c r="A5227" t="s">
        <v>59</v>
      </c>
      <c r="B5227" t="s">
        <v>63</v>
      </c>
      <c r="C5227" s="1">
        <v>42503</v>
      </c>
      <c r="D5227">
        <v>0</v>
      </c>
      <c r="E5227">
        <v>5</v>
      </c>
      <c r="F5227" s="7">
        <v>0</v>
      </c>
      <c r="G5227" s="7">
        <v>0</v>
      </c>
      <c r="I5227" s="7">
        <v>0</v>
      </c>
      <c r="K5227">
        <v>0</v>
      </c>
      <c r="L5227">
        <v>65</v>
      </c>
      <c r="M5227">
        <v>0</v>
      </c>
      <c r="N5227">
        <v>0</v>
      </c>
    </row>
    <row r="5228" spans="1:14" x14ac:dyDescent="0.25">
      <c r="A5228" t="s">
        <v>1</v>
      </c>
      <c r="B5228" t="s">
        <v>63</v>
      </c>
      <c r="C5228" s="1">
        <v>42504</v>
      </c>
      <c r="D5228">
        <v>581.9</v>
      </c>
      <c r="E5228">
        <v>507.19999999999993</v>
      </c>
      <c r="F5228">
        <v>587</v>
      </c>
      <c r="G5228">
        <v>236</v>
      </c>
      <c r="H5228">
        <v>177.35000000000002</v>
      </c>
      <c r="I5228">
        <v>199.58</v>
      </c>
      <c r="J5228">
        <v>545.95555555555552</v>
      </c>
      <c r="K5228">
        <v>8819.4</v>
      </c>
      <c r="L5228">
        <v>7764</v>
      </c>
      <c r="M5228">
        <v>2703</v>
      </c>
      <c r="N5228">
        <v>2639.7600000000007</v>
      </c>
    </row>
    <row r="5229" spans="1:14" x14ac:dyDescent="0.25">
      <c r="A5229" t="s">
        <v>2</v>
      </c>
      <c r="B5229" t="s">
        <v>63</v>
      </c>
      <c r="C5229" s="1">
        <v>42504</v>
      </c>
      <c r="D5229">
        <f>20.3-0-0</f>
        <v>20.3</v>
      </c>
      <c r="E5229">
        <v>16.100000000000001</v>
      </c>
      <c r="F5229" s="7">
        <v>20.477917167898266</v>
      </c>
      <c r="G5229" s="7">
        <v>27.545531435015501</v>
      </c>
      <c r="H5229">
        <v>20.7</v>
      </c>
      <c r="I5229" s="7">
        <v>23.294648999154216</v>
      </c>
      <c r="J5229">
        <v>9.4</v>
      </c>
      <c r="K5229">
        <v>254.70499999999998</v>
      </c>
      <c r="L5229">
        <v>225.40000000000003</v>
      </c>
      <c r="M5229">
        <v>18.8</v>
      </c>
      <c r="N5229">
        <v>18.399999999999999</v>
      </c>
    </row>
    <row r="5230" spans="1:14" x14ac:dyDescent="0.25">
      <c r="A5230" t="s">
        <v>3</v>
      </c>
      <c r="B5230" t="s">
        <v>63</v>
      </c>
      <c r="C5230" s="1">
        <v>42504</v>
      </c>
      <c r="D5230">
        <f>1.1-0-0</f>
        <v>1.1000000000000001</v>
      </c>
      <c r="E5230">
        <v>4.5</v>
      </c>
      <c r="F5230" s="7">
        <v>1.1096408317580342</v>
      </c>
      <c r="G5230" s="7">
        <v>18.776205243868056</v>
      </c>
      <c r="H5230">
        <v>14.11</v>
      </c>
      <c r="I5230" s="7">
        <v>15.878623061742315</v>
      </c>
      <c r="J5230">
        <v>5.3</v>
      </c>
      <c r="K5230">
        <v>143.88</v>
      </c>
      <c r="L5230">
        <v>63</v>
      </c>
      <c r="M5230">
        <v>21.8</v>
      </c>
      <c r="N5230">
        <v>21.3</v>
      </c>
    </row>
    <row r="5231" spans="1:14" x14ac:dyDescent="0.25">
      <c r="A5231" t="s">
        <v>4</v>
      </c>
      <c r="B5231" t="s">
        <v>63</v>
      </c>
      <c r="C5231" s="1">
        <v>42504</v>
      </c>
      <c r="D5231">
        <f>34.9-0-0</f>
        <v>34.9</v>
      </c>
      <c r="E5231">
        <v>7.8</v>
      </c>
      <c r="F5231" s="7">
        <v>35.205877298504895</v>
      </c>
      <c r="G5231" s="7">
        <v>13.945756977727656</v>
      </c>
      <c r="H5231">
        <v>10.48</v>
      </c>
      <c r="I5231" s="7">
        <v>11.793619396673245</v>
      </c>
      <c r="J5231">
        <v>5.9</v>
      </c>
      <c r="K5231">
        <v>158.85700000000003</v>
      </c>
      <c r="L5231">
        <v>109.2</v>
      </c>
      <c r="M5231">
        <v>21.5</v>
      </c>
      <c r="N5231">
        <v>21</v>
      </c>
    </row>
    <row r="5232" spans="1:14" x14ac:dyDescent="0.25">
      <c r="A5232" t="s">
        <v>5</v>
      </c>
      <c r="B5232" t="s">
        <v>63</v>
      </c>
      <c r="C5232" s="1">
        <v>42504</v>
      </c>
      <c r="D5232">
        <f>6-0-0</f>
        <v>6</v>
      </c>
      <c r="E5232">
        <v>7.7</v>
      </c>
      <c r="F5232" s="7">
        <v>6.0525863550438226</v>
      </c>
      <c r="G5232" s="7">
        <v>13.453397237101775</v>
      </c>
      <c r="H5232">
        <v>10.11</v>
      </c>
      <c r="I5232" s="7">
        <v>11.377241612630391</v>
      </c>
      <c r="J5232">
        <v>10.199999999999999</v>
      </c>
      <c r="K5232">
        <v>275.63299999999998</v>
      </c>
      <c r="L5232">
        <v>107.8</v>
      </c>
      <c r="M5232">
        <v>13.6</v>
      </c>
      <c r="N5232">
        <v>13.3</v>
      </c>
    </row>
    <row r="5233" spans="1:14" x14ac:dyDescent="0.25">
      <c r="A5233" t="s">
        <v>6</v>
      </c>
      <c r="B5233" t="s">
        <v>63</v>
      </c>
      <c r="C5233" s="1">
        <v>42504</v>
      </c>
      <c r="D5233">
        <f>12.2-0-0</f>
        <v>12.2</v>
      </c>
      <c r="E5233">
        <v>15.6</v>
      </c>
      <c r="F5233" s="7">
        <v>12.306925588589104</v>
      </c>
      <c r="G5233" s="7">
        <v>16.580546941076967</v>
      </c>
      <c r="H5233">
        <v>12.46</v>
      </c>
      <c r="I5233" s="7">
        <v>14.021803213983649</v>
      </c>
      <c r="J5233">
        <v>8.1</v>
      </c>
      <c r="K5233">
        <v>218.40050000000002</v>
      </c>
      <c r="L5233">
        <v>218.4</v>
      </c>
      <c r="M5233">
        <v>15.3</v>
      </c>
      <c r="N5233">
        <v>14.9</v>
      </c>
    </row>
    <row r="5234" spans="1:14" x14ac:dyDescent="0.25">
      <c r="A5234" t="s">
        <v>7</v>
      </c>
      <c r="B5234" t="s">
        <v>63</v>
      </c>
      <c r="C5234" s="1">
        <v>42504</v>
      </c>
      <c r="D5234">
        <f>4.8-0-0</f>
        <v>4.8</v>
      </c>
      <c r="E5234">
        <v>12</v>
      </c>
      <c r="F5234" s="7">
        <v>4.8420690840350575</v>
      </c>
      <c r="G5234" s="7">
        <v>14.012292077812234</v>
      </c>
      <c r="H5234">
        <v>10.53</v>
      </c>
      <c r="I5234" s="7">
        <v>11.849886664787142</v>
      </c>
      <c r="J5234">
        <v>9.3000000000000007</v>
      </c>
      <c r="K5234">
        <v>253.11200000000002</v>
      </c>
      <c r="L5234">
        <v>168</v>
      </c>
      <c r="M5234">
        <v>13.5</v>
      </c>
      <c r="N5234">
        <v>13.2</v>
      </c>
    </row>
    <row r="5235" spans="1:14" x14ac:dyDescent="0.25">
      <c r="A5235" t="s">
        <v>8</v>
      </c>
      <c r="B5235" t="s">
        <v>63</v>
      </c>
      <c r="C5235" s="1">
        <v>42504</v>
      </c>
      <c r="D5235">
        <f>6.3-0-0</f>
        <v>6.3</v>
      </c>
      <c r="E5235">
        <v>9.4</v>
      </c>
      <c r="F5235" s="7">
        <v>6.355215672796013</v>
      </c>
      <c r="G5235" s="7">
        <v>10.645616013532562</v>
      </c>
      <c r="H5235">
        <v>8</v>
      </c>
      <c r="I5235" s="7">
        <v>9.0027628982238497</v>
      </c>
      <c r="J5235">
        <v>6.6</v>
      </c>
      <c r="K5235">
        <v>178.60000000000002</v>
      </c>
      <c r="L5235">
        <v>131.6</v>
      </c>
      <c r="M5235">
        <v>11.8</v>
      </c>
      <c r="N5235">
        <v>11.5</v>
      </c>
    </row>
    <row r="5236" spans="1:14" x14ac:dyDescent="0.25">
      <c r="A5236" t="s">
        <v>9</v>
      </c>
      <c r="B5236" t="s">
        <v>63</v>
      </c>
      <c r="C5236" s="1">
        <v>42504</v>
      </c>
      <c r="D5236">
        <f>11.3-0-0</f>
        <v>11.3</v>
      </c>
      <c r="E5236">
        <v>11.3</v>
      </c>
      <c r="F5236" s="7">
        <v>11.399037635332533</v>
      </c>
      <c r="G5236" s="7">
        <v>13.786072737524668</v>
      </c>
      <c r="H5236">
        <v>10.36</v>
      </c>
      <c r="I5236" s="7">
        <v>11.658577953199885</v>
      </c>
      <c r="J5236">
        <v>6.5</v>
      </c>
      <c r="K5236">
        <v>177.10499999999993</v>
      </c>
      <c r="L5236">
        <v>158.20000000000002</v>
      </c>
      <c r="M5236">
        <v>10.199999999999999</v>
      </c>
      <c r="N5236">
        <v>10</v>
      </c>
    </row>
    <row r="5237" spans="1:14" x14ac:dyDescent="0.25">
      <c r="A5237" t="s">
        <v>10</v>
      </c>
      <c r="B5237" t="s">
        <v>63</v>
      </c>
      <c r="C5237" s="1">
        <v>42504</v>
      </c>
      <c r="D5237">
        <f>8.6-0-0</f>
        <v>8.6</v>
      </c>
      <c r="E5237">
        <v>12.5</v>
      </c>
      <c r="F5237" s="7">
        <v>8.6753737755628109</v>
      </c>
      <c r="G5237" s="7">
        <v>13.054186636594306</v>
      </c>
      <c r="H5237">
        <v>9.81</v>
      </c>
      <c r="I5237" s="7">
        <v>11.039638003946997</v>
      </c>
      <c r="J5237">
        <v>10</v>
      </c>
      <c r="K5237">
        <v>272.03000000000003</v>
      </c>
      <c r="L5237">
        <v>175</v>
      </c>
      <c r="M5237">
        <v>20.2</v>
      </c>
      <c r="N5237">
        <v>19.7</v>
      </c>
    </row>
    <row r="5238" spans="1:14" x14ac:dyDescent="0.25">
      <c r="A5238" t="s">
        <v>11</v>
      </c>
      <c r="B5238" t="s">
        <v>63</v>
      </c>
      <c r="C5238" s="1">
        <v>42504</v>
      </c>
      <c r="D5238">
        <f>7.5-0-0</f>
        <v>7.5</v>
      </c>
      <c r="E5238">
        <v>9.6</v>
      </c>
      <c r="F5238" s="7">
        <v>7.565732943804778</v>
      </c>
      <c r="G5238" s="7">
        <v>12.495291795883844</v>
      </c>
      <c r="H5238">
        <v>9.39</v>
      </c>
      <c r="I5238" s="7">
        <v>10.566992951790246</v>
      </c>
      <c r="J5238">
        <v>6.6</v>
      </c>
      <c r="K5238">
        <v>177.697</v>
      </c>
      <c r="L5238">
        <v>134.4</v>
      </c>
      <c r="M5238">
        <v>14.6</v>
      </c>
      <c r="N5238">
        <v>14.2</v>
      </c>
    </row>
    <row r="5239" spans="1:14" x14ac:dyDescent="0.25">
      <c r="A5239" t="s">
        <v>12</v>
      </c>
      <c r="B5239" t="s">
        <v>63</v>
      </c>
      <c r="C5239" s="1">
        <v>42504</v>
      </c>
      <c r="D5239">
        <f>31.1-0-0</f>
        <v>31.1</v>
      </c>
      <c r="E5239">
        <v>28.9</v>
      </c>
      <c r="F5239" s="7">
        <v>31.372572606977148</v>
      </c>
      <c r="G5239" s="7">
        <v>8.822554271215111</v>
      </c>
      <c r="H5239">
        <v>6.63</v>
      </c>
      <c r="I5239" s="7">
        <v>7.4610397519030158</v>
      </c>
      <c r="J5239">
        <v>17.5</v>
      </c>
      <c r="K5239">
        <v>475.32499999999987</v>
      </c>
      <c r="L5239">
        <v>404.59999999999997</v>
      </c>
      <c r="M5239">
        <v>78.099999999999994</v>
      </c>
      <c r="N5239">
        <v>76.3</v>
      </c>
    </row>
    <row r="5240" spans="1:14" x14ac:dyDescent="0.25">
      <c r="A5240" t="s">
        <v>13</v>
      </c>
      <c r="B5240" t="s">
        <v>63</v>
      </c>
      <c r="C5240" s="1">
        <v>42504</v>
      </c>
      <c r="D5240">
        <f>11-0-0</f>
        <v>11</v>
      </c>
      <c r="E5240">
        <v>10</v>
      </c>
      <c r="F5240" s="7">
        <v>11.096408317580341</v>
      </c>
      <c r="G5240" s="7">
        <v>9.2749929517902441</v>
      </c>
      <c r="H5240">
        <v>6.97</v>
      </c>
      <c r="I5240" s="7">
        <v>7.8436571750775288</v>
      </c>
      <c r="J5240">
        <v>5.9</v>
      </c>
      <c r="K5240">
        <v>159</v>
      </c>
      <c r="L5240">
        <v>140</v>
      </c>
      <c r="M5240">
        <v>9.8000000000000007</v>
      </c>
      <c r="N5240">
        <v>9.5</v>
      </c>
    </row>
    <row r="5241" spans="1:14" x14ac:dyDescent="0.25">
      <c r="A5241" t="s">
        <v>14</v>
      </c>
      <c r="B5241" t="s">
        <v>63</v>
      </c>
      <c r="C5241" s="1">
        <v>42504</v>
      </c>
      <c r="D5241">
        <f>10-0-0</f>
        <v>10</v>
      </c>
      <c r="E5241">
        <v>6.1</v>
      </c>
      <c r="F5241" s="7">
        <v>10.087643925073037</v>
      </c>
      <c r="G5241" s="7">
        <v>5.6022554271215101</v>
      </c>
      <c r="H5241">
        <v>4.21</v>
      </c>
      <c r="I5241" s="7">
        <v>4.7377039751903007</v>
      </c>
      <c r="J5241">
        <v>5.0999999999999996</v>
      </c>
      <c r="K5241">
        <v>138</v>
      </c>
      <c r="L5241">
        <v>85.399999999999991</v>
      </c>
      <c r="M5241">
        <v>5.7</v>
      </c>
      <c r="N5241">
        <v>5.6</v>
      </c>
    </row>
    <row r="5242" spans="1:14" x14ac:dyDescent="0.25">
      <c r="A5242" t="s">
        <v>15</v>
      </c>
      <c r="B5242" t="s">
        <v>63</v>
      </c>
      <c r="C5242" s="1">
        <v>42504</v>
      </c>
      <c r="D5242">
        <f>11.5-0-0</f>
        <v>11.5</v>
      </c>
      <c r="E5242">
        <v>9.9</v>
      </c>
      <c r="F5242" s="7">
        <v>11.600790513833992</v>
      </c>
      <c r="G5242" s="7">
        <v>5.4292641669016062</v>
      </c>
      <c r="H5242">
        <v>4.08</v>
      </c>
      <c r="I5242" s="7">
        <v>4.5914090780941637</v>
      </c>
      <c r="J5242">
        <v>6.3</v>
      </c>
      <c r="K5242">
        <v>171</v>
      </c>
      <c r="L5242">
        <v>138.6</v>
      </c>
      <c r="M5242">
        <v>12.6</v>
      </c>
      <c r="N5242">
        <v>12.4</v>
      </c>
    </row>
    <row r="5243" spans="1:14" x14ac:dyDescent="0.25">
      <c r="A5243" t="s">
        <v>16</v>
      </c>
      <c r="B5243" t="s">
        <v>63</v>
      </c>
      <c r="C5243" s="1">
        <v>42504</v>
      </c>
      <c r="D5243">
        <f>11-0-0</f>
        <v>11</v>
      </c>
      <c r="E5243">
        <v>9.9</v>
      </c>
      <c r="F5243" s="7">
        <v>11.096408317580341</v>
      </c>
      <c r="G5243" s="7">
        <v>9.0354665914857613</v>
      </c>
      <c r="H5243">
        <v>6.79</v>
      </c>
      <c r="I5243" s="7">
        <v>7.6410950098674935</v>
      </c>
      <c r="J5243">
        <v>5.5</v>
      </c>
      <c r="K5243">
        <v>148.5</v>
      </c>
      <c r="L5243">
        <v>138.6</v>
      </c>
      <c r="M5243">
        <v>20.8</v>
      </c>
      <c r="N5243">
        <v>20.3</v>
      </c>
    </row>
    <row r="5244" spans="1:14" x14ac:dyDescent="0.25">
      <c r="A5244" t="s">
        <v>17</v>
      </c>
      <c r="B5244" t="s">
        <v>63</v>
      </c>
      <c r="C5244" s="1">
        <v>42504</v>
      </c>
      <c r="D5244">
        <v>0</v>
      </c>
      <c r="E5244">
        <v>17</v>
      </c>
      <c r="F5244" s="7">
        <v>0</v>
      </c>
      <c r="G5244" s="7">
        <v>4.3780095855652661</v>
      </c>
      <c r="H5244">
        <v>3.29</v>
      </c>
      <c r="I5244" s="7">
        <v>3.7023862418945583</v>
      </c>
      <c r="J5244">
        <v>84.7</v>
      </c>
      <c r="K5244">
        <v>0</v>
      </c>
      <c r="L5244">
        <v>238</v>
      </c>
      <c r="M5244">
        <v>420.2</v>
      </c>
      <c r="N5244">
        <v>410.3</v>
      </c>
    </row>
    <row r="5245" spans="1:14" x14ac:dyDescent="0.25">
      <c r="A5245" t="s">
        <v>18</v>
      </c>
      <c r="B5245" t="s">
        <v>63</v>
      </c>
      <c r="C5245" s="1">
        <v>42504</v>
      </c>
      <c r="D5245">
        <f>20-0-0</f>
        <v>20</v>
      </c>
      <c r="E5245">
        <v>16.2</v>
      </c>
      <c r="F5245" s="7">
        <v>20.175287850146074</v>
      </c>
      <c r="G5245" s="7">
        <v>3.3001409641950938</v>
      </c>
      <c r="H5245">
        <v>2.48</v>
      </c>
      <c r="I5245" s="7">
        <v>2.7908564984493935</v>
      </c>
      <c r="J5245">
        <v>10.3</v>
      </c>
      <c r="K5245">
        <v>280.5</v>
      </c>
      <c r="L5245">
        <v>226.79999999999998</v>
      </c>
      <c r="M5245">
        <v>55.3</v>
      </c>
      <c r="N5245">
        <v>54</v>
      </c>
    </row>
    <row r="5246" spans="1:14" x14ac:dyDescent="0.25">
      <c r="A5246" t="s">
        <v>19</v>
      </c>
      <c r="B5246" t="s">
        <v>63</v>
      </c>
      <c r="C5246" s="1">
        <v>42504</v>
      </c>
      <c r="D5246">
        <f>17-0-0</f>
        <v>17</v>
      </c>
      <c r="E5246">
        <v>15</v>
      </c>
      <c r="F5246" s="7">
        <v>17.148994672624163</v>
      </c>
      <c r="G5246" s="7">
        <v>3.2868339441781789</v>
      </c>
      <c r="H5246">
        <v>2.4700000000000002</v>
      </c>
      <c r="I5246" s="7">
        <v>2.7796030448266142</v>
      </c>
      <c r="J5246">
        <v>7.8</v>
      </c>
      <c r="K5246">
        <v>212.5</v>
      </c>
      <c r="L5246">
        <v>210</v>
      </c>
      <c r="M5246">
        <v>65.400000000000006</v>
      </c>
      <c r="N5246">
        <v>63.9</v>
      </c>
    </row>
    <row r="5247" spans="1:14" x14ac:dyDescent="0.25">
      <c r="A5247" t="s">
        <v>20</v>
      </c>
      <c r="B5247" t="s">
        <v>63</v>
      </c>
      <c r="C5247" s="1">
        <v>42504</v>
      </c>
      <c r="D5247">
        <f>29.5-0-0</f>
        <v>29.5</v>
      </c>
      <c r="E5247">
        <v>23.5</v>
      </c>
      <c r="F5247" s="7">
        <v>29.758549578965461</v>
      </c>
      <c r="G5247" s="7">
        <v>2.6880180434169718</v>
      </c>
      <c r="H5247">
        <v>2.02</v>
      </c>
      <c r="I5247" s="7">
        <v>2.2731976318015223</v>
      </c>
      <c r="J5247">
        <v>15.5</v>
      </c>
      <c r="K5247">
        <v>421</v>
      </c>
      <c r="L5247">
        <v>329</v>
      </c>
      <c r="M5247">
        <v>65.7</v>
      </c>
      <c r="N5247">
        <v>64.099999999999994</v>
      </c>
    </row>
    <row r="5248" spans="1:14" x14ac:dyDescent="0.25">
      <c r="A5248" t="s">
        <v>21</v>
      </c>
      <c r="B5248" t="s">
        <v>63</v>
      </c>
      <c r="C5248" s="1">
        <v>42504</v>
      </c>
      <c r="D5248">
        <f>28-0-0</f>
        <v>28</v>
      </c>
      <c r="E5248">
        <v>22.5</v>
      </c>
      <c r="F5248" s="7">
        <v>28.245402990204504</v>
      </c>
      <c r="G5248" s="7">
        <v>4.0187200451085419</v>
      </c>
      <c r="H5248">
        <v>3.02</v>
      </c>
      <c r="I5248" s="7">
        <v>3.3985429940795036</v>
      </c>
      <c r="J5248">
        <v>13.7</v>
      </c>
      <c r="K5248">
        <v>372</v>
      </c>
      <c r="L5248">
        <v>315</v>
      </c>
      <c r="M5248">
        <v>106.9</v>
      </c>
      <c r="N5248">
        <v>104.4</v>
      </c>
    </row>
    <row r="5249" spans="1:14" x14ac:dyDescent="0.25">
      <c r="A5249" t="s">
        <v>22</v>
      </c>
      <c r="B5249" t="s">
        <v>63</v>
      </c>
      <c r="C5249" s="1">
        <v>42504</v>
      </c>
      <c r="D5249">
        <f>18-0-0</f>
        <v>18</v>
      </c>
      <c r="E5249">
        <v>17.100000000000001</v>
      </c>
      <c r="F5249" s="7">
        <v>18.157759065131465</v>
      </c>
      <c r="G5249" s="7">
        <v>1.8895968424020297</v>
      </c>
      <c r="H5249">
        <v>1.42</v>
      </c>
      <c r="I5249" s="7">
        <v>1.5979904144347332</v>
      </c>
      <c r="J5249">
        <v>9.1999999999999993</v>
      </c>
      <c r="K5249">
        <v>249</v>
      </c>
      <c r="L5249">
        <v>239.40000000000003</v>
      </c>
      <c r="M5249">
        <v>67.5</v>
      </c>
      <c r="N5249">
        <v>65.900000000000006</v>
      </c>
    </row>
    <row r="5250" spans="1:14" x14ac:dyDescent="0.25">
      <c r="A5250" t="s">
        <v>23</v>
      </c>
      <c r="B5250" t="s">
        <v>63</v>
      </c>
      <c r="C5250" s="1">
        <v>42504</v>
      </c>
      <c r="D5250">
        <f>1.2-0-0</f>
        <v>1.2</v>
      </c>
      <c r="E5250">
        <v>5</v>
      </c>
      <c r="F5250" s="7">
        <v>1.2105172710087644</v>
      </c>
      <c r="G5250" s="7">
        <v>3.1271497039751899</v>
      </c>
      <c r="H5250">
        <v>2.35</v>
      </c>
      <c r="I5250" s="7">
        <v>2.644561601353256</v>
      </c>
      <c r="J5250">
        <v>3.3</v>
      </c>
      <c r="K5250">
        <v>88.42</v>
      </c>
      <c r="L5250">
        <v>70</v>
      </c>
      <c r="M5250">
        <v>2.2000000000000002</v>
      </c>
      <c r="N5250">
        <v>2.1</v>
      </c>
    </row>
    <row r="5251" spans="1:14" x14ac:dyDescent="0.25">
      <c r="A5251" t="s">
        <v>24</v>
      </c>
      <c r="B5251" t="s">
        <v>63</v>
      </c>
      <c r="C5251" s="1">
        <v>42504</v>
      </c>
      <c r="D5251">
        <f>32-0-0</f>
        <v>32</v>
      </c>
      <c r="E5251">
        <v>41</v>
      </c>
      <c r="F5251" s="7">
        <v>32.28046056023372</v>
      </c>
      <c r="G5251" s="7">
        <v>2.2888074429095009</v>
      </c>
      <c r="H5251">
        <v>1.72</v>
      </c>
      <c r="I5251" s="7">
        <v>1.9355940231181279</v>
      </c>
      <c r="J5251">
        <v>19.7</v>
      </c>
      <c r="K5251">
        <v>534.5</v>
      </c>
      <c r="L5251">
        <v>574</v>
      </c>
      <c r="M5251">
        <v>144.9</v>
      </c>
      <c r="N5251">
        <v>141.5</v>
      </c>
    </row>
    <row r="5252" spans="1:14" x14ac:dyDescent="0.25">
      <c r="A5252" t="s">
        <v>25</v>
      </c>
      <c r="B5252" t="s">
        <v>63</v>
      </c>
      <c r="C5252" s="1">
        <v>42504</v>
      </c>
      <c r="D5252">
        <f>6-0-0</f>
        <v>6</v>
      </c>
      <c r="E5252">
        <v>6.3</v>
      </c>
      <c r="F5252" s="7">
        <v>6.0525863550438226</v>
      </c>
      <c r="G5252" s="7">
        <v>3.0739216239075269</v>
      </c>
      <c r="H5252">
        <v>2.31</v>
      </c>
      <c r="I5252" s="7">
        <v>2.5995477868621366</v>
      </c>
      <c r="J5252">
        <v>3.1</v>
      </c>
      <c r="K5252">
        <v>85</v>
      </c>
      <c r="L5252">
        <v>88.2</v>
      </c>
      <c r="M5252">
        <v>3.5</v>
      </c>
      <c r="N5252">
        <v>3.4</v>
      </c>
    </row>
    <row r="5253" spans="1:14" x14ac:dyDescent="0.25">
      <c r="A5253" t="s">
        <v>26</v>
      </c>
      <c r="B5253" t="s">
        <v>63</v>
      </c>
      <c r="C5253" s="1">
        <v>42504</v>
      </c>
      <c r="D5253">
        <f>18-0-0</f>
        <v>18</v>
      </c>
      <c r="E5253">
        <v>13.8</v>
      </c>
      <c r="F5253" s="7">
        <v>18.157759065131465</v>
      </c>
      <c r="G5253" s="7">
        <v>2.0758951226388498</v>
      </c>
      <c r="H5253">
        <v>1.56</v>
      </c>
      <c r="I5253" s="7">
        <v>1.7555387651536509</v>
      </c>
      <c r="J5253">
        <v>10</v>
      </c>
      <c r="K5253">
        <v>270</v>
      </c>
      <c r="L5253">
        <v>193.20000000000002</v>
      </c>
      <c r="M5253">
        <v>22.1</v>
      </c>
      <c r="N5253">
        <v>21.6</v>
      </c>
    </row>
    <row r="5254" spans="1:14" x14ac:dyDescent="0.25">
      <c r="A5254" t="s">
        <v>27</v>
      </c>
      <c r="B5254" t="s">
        <v>63</v>
      </c>
      <c r="C5254" s="1">
        <v>42504</v>
      </c>
      <c r="D5254">
        <f>20-0-0</f>
        <v>20</v>
      </c>
      <c r="E5254">
        <v>18.2</v>
      </c>
      <c r="F5254" s="7">
        <v>20.175287850146074</v>
      </c>
      <c r="G5254" s="7">
        <v>1.7964477022836198</v>
      </c>
      <c r="H5254">
        <v>1.35</v>
      </c>
      <c r="I5254" s="7">
        <v>1.519216239075275</v>
      </c>
      <c r="J5254">
        <v>10.199999999999999</v>
      </c>
      <c r="K5254">
        <v>275.5</v>
      </c>
      <c r="L5254">
        <v>254.79999999999998</v>
      </c>
      <c r="M5254">
        <v>73.099999999999994</v>
      </c>
      <c r="N5254">
        <v>71.3</v>
      </c>
    </row>
    <row r="5255" spans="1:14" x14ac:dyDescent="0.25">
      <c r="A5255" t="s">
        <v>28</v>
      </c>
      <c r="B5255" t="s">
        <v>63</v>
      </c>
      <c r="C5255" s="1">
        <v>42504</v>
      </c>
      <c r="D5255">
        <f>6-0-0</f>
        <v>6</v>
      </c>
      <c r="E5255">
        <v>7</v>
      </c>
      <c r="F5255" s="7">
        <v>6.0525863550438226</v>
      </c>
      <c r="G5255" s="7">
        <v>1.783140682266704</v>
      </c>
      <c r="H5255">
        <v>1.34</v>
      </c>
      <c r="I5255" s="7">
        <v>1.5079627854524951</v>
      </c>
      <c r="J5255">
        <v>3.1</v>
      </c>
      <c r="K5255">
        <v>83</v>
      </c>
      <c r="L5255">
        <v>98</v>
      </c>
      <c r="M5255">
        <v>22.2</v>
      </c>
      <c r="N5255">
        <v>21.7</v>
      </c>
    </row>
    <row r="5256" spans="1:14" x14ac:dyDescent="0.25">
      <c r="A5256" t="s">
        <v>29</v>
      </c>
      <c r="B5256" t="s">
        <v>63</v>
      </c>
      <c r="C5256" s="1">
        <v>42504</v>
      </c>
      <c r="D5256">
        <f>17-0-0</f>
        <v>17</v>
      </c>
      <c r="E5256">
        <v>12.4</v>
      </c>
      <c r="F5256" s="7">
        <v>17.148994672624163</v>
      </c>
      <c r="G5256" s="7">
        <v>1.7166055821821256</v>
      </c>
      <c r="H5256">
        <v>1.29</v>
      </c>
      <c r="I5256" s="7">
        <v>1.4516955173385959</v>
      </c>
      <c r="J5256">
        <v>8.8000000000000007</v>
      </c>
      <c r="K5256">
        <v>238</v>
      </c>
      <c r="L5256">
        <v>173.6</v>
      </c>
      <c r="M5256">
        <v>13.7</v>
      </c>
      <c r="N5256">
        <v>13.4</v>
      </c>
    </row>
    <row r="5257" spans="1:14" x14ac:dyDescent="0.25">
      <c r="A5257" t="s">
        <v>30</v>
      </c>
      <c r="B5257" t="s">
        <v>63</v>
      </c>
      <c r="C5257" s="1">
        <v>42504</v>
      </c>
      <c r="D5257">
        <f>37-0-0</f>
        <v>37</v>
      </c>
      <c r="E5257">
        <v>31.3</v>
      </c>
      <c r="F5257" s="7">
        <v>37.32428252277024</v>
      </c>
      <c r="G5257" s="7">
        <v>2.1291232027065123</v>
      </c>
      <c r="H5257">
        <v>1.6</v>
      </c>
      <c r="I5257" s="7">
        <v>1.8005525796447701</v>
      </c>
      <c r="J5257">
        <v>18.100000000000001</v>
      </c>
      <c r="K5257">
        <v>491.5</v>
      </c>
      <c r="L5257">
        <v>438.2</v>
      </c>
      <c r="M5257">
        <v>30.3</v>
      </c>
      <c r="N5257">
        <v>29.6</v>
      </c>
    </row>
    <row r="5258" spans="1:14" x14ac:dyDescent="0.25">
      <c r="A5258" t="s">
        <v>31</v>
      </c>
      <c r="B5258" t="s">
        <v>63</v>
      </c>
      <c r="C5258" s="1">
        <v>42504</v>
      </c>
      <c r="D5258">
        <f>52.5-0-0</f>
        <v>52.5</v>
      </c>
      <c r="E5258">
        <v>41.6</v>
      </c>
      <c r="F5258" s="7">
        <v>52.960130606633442</v>
      </c>
      <c r="G5258" s="7">
        <v>1.783140682266704</v>
      </c>
      <c r="H5258">
        <v>1.34</v>
      </c>
      <c r="I5258" s="7">
        <v>1.5079627854524951</v>
      </c>
      <c r="J5258">
        <v>26.6</v>
      </c>
      <c r="K5258">
        <v>720.5</v>
      </c>
      <c r="L5258">
        <v>582.4</v>
      </c>
      <c r="M5258">
        <v>77</v>
      </c>
      <c r="N5258">
        <v>75.2</v>
      </c>
    </row>
    <row r="5259" spans="1:14" x14ac:dyDescent="0.25">
      <c r="A5259" t="s">
        <v>32</v>
      </c>
      <c r="B5259" t="s">
        <v>63</v>
      </c>
      <c r="C5259" s="1">
        <v>42504</v>
      </c>
      <c r="D5259">
        <f>8-0-0</f>
        <v>8</v>
      </c>
      <c r="E5259">
        <v>6.8</v>
      </c>
      <c r="F5259" s="7">
        <v>8.0701151400584301</v>
      </c>
      <c r="G5259" s="7">
        <v>1.1044826614040033</v>
      </c>
      <c r="H5259">
        <v>0.83</v>
      </c>
      <c r="I5259" s="7">
        <v>0.93403665069072439</v>
      </c>
      <c r="J5259">
        <v>3.7</v>
      </c>
      <c r="K5259">
        <v>99</v>
      </c>
      <c r="L5259">
        <v>95.2</v>
      </c>
      <c r="M5259">
        <v>22</v>
      </c>
      <c r="N5259">
        <v>21.4</v>
      </c>
    </row>
    <row r="5260" spans="1:14" x14ac:dyDescent="0.25">
      <c r="A5260" t="s">
        <v>33</v>
      </c>
      <c r="B5260" t="s">
        <v>63</v>
      </c>
      <c r="C5260" s="1">
        <v>42504</v>
      </c>
      <c r="D5260">
        <v>0</v>
      </c>
      <c r="E5260">
        <v>15</v>
      </c>
      <c r="F5260" s="7">
        <v>0</v>
      </c>
      <c r="G5260" s="7">
        <v>1.2907809416408229</v>
      </c>
      <c r="H5260">
        <v>0.97</v>
      </c>
      <c r="I5260" s="7">
        <v>1.0915850014096418</v>
      </c>
      <c r="J5260">
        <v>74.7</v>
      </c>
      <c r="K5260">
        <v>0</v>
      </c>
      <c r="L5260">
        <v>210</v>
      </c>
      <c r="M5260">
        <v>680.3</v>
      </c>
      <c r="N5260">
        <v>664.3</v>
      </c>
    </row>
    <row r="5261" spans="1:14" x14ac:dyDescent="0.25">
      <c r="A5261" t="s">
        <v>34</v>
      </c>
      <c r="B5261" t="s">
        <v>63</v>
      </c>
      <c r="C5261" s="1">
        <v>42504</v>
      </c>
      <c r="D5261">
        <f>7.1-0-0</f>
        <v>7.1</v>
      </c>
      <c r="E5261">
        <v>7.7</v>
      </c>
      <c r="F5261" s="7">
        <v>7.1622271868018563</v>
      </c>
      <c r="G5261" s="7">
        <v>0.74519312094727941</v>
      </c>
      <c r="H5261">
        <v>0.56000000000000005</v>
      </c>
      <c r="I5261" s="7">
        <v>0.63019340287566961</v>
      </c>
      <c r="J5261">
        <v>4.8</v>
      </c>
      <c r="K5261">
        <v>130.49</v>
      </c>
      <c r="L5261">
        <v>107.8</v>
      </c>
      <c r="M5261">
        <v>8.1</v>
      </c>
      <c r="N5261">
        <v>7.9</v>
      </c>
    </row>
    <row r="5262" spans="1:14" x14ac:dyDescent="0.25">
      <c r="A5262" t="s">
        <v>35</v>
      </c>
      <c r="B5262" t="s">
        <v>63</v>
      </c>
      <c r="C5262" s="1">
        <v>42504</v>
      </c>
      <c r="D5262">
        <f>22-0-0</f>
        <v>22</v>
      </c>
      <c r="E5262">
        <v>18</v>
      </c>
      <c r="F5262" s="7">
        <v>22.192816635160682</v>
      </c>
      <c r="G5262" s="7">
        <v>0.73188610093036366</v>
      </c>
      <c r="H5262">
        <v>0.55000000000000004</v>
      </c>
      <c r="I5262" s="7">
        <v>0.61893994925288975</v>
      </c>
      <c r="J5262">
        <v>10.9</v>
      </c>
      <c r="K5262">
        <v>295.5</v>
      </c>
      <c r="L5262">
        <v>252</v>
      </c>
      <c r="M5262">
        <v>78.8</v>
      </c>
      <c r="N5262">
        <v>77</v>
      </c>
    </row>
    <row r="5263" spans="1:14" x14ac:dyDescent="0.25">
      <c r="A5263" t="s">
        <v>36</v>
      </c>
      <c r="B5263" t="s">
        <v>63</v>
      </c>
      <c r="C5263" s="1">
        <v>42504</v>
      </c>
      <c r="D5263">
        <v>0</v>
      </c>
      <c r="E5263">
        <v>8</v>
      </c>
      <c r="F5263" s="7">
        <v>0</v>
      </c>
      <c r="G5263" s="7">
        <v>0.33267550042289257</v>
      </c>
      <c r="H5263">
        <v>0.25</v>
      </c>
      <c r="I5263" s="7">
        <v>0.2813363405694953</v>
      </c>
      <c r="J5263">
        <v>39.799999999999997</v>
      </c>
      <c r="K5263">
        <v>0</v>
      </c>
      <c r="L5263">
        <v>112</v>
      </c>
      <c r="M5263">
        <v>0</v>
      </c>
      <c r="N5263">
        <v>0</v>
      </c>
    </row>
    <row r="5264" spans="1:14" x14ac:dyDescent="0.25">
      <c r="A5264" t="s">
        <v>37</v>
      </c>
      <c r="B5264" t="s">
        <v>63</v>
      </c>
      <c r="C5264" s="1">
        <v>42504</v>
      </c>
      <c r="D5264">
        <v>0</v>
      </c>
      <c r="E5264">
        <v>0</v>
      </c>
      <c r="F5264" s="7">
        <v>0</v>
      </c>
      <c r="G5264" s="7">
        <v>0</v>
      </c>
      <c r="H5264">
        <v>0</v>
      </c>
      <c r="I5264" s="7">
        <v>0</v>
      </c>
      <c r="J5264">
        <v>0</v>
      </c>
      <c r="K5264">
        <v>0</v>
      </c>
      <c r="L5264">
        <v>0</v>
      </c>
      <c r="M5264">
        <v>0</v>
      </c>
      <c r="N5264">
        <v>0</v>
      </c>
    </row>
    <row r="5265" spans="1:14" x14ac:dyDescent="0.25">
      <c r="A5265" t="s">
        <v>38</v>
      </c>
      <c r="B5265" t="s">
        <v>63</v>
      </c>
      <c r="C5265" s="1">
        <v>42504</v>
      </c>
      <c r="D5265">
        <v>0</v>
      </c>
      <c r="E5265">
        <v>10</v>
      </c>
      <c r="F5265" s="7">
        <v>0</v>
      </c>
      <c r="G5265" s="7">
        <v>0</v>
      </c>
      <c r="H5265">
        <v>0</v>
      </c>
      <c r="I5265" s="7">
        <v>0</v>
      </c>
      <c r="J5265">
        <v>49.8</v>
      </c>
      <c r="K5265">
        <v>0</v>
      </c>
      <c r="L5265">
        <v>140</v>
      </c>
      <c r="M5265">
        <v>455.8</v>
      </c>
      <c r="N5265">
        <v>445.1</v>
      </c>
    </row>
    <row r="5266" spans="1:14" x14ac:dyDescent="0.25">
      <c r="A5266" t="s">
        <v>59</v>
      </c>
      <c r="B5266" t="s">
        <v>63</v>
      </c>
      <c r="C5266" s="1">
        <v>42504</v>
      </c>
      <c r="D5266">
        <v>0</v>
      </c>
      <c r="E5266">
        <v>5</v>
      </c>
      <c r="F5266" s="7">
        <v>0</v>
      </c>
      <c r="G5266" s="7">
        <v>0</v>
      </c>
      <c r="I5266" s="7">
        <v>0</v>
      </c>
      <c r="K5266">
        <v>0</v>
      </c>
      <c r="L5266">
        <v>70</v>
      </c>
      <c r="M5266">
        <v>0</v>
      </c>
      <c r="N5266">
        <v>0</v>
      </c>
    </row>
    <row r="5267" spans="1:14" x14ac:dyDescent="0.25">
      <c r="A5267" t="s">
        <v>1</v>
      </c>
      <c r="B5267" t="s">
        <v>63</v>
      </c>
      <c r="C5267" s="1">
        <v>42505</v>
      </c>
      <c r="D5267">
        <v>549.20000000000005</v>
      </c>
      <c r="E5267">
        <v>507.19999999999993</v>
      </c>
      <c r="F5267">
        <v>548</v>
      </c>
      <c r="G5267">
        <v>199</v>
      </c>
      <c r="H5267">
        <v>177.35000000000002</v>
      </c>
      <c r="I5267">
        <v>186.32000000000002</v>
      </c>
      <c r="J5267">
        <v>545.97058823529414</v>
      </c>
      <c r="K5267">
        <v>9368.6</v>
      </c>
      <c r="L5267">
        <v>8312</v>
      </c>
      <c r="M5267">
        <v>2902</v>
      </c>
      <c r="N5267">
        <v>2826.08</v>
      </c>
    </row>
    <row r="5268" spans="1:14" x14ac:dyDescent="0.25">
      <c r="A5268" t="s">
        <v>2</v>
      </c>
      <c r="B5268" t="s">
        <v>63</v>
      </c>
      <c r="C5268" s="1">
        <v>42505</v>
      </c>
      <c r="D5268">
        <f>14.9-0-0</f>
        <v>14.9</v>
      </c>
      <c r="E5268">
        <v>16.100000000000001</v>
      </c>
      <c r="F5268" s="7">
        <v>14.867443554260742</v>
      </c>
      <c r="G5268" s="7">
        <v>23.226952354102057</v>
      </c>
      <c r="H5268">
        <v>20.7</v>
      </c>
      <c r="I5268" s="7">
        <v>21.746963631237666</v>
      </c>
      <c r="J5268">
        <v>9.6</v>
      </c>
      <c r="K5268">
        <v>269.64499999999998</v>
      </c>
      <c r="L5268">
        <v>241.50000000000003</v>
      </c>
      <c r="M5268">
        <v>20.7</v>
      </c>
      <c r="N5268">
        <v>20.100000000000001</v>
      </c>
    </row>
    <row r="5269" spans="1:14" x14ac:dyDescent="0.25">
      <c r="A5269" t="s">
        <v>3</v>
      </c>
      <c r="B5269" t="s">
        <v>63</v>
      </c>
      <c r="C5269" s="1">
        <v>42505</v>
      </c>
      <c r="D5269">
        <f>1.2-0-0</f>
        <v>1.2</v>
      </c>
      <c r="E5269">
        <v>4.5</v>
      </c>
      <c r="F5269" s="7">
        <v>1.1973780043699926</v>
      </c>
      <c r="G5269" s="7">
        <v>15.832478150549758</v>
      </c>
      <c r="H5269">
        <v>14.11</v>
      </c>
      <c r="I5269" s="7">
        <v>14.823654919650409</v>
      </c>
      <c r="J5269">
        <v>5.2</v>
      </c>
      <c r="K5269">
        <v>145.05500000000001</v>
      </c>
      <c r="L5269">
        <v>67.5</v>
      </c>
      <c r="M5269">
        <v>22.9</v>
      </c>
      <c r="N5269">
        <v>22.3</v>
      </c>
    </row>
    <row r="5270" spans="1:14" x14ac:dyDescent="0.25">
      <c r="A5270" t="s">
        <v>4</v>
      </c>
      <c r="B5270" t="s">
        <v>63</v>
      </c>
      <c r="C5270" s="1">
        <v>42505</v>
      </c>
      <c r="D5270">
        <f>19.8-0-0</f>
        <v>19.8</v>
      </c>
      <c r="E5270">
        <v>7.8</v>
      </c>
      <c r="F5270" s="7">
        <v>19.756737072104876</v>
      </c>
      <c r="G5270" s="7">
        <v>11.75934592613476</v>
      </c>
      <c r="H5270">
        <v>10.48</v>
      </c>
      <c r="I5270" s="7">
        <v>11.010056949534819</v>
      </c>
      <c r="J5270">
        <v>6.4</v>
      </c>
      <c r="K5270">
        <v>178.60700000000003</v>
      </c>
      <c r="L5270">
        <v>117</v>
      </c>
      <c r="M5270">
        <v>25.2</v>
      </c>
      <c r="N5270">
        <v>24.6</v>
      </c>
    </row>
    <row r="5271" spans="1:14" x14ac:dyDescent="0.25">
      <c r="A5271" t="s">
        <v>5</v>
      </c>
      <c r="B5271" t="s">
        <v>63</v>
      </c>
      <c r="C5271" s="1">
        <v>42505</v>
      </c>
      <c r="D5271">
        <f>5.5-0-0</f>
        <v>5.5</v>
      </c>
      <c r="E5271">
        <v>7.7</v>
      </c>
      <c r="F5271" s="7">
        <v>5.4879825200291332</v>
      </c>
      <c r="G5271" s="7">
        <v>11.344178178742597</v>
      </c>
      <c r="H5271">
        <v>10.11</v>
      </c>
      <c r="I5271" s="7">
        <v>10.621343106850858</v>
      </c>
      <c r="J5271">
        <v>10</v>
      </c>
      <c r="K5271">
        <v>281.09800000000001</v>
      </c>
      <c r="L5271">
        <v>115.5</v>
      </c>
      <c r="M5271">
        <v>14.4</v>
      </c>
      <c r="N5271">
        <v>14.1</v>
      </c>
    </row>
    <row r="5272" spans="1:14" x14ac:dyDescent="0.25">
      <c r="A5272" t="s">
        <v>6</v>
      </c>
      <c r="B5272" t="s">
        <v>63</v>
      </c>
      <c r="C5272" s="1">
        <v>42505</v>
      </c>
      <c r="D5272">
        <f>12.1-0-0</f>
        <v>12.1</v>
      </c>
      <c r="E5272">
        <v>15.6</v>
      </c>
      <c r="F5272" s="7">
        <v>12.073561544064093</v>
      </c>
      <c r="G5272" s="7">
        <v>13.981054412179304</v>
      </c>
      <c r="H5272">
        <v>12.46</v>
      </c>
      <c r="I5272" s="7">
        <v>13.090201296870596</v>
      </c>
      <c r="J5272">
        <v>8.1999999999999993</v>
      </c>
      <c r="K5272">
        <v>230.45049999999998</v>
      </c>
      <c r="L5272">
        <v>234</v>
      </c>
      <c r="M5272">
        <v>16.8</v>
      </c>
      <c r="N5272">
        <v>16.3</v>
      </c>
    </row>
    <row r="5273" spans="1:14" x14ac:dyDescent="0.25">
      <c r="A5273" t="s">
        <v>7</v>
      </c>
      <c r="B5273" t="s">
        <v>63</v>
      </c>
      <c r="C5273" s="1">
        <v>42505</v>
      </c>
      <c r="D5273">
        <f>6.3-0-0</f>
        <v>6.3</v>
      </c>
      <c r="E5273">
        <v>12</v>
      </c>
      <c r="F5273" s="7">
        <v>6.2862345229424612</v>
      </c>
      <c r="G5273" s="7">
        <v>11.815449675782348</v>
      </c>
      <c r="H5273">
        <v>10.53</v>
      </c>
      <c r="I5273" s="7">
        <v>11.062585847194812</v>
      </c>
      <c r="J5273">
        <v>9.1999999999999993</v>
      </c>
      <c r="K5273">
        <v>259.41200000000003</v>
      </c>
      <c r="L5273">
        <v>180</v>
      </c>
      <c r="M5273">
        <v>14.4</v>
      </c>
      <c r="N5273">
        <v>14</v>
      </c>
    </row>
    <row r="5274" spans="1:14" x14ac:dyDescent="0.25">
      <c r="A5274" t="s">
        <v>8</v>
      </c>
      <c r="B5274" t="s">
        <v>63</v>
      </c>
      <c r="C5274" s="1">
        <v>42505</v>
      </c>
      <c r="D5274">
        <f>6.2-0-0</f>
        <v>6.2</v>
      </c>
      <c r="E5274">
        <v>9.4</v>
      </c>
      <c r="F5274" s="7">
        <v>6.186453022578295</v>
      </c>
      <c r="G5274" s="7">
        <v>8.9765999436143211</v>
      </c>
      <c r="H5274">
        <v>8</v>
      </c>
      <c r="I5274" s="7">
        <v>8.4046236255990969</v>
      </c>
      <c r="J5274">
        <v>6.6</v>
      </c>
      <c r="K5274">
        <v>184.82500000000002</v>
      </c>
      <c r="L5274">
        <v>141</v>
      </c>
      <c r="M5274">
        <v>12.6</v>
      </c>
      <c r="N5274">
        <v>12.3</v>
      </c>
    </row>
    <row r="5275" spans="1:14" x14ac:dyDescent="0.25">
      <c r="A5275" t="s">
        <v>9</v>
      </c>
      <c r="B5275" t="s">
        <v>63</v>
      </c>
      <c r="C5275" s="1">
        <v>42505</v>
      </c>
      <c r="D5275">
        <f>0-0-0</f>
        <v>0</v>
      </c>
      <c r="E5275">
        <v>11.3</v>
      </c>
      <c r="F5275" s="7">
        <v>0</v>
      </c>
      <c r="G5275" s="7">
        <v>11.624696926980544</v>
      </c>
      <c r="H5275">
        <v>10.36</v>
      </c>
      <c r="I5275" s="7">
        <v>10.883987595150831</v>
      </c>
      <c r="J5275">
        <v>6.3</v>
      </c>
      <c r="K5275">
        <v>177.10499999999993</v>
      </c>
      <c r="L5275">
        <v>169.5</v>
      </c>
      <c r="M5275">
        <v>10.6</v>
      </c>
      <c r="N5275">
        <v>10.3</v>
      </c>
    </row>
    <row r="5276" spans="1:14" x14ac:dyDescent="0.25">
      <c r="A5276" t="s">
        <v>10</v>
      </c>
      <c r="B5276" t="s">
        <v>63</v>
      </c>
      <c r="C5276" s="1">
        <v>42505</v>
      </c>
      <c r="D5276">
        <f>8.6-0-0</f>
        <v>8.6</v>
      </c>
      <c r="E5276">
        <v>12.5</v>
      </c>
      <c r="F5276" s="7">
        <v>8.5812090313182807</v>
      </c>
      <c r="G5276" s="7">
        <v>11.007555680857061</v>
      </c>
      <c r="H5276">
        <v>9.81</v>
      </c>
      <c r="I5276" s="7">
        <v>10.306169720890894</v>
      </c>
      <c r="J5276">
        <v>10</v>
      </c>
      <c r="K5276">
        <v>280.63000000000005</v>
      </c>
      <c r="L5276">
        <v>187.5</v>
      </c>
      <c r="M5276">
        <v>21.6</v>
      </c>
      <c r="N5276">
        <v>21</v>
      </c>
    </row>
    <row r="5277" spans="1:14" x14ac:dyDescent="0.25">
      <c r="A5277" t="s">
        <v>11</v>
      </c>
      <c r="B5277" t="s">
        <v>63</v>
      </c>
      <c r="C5277" s="1">
        <v>42505</v>
      </c>
      <c r="D5277">
        <f>7.3-0-0</f>
        <v>7.3</v>
      </c>
      <c r="E5277">
        <v>9.6</v>
      </c>
      <c r="F5277" s="7">
        <v>7.2840495265841216</v>
      </c>
      <c r="G5277" s="7">
        <v>10.53628418381731</v>
      </c>
      <c r="H5277">
        <v>9.39</v>
      </c>
      <c r="I5277" s="7">
        <v>9.8649269805469419</v>
      </c>
      <c r="J5277">
        <v>6.6</v>
      </c>
      <c r="K5277">
        <v>185.03700000000001</v>
      </c>
      <c r="L5277">
        <v>144</v>
      </c>
      <c r="M5277">
        <v>15.8</v>
      </c>
      <c r="N5277">
        <v>15.4</v>
      </c>
    </row>
    <row r="5278" spans="1:14" x14ac:dyDescent="0.25">
      <c r="A5278" t="s">
        <v>12</v>
      </c>
      <c r="B5278" t="s">
        <v>63</v>
      </c>
      <c r="C5278" s="1">
        <v>42505</v>
      </c>
      <c r="D5278">
        <f>30.3-0-0</f>
        <v>30.3</v>
      </c>
      <c r="E5278">
        <v>28.9</v>
      </c>
      <c r="F5278" s="7">
        <v>30.233794610342315</v>
      </c>
      <c r="G5278" s="7">
        <v>7.4393572032703679</v>
      </c>
      <c r="H5278">
        <v>6.63</v>
      </c>
      <c r="I5278" s="7">
        <v>6.9653318297152529</v>
      </c>
      <c r="J5278">
        <v>18</v>
      </c>
      <c r="K5278">
        <v>505.58999999999986</v>
      </c>
      <c r="L5278">
        <v>433.5</v>
      </c>
      <c r="M5278">
        <v>86.4</v>
      </c>
      <c r="N5278">
        <v>84.1</v>
      </c>
    </row>
    <row r="5279" spans="1:14" x14ac:dyDescent="0.25">
      <c r="A5279" t="s">
        <v>13</v>
      </c>
      <c r="B5279" t="s">
        <v>63</v>
      </c>
      <c r="C5279" s="1">
        <v>42505</v>
      </c>
      <c r="D5279">
        <f>11-0-0</f>
        <v>11</v>
      </c>
      <c r="E5279">
        <v>10</v>
      </c>
      <c r="F5279" s="7">
        <v>10.975965040058266</v>
      </c>
      <c r="G5279" s="7">
        <v>7.8208627008739766</v>
      </c>
      <c r="H5279">
        <v>6.97</v>
      </c>
      <c r="I5279" s="7">
        <v>7.3225283338032128</v>
      </c>
      <c r="J5279">
        <v>6</v>
      </c>
      <c r="K5279">
        <v>170</v>
      </c>
      <c r="L5279">
        <v>150</v>
      </c>
      <c r="M5279">
        <v>10.9</v>
      </c>
      <c r="N5279">
        <v>10.6</v>
      </c>
    </row>
    <row r="5280" spans="1:14" x14ac:dyDescent="0.25">
      <c r="A5280" t="s">
        <v>14</v>
      </c>
      <c r="B5280" t="s">
        <v>63</v>
      </c>
      <c r="C5280" s="1">
        <v>42505</v>
      </c>
      <c r="D5280">
        <f>10-0-0</f>
        <v>10</v>
      </c>
      <c r="E5280">
        <v>6.1</v>
      </c>
      <c r="F5280" s="7">
        <v>9.978150036416606</v>
      </c>
      <c r="G5280" s="7">
        <v>4.7239357203270362</v>
      </c>
      <c r="H5280">
        <v>4.21</v>
      </c>
      <c r="I5280" s="7">
        <v>4.4229331829715255</v>
      </c>
      <c r="J5280">
        <v>5.3</v>
      </c>
      <c r="K5280">
        <v>148</v>
      </c>
      <c r="L5280">
        <v>91.5</v>
      </c>
      <c r="M5280">
        <v>6.3</v>
      </c>
      <c r="N5280">
        <v>6.2</v>
      </c>
    </row>
    <row r="5281" spans="1:14" x14ac:dyDescent="0.25">
      <c r="A5281" t="s">
        <v>15</v>
      </c>
      <c r="B5281" t="s">
        <v>63</v>
      </c>
      <c r="C5281" s="1">
        <v>42505</v>
      </c>
      <c r="D5281">
        <f>11.5-0-0</f>
        <v>11.5</v>
      </c>
      <c r="E5281">
        <v>9.9</v>
      </c>
      <c r="F5281" s="7">
        <v>11.474872541879096</v>
      </c>
      <c r="G5281" s="7">
        <v>4.5780659712433032</v>
      </c>
      <c r="H5281">
        <v>4.08</v>
      </c>
      <c r="I5281" s="7">
        <v>4.28635804905554</v>
      </c>
      <c r="J5281">
        <v>6.5</v>
      </c>
      <c r="K5281">
        <v>182.5</v>
      </c>
      <c r="L5281">
        <v>148.5</v>
      </c>
      <c r="M5281">
        <v>14.1</v>
      </c>
      <c r="N5281">
        <v>13.7</v>
      </c>
    </row>
    <row r="5282" spans="1:14" x14ac:dyDescent="0.25">
      <c r="A5282" t="s">
        <v>16</v>
      </c>
      <c r="B5282" t="s">
        <v>63</v>
      </c>
      <c r="C5282" s="1">
        <v>42505</v>
      </c>
      <c r="D5282">
        <f>10.5-0-0</f>
        <v>10.5</v>
      </c>
      <c r="E5282">
        <v>9.9</v>
      </c>
      <c r="F5282" s="7">
        <v>10.477057538237435</v>
      </c>
      <c r="G5282" s="7">
        <v>7.6188892021426549</v>
      </c>
      <c r="H5282">
        <v>6.79</v>
      </c>
      <c r="I5282" s="7">
        <v>7.1334243022272341</v>
      </c>
      <c r="J5282">
        <v>5.7</v>
      </c>
      <c r="K5282">
        <v>159</v>
      </c>
      <c r="L5282">
        <v>148.5</v>
      </c>
      <c r="M5282">
        <v>23.1</v>
      </c>
      <c r="N5282">
        <v>22.5</v>
      </c>
    </row>
    <row r="5283" spans="1:14" x14ac:dyDescent="0.25">
      <c r="A5283" t="s">
        <v>17</v>
      </c>
      <c r="B5283" t="s">
        <v>63</v>
      </c>
      <c r="C5283" s="1">
        <v>42505</v>
      </c>
      <c r="D5283">
        <v>0</v>
      </c>
      <c r="E5283">
        <v>17</v>
      </c>
      <c r="F5283" s="7">
        <v>0</v>
      </c>
      <c r="G5283" s="7">
        <v>3.6916267268113896</v>
      </c>
      <c r="H5283">
        <v>3.29</v>
      </c>
      <c r="I5283" s="7">
        <v>3.456401466027629</v>
      </c>
      <c r="J5283">
        <v>82.3</v>
      </c>
      <c r="K5283">
        <v>0</v>
      </c>
      <c r="L5283">
        <v>255</v>
      </c>
      <c r="M5283">
        <v>440.1</v>
      </c>
      <c r="N5283">
        <v>428.6</v>
      </c>
    </row>
    <row r="5284" spans="1:14" x14ac:dyDescent="0.25">
      <c r="A5284" t="s">
        <v>18</v>
      </c>
      <c r="B5284" t="s">
        <v>63</v>
      </c>
      <c r="C5284" s="1">
        <v>42505</v>
      </c>
      <c r="D5284">
        <f>20-0-0</f>
        <v>20</v>
      </c>
      <c r="E5284">
        <v>16.2</v>
      </c>
      <c r="F5284" s="7">
        <v>19.956300072833212</v>
      </c>
      <c r="G5284" s="7">
        <v>2.7827459825204395</v>
      </c>
      <c r="H5284">
        <v>2.48</v>
      </c>
      <c r="I5284" s="7">
        <v>2.6054333239357201</v>
      </c>
      <c r="J5284">
        <v>10.7</v>
      </c>
      <c r="K5284">
        <v>300.5</v>
      </c>
      <c r="L5284">
        <v>243</v>
      </c>
      <c r="M5284">
        <v>61.6</v>
      </c>
      <c r="N5284">
        <v>60</v>
      </c>
    </row>
    <row r="5285" spans="1:14" x14ac:dyDescent="0.25">
      <c r="A5285" t="s">
        <v>19</v>
      </c>
      <c r="B5285" t="s">
        <v>63</v>
      </c>
      <c r="C5285" s="1">
        <v>42505</v>
      </c>
      <c r="D5285">
        <f>17-0-0</f>
        <v>17</v>
      </c>
      <c r="E5285">
        <v>15</v>
      </c>
      <c r="F5285" s="7">
        <v>16.962855061908229</v>
      </c>
      <c r="G5285" s="7">
        <v>2.7715252325909217</v>
      </c>
      <c r="H5285">
        <v>2.4700000000000002</v>
      </c>
      <c r="I5285" s="7">
        <v>2.5949275444037219</v>
      </c>
      <c r="J5285">
        <v>8.1999999999999993</v>
      </c>
      <c r="K5285">
        <v>229.5</v>
      </c>
      <c r="L5285">
        <v>225</v>
      </c>
      <c r="M5285">
        <v>73.5</v>
      </c>
      <c r="N5285">
        <v>71.599999999999994</v>
      </c>
    </row>
    <row r="5286" spans="1:14" x14ac:dyDescent="0.25">
      <c r="A5286" t="s">
        <v>20</v>
      </c>
      <c r="B5286" t="s">
        <v>63</v>
      </c>
      <c r="C5286" s="1">
        <v>42505</v>
      </c>
      <c r="D5286">
        <f>29.5-0-0</f>
        <v>29.5</v>
      </c>
      <c r="E5286">
        <v>23.5</v>
      </c>
      <c r="F5286" s="7">
        <v>29.435542607428985</v>
      </c>
      <c r="G5286" s="7">
        <v>2.2665914857626159</v>
      </c>
      <c r="H5286">
        <v>2.02</v>
      </c>
      <c r="I5286" s="7">
        <v>2.1221674654637721</v>
      </c>
      <c r="J5286">
        <v>16</v>
      </c>
      <c r="K5286">
        <v>450.5</v>
      </c>
      <c r="L5286">
        <v>352.5</v>
      </c>
      <c r="M5286">
        <v>73.099999999999994</v>
      </c>
      <c r="N5286">
        <v>71.2</v>
      </c>
    </row>
    <row r="5287" spans="1:14" x14ac:dyDescent="0.25">
      <c r="A5287" t="s">
        <v>21</v>
      </c>
      <c r="B5287" t="s">
        <v>63</v>
      </c>
      <c r="C5287" s="1">
        <v>42505</v>
      </c>
      <c r="D5287">
        <f>28-0-0</f>
        <v>28</v>
      </c>
      <c r="E5287">
        <v>22.5</v>
      </c>
      <c r="F5287" s="7">
        <v>27.938820101966495</v>
      </c>
      <c r="G5287" s="7">
        <v>3.3886664787144061</v>
      </c>
      <c r="H5287">
        <v>3.02</v>
      </c>
      <c r="I5287" s="7">
        <v>3.1727454186636592</v>
      </c>
      <c r="J5287">
        <v>14.2</v>
      </c>
      <c r="K5287">
        <v>400</v>
      </c>
      <c r="L5287">
        <v>337.5</v>
      </c>
      <c r="M5287">
        <v>119.5</v>
      </c>
      <c r="N5287">
        <v>116.4</v>
      </c>
    </row>
    <row r="5288" spans="1:14" x14ac:dyDescent="0.25">
      <c r="A5288" t="s">
        <v>22</v>
      </c>
      <c r="B5288" t="s">
        <v>63</v>
      </c>
      <c r="C5288" s="1">
        <v>42505</v>
      </c>
      <c r="D5288">
        <f>18-0-0</f>
        <v>18</v>
      </c>
      <c r="E5288">
        <v>17.100000000000001</v>
      </c>
      <c r="F5288" s="7">
        <v>17.960670065549888</v>
      </c>
      <c r="G5288" s="7">
        <v>1.5933464899915419</v>
      </c>
      <c r="H5288">
        <v>1.42</v>
      </c>
      <c r="I5288" s="7">
        <v>1.4918206935438398</v>
      </c>
      <c r="J5288">
        <v>9.5</v>
      </c>
      <c r="K5288">
        <v>267</v>
      </c>
      <c r="L5288">
        <v>256.5</v>
      </c>
      <c r="M5288">
        <v>75.3</v>
      </c>
      <c r="N5288">
        <v>73.3</v>
      </c>
    </row>
    <row r="5289" spans="1:14" x14ac:dyDescent="0.25">
      <c r="A5289" t="s">
        <v>23</v>
      </c>
      <c r="B5289" t="s">
        <v>63</v>
      </c>
      <c r="C5289" s="1">
        <v>42505</v>
      </c>
      <c r="D5289">
        <f>2.5-0-0</f>
        <v>2.5</v>
      </c>
      <c r="E5289">
        <v>5</v>
      </c>
      <c r="F5289" s="7">
        <v>2.4945375091041515</v>
      </c>
      <c r="G5289" s="7">
        <v>2.6368762334367069</v>
      </c>
      <c r="H5289">
        <v>2.35</v>
      </c>
      <c r="I5289" s="7">
        <v>2.4688581900197351</v>
      </c>
      <c r="J5289">
        <v>3.2</v>
      </c>
      <c r="K5289">
        <v>90.89</v>
      </c>
      <c r="L5289">
        <v>75</v>
      </c>
      <c r="M5289">
        <v>2.2999999999999998</v>
      </c>
      <c r="N5289">
        <v>2.2000000000000002</v>
      </c>
    </row>
    <row r="5290" spans="1:14" x14ac:dyDescent="0.25">
      <c r="A5290" t="s">
        <v>24</v>
      </c>
      <c r="B5290" t="s">
        <v>63</v>
      </c>
      <c r="C5290" s="1">
        <v>42505</v>
      </c>
      <c r="D5290">
        <f>30.5-0-0</f>
        <v>30.5</v>
      </c>
      <c r="E5290">
        <v>41</v>
      </c>
      <c r="F5290" s="7">
        <v>30.433357611070647</v>
      </c>
      <c r="G5290" s="7">
        <v>1.9299689878770787</v>
      </c>
      <c r="H5290">
        <v>1.72</v>
      </c>
      <c r="I5290" s="7">
        <v>1.806994079503806</v>
      </c>
      <c r="J5290">
        <v>20.100000000000001</v>
      </c>
      <c r="K5290">
        <v>565</v>
      </c>
      <c r="L5290">
        <v>615</v>
      </c>
      <c r="M5290">
        <v>159.30000000000001</v>
      </c>
      <c r="N5290">
        <v>155.1</v>
      </c>
    </row>
    <row r="5291" spans="1:14" x14ac:dyDescent="0.25">
      <c r="A5291" t="s">
        <v>25</v>
      </c>
      <c r="B5291" t="s">
        <v>63</v>
      </c>
      <c r="C5291" s="1">
        <v>42505</v>
      </c>
      <c r="D5291">
        <f>6-0-0</f>
        <v>6</v>
      </c>
      <c r="E5291">
        <v>6.3</v>
      </c>
      <c r="F5291" s="7">
        <v>5.9868900218499634</v>
      </c>
      <c r="G5291" s="7">
        <v>2.5919932337186351</v>
      </c>
      <c r="H5291">
        <v>2.31</v>
      </c>
      <c r="I5291" s="7">
        <v>2.4268350718917397</v>
      </c>
      <c r="J5291">
        <v>3.2</v>
      </c>
      <c r="K5291">
        <v>91</v>
      </c>
      <c r="L5291">
        <v>94.5</v>
      </c>
      <c r="M5291">
        <v>3.9</v>
      </c>
      <c r="N5291">
        <v>3.8</v>
      </c>
    </row>
    <row r="5292" spans="1:14" x14ac:dyDescent="0.25">
      <c r="A5292" t="s">
        <v>26</v>
      </c>
      <c r="B5292" t="s">
        <v>63</v>
      </c>
      <c r="C5292" s="1">
        <v>42505</v>
      </c>
      <c r="D5292">
        <f>18-0-0</f>
        <v>18</v>
      </c>
      <c r="E5292">
        <v>13.8</v>
      </c>
      <c r="F5292" s="7">
        <v>17.960670065549888</v>
      </c>
      <c r="G5292" s="7">
        <v>1.7504369890047926</v>
      </c>
      <c r="H5292">
        <v>1.56</v>
      </c>
      <c r="I5292" s="7">
        <v>1.6389016069918241</v>
      </c>
      <c r="J5292">
        <v>10.199999999999999</v>
      </c>
      <c r="K5292">
        <v>288</v>
      </c>
      <c r="L5292">
        <v>207</v>
      </c>
      <c r="M5292">
        <v>24.5</v>
      </c>
      <c r="N5292">
        <v>23.9</v>
      </c>
    </row>
    <row r="5293" spans="1:14" x14ac:dyDescent="0.25">
      <c r="A5293" t="s">
        <v>27</v>
      </c>
      <c r="B5293" t="s">
        <v>63</v>
      </c>
      <c r="C5293" s="1">
        <v>42505</v>
      </c>
      <c r="D5293">
        <f>20-0-0</f>
        <v>20</v>
      </c>
      <c r="E5293">
        <v>18.2</v>
      </c>
      <c r="F5293" s="7">
        <v>19.956300072833212</v>
      </c>
      <c r="G5293" s="7">
        <v>1.5148012404849169</v>
      </c>
      <c r="H5293">
        <v>1.35</v>
      </c>
      <c r="I5293" s="7">
        <v>1.4182802368198477</v>
      </c>
      <c r="J5293">
        <v>10.5</v>
      </c>
      <c r="K5293">
        <v>295.5</v>
      </c>
      <c r="L5293">
        <v>273</v>
      </c>
      <c r="M5293">
        <v>81.5</v>
      </c>
      <c r="N5293">
        <v>79.400000000000006</v>
      </c>
    </row>
    <row r="5294" spans="1:14" x14ac:dyDescent="0.25">
      <c r="A5294" t="s">
        <v>28</v>
      </c>
      <c r="B5294" t="s">
        <v>63</v>
      </c>
      <c r="C5294" s="1">
        <v>42505</v>
      </c>
      <c r="D5294">
        <f>8-0-0</f>
        <v>8</v>
      </c>
      <c r="E5294">
        <v>7</v>
      </c>
      <c r="F5294" s="7">
        <v>7.9825200291332843</v>
      </c>
      <c r="G5294" s="7">
        <v>1.5035804905553989</v>
      </c>
      <c r="H5294">
        <v>1.34</v>
      </c>
      <c r="I5294" s="7">
        <v>1.407774457287849</v>
      </c>
      <c r="J5294">
        <v>3.2</v>
      </c>
      <c r="K5294">
        <v>91</v>
      </c>
      <c r="L5294">
        <v>105</v>
      </c>
      <c r="M5294">
        <v>25.3</v>
      </c>
      <c r="N5294">
        <v>24.6</v>
      </c>
    </row>
    <row r="5295" spans="1:14" x14ac:dyDescent="0.25">
      <c r="A5295" t="s">
        <v>29</v>
      </c>
      <c r="B5295" t="s">
        <v>63</v>
      </c>
      <c r="C5295" s="1">
        <v>42505</v>
      </c>
      <c r="D5295">
        <f>17-0-0</f>
        <v>17</v>
      </c>
      <c r="E5295">
        <v>12.4</v>
      </c>
      <c r="F5295" s="7">
        <v>16.962855061908229</v>
      </c>
      <c r="G5295" s="7">
        <v>1.4474767409078091</v>
      </c>
      <c r="H5295">
        <v>1.29</v>
      </c>
      <c r="I5295" s="7">
        <v>1.3552455596278545</v>
      </c>
      <c r="J5295">
        <v>9.1</v>
      </c>
      <c r="K5295">
        <v>255</v>
      </c>
      <c r="L5295">
        <v>186</v>
      </c>
      <c r="M5295">
        <v>15.3</v>
      </c>
      <c r="N5295">
        <v>14.9</v>
      </c>
    </row>
    <row r="5296" spans="1:14" x14ac:dyDescent="0.25">
      <c r="A5296" t="s">
        <v>30</v>
      </c>
      <c r="B5296" t="s">
        <v>63</v>
      </c>
      <c r="C5296" s="1">
        <v>42505</v>
      </c>
      <c r="D5296">
        <f>37-0-0</f>
        <v>37</v>
      </c>
      <c r="E5296">
        <v>31.3</v>
      </c>
      <c r="F5296" s="7">
        <v>36.919155134741438</v>
      </c>
      <c r="G5296" s="7">
        <v>1.7953199887228644</v>
      </c>
      <c r="H5296">
        <v>1.6</v>
      </c>
      <c r="I5296" s="7">
        <v>1.6809247251198194</v>
      </c>
      <c r="J5296">
        <v>18.8</v>
      </c>
      <c r="K5296">
        <v>528.5</v>
      </c>
      <c r="L5296">
        <v>469.5</v>
      </c>
      <c r="M5296">
        <v>33.9</v>
      </c>
      <c r="N5296">
        <v>33</v>
      </c>
    </row>
    <row r="5297" spans="1:14" x14ac:dyDescent="0.25">
      <c r="A5297" t="s">
        <v>31</v>
      </c>
      <c r="B5297" t="s">
        <v>63</v>
      </c>
      <c r="C5297" s="1">
        <v>42505</v>
      </c>
      <c r="D5297">
        <f>52.5-0-0</f>
        <v>52.5</v>
      </c>
      <c r="E5297">
        <v>41.6</v>
      </c>
      <c r="F5297" s="7">
        <v>52.38528769118718</v>
      </c>
      <c r="G5297" s="7">
        <v>1.5035804905553989</v>
      </c>
      <c r="H5297">
        <v>1.34</v>
      </c>
      <c r="I5297" s="7">
        <v>1.407774457287849</v>
      </c>
      <c r="J5297">
        <v>27.5</v>
      </c>
      <c r="K5297">
        <v>773</v>
      </c>
      <c r="L5297">
        <v>624</v>
      </c>
      <c r="M5297">
        <v>85.8</v>
      </c>
      <c r="N5297">
        <v>83.6</v>
      </c>
    </row>
    <row r="5298" spans="1:14" x14ac:dyDescent="0.25">
      <c r="A5298" t="s">
        <v>32</v>
      </c>
      <c r="B5298" t="s">
        <v>63</v>
      </c>
      <c r="C5298" s="1">
        <v>42505</v>
      </c>
      <c r="D5298">
        <f>7.5-0-0</f>
        <v>7.5</v>
      </c>
      <c r="E5298">
        <v>6.8</v>
      </c>
      <c r="F5298" s="7">
        <v>7.4836125273124541</v>
      </c>
      <c r="G5298" s="7">
        <v>0.93132224414998577</v>
      </c>
      <c r="H5298">
        <v>0.83</v>
      </c>
      <c r="I5298" s="7">
        <v>0.87197970115590628</v>
      </c>
      <c r="J5298">
        <v>3.8</v>
      </c>
      <c r="K5298">
        <v>106.5</v>
      </c>
      <c r="L5298">
        <v>102</v>
      </c>
      <c r="M5298">
        <v>24.5</v>
      </c>
      <c r="N5298">
        <v>23.9</v>
      </c>
    </row>
    <row r="5299" spans="1:14" x14ac:dyDescent="0.25">
      <c r="A5299" t="s">
        <v>33</v>
      </c>
      <c r="B5299" t="s">
        <v>63</v>
      </c>
      <c r="C5299" s="1">
        <v>42505</v>
      </c>
      <c r="D5299">
        <v>0</v>
      </c>
      <c r="E5299">
        <v>15</v>
      </c>
      <c r="F5299" s="7">
        <v>0</v>
      </c>
      <c r="G5299" s="7">
        <v>1.0884127431632364</v>
      </c>
      <c r="H5299">
        <v>0.97</v>
      </c>
      <c r="I5299" s="7">
        <v>1.0190606146038905</v>
      </c>
      <c r="J5299">
        <v>72.599999999999994</v>
      </c>
      <c r="K5299">
        <v>0</v>
      </c>
      <c r="L5299">
        <v>225</v>
      </c>
      <c r="M5299">
        <v>712.6</v>
      </c>
      <c r="N5299">
        <v>693.9</v>
      </c>
    </row>
    <row r="5300" spans="1:14" x14ac:dyDescent="0.25">
      <c r="A5300" t="s">
        <v>34</v>
      </c>
      <c r="B5300" t="s">
        <v>63</v>
      </c>
      <c r="C5300" s="1">
        <v>42505</v>
      </c>
      <c r="D5300">
        <f>5.5-0-0</f>
        <v>5.5</v>
      </c>
      <c r="E5300">
        <v>7.7</v>
      </c>
      <c r="F5300" s="7">
        <v>5.4879825200291332</v>
      </c>
      <c r="G5300" s="7">
        <v>0.62836199605300247</v>
      </c>
      <c r="H5300">
        <v>0.56000000000000005</v>
      </c>
      <c r="I5300" s="7">
        <v>0.58832365379193685</v>
      </c>
      <c r="J5300">
        <v>4.8</v>
      </c>
      <c r="K5300">
        <v>135.95999999999998</v>
      </c>
      <c r="L5300">
        <v>115.5</v>
      </c>
      <c r="M5300">
        <v>8.6999999999999993</v>
      </c>
      <c r="N5300">
        <v>8.5</v>
      </c>
    </row>
    <row r="5301" spans="1:14" x14ac:dyDescent="0.25">
      <c r="A5301" t="s">
        <v>35</v>
      </c>
      <c r="B5301" t="s">
        <v>63</v>
      </c>
      <c r="C5301" s="1">
        <v>42505</v>
      </c>
      <c r="D5301">
        <f>22-0-0</f>
        <v>22</v>
      </c>
      <c r="E5301">
        <v>18</v>
      </c>
      <c r="F5301" s="7">
        <v>21.951930080116533</v>
      </c>
      <c r="G5301" s="7">
        <v>0.61714124612348453</v>
      </c>
      <c r="H5301">
        <v>0.55000000000000004</v>
      </c>
      <c r="I5301" s="7">
        <v>0.57781787425993802</v>
      </c>
      <c r="J5301">
        <v>11.3</v>
      </c>
      <c r="K5301">
        <v>317.5</v>
      </c>
      <c r="L5301">
        <v>270</v>
      </c>
      <c r="M5301">
        <v>88.1</v>
      </c>
      <c r="N5301">
        <v>85.8</v>
      </c>
    </row>
    <row r="5302" spans="1:14" x14ac:dyDescent="0.25">
      <c r="A5302" t="s">
        <v>36</v>
      </c>
      <c r="B5302" t="s">
        <v>63</v>
      </c>
      <c r="C5302" s="1">
        <v>42505</v>
      </c>
      <c r="D5302">
        <v>0</v>
      </c>
      <c r="E5302">
        <v>8</v>
      </c>
      <c r="F5302" s="7">
        <v>0</v>
      </c>
      <c r="G5302" s="7">
        <v>0.28051874823794753</v>
      </c>
      <c r="H5302">
        <v>0.25</v>
      </c>
      <c r="I5302" s="7">
        <v>0.26264448829997178</v>
      </c>
      <c r="J5302">
        <v>38.700000000000003</v>
      </c>
      <c r="K5302">
        <v>0</v>
      </c>
      <c r="L5302">
        <v>120</v>
      </c>
      <c r="M5302">
        <v>0</v>
      </c>
      <c r="N5302">
        <v>0</v>
      </c>
    </row>
    <row r="5303" spans="1:14" x14ac:dyDescent="0.25">
      <c r="A5303" t="s">
        <v>37</v>
      </c>
      <c r="B5303" t="s">
        <v>63</v>
      </c>
      <c r="C5303" s="1">
        <v>42505</v>
      </c>
      <c r="D5303">
        <v>0</v>
      </c>
      <c r="E5303">
        <v>0</v>
      </c>
      <c r="F5303" s="7">
        <v>0</v>
      </c>
      <c r="G5303" s="7">
        <v>0</v>
      </c>
      <c r="H5303">
        <v>0</v>
      </c>
      <c r="I5303" s="7">
        <v>0</v>
      </c>
      <c r="J5303">
        <v>0</v>
      </c>
      <c r="K5303">
        <v>0</v>
      </c>
      <c r="L5303">
        <v>0</v>
      </c>
      <c r="M5303">
        <v>0</v>
      </c>
      <c r="N5303">
        <v>0</v>
      </c>
    </row>
    <row r="5304" spans="1:14" x14ac:dyDescent="0.25">
      <c r="A5304" t="s">
        <v>38</v>
      </c>
      <c r="B5304" t="s">
        <v>63</v>
      </c>
      <c r="C5304" s="1">
        <v>42505</v>
      </c>
      <c r="D5304">
        <v>0</v>
      </c>
      <c r="E5304">
        <v>10</v>
      </c>
      <c r="F5304" s="7">
        <v>0</v>
      </c>
      <c r="G5304" s="7">
        <v>0</v>
      </c>
      <c r="H5304">
        <v>0</v>
      </c>
      <c r="I5304" s="7">
        <v>0</v>
      </c>
      <c r="J5304">
        <v>48.4</v>
      </c>
      <c r="K5304">
        <v>0</v>
      </c>
      <c r="L5304">
        <v>150</v>
      </c>
      <c r="M5304">
        <v>477.5</v>
      </c>
      <c r="N5304">
        <v>465</v>
      </c>
    </row>
    <row r="5305" spans="1:14" x14ac:dyDescent="0.25">
      <c r="A5305" t="s">
        <v>59</v>
      </c>
      <c r="B5305" t="s">
        <v>63</v>
      </c>
      <c r="C5305" s="1">
        <v>42505</v>
      </c>
      <c r="D5305">
        <v>0</v>
      </c>
      <c r="E5305">
        <v>5</v>
      </c>
      <c r="F5305" s="7">
        <v>0</v>
      </c>
      <c r="G5305" s="7">
        <v>0</v>
      </c>
      <c r="I5305" s="7">
        <v>0</v>
      </c>
      <c r="K5305">
        <v>0</v>
      </c>
      <c r="L5305">
        <v>75</v>
      </c>
      <c r="M5305">
        <v>0</v>
      </c>
      <c r="N5305">
        <v>0</v>
      </c>
    </row>
    <row r="5306" spans="1:14" x14ac:dyDescent="0.25">
      <c r="A5306" t="s">
        <v>1</v>
      </c>
      <c r="B5306" t="s">
        <v>63</v>
      </c>
      <c r="C5306" s="1">
        <v>42506</v>
      </c>
      <c r="D5306">
        <v>543.5</v>
      </c>
      <c r="E5306">
        <v>507.19999999999993</v>
      </c>
      <c r="F5306">
        <v>562</v>
      </c>
      <c r="G5306">
        <v>219</v>
      </c>
      <c r="H5306">
        <v>177.35000000000002</v>
      </c>
      <c r="I5306">
        <v>191.08</v>
      </c>
      <c r="J5306">
        <v>546.08759124087589</v>
      </c>
      <c r="K5306">
        <v>9912.1</v>
      </c>
      <c r="L5306">
        <v>8874</v>
      </c>
      <c r="M5306">
        <v>3121</v>
      </c>
      <c r="N5306">
        <v>3017.1600000000003</v>
      </c>
    </row>
    <row r="5307" spans="1:14" x14ac:dyDescent="0.25">
      <c r="A5307" t="s">
        <v>2</v>
      </c>
      <c r="B5307" t="s">
        <v>63</v>
      </c>
      <c r="C5307" s="1">
        <v>42506</v>
      </c>
      <c r="D5307">
        <f>14.9-0-0</f>
        <v>14.9</v>
      </c>
      <c r="E5307">
        <v>16.100000000000001</v>
      </c>
      <c r="F5307" s="7">
        <v>15.407175712971483</v>
      </c>
      <c r="G5307" s="7">
        <v>25.561319424866081</v>
      </c>
      <c r="H5307">
        <v>20.7</v>
      </c>
      <c r="I5307" s="7">
        <v>22.302542994079502</v>
      </c>
      <c r="J5307">
        <v>9.8000000000000007</v>
      </c>
      <c r="K5307">
        <v>284.58499999999998</v>
      </c>
      <c r="L5307">
        <v>257.60000000000002</v>
      </c>
      <c r="M5307">
        <v>22.8</v>
      </c>
      <c r="N5307">
        <v>22</v>
      </c>
    </row>
    <row r="5308" spans="1:14" x14ac:dyDescent="0.25">
      <c r="A5308" t="s">
        <v>3</v>
      </c>
      <c r="B5308" t="s">
        <v>63</v>
      </c>
      <c r="C5308" s="1">
        <v>42506</v>
      </c>
      <c r="D5308">
        <f>1.2-0-0</f>
        <v>1.2</v>
      </c>
      <c r="E5308">
        <v>4.5</v>
      </c>
      <c r="F5308" s="7">
        <v>1.2408463661453542</v>
      </c>
      <c r="G5308" s="7">
        <v>17.423681984775865</v>
      </c>
      <c r="H5308">
        <v>14.11</v>
      </c>
      <c r="I5308" s="7">
        <v>15.202361432196222</v>
      </c>
      <c r="J5308">
        <v>5</v>
      </c>
      <c r="K5308">
        <v>146.23000000000002</v>
      </c>
      <c r="L5308">
        <v>72</v>
      </c>
      <c r="M5308">
        <v>24.1</v>
      </c>
      <c r="N5308">
        <v>23.3</v>
      </c>
    </row>
    <row r="5309" spans="1:14" x14ac:dyDescent="0.25">
      <c r="A5309" t="s">
        <v>4</v>
      </c>
      <c r="B5309" t="s">
        <v>63</v>
      </c>
      <c r="C5309" s="1">
        <v>42506</v>
      </c>
      <c r="D5309">
        <f>19.8-0-0</f>
        <v>19.8</v>
      </c>
      <c r="E5309">
        <v>7.8</v>
      </c>
      <c r="F5309" s="7">
        <v>20.473965041398344</v>
      </c>
      <c r="G5309" s="7">
        <v>12.941189737806594</v>
      </c>
      <c r="H5309">
        <v>10.48</v>
      </c>
      <c r="I5309" s="7">
        <v>11.291335776712714</v>
      </c>
      <c r="J5309">
        <v>6.8</v>
      </c>
      <c r="K5309">
        <v>198.35700000000006</v>
      </c>
      <c r="L5309">
        <v>124.8</v>
      </c>
      <c r="M5309">
        <v>29.2</v>
      </c>
      <c r="N5309">
        <v>28.2</v>
      </c>
    </row>
    <row r="5310" spans="1:14" x14ac:dyDescent="0.25">
      <c r="A5310" t="s">
        <v>5</v>
      </c>
      <c r="B5310" t="s">
        <v>63</v>
      </c>
      <c r="C5310" s="1">
        <v>42506</v>
      </c>
      <c r="D5310">
        <f>5.5-0-0</f>
        <v>5.5</v>
      </c>
      <c r="E5310">
        <v>7.7</v>
      </c>
      <c r="F5310" s="7">
        <v>5.6872125114995402</v>
      </c>
      <c r="G5310" s="7">
        <v>12.484296588666476</v>
      </c>
      <c r="H5310">
        <v>10.11</v>
      </c>
      <c r="I5310" s="7">
        <v>10.892691288412742</v>
      </c>
      <c r="J5310">
        <v>9.9</v>
      </c>
      <c r="K5310">
        <v>286.56299999999999</v>
      </c>
      <c r="L5310">
        <v>123.2</v>
      </c>
      <c r="M5310">
        <v>15.4</v>
      </c>
      <c r="N5310">
        <v>14.8</v>
      </c>
    </row>
    <row r="5311" spans="1:14" x14ac:dyDescent="0.25">
      <c r="A5311" t="s">
        <v>6</v>
      </c>
      <c r="B5311" t="s">
        <v>63</v>
      </c>
      <c r="C5311" s="1">
        <v>42506</v>
      </c>
      <c r="D5311">
        <f>11.9-0-0</f>
        <v>11.9</v>
      </c>
      <c r="E5311">
        <v>15.6</v>
      </c>
      <c r="F5311" s="7">
        <v>12.305059797608097</v>
      </c>
      <c r="G5311" s="7">
        <v>15.386185508880743</v>
      </c>
      <c r="H5311">
        <v>12.46</v>
      </c>
      <c r="I5311" s="7">
        <v>13.424622497885538</v>
      </c>
      <c r="J5311">
        <v>8.3000000000000007</v>
      </c>
      <c r="K5311">
        <v>242.31049999999999</v>
      </c>
      <c r="L5311">
        <v>249.6</v>
      </c>
      <c r="M5311">
        <v>18.399999999999999</v>
      </c>
      <c r="N5311">
        <v>17.8</v>
      </c>
    </row>
    <row r="5312" spans="1:14" x14ac:dyDescent="0.25">
      <c r="A5312" t="s">
        <v>7</v>
      </c>
      <c r="B5312" t="s">
        <v>63</v>
      </c>
      <c r="C5312" s="1">
        <v>42506</v>
      </c>
      <c r="D5312">
        <f>7.8-0-0</f>
        <v>7.8</v>
      </c>
      <c r="E5312">
        <v>12</v>
      </c>
      <c r="F5312" s="7">
        <v>8.0655013799448003</v>
      </c>
      <c r="G5312" s="7">
        <v>13.002932055257961</v>
      </c>
      <c r="H5312">
        <v>10.53</v>
      </c>
      <c r="I5312" s="7">
        <v>11.345206653510006</v>
      </c>
      <c r="J5312">
        <v>9.1999999999999993</v>
      </c>
      <c r="K5312">
        <v>267.25200000000001</v>
      </c>
      <c r="L5312">
        <v>192</v>
      </c>
      <c r="M5312">
        <v>15.5</v>
      </c>
      <c r="N5312">
        <v>14.9</v>
      </c>
    </row>
    <row r="5313" spans="1:14" x14ac:dyDescent="0.25">
      <c r="A5313" t="s">
        <v>8</v>
      </c>
      <c r="B5313" t="s">
        <v>63</v>
      </c>
      <c r="C5313" s="1">
        <v>42506</v>
      </c>
      <c r="D5313">
        <f>6.2-0-0</f>
        <v>6.2</v>
      </c>
      <c r="E5313">
        <v>9.4</v>
      </c>
      <c r="F5313" s="7">
        <v>6.4110395584176638</v>
      </c>
      <c r="G5313" s="7">
        <v>9.8787707922187753</v>
      </c>
      <c r="H5313">
        <v>8</v>
      </c>
      <c r="I5313" s="7">
        <v>8.619340287566958</v>
      </c>
      <c r="J5313">
        <v>6.6</v>
      </c>
      <c r="K5313">
        <v>190.97500000000002</v>
      </c>
      <c r="L5313">
        <v>150.4</v>
      </c>
      <c r="M5313">
        <v>13.6</v>
      </c>
      <c r="N5313">
        <v>13.2</v>
      </c>
    </row>
    <row r="5314" spans="1:14" x14ac:dyDescent="0.25">
      <c r="A5314" t="s">
        <v>9</v>
      </c>
      <c r="B5314" t="s">
        <v>63</v>
      </c>
      <c r="C5314" s="1">
        <v>42506</v>
      </c>
      <c r="D5314">
        <f>0-0-0</f>
        <v>0</v>
      </c>
      <c r="E5314">
        <v>11.3</v>
      </c>
      <c r="F5314" s="7">
        <v>0</v>
      </c>
      <c r="G5314" s="7">
        <v>12.793008175923312</v>
      </c>
      <c r="H5314">
        <v>10.36</v>
      </c>
      <c r="I5314" s="7">
        <v>11.162045672399209</v>
      </c>
      <c r="J5314">
        <v>6.1</v>
      </c>
      <c r="K5314">
        <v>177.10499999999993</v>
      </c>
      <c r="L5314">
        <v>180.8</v>
      </c>
      <c r="M5314">
        <v>11.1</v>
      </c>
      <c r="N5314">
        <v>10.7</v>
      </c>
    </row>
    <row r="5315" spans="1:14" x14ac:dyDescent="0.25">
      <c r="A5315" t="s">
        <v>10</v>
      </c>
      <c r="B5315" t="s">
        <v>63</v>
      </c>
      <c r="C5315" s="1">
        <v>42506</v>
      </c>
      <c r="D5315">
        <f>8.6-0-0</f>
        <v>8.6</v>
      </c>
      <c r="E5315">
        <v>12.5</v>
      </c>
      <c r="F5315" s="7">
        <v>8.8927322907083717</v>
      </c>
      <c r="G5315" s="7">
        <v>12.113842683958275</v>
      </c>
      <c r="H5315">
        <v>9.81</v>
      </c>
      <c r="I5315" s="7">
        <v>10.569466027628982</v>
      </c>
      <c r="J5315">
        <v>9.9</v>
      </c>
      <c r="K5315">
        <v>289.23</v>
      </c>
      <c r="L5315">
        <v>200</v>
      </c>
      <c r="M5315">
        <v>23.2</v>
      </c>
      <c r="N5315">
        <v>22.4</v>
      </c>
    </row>
    <row r="5316" spans="1:14" x14ac:dyDescent="0.25">
      <c r="A5316" t="s">
        <v>11</v>
      </c>
      <c r="B5316" t="s">
        <v>63</v>
      </c>
      <c r="C5316" s="1">
        <v>42506</v>
      </c>
      <c r="D5316">
        <f>7.2-0-0</f>
        <v>7.2</v>
      </c>
      <c r="E5316">
        <v>9.6</v>
      </c>
      <c r="F5316" s="7">
        <v>7.4450781968721254</v>
      </c>
      <c r="G5316" s="7">
        <v>11.59520721736679</v>
      </c>
      <c r="H5316">
        <v>9.39</v>
      </c>
      <c r="I5316" s="7">
        <v>10.116950662531716</v>
      </c>
      <c r="J5316">
        <v>6.6</v>
      </c>
      <c r="K5316">
        <v>192.22699999999998</v>
      </c>
      <c r="L5316">
        <v>153.6</v>
      </c>
      <c r="M5316">
        <v>17.100000000000001</v>
      </c>
      <c r="N5316">
        <v>16.5</v>
      </c>
    </row>
    <row r="5317" spans="1:14" x14ac:dyDescent="0.25">
      <c r="A5317" t="s">
        <v>12</v>
      </c>
      <c r="B5317" t="s">
        <v>63</v>
      </c>
      <c r="C5317" s="1">
        <v>42506</v>
      </c>
      <c r="D5317">
        <f>29.4-0-0</f>
        <v>29.4</v>
      </c>
      <c r="E5317">
        <v>28.9</v>
      </c>
      <c r="F5317" s="7">
        <v>30.400735970561175</v>
      </c>
      <c r="G5317" s="7">
        <v>8.1870312940513106</v>
      </c>
      <c r="H5317">
        <v>6.63</v>
      </c>
      <c r="I5317" s="7">
        <v>7.1432782633211156</v>
      </c>
      <c r="J5317">
        <v>18.399999999999999</v>
      </c>
      <c r="K5317">
        <v>535.00999999999988</v>
      </c>
      <c r="L5317">
        <v>462.4</v>
      </c>
      <c r="M5317">
        <v>95.3</v>
      </c>
      <c r="N5317">
        <v>92.2</v>
      </c>
    </row>
    <row r="5318" spans="1:14" x14ac:dyDescent="0.25">
      <c r="A5318" t="s">
        <v>13</v>
      </c>
      <c r="B5318" t="s">
        <v>63</v>
      </c>
      <c r="C5318" s="1">
        <v>42506</v>
      </c>
      <c r="D5318">
        <f>11-0-0</f>
        <v>11</v>
      </c>
      <c r="E5318">
        <v>10</v>
      </c>
      <c r="F5318" s="7">
        <v>11.37442502299908</v>
      </c>
      <c r="G5318" s="7">
        <v>8.6068790527206076</v>
      </c>
      <c r="H5318">
        <v>6.97</v>
      </c>
      <c r="I5318" s="7">
        <v>7.5096002255427114</v>
      </c>
      <c r="J5318">
        <v>6.2</v>
      </c>
      <c r="K5318">
        <v>181</v>
      </c>
      <c r="L5318">
        <v>160</v>
      </c>
      <c r="M5318">
        <v>12.1</v>
      </c>
      <c r="N5318">
        <v>11.7</v>
      </c>
    </row>
    <row r="5319" spans="1:14" x14ac:dyDescent="0.25">
      <c r="A5319" t="s">
        <v>14</v>
      </c>
      <c r="B5319" t="s">
        <v>63</v>
      </c>
      <c r="C5319" s="1">
        <v>42506</v>
      </c>
      <c r="D5319">
        <f>10-0-0</f>
        <v>10</v>
      </c>
      <c r="E5319">
        <v>6.1</v>
      </c>
      <c r="F5319" s="7">
        <v>10.340386384544619</v>
      </c>
      <c r="G5319" s="7">
        <v>5.1987031294051302</v>
      </c>
      <c r="H5319">
        <v>4.21</v>
      </c>
      <c r="I5319" s="7">
        <v>4.5359278263321112</v>
      </c>
      <c r="J5319">
        <v>5.4</v>
      </c>
      <c r="K5319">
        <v>158</v>
      </c>
      <c r="L5319">
        <v>97.6</v>
      </c>
      <c r="M5319">
        <v>7.1</v>
      </c>
      <c r="N5319">
        <v>6.8</v>
      </c>
    </row>
    <row r="5320" spans="1:14" x14ac:dyDescent="0.25">
      <c r="A5320" t="s">
        <v>15</v>
      </c>
      <c r="B5320" t="s">
        <v>63</v>
      </c>
      <c r="C5320" s="1">
        <v>42506</v>
      </c>
      <c r="D5320">
        <f>11-0-0</f>
        <v>11</v>
      </c>
      <c r="E5320">
        <v>9.9</v>
      </c>
      <c r="F5320" s="7">
        <v>11.37442502299908</v>
      </c>
      <c r="G5320" s="7">
        <v>5.0381731040315749</v>
      </c>
      <c r="H5320">
        <v>4.08</v>
      </c>
      <c r="I5320" s="7">
        <v>4.3958635466591485</v>
      </c>
      <c r="J5320">
        <v>6.7</v>
      </c>
      <c r="K5320">
        <v>193.5</v>
      </c>
      <c r="L5320">
        <v>158.4</v>
      </c>
      <c r="M5320">
        <v>15.6</v>
      </c>
      <c r="N5320">
        <v>15</v>
      </c>
    </row>
    <row r="5321" spans="1:14" x14ac:dyDescent="0.25">
      <c r="A5321" t="s">
        <v>16</v>
      </c>
      <c r="B5321" t="s">
        <v>63</v>
      </c>
      <c r="C5321" s="1">
        <v>42506</v>
      </c>
      <c r="D5321">
        <f>10-0-0</f>
        <v>10</v>
      </c>
      <c r="E5321">
        <v>9.9</v>
      </c>
      <c r="F5321" s="7">
        <v>10.340386384544619</v>
      </c>
      <c r="G5321" s="7">
        <v>8.3846067098956851</v>
      </c>
      <c r="H5321">
        <v>6.79</v>
      </c>
      <c r="I5321" s="7">
        <v>7.3156650690724554</v>
      </c>
      <c r="J5321">
        <v>5.8</v>
      </c>
      <c r="K5321">
        <v>169</v>
      </c>
      <c r="L5321">
        <v>158.4</v>
      </c>
      <c r="M5321">
        <v>25.7</v>
      </c>
      <c r="N5321">
        <v>24.8</v>
      </c>
    </row>
    <row r="5322" spans="1:14" x14ac:dyDescent="0.25">
      <c r="A5322" t="s">
        <v>17</v>
      </c>
      <c r="B5322" t="s">
        <v>63</v>
      </c>
      <c r="C5322" s="1">
        <v>42506</v>
      </c>
      <c r="D5322">
        <v>0</v>
      </c>
      <c r="E5322">
        <v>17</v>
      </c>
      <c r="F5322" s="7">
        <v>0</v>
      </c>
      <c r="G5322" s="7">
        <v>4.0626444882999708</v>
      </c>
      <c r="H5322">
        <v>3.29</v>
      </c>
      <c r="I5322" s="7">
        <v>3.5447036932619116</v>
      </c>
      <c r="J5322">
        <v>80.099999999999994</v>
      </c>
      <c r="K5322">
        <v>0</v>
      </c>
      <c r="L5322">
        <v>272</v>
      </c>
      <c r="M5322">
        <v>462.4</v>
      </c>
      <c r="N5322">
        <v>447</v>
      </c>
    </row>
    <row r="5323" spans="1:14" x14ac:dyDescent="0.25">
      <c r="A5323" t="s">
        <v>18</v>
      </c>
      <c r="B5323" t="s">
        <v>63</v>
      </c>
      <c r="C5323" s="1">
        <v>42506</v>
      </c>
      <c r="D5323">
        <f>19-0-0</f>
        <v>19</v>
      </c>
      <c r="E5323">
        <v>16.2</v>
      </c>
      <c r="F5323" s="7">
        <v>19.646734130634776</v>
      </c>
      <c r="G5323" s="7">
        <v>3.0624189455878201</v>
      </c>
      <c r="H5323">
        <v>2.48</v>
      </c>
      <c r="I5323" s="7">
        <v>2.6719954891457571</v>
      </c>
      <c r="J5323">
        <v>11</v>
      </c>
      <c r="K5323">
        <v>319.5</v>
      </c>
      <c r="L5323">
        <v>259.2</v>
      </c>
      <c r="M5323">
        <v>68.400000000000006</v>
      </c>
      <c r="N5323">
        <v>66.099999999999994</v>
      </c>
    </row>
    <row r="5324" spans="1:14" x14ac:dyDescent="0.25">
      <c r="A5324" t="s">
        <v>19</v>
      </c>
      <c r="B5324" t="s">
        <v>63</v>
      </c>
      <c r="C5324" s="1">
        <v>42506</v>
      </c>
      <c r="D5324">
        <f>15-0-0</f>
        <v>15</v>
      </c>
      <c r="E5324">
        <v>15</v>
      </c>
      <c r="F5324" s="7">
        <v>15.510579576816927</v>
      </c>
      <c r="G5324" s="7">
        <v>3.0500704820975471</v>
      </c>
      <c r="H5324">
        <v>2.4700000000000002</v>
      </c>
      <c r="I5324" s="7">
        <v>2.6612213137862981</v>
      </c>
      <c r="J5324">
        <v>8.4</v>
      </c>
      <c r="K5324">
        <v>244.5</v>
      </c>
      <c r="L5324">
        <v>240</v>
      </c>
      <c r="M5324">
        <v>81.7</v>
      </c>
      <c r="N5324">
        <v>79</v>
      </c>
    </row>
    <row r="5325" spans="1:14" x14ac:dyDescent="0.25">
      <c r="A5325" t="s">
        <v>20</v>
      </c>
      <c r="B5325" t="s">
        <v>63</v>
      </c>
      <c r="C5325" s="1">
        <v>42506</v>
      </c>
      <c r="D5325">
        <f>30-0-0</f>
        <v>30</v>
      </c>
      <c r="E5325">
        <v>23.5</v>
      </c>
      <c r="F5325" s="7">
        <v>31.021159153633853</v>
      </c>
      <c r="G5325" s="7">
        <v>2.4943896250352409</v>
      </c>
      <c r="H5325">
        <v>2.02</v>
      </c>
      <c r="I5325" s="7">
        <v>2.1763834226106566</v>
      </c>
      <c r="J5325">
        <v>16.5</v>
      </c>
      <c r="K5325">
        <v>480.5</v>
      </c>
      <c r="L5325">
        <v>376</v>
      </c>
      <c r="M5325">
        <v>81.3</v>
      </c>
      <c r="N5325">
        <v>78.599999999999994</v>
      </c>
    </row>
    <row r="5326" spans="1:14" x14ac:dyDescent="0.25">
      <c r="A5326" t="s">
        <v>21</v>
      </c>
      <c r="B5326" t="s">
        <v>63</v>
      </c>
      <c r="C5326" s="1">
        <v>42506</v>
      </c>
      <c r="D5326">
        <f>28-0-0</f>
        <v>28</v>
      </c>
      <c r="E5326">
        <v>22.5</v>
      </c>
      <c r="F5326" s="7">
        <v>28.95308187672493</v>
      </c>
      <c r="G5326" s="7">
        <v>3.7292359740625876</v>
      </c>
      <c r="H5326">
        <v>3.02</v>
      </c>
      <c r="I5326" s="7">
        <v>3.2538009585565262</v>
      </c>
      <c r="J5326">
        <v>14.7</v>
      </c>
      <c r="K5326">
        <v>428</v>
      </c>
      <c r="L5326">
        <v>360</v>
      </c>
      <c r="M5326">
        <v>133.4</v>
      </c>
      <c r="N5326">
        <v>129</v>
      </c>
    </row>
    <row r="5327" spans="1:14" x14ac:dyDescent="0.25">
      <c r="A5327" t="s">
        <v>22</v>
      </c>
      <c r="B5327" t="s">
        <v>63</v>
      </c>
      <c r="C5327" s="1">
        <v>42506</v>
      </c>
      <c r="D5327">
        <f>18-0-0</f>
        <v>18</v>
      </c>
      <c r="E5327">
        <v>17.100000000000001</v>
      </c>
      <c r="F5327" s="7">
        <v>18.612695492180311</v>
      </c>
      <c r="G5327" s="7">
        <v>1.7534818156188323</v>
      </c>
      <c r="H5327">
        <v>1.42</v>
      </c>
      <c r="I5327" s="7">
        <v>1.5299329010431348</v>
      </c>
      <c r="J5327">
        <v>9.8000000000000007</v>
      </c>
      <c r="K5327">
        <v>285</v>
      </c>
      <c r="L5327">
        <v>273.60000000000002</v>
      </c>
      <c r="M5327">
        <v>83.8</v>
      </c>
      <c r="N5327">
        <v>81</v>
      </c>
    </row>
    <row r="5328" spans="1:14" x14ac:dyDescent="0.25">
      <c r="A5328" t="s">
        <v>23</v>
      </c>
      <c r="B5328" t="s">
        <v>63</v>
      </c>
      <c r="C5328" s="1">
        <v>42506</v>
      </c>
      <c r="D5328">
        <f>3.7-0-0</f>
        <v>3.7</v>
      </c>
      <c r="E5328">
        <v>5</v>
      </c>
      <c r="F5328" s="7">
        <v>3.8259429622815091</v>
      </c>
      <c r="G5328" s="7">
        <v>2.9018889202142653</v>
      </c>
      <c r="H5328">
        <v>2.35</v>
      </c>
      <c r="I5328" s="7">
        <v>2.5319312094727939</v>
      </c>
      <c r="J5328">
        <v>3.3</v>
      </c>
      <c r="K5328">
        <v>94.61999999999999</v>
      </c>
      <c r="L5328">
        <v>80</v>
      </c>
      <c r="M5328">
        <v>2.5</v>
      </c>
      <c r="N5328">
        <v>2.4</v>
      </c>
    </row>
    <row r="5329" spans="1:14" x14ac:dyDescent="0.25">
      <c r="A5329" t="s">
        <v>24</v>
      </c>
      <c r="B5329" t="s">
        <v>63</v>
      </c>
      <c r="C5329" s="1">
        <v>42506</v>
      </c>
      <c r="D5329">
        <f>30.5-0-0</f>
        <v>30.5</v>
      </c>
      <c r="E5329">
        <v>41</v>
      </c>
      <c r="F5329" s="7">
        <v>31.538178472861084</v>
      </c>
      <c r="G5329" s="7">
        <v>2.1239357203270366</v>
      </c>
      <c r="H5329">
        <v>1.72</v>
      </c>
      <c r="I5329" s="7">
        <v>1.8531581618268957</v>
      </c>
      <c r="J5329">
        <v>20.5</v>
      </c>
      <c r="K5329">
        <v>595.5</v>
      </c>
      <c r="L5329">
        <v>656</v>
      </c>
      <c r="M5329">
        <v>175.1</v>
      </c>
      <c r="N5329">
        <v>169.3</v>
      </c>
    </row>
    <row r="5330" spans="1:14" x14ac:dyDescent="0.25">
      <c r="A5330" t="s">
        <v>25</v>
      </c>
      <c r="B5330" t="s">
        <v>63</v>
      </c>
      <c r="C5330" s="1">
        <v>42506</v>
      </c>
      <c r="D5330">
        <f>6-0-0</f>
        <v>6</v>
      </c>
      <c r="E5330">
        <v>6.3</v>
      </c>
      <c r="F5330" s="7">
        <v>6.204231830726771</v>
      </c>
      <c r="G5330" s="7">
        <v>2.8524950662531712</v>
      </c>
      <c r="H5330">
        <v>2.31</v>
      </c>
      <c r="I5330" s="7">
        <v>2.4888345080349592</v>
      </c>
      <c r="J5330">
        <v>3.3</v>
      </c>
      <c r="K5330">
        <v>97</v>
      </c>
      <c r="L5330">
        <v>100.8</v>
      </c>
      <c r="M5330">
        <v>4.3</v>
      </c>
      <c r="N5330">
        <v>4.0999999999999996</v>
      </c>
    </row>
    <row r="5331" spans="1:14" x14ac:dyDescent="0.25">
      <c r="A5331" t="s">
        <v>26</v>
      </c>
      <c r="B5331" t="s">
        <v>63</v>
      </c>
      <c r="C5331" s="1">
        <v>42506</v>
      </c>
      <c r="D5331">
        <f>17-0-0</f>
        <v>17</v>
      </c>
      <c r="E5331">
        <v>13.8</v>
      </c>
      <c r="F5331" s="7">
        <v>17.57865685372585</v>
      </c>
      <c r="G5331" s="7">
        <v>1.9263603044826612</v>
      </c>
      <c r="H5331">
        <v>1.56</v>
      </c>
      <c r="I5331" s="7">
        <v>1.6807713560755568</v>
      </c>
      <c r="J5331">
        <v>10.5</v>
      </c>
      <c r="K5331">
        <v>305</v>
      </c>
      <c r="L5331">
        <v>220.8</v>
      </c>
      <c r="M5331">
        <v>27.1</v>
      </c>
      <c r="N5331">
        <v>26.2</v>
      </c>
    </row>
    <row r="5332" spans="1:14" x14ac:dyDescent="0.25">
      <c r="A5332" t="s">
        <v>27</v>
      </c>
      <c r="B5332" t="s">
        <v>63</v>
      </c>
      <c r="C5332" s="1">
        <v>42506</v>
      </c>
      <c r="D5332">
        <f>20-0-0</f>
        <v>20</v>
      </c>
      <c r="E5332">
        <v>18.2</v>
      </c>
      <c r="F5332" s="7">
        <v>20.680772769089238</v>
      </c>
      <c r="G5332" s="7">
        <v>1.6670425711869186</v>
      </c>
      <c r="H5332">
        <v>1.35</v>
      </c>
      <c r="I5332" s="7">
        <v>1.4545136735269242</v>
      </c>
      <c r="J5332">
        <v>10.8</v>
      </c>
      <c r="K5332">
        <v>315.5</v>
      </c>
      <c r="L5332">
        <v>291.2</v>
      </c>
      <c r="M5332">
        <v>90.7</v>
      </c>
      <c r="N5332">
        <v>87.7</v>
      </c>
    </row>
    <row r="5333" spans="1:14" x14ac:dyDescent="0.25">
      <c r="A5333" t="s">
        <v>28</v>
      </c>
      <c r="B5333" t="s">
        <v>63</v>
      </c>
      <c r="C5333" s="1">
        <v>42506</v>
      </c>
      <c r="D5333">
        <f>8-0-0</f>
        <v>8</v>
      </c>
      <c r="E5333">
        <v>7</v>
      </c>
      <c r="F5333" s="7">
        <v>8.272309107635694</v>
      </c>
      <c r="G5333" s="7">
        <v>1.654694107696645</v>
      </c>
      <c r="H5333">
        <v>1.34</v>
      </c>
      <c r="I5333" s="7">
        <v>1.4437394981674654</v>
      </c>
      <c r="J5333">
        <v>3.4</v>
      </c>
      <c r="K5333">
        <v>99</v>
      </c>
      <c r="L5333">
        <v>112</v>
      </c>
      <c r="M5333">
        <v>28.7</v>
      </c>
      <c r="N5333">
        <v>27.7</v>
      </c>
    </row>
    <row r="5334" spans="1:14" x14ac:dyDescent="0.25">
      <c r="A5334" t="s">
        <v>29</v>
      </c>
      <c r="B5334" t="s">
        <v>63</v>
      </c>
      <c r="C5334" s="1">
        <v>42506</v>
      </c>
      <c r="D5334">
        <f>16-0-0</f>
        <v>16</v>
      </c>
      <c r="E5334">
        <v>12.4</v>
      </c>
      <c r="F5334" s="7">
        <v>16.544618215271388</v>
      </c>
      <c r="G5334" s="7">
        <v>1.5929517902452774</v>
      </c>
      <c r="H5334">
        <v>1.29</v>
      </c>
      <c r="I5334" s="7">
        <v>1.3898686213701719</v>
      </c>
      <c r="J5334">
        <v>9.3000000000000007</v>
      </c>
      <c r="K5334">
        <v>271</v>
      </c>
      <c r="L5334">
        <v>198.4</v>
      </c>
      <c r="M5334">
        <v>17</v>
      </c>
      <c r="N5334">
        <v>16.399999999999999</v>
      </c>
    </row>
    <row r="5335" spans="1:14" x14ac:dyDescent="0.25">
      <c r="A5335" t="s">
        <v>30</v>
      </c>
      <c r="B5335" t="s">
        <v>63</v>
      </c>
      <c r="C5335" s="1">
        <v>42506</v>
      </c>
      <c r="D5335">
        <f>37-0-0</f>
        <v>37</v>
      </c>
      <c r="E5335">
        <v>31.3</v>
      </c>
      <c r="F5335" s="7">
        <v>38.259429622815084</v>
      </c>
      <c r="G5335" s="7">
        <v>1.9757541584437552</v>
      </c>
      <c r="H5335">
        <v>1.6</v>
      </c>
      <c r="I5335" s="7">
        <v>1.7238680575133913</v>
      </c>
      <c r="J5335">
        <v>19.399999999999999</v>
      </c>
      <c r="K5335">
        <v>565.5</v>
      </c>
      <c r="L5335">
        <v>500.8</v>
      </c>
      <c r="M5335">
        <v>37.799999999999997</v>
      </c>
      <c r="N5335">
        <v>36.6</v>
      </c>
    </row>
    <row r="5336" spans="1:14" x14ac:dyDescent="0.25">
      <c r="A5336" t="s">
        <v>31</v>
      </c>
      <c r="B5336" t="s">
        <v>63</v>
      </c>
      <c r="C5336" s="1">
        <v>42506</v>
      </c>
      <c r="D5336">
        <f>53-0-0</f>
        <v>53</v>
      </c>
      <c r="E5336">
        <v>41.6</v>
      </c>
      <c r="F5336" s="7">
        <v>54.804047838086476</v>
      </c>
      <c r="G5336" s="7">
        <v>1.654694107696645</v>
      </c>
      <c r="H5336">
        <v>1.34</v>
      </c>
      <c r="I5336" s="7">
        <v>1.4437394981674654</v>
      </c>
      <c r="J5336">
        <v>28.4</v>
      </c>
      <c r="K5336">
        <v>826</v>
      </c>
      <c r="L5336">
        <v>665.6</v>
      </c>
      <c r="M5336">
        <v>95.7</v>
      </c>
      <c r="N5336">
        <v>92.5</v>
      </c>
    </row>
    <row r="5337" spans="1:14" x14ac:dyDescent="0.25">
      <c r="A5337" t="s">
        <v>32</v>
      </c>
      <c r="B5337" t="s">
        <v>63</v>
      </c>
      <c r="C5337" s="1">
        <v>42506</v>
      </c>
      <c r="D5337">
        <f>7-0-0</f>
        <v>7</v>
      </c>
      <c r="E5337">
        <v>6.8</v>
      </c>
      <c r="F5337" s="7">
        <v>7.2382704691812325</v>
      </c>
      <c r="G5337" s="7">
        <v>1.0249224696926977</v>
      </c>
      <c r="H5337">
        <v>0.83</v>
      </c>
      <c r="I5337" s="7">
        <v>0.89425655483507183</v>
      </c>
      <c r="J5337">
        <v>3.9</v>
      </c>
      <c r="K5337">
        <v>113.5</v>
      </c>
      <c r="L5337">
        <v>108.8</v>
      </c>
      <c r="M5337">
        <v>27.3</v>
      </c>
      <c r="N5337">
        <v>26.4</v>
      </c>
    </row>
    <row r="5338" spans="1:14" x14ac:dyDescent="0.25">
      <c r="A5338" t="s">
        <v>33</v>
      </c>
      <c r="B5338" t="s">
        <v>63</v>
      </c>
      <c r="C5338" s="1">
        <v>42506</v>
      </c>
      <c r="D5338">
        <v>0</v>
      </c>
      <c r="E5338">
        <v>15</v>
      </c>
      <c r="F5338" s="7">
        <v>0</v>
      </c>
      <c r="G5338" s="7">
        <v>1.1978009585565266</v>
      </c>
      <c r="H5338">
        <v>0.97</v>
      </c>
      <c r="I5338" s="7">
        <v>1.0450950098674936</v>
      </c>
      <c r="J5338">
        <v>70.7</v>
      </c>
      <c r="K5338">
        <v>0</v>
      </c>
      <c r="L5338">
        <v>240</v>
      </c>
      <c r="M5338">
        <v>748.7</v>
      </c>
      <c r="N5338">
        <v>723.8</v>
      </c>
    </row>
    <row r="5339" spans="1:14" x14ac:dyDescent="0.25">
      <c r="A5339" t="s">
        <v>34</v>
      </c>
      <c r="B5339" t="s">
        <v>63</v>
      </c>
      <c r="C5339" s="1">
        <v>42506</v>
      </c>
      <c r="D5339">
        <f>3.8-0-0</f>
        <v>3.8</v>
      </c>
      <c r="E5339">
        <v>7.7</v>
      </c>
      <c r="F5339" s="7">
        <v>3.9293468261269546</v>
      </c>
      <c r="G5339" s="7">
        <v>0.69151395545531436</v>
      </c>
      <c r="H5339">
        <v>0.56000000000000005</v>
      </c>
      <c r="I5339" s="7">
        <v>0.60335382012968708</v>
      </c>
      <c r="J5339">
        <v>4.8</v>
      </c>
      <c r="K5339">
        <v>139.80000000000001</v>
      </c>
      <c r="L5339">
        <v>123.2</v>
      </c>
      <c r="M5339">
        <v>9.3000000000000007</v>
      </c>
      <c r="N5339">
        <v>9</v>
      </c>
    </row>
    <row r="5340" spans="1:14" x14ac:dyDescent="0.25">
      <c r="A5340" t="s">
        <v>35</v>
      </c>
      <c r="B5340" t="s">
        <v>63</v>
      </c>
      <c r="C5340" s="1">
        <v>42506</v>
      </c>
      <c r="D5340">
        <f>22-0-0</f>
        <v>22</v>
      </c>
      <c r="E5340">
        <v>18</v>
      </c>
      <c r="F5340" s="7">
        <v>22.748850045998161</v>
      </c>
      <c r="G5340" s="7">
        <v>0.67916549196504084</v>
      </c>
      <c r="H5340">
        <v>0.55000000000000004</v>
      </c>
      <c r="I5340" s="7">
        <v>0.59257964477022829</v>
      </c>
      <c r="J5340">
        <v>11.7</v>
      </c>
      <c r="K5340">
        <v>339.5</v>
      </c>
      <c r="L5340">
        <v>288</v>
      </c>
      <c r="M5340">
        <v>98.3</v>
      </c>
      <c r="N5340">
        <v>95</v>
      </c>
    </row>
    <row r="5341" spans="1:14" x14ac:dyDescent="0.25">
      <c r="A5341" t="s">
        <v>36</v>
      </c>
      <c r="B5341" t="s">
        <v>63</v>
      </c>
      <c r="C5341" s="1">
        <v>42506</v>
      </c>
      <c r="D5341">
        <v>0</v>
      </c>
      <c r="E5341">
        <v>8</v>
      </c>
      <c r="F5341" s="7">
        <v>0</v>
      </c>
      <c r="G5341" s="7">
        <v>0.30871158725683673</v>
      </c>
      <c r="H5341">
        <v>0.25</v>
      </c>
      <c r="I5341" s="7">
        <v>0.26935438398646744</v>
      </c>
      <c r="J5341">
        <v>37.700000000000003</v>
      </c>
      <c r="K5341">
        <v>0</v>
      </c>
      <c r="L5341">
        <v>128</v>
      </c>
      <c r="M5341">
        <v>0</v>
      </c>
      <c r="N5341">
        <v>0</v>
      </c>
    </row>
    <row r="5342" spans="1:14" x14ac:dyDescent="0.25">
      <c r="A5342" t="s">
        <v>37</v>
      </c>
      <c r="B5342" t="s">
        <v>63</v>
      </c>
      <c r="C5342" s="1">
        <v>42506</v>
      </c>
      <c r="D5342">
        <v>0</v>
      </c>
      <c r="E5342">
        <v>0</v>
      </c>
      <c r="F5342" s="7">
        <v>0</v>
      </c>
      <c r="G5342" s="7">
        <v>0</v>
      </c>
      <c r="H5342">
        <v>0</v>
      </c>
      <c r="I5342" s="7">
        <v>0</v>
      </c>
      <c r="J5342">
        <v>0</v>
      </c>
      <c r="K5342">
        <v>0</v>
      </c>
      <c r="L5342">
        <v>0</v>
      </c>
      <c r="M5342">
        <v>0</v>
      </c>
      <c r="N5342">
        <v>0</v>
      </c>
    </row>
    <row r="5343" spans="1:14" x14ac:dyDescent="0.25">
      <c r="A5343" t="s">
        <v>38</v>
      </c>
      <c r="B5343" t="s">
        <v>63</v>
      </c>
      <c r="C5343" s="1">
        <v>42506</v>
      </c>
      <c r="D5343">
        <v>0</v>
      </c>
      <c r="E5343">
        <v>10</v>
      </c>
      <c r="F5343" s="7">
        <v>0</v>
      </c>
      <c r="G5343" s="7">
        <v>0</v>
      </c>
      <c r="H5343">
        <v>0</v>
      </c>
      <c r="I5343" s="7">
        <v>0</v>
      </c>
      <c r="J5343">
        <v>47.1</v>
      </c>
      <c r="K5343">
        <v>0</v>
      </c>
      <c r="L5343">
        <v>160</v>
      </c>
      <c r="M5343">
        <v>501.7</v>
      </c>
      <c r="N5343">
        <v>485</v>
      </c>
    </row>
    <row r="5344" spans="1:14" x14ac:dyDescent="0.25">
      <c r="A5344" t="s">
        <v>59</v>
      </c>
      <c r="B5344" t="s">
        <v>63</v>
      </c>
      <c r="C5344" s="1">
        <v>42506</v>
      </c>
      <c r="D5344">
        <v>0</v>
      </c>
      <c r="E5344">
        <v>5</v>
      </c>
      <c r="F5344" s="7">
        <v>0</v>
      </c>
      <c r="G5344" s="7">
        <v>0</v>
      </c>
      <c r="I5344" s="7">
        <v>0</v>
      </c>
      <c r="K5344">
        <v>0</v>
      </c>
      <c r="L5344">
        <v>80</v>
      </c>
      <c r="M5344">
        <v>0</v>
      </c>
      <c r="N5344">
        <v>0</v>
      </c>
    </row>
    <row r="5345" spans="1:14" x14ac:dyDescent="0.25">
      <c r="A5345" t="s">
        <v>1</v>
      </c>
      <c r="B5345" t="s">
        <v>63</v>
      </c>
      <c r="C5345" s="1">
        <v>42507</v>
      </c>
      <c r="D5345">
        <v>528.20000000000005</v>
      </c>
      <c r="E5345">
        <v>507.19999999999993</v>
      </c>
      <c r="F5345">
        <v>580</v>
      </c>
      <c r="G5345">
        <v>225</v>
      </c>
      <c r="H5345">
        <v>177.35000000000002</v>
      </c>
      <c r="I5345">
        <v>197.20000000000002</v>
      </c>
      <c r="J5345">
        <v>546.33333333333337</v>
      </c>
      <c r="K5345">
        <v>10440.299999999999</v>
      </c>
      <c r="L5345">
        <v>9454</v>
      </c>
      <c r="M5345">
        <v>3346</v>
      </c>
      <c r="N5345">
        <v>3214.3600000000006</v>
      </c>
    </row>
    <row r="5346" spans="1:14" x14ac:dyDescent="0.25">
      <c r="A5346" t="s">
        <v>2</v>
      </c>
      <c r="B5346" t="s">
        <v>63</v>
      </c>
      <c r="C5346" s="1">
        <v>42507</v>
      </c>
      <c r="D5346">
        <f>9.6-0-0</f>
        <v>9.6</v>
      </c>
      <c r="E5346">
        <v>16.100000000000001</v>
      </c>
      <c r="F5346" s="7">
        <v>10.541461567588033</v>
      </c>
      <c r="G5346" s="7">
        <v>26.261629546095289</v>
      </c>
      <c r="H5346">
        <v>20.7</v>
      </c>
      <c r="I5346" s="7">
        <v>23.016859317733296</v>
      </c>
      <c r="J5346">
        <v>9.8000000000000007</v>
      </c>
      <c r="K5346">
        <v>294.17500000000001</v>
      </c>
      <c r="L5346">
        <v>273.70000000000005</v>
      </c>
      <c r="M5346">
        <v>24.5</v>
      </c>
      <c r="N5346">
        <v>23.6</v>
      </c>
    </row>
    <row r="5347" spans="1:14" x14ac:dyDescent="0.25">
      <c r="A5347" t="s">
        <v>3</v>
      </c>
      <c r="B5347" t="s">
        <v>63</v>
      </c>
      <c r="C5347" s="1">
        <v>42507</v>
      </c>
      <c r="D5347">
        <f>1.3-0-0</f>
        <v>1.3</v>
      </c>
      <c r="E5347">
        <v>4.5</v>
      </c>
      <c r="F5347" s="7">
        <v>1.4274895872775462</v>
      </c>
      <c r="G5347" s="7">
        <v>17.901043135043697</v>
      </c>
      <c r="H5347">
        <v>14.11</v>
      </c>
      <c r="I5347" s="7">
        <v>15.68926980546941</v>
      </c>
      <c r="J5347">
        <v>4.9000000000000004</v>
      </c>
      <c r="K5347">
        <v>147.5</v>
      </c>
      <c r="L5347">
        <v>76.5</v>
      </c>
      <c r="M5347">
        <v>25.3</v>
      </c>
      <c r="N5347">
        <v>24.3</v>
      </c>
    </row>
    <row r="5348" spans="1:14" x14ac:dyDescent="0.25">
      <c r="A5348" t="s">
        <v>4</v>
      </c>
      <c r="B5348" t="s">
        <v>63</v>
      </c>
      <c r="C5348" s="1">
        <v>42507</v>
      </c>
      <c r="D5348">
        <f>4.6-0-0</f>
        <v>4.5999999999999996</v>
      </c>
      <c r="E5348">
        <v>7.8</v>
      </c>
      <c r="F5348" s="7">
        <v>5.0511170011359328</v>
      </c>
      <c r="G5348" s="7">
        <v>13.295742881308145</v>
      </c>
      <c r="H5348">
        <v>10.48</v>
      </c>
      <c r="I5348" s="7">
        <v>11.652979983084297</v>
      </c>
      <c r="J5348">
        <v>6.8</v>
      </c>
      <c r="K5348">
        <v>202.95700000000005</v>
      </c>
      <c r="L5348">
        <v>132.6</v>
      </c>
      <c r="M5348">
        <v>31.1</v>
      </c>
      <c r="N5348">
        <v>29.9</v>
      </c>
    </row>
    <row r="5349" spans="1:14" x14ac:dyDescent="0.25">
      <c r="A5349" t="s">
        <v>5</v>
      </c>
      <c r="B5349" t="s">
        <v>63</v>
      </c>
      <c r="C5349" s="1">
        <v>42507</v>
      </c>
      <c r="D5349">
        <f>4.9-0-0</f>
        <v>4.9000000000000004</v>
      </c>
      <c r="E5349">
        <v>7.7</v>
      </c>
      <c r="F5349" s="7">
        <v>5.3805376751230591</v>
      </c>
      <c r="G5349" s="7">
        <v>12.826332111643641</v>
      </c>
      <c r="H5349">
        <v>10.11</v>
      </c>
      <c r="I5349" s="7">
        <v>11.241567521849449</v>
      </c>
      <c r="J5349">
        <v>9.6999999999999993</v>
      </c>
      <c r="K5349">
        <v>291.46300000000002</v>
      </c>
      <c r="L5349">
        <v>130.9</v>
      </c>
      <c r="M5349">
        <v>16.3</v>
      </c>
      <c r="N5349">
        <v>15.6</v>
      </c>
    </row>
    <row r="5350" spans="1:14" x14ac:dyDescent="0.25">
      <c r="A5350" t="s">
        <v>6</v>
      </c>
      <c r="B5350" t="s">
        <v>63</v>
      </c>
      <c r="C5350" s="1">
        <v>42507</v>
      </c>
      <c r="D5350">
        <f>14.4-0-0</f>
        <v>14.4</v>
      </c>
      <c r="E5350">
        <v>15.6</v>
      </c>
      <c r="F5350" s="7">
        <v>15.81219235138205</v>
      </c>
      <c r="G5350" s="7">
        <v>15.807724837891174</v>
      </c>
      <c r="H5350">
        <v>12.46</v>
      </c>
      <c r="I5350" s="7">
        <v>13.854592613476179</v>
      </c>
      <c r="J5350">
        <v>8.5</v>
      </c>
      <c r="K5350">
        <v>256.66050000000001</v>
      </c>
      <c r="L5350">
        <v>265.2</v>
      </c>
      <c r="M5350">
        <v>20.3</v>
      </c>
      <c r="N5350">
        <v>19.5</v>
      </c>
    </row>
    <row r="5351" spans="1:14" x14ac:dyDescent="0.25">
      <c r="A5351" t="s">
        <v>7</v>
      </c>
      <c r="B5351" t="s">
        <v>63</v>
      </c>
      <c r="C5351" s="1">
        <v>42507</v>
      </c>
      <c r="D5351">
        <f>7-0-0</f>
        <v>7</v>
      </c>
      <c r="E5351">
        <v>12</v>
      </c>
      <c r="F5351" s="7">
        <v>7.6864823930329411</v>
      </c>
      <c r="G5351" s="7">
        <v>13.359176769100646</v>
      </c>
      <c r="H5351">
        <v>10.53</v>
      </c>
      <c r="I5351" s="7">
        <v>11.708576261629545</v>
      </c>
      <c r="J5351">
        <v>9.1</v>
      </c>
      <c r="K5351">
        <v>274.29199999999997</v>
      </c>
      <c r="L5351">
        <v>204</v>
      </c>
      <c r="M5351">
        <v>16.600000000000001</v>
      </c>
      <c r="N5351">
        <v>15.9</v>
      </c>
    </row>
    <row r="5352" spans="1:14" x14ac:dyDescent="0.25">
      <c r="A5352" t="s">
        <v>8</v>
      </c>
      <c r="B5352" t="s">
        <v>63</v>
      </c>
      <c r="C5352" s="1">
        <v>42507</v>
      </c>
      <c r="D5352">
        <f>8-0-0</f>
        <v>8</v>
      </c>
      <c r="E5352">
        <v>9.4</v>
      </c>
      <c r="F5352" s="7">
        <v>8.7845513063233618</v>
      </c>
      <c r="G5352" s="7">
        <v>10.149422046800112</v>
      </c>
      <c r="H5352">
        <v>8</v>
      </c>
      <c r="I5352" s="7">
        <v>8.89540456723992</v>
      </c>
      <c r="J5352">
        <v>6.6</v>
      </c>
      <c r="K5352">
        <v>199.01000000000005</v>
      </c>
      <c r="L5352">
        <v>159.80000000000001</v>
      </c>
      <c r="M5352">
        <v>14.8</v>
      </c>
      <c r="N5352">
        <v>14.2</v>
      </c>
    </row>
    <row r="5353" spans="1:14" x14ac:dyDescent="0.25">
      <c r="A5353" t="s">
        <v>9</v>
      </c>
      <c r="B5353" t="s">
        <v>63</v>
      </c>
      <c r="C5353" s="1">
        <v>42507</v>
      </c>
      <c r="D5353">
        <f>0-0-0</f>
        <v>0</v>
      </c>
      <c r="E5353">
        <v>11.3</v>
      </c>
      <c r="F5353" s="7">
        <v>0</v>
      </c>
      <c r="G5353" s="7">
        <v>13.143501550606144</v>
      </c>
      <c r="H5353">
        <v>10.36</v>
      </c>
      <c r="I5353" s="7">
        <v>11.519548914575696</v>
      </c>
      <c r="J5353">
        <v>5.9</v>
      </c>
      <c r="K5353">
        <v>177.10499999999993</v>
      </c>
      <c r="L5353">
        <v>192.10000000000002</v>
      </c>
      <c r="M5353">
        <v>11.5</v>
      </c>
      <c r="N5353">
        <v>11.1</v>
      </c>
    </row>
    <row r="5354" spans="1:14" x14ac:dyDescent="0.25">
      <c r="A5354" t="s">
        <v>10</v>
      </c>
      <c r="B5354" t="s">
        <v>63</v>
      </c>
      <c r="C5354" s="1">
        <v>42507</v>
      </c>
      <c r="D5354">
        <f>10-0-0</f>
        <v>10</v>
      </c>
      <c r="E5354">
        <v>12.5</v>
      </c>
      <c r="F5354" s="7">
        <v>10.980689132904201</v>
      </c>
      <c r="G5354" s="7">
        <v>12.445728784888637</v>
      </c>
      <c r="H5354">
        <v>9.81</v>
      </c>
      <c r="I5354" s="7">
        <v>10.907989850577952</v>
      </c>
      <c r="J5354">
        <v>10</v>
      </c>
      <c r="K5354">
        <v>299.19000000000005</v>
      </c>
      <c r="L5354">
        <v>212.5</v>
      </c>
      <c r="M5354">
        <v>25</v>
      </c>
      <c r="N5354">
        <v>24</v>
      </c>
    </row>
    <row r="5355" spans="1:14" x14ac:dyDescent="0.25">
      <c r="A5355" t="s">
        <v>11</v>
      </c>
      <c r="B5355" t="s">
        <v>63</v>
      </c>
      <c r="C5355" s="1">
        <v>42507</v>
      </c>
      <c r="D5355">
        <f>11.1-0-0</f>
        <v>11.1</v>
      </c>
      <c r="E5355">
        <v>9.6</v>
      </c>
      <c r="F5355" s="7">
        <v>12.188564937523664</v>
      </c>
      <c r="G5355" s="7">
        <v>11.912884127431631</v>
      </c>
      <c r="H5355">
        <v>9.39</v>
      </c>
      <c r="I5355" s="7">
        <v>10.440981110797857</v>
      </c>
      <c r="J5355">
        <v>6.8</v>
      </c>
      <c r="K5355">
        <v>203.29699999999997</v>
      </c>
      <c r="L5355">
        <v>163.19999999999999</v>
      </c>
      <c r="M5355">
        <v>18.8</v>
      </c>
      <c r="N5355">
        <v>18.100000000000001</v>
      </c>
    </row>
    <row r="5356" spans="1:14" x14ac:dyDescent="0.25">
      <c r="A5356" t="s">
        <v>12</v>
      </c>
      <c r="B5356" t="s">
        <v>63</v>
      </c>
      <c r="C5356" s="1">
        <v>42507</v>
      </c>
      <c r="D5356">
        <f>30-0-0</f>
        <v>30</v>
      </c>
      <c r="E5356">
        <v>28.9</v>
      </c>
      <c r="F5356" s="7">
        <v>32.942067398712609</v>
      </c>
      <c r="G5356" s="7">
        <v>8.4113335212855915</v>
      </c>
      <c r="H5356">
        <v>6.63</v>
      </c>
      <c r="I5356" s="7">
        <v>7.3720665351000845</v>
      </c>
      <c r="J5356">
        <v>18.8</v>
      </c>
      <c r="K5356">
        <v>565.04</v>
      </c>
      <c r="L5356">
        <v>491.29999999999995</v>
      </c>
      <c r="M5356">
        <v>104.9</v>
      </c>
      <c r="N5356">
        <v>100.8</v>
      </c>
    </row>
    <row r="5357" spans="1:14" x14ac:dyDescent="0.25">
      <c r="A5357" t="s">
        <v>13</v>
      </c>
      <c r="B5357" t="s">
        <v>63</v>
      </c>
      <c r="C5357" s="1">
        <v>42507</v>
      </c>
      <c r="D5357">
        <f>11-0-0</f>
        <v>11</v>
      </c>
      <c r="E5357">
        <v>10</v>
      </c>
      <c r="F5357" s="7">
        <v>12.078758046194622</v>
      </c>
      <c r="G5357" s="7">
        <v>8.8426839582745966</v>
      </c>
      <c r="H5357">
        <v>6.97</v>
      </c>
      <c r="I5357" s="7">
        <v>7.7501212292077808</v>
      </c>
      <c r="J5357">
        <v>6.4</v>
      </c>
      <c r="K5357">
        <v>192</v>
      </c>
      <c r="L5357">
        <v>170</v>
      </c>
      <c r="M5357">
        <v>13.3</v>
      </c>
      <c r="N5357">
        <v>12.8</v>
      </c>
    </row>
    <row r="5358" spans="1:14" x14ac:dyDescent="0.25">
      <c r="A5358" t="s">
        <v>14</v>
      </c>
      <c r="B5358" t="s">
        <v>63</v>
      </c>
      <c r="C5358" s="1">
        <v>42507</v>
      </c>
      <c r="D5358">
        <f>10-0-0</f>
        <v>10</v>
      </c>
      <c r="E5358">
        <v>6.1</v>
      </c>
      <c r="F5358" s="7">
        <v>10.980689132904201</v>
      </c>
      <c r="G5358" s="7">
        <v>5.3411333521285584</v>
      </c>
      <c r="H5358">
        <v>4.21</v>
      </c>
      <c r="I5358" s="7">
        <v>4.6812066535100083</v>
      </c>
      <c r="J5358">
        <v>5.6</v>
      </c>
      <c r="K5358">
        <v>168</v>
      </c>
      <c r="L5358">
        <v>103.69999999999999</v>
      </c>
      <c r="M5358">
        <v>7.8</v>
      </c>
      <c r="N5358">
        <v>7.5</v>
      </c>
    </row>
    <row r="5359" spans="1:14" x14ac:dyDescent="0.25">
      <c r="A5359" t="s">
        <v>15</v>
      </c>
      <c r="B5359" t="s">
        <v>63</v>
      </c>
      <c r="C5359" s="1">
        <v>42507</v>
      </c>
      <c r="D5359">
        <f>11-0-0</f>
        <v>11</v>
      </c>
      <c r="E5359">
        <v>9.9</v>
      </c>
      <c r="F5359" s="7">
        <v>12.078758046194622</v>
      </c>
      <c r="G5359" s="7">
        <v>5.1762052438680568</v>
      </c>
      <c r="H5359">
        <v>4.08</v>
      </c>
      <c r="I5359" s="7">
        <v>4.5366563292923603</v>
      </c>
      <c r="J5359">
        <v>6.8</v>
      </c>
      <c r="K5359">
        <v>204.5</v>
      </c>
      <c r="L5359">
        <v>168.3</v>
      </c>
      <c r="M5359">
        <v>17.100000000000001</v>
      </c>
      <c r="N5359">
        <v>16.5</v>
      </c>
    </row>
    <row r="5360" spans="1:14" x14ac:dyDescent="0.25">
      <c r="A5360" t="s">
        <v>16</v>
      </c>
      <c r="B5360" t="s">
        <v>63</v>
      </c>
      <c r="C5360" s="1">
        <v>42507</v>
      </c>
      <c r="D5360">
        <f>11-0-0</f>
        <v>11</v>
      </c>
      <c r="E5360">
        <v>9.9</v>
      </c>
      <c r="F5360" s="7">
        <v>12.078758046194622</v>
      </c>
      <c r="G5360" s="7">
        <v>8.6143219622215952</v>
      </c>
      <c r="H5360">
        <v>6.79</v>
      </c>
      <c r="I5360" s="7">
        <v>7.5499746264448824</v>
      </c>
      <c r="J5360">
        <v>6</v>
      </c>
      <c r="K5360">
        <v>180</v>
      </c>
      <c r="L5360">
        <v>168.3</v>
      </c>
      <c r="M5360">
        <v>28.4</v>
      </c>
      <c r="N5360">
        <v>27.3</v>
      </c>
    </row>
    <row r="5361" spans="1:14" x14ac:dyDescent="0.25">
      <c r="A5361" t="s">
        <v>17</v>
      </c>
      <c r="B5361" t="s">
        <v>63</v>
      </c>
      <c r="C5361" s="1">
        <v>42507</v>
      </c>
      <c r="D5361">
        <v>0</v>
      </c>
      <c r="E5361">
        <v>17</v>
      </c>
      <c r="F5361" s="7">
        <v>0</v>
      </c>
      <c r="G5361" s="7">
        <v>4.1739498167465454</v>
      </c>
      <c r="H5361">
        <v>3.29</v>
      </c>
      <c r="I5361" s="7">
        <v>3.658235128277417</v>
      </c>
      <c r="J5361">
        <v>78.099999999999994</v>
      </c>
      <c r="K5361">
        <v>0</v>
      </c>
      <c r="L5361">
        <v>289</v>
      </c>
      <c r="M5361">
        <v>485.2</v>
      </c>
      <c r="N5361">
        <v>466.1</v>
      </c>
    </row>
    <row r="5362" spans="1:14" x14ac:dyDescent="0.25">
      <c r="A5362" t="s">
        <v>18</v>
      </c>
      <c r="B5362" t="s">
        <v>63</v>
      </c>
      <c r="C5362" s="1">
        <v>42507</v>
      </c>
      <c r="D5362">
        <f>19-0-0</f>
        <v>19</v>
      </c>
      <c r="E5362">
        <v>16.2</v>
      </c>
      <c r="F5362" s="7">
        <v>20.863309352517984</v>
      </c>
      <c r="G5362" s="7">
        <v>3.1463208345080345</v>
      </c>
      <c r="H5362">
        <v>2.48</v>
      </c>
      <c r="I5362" s="7">
        <v>2.7575754158443755</v>
      </c>
      <c r="J5362">
        <v>11.3</v>
      </c>
      <c r="K5362">
        <v>338.5</v>
      </c>
      <c r="L5362">
        <v>275.39999999999998</v>
      </c>
      <c r="M5362">
        <v>75.400000000000006</v>
      </c>
      <c r="N5362">
        <v>72.400000000000006</v>
      </c>
    </row>
    <row r="5363" spans="1:14" x14ac:dyDescent="0.25">
      <c r="A5363" t="s">
        <v>19</v>
      </c>
      <c r="B5363" t="s">
        <v>63</v>
      </c>
      <c r="C5363" s="1">
        <v>42507</v>
      </c>
      <c r="D5363">
        <f>15-0-0</f>
        <v>15</v>
      </c>
      <c r="E5363">
        <v>15</v>
      </c>
      <c r="F5363" s="7">
        <v>16.471033699356305</v>
      </c>
      <c r="G5363" s="7">
        <v>3.1336340569495342</v>
      </c>
      <c r="H5363">
        <v>2.4700000000000002</v>
      </c>
      <c r="I5363" s="7">
        <v>2.7464561601353257</v>
      </c>
      <c r="J5363">
        <v>8.6</v>
      </c>
      <c r="K5363">
        <v>259.5</v>
      </c>
      <c r="L5363">
        <v>255</v>
      </c>
      <c r="M5363">
        <v>90.3</v>
      </c>
      <c r="N5363">
        <v>86.7</v>
      </c>
    </row>
    <row r="5364" spans="1:14" x14ac:dyDescent="0.25">
      <c r="A5364" t="s">
        <v>20</v>
      </c>
      <c r="B5364" t="s">
        <v>63</v>
      </c>
      <c r="C5364" s="1">
        <v>42507</v>
      </c>
      <c r="D5364">
        <f>30-0-0</f>
        <v>30</v>
      </c>
      <c r="E5364">
        <v>23.5</v>
      </c>
      <c r="F5364" s="7">
        <v>32.942067398712609</v>
      </c>
      <c r="G5364" s="7">
        <v>2.5627290668170279</v>
      </c>
      <c r="H5364">
        <v>2.02</v>
      </c>
      <c r="I5364" s="7">
        <v>2.2460896532280801</v>
      </c>
      <c r="J5364">
        <v>17</v>
      </c>
      <c r="K5364">
        <v>510.5</v>
      </c>
      <c r="L5364">
        <v>399.5</v>
      </c>
      <c r="M5364">
        <v>90</v>
      </c>
      <c r="N5364">
        <v>86.4</v>
      </c>
    </row>
    <row r="5365" spans="1:14" x14ac:dyDescent="0.25">
      <c r="A5365" t="s">
        <v>21</v>
      </c>
      <c r="B5365" t="s">
        <v>63</v>
      </c>
      <c r="C5365" s="1">
        <v>42507</v>
      </c>
      <c r="D5365">
        <f>26.5-0-0</f>
        <v>26.5</v>
      </c>
      <c r="E5365">
        <v>22.5</v>
      </c>
      <c r="F5365" s="7">
        <v>29.098826202196136</v>
      </c>
      <c r="G5365" s="7">
        <v>3.8314068226670419</v>
      </c>
      <c r="H5365">
        <v>3.02</v>
      </c>
      <c r="I5365" s="7">
        <v>3.3580152241330703</v>
      </c>
      <c r="J5365">
        <v>15.1</v>
      </c>
      <c r="K5365">
        <v>454.5</v>
      </c>
      <c r="L5365">
        <v>382.5</v>
      </c>
      <c r="M5365">
        <v>147.6</v>
      </c>
      <c r="N5365">
        <v>141.80000000000001</v>
      </c>
    </row>
    <row r="5366" spans="1:14" x14ac:dyDescent="0.25">
      <c r="A5366" t="s">
        <v>22</v>
      </c>
      <c r="B5366" t="s">
        <v>63</v>
      </c>
      <c r="C5366" s="1">
        <v>42507</v>
      </c>
      <c r="D5366">
        <f>18.5-0-0</f>
        <v>18.5</v>
      </c>
      <c r="E5366">
        <v>17.100000000000001</v>
      </c>
      <c r="F5366" s="7">
        <v>20.314274895872774</v>
      </c>
      <c r="G5366" s="7">
        <v>1.8015224133070198</v>
      </c>
      <c r="H5366">
        <v>1.42</v>
      </c>
      <c r="I5366" s="7">
        <v>1.5789343106850857</v>
      </c>
      <c r="J5366">
        <v>10.1</v>
      </c>
      <c r="K5366">
        <v>303.5</v>
      </c>
      <c r="L5366">
        <v>290.70000000000005</v>
      </c>
      <c r="M5366">
        <v>92.9</v>
      </c>
      <c r="N5366">
        <v>89.2</v>
      </c>
    </row>
    <row r="5367" spans="1:14" x14ac:dyDescent="0.25">
      <c r="A5367" t="s">
        <v>23</v>
      </c>
      <c r="B5367" t="s">
        <v>63</v>
      </c>
      <c r="C5367" s="1">
        <v>42507</v>
      </c>
      <c r="D5367">
        <f>3.5-0-0</f>
        <v>3.5</v>
      </c>
      <c r="E5367">
        <v>5</v>
      </c>
      <c r="F5367" s="7">
        <v>3.8432411965164706</v>
      </c>
      <c r="G5367" s="7">
        <v>2.9813927262475328</v>
      </c>
      <c r="H5367">
        <v>2.35</v>
      </c>
      <c r="I5367" s="7">
        <v>2.613025091626727</v>
      </c>
      <c r="J5367">
        <v>3.3</v>
      </c>
      <c r="K5367">
        <v>98.08</v>
      </c>
      <c r="L5367">
        <v>85</v>
      </c>
      <c r="M5367">
        <v>2.7</v>
      </c>
      <c r="N5367">
        <v>2.6</v>
      </c>
    </row>
    <row r="5368" spans="1:14" x14ac:dyDescent="0.25">
      <c r="A5368" t="s">
        <v>24</v>
      </c>
      <c r="B5368" t="s">
        <v>63</v>
      </c>
      <c r="C5368" s="1">
        <v>42507</v>
      </c>
      <c r="D5368">
        <f>29-0-0</f>
        <v>29</v>
      </c>
      <c r="E5368">
        <v>41</v>
      </c>
      <c r="F5368" s="7">
        <v>31.843998485422187</v>
      </c>
      <c r="G5368" s="7">
        <v>2.1821257400620238</v>
      </c>
      <c r="H5368">
        <v>1.72</v>
      </c>
      <c r="I5368" s="7">
        <v>1.912511981956583</v>
      </c>
      <c r="J5368">
        <v>20.8</v>
      </c>
      <c r="K5368">
        <v>624.5</v>
      </c>
      <c r="L5368">
        <v>697</v>
      </c>
      <c r="M5368">
        <v>191.2</v>
      </c>
      <c r="N5368">
        <v>183.7</v>
      </c>
    </row>
    <row r="5369" spans="1:14" x14ac:dyDescent="0.25">
      <c r="A5369" t="s">
        <v>25</v>
      </c>
      <c r="B5369" t="s">
        <v>63</v>
      </c>
      <c r="C5369" s="1">
        <v>42507</v>
      </c>
      <c r="D5369">
        <f>6-0-0</f>
        <v>6</v>
      </c>
      <c r="E5369">
        <v>6.3</v>
      </c>
      <c r="F5369" s="7">
        <v>6.5884134797425213</v>
      </c>
      <c r="G5369" s="7">
        <v>2.9306456160135324</v>
      </c>
      <c r="H5369">
        <v>2.31</v>
      </c>
      <c r="I5369" s="7">
        <v>2.5685480687905269</v>
      </c>
      <c r="J5369">
        <v>3.4</v>
      </c>
      <c r="K5369">
        <v>103</v>
      </c>
      <c r="L5369">
        <v>107.1</v>
      </c>
      <c r="M5369">
        <v>4.8</v>
      </c>
      <c r="N5369">
        <v>4.5999999999999996</v>
      </c>
    </row>
    <row r="5370" spans="1:14" x14ac:dyDescent="0.25">
      <c r="A5370" t="s">
        <v>26</v>
      </c>
      <c r="B5370" t="s">
        <v>63</v>
      </c>
      <c r="C5370" s="1">
        <v>42507</v>
      </c>
      <c r="D5370">
        <f>17-0-0</f>
        <v>17</v>
      </c>
      <c r="E5370">
        <v>13.8</v>
      </c>
      <c r="F5370" s="7">
        <v>18.667171525937142</v>
      </c>
      <c r="G5370" s="7">
        <v>1.9791372991260217</v>
      </c>
      <c r="H5370">
        <v>1.56</v>
      </c>
      <c r="I5370" s="7">
        <v>1.7346038906117847</v>
      </c>
      <c r="J5370">
        <v>10.7</v>
      </c>
      <c r="K5370">
        <v>322</v>
      </c>
      <c r="L5370">
        <v>234.60000000000002</v>
      </c>
      <c r="M5370">
        <v>29.8</v>
      </c>
      <c r="N5370">
        <v>28.7</v>
      </c>
    </row>
    <row r="5371" spans="1:14" x14ac:dyDescent="0.25">
      <c r="A5371" t="s">
        <v>27</v>
      </c>
      <c r="B5371" t="s">
        <v>63</v>
      </c>
      <c r="C5371" s="1">
        <v>42507</v>
      </c>
      <c r="D5371">
        <f>18-0-0</f>
        <v>18</v>
      </c>
      <c r="E5371">
        <v>18.2</v>
      </c>
      <c r="F5371" s="7">
        <v>19.765240439227565</v>
      </c>
      <c r="G5371" s="7">
        <v>1.7127149703975189</v>
      </c>
      <c r="H5371">
        <v>1.35</v>
      </c>
      <c r="I5371" s="7">
        <v>1.5010995207217366</v>
      </c>
      <c r="J5371">
        <v>11.1</v>
      </c>
      <c r="K5371">
        <v>333.5</v>
      </c>
      <c r="L5371">
        <v>309.39999999999998</v>
      </c>
      <c r="M5371">
        <v>99.9</v>
      </c>
      <c r="N5371">
        <v>96</v>
      </c>
    </row>
    <row r="5372" spans="1:14" x14ac:dyDescent="0.25">
      <c r="A5372" t="s">
        <v>28</v>
      </c>
      <c r="B5372" t="s">
        <v>63</v>
      </c>
      <c r="C5372" s="1">
        <v>42507</v>
      </c>
      <c r="D5372">
        <f>10-0-0</f>
        <v>10</v>
      </c>
      <c r="E5372">
        <v>7</v>
      </c>
      <c r="F5372" s="7">
        <v>10.980689132904201</v>
      </c>
      <c r="G5372" s="7">
        <v>1.7000281928390186</v>
      </c>
      <c r="H5372">
        <v>1.34</v>
      </c>
      <c r="I5372" s="7">
        <v>1.4899802650126868</v>
      </c>
      <c r="J5372">
        <v>3.6</v>
      </c>
      <c r="K5372">
        <v>109</v>
      </c>
      <c r="L5372">
        <v>119</v>
      </c>
      <c r="M5372">
        <v>32.9</v>
      </c>
      <c r="N5372">
        <v>31.6</v>
      </c>
    </row>
    <row r="5373" spans="1:14" x14ac:dyDescent="0.25">
      <c r="A5373" t="s">
        <v>29</v>
      </c>
      <c r="B5373" t="s">
        <v>63</v>
      </c>
      <c r="C5373" s="1">
        <v>42507</v>
      </c>
      <c r="D5373">
        <f>16-0-0</f>
        <v>16</v>
      </c>
      <c r="E5373">
        <v>12.4</v>
      </c>
      <c r="F5373" s="7">
        <v>17.569102612646724</v>
      </c>
      <c r="G5373" s="7">
        <v>1.6365943050465179</v>
      </c>
      <c r="H5373">
        <v>1.29</v>
      </c>
      <c r="I5373" s="7">
        <v>1.4343839864674373</v>
      </c>
      <c r="J5373">
        <v>9.6</v>
      </c>
      <c r="K5373">
        <v>287</v>
      </c>
      <c r="L5373">
        <v>210.8</v>
      </c>
      <c r="M5373">
        <v>18.7</v>
      </c>
      <c r="N5373">
        <v>18</v>
      </c>
    </row>
    <row r="5374" spans="1:14" x14ac:dyDescent="0.25">
      <c r="A5374" t="s">
        <v>30</v>
      </c>
      <c r="B5374" t="s">
        <v>63</v>
      </c>
      <c r="C5374" s="1">
        <v>42507</v>
      </c>
      <c r="D5374">
        <f>36-0-0</f>
        <v>36</v>
      </c>
      <c r="E5374">
        <v>31.3</v>
      </c>
      <c r="F5374" s="7">
        <v>39.53048087845513</v>
      </c>
      <c r="G5374" s="7">
        <v>2.0298844093600223</v>
      </c>
      <c r="H5374">
        <v>1.6</v>
      </c>
      <c r="I5374" s="7">
        <v>1.7790809134479841</v>
      </c>
      <c r="J5374">
        <v>20</v>
      </c>
      <c r="K5374">
        <v>601.5</v>
      </c>
      <c r="L5374">
        <v>532.1</v>
      </c>
      <c r="M5374">
        <v>41.9</v>
      </c>
      <c r="N5374">
        <v>40.200000000000003</v>
      </c>
    </row>
    <row r="5375" spans="1:14" x14ac:dyDescent="0.25">
      <c r="A5375" t="s">
        <v>31</v>
      </c>
      <c r="B5375" t="s">
        <v>63</v>
      </c>
      <c r="C5375" s="1">
        <v>42507</v>
      </c>
      <c r="D5375">
        <f>53-0-0</f>
        <v>53</v>
      </c>
      <c r="E5375">
        <v>41.6</v>
      </c>
      <c r="F5375" s="7">
        <v>58.197652404392272</v>
      </c>
      <c r="G5375" s="7">
        <v>1.7000281928390186</v>
      </c>
      <c r="H5375">
        <v>1.34</v>
      </c>
      <c r="I5375" s="7">
        <v>1.4899802650126868</v>
      </c>
      <c r="J5375">
        <v>29.3</v>
      </c>
      <c r="K5375">
        <v>879</v>
      </c>
      <c r="L5375">
        <v>707.2</v>
      </c>
      <c r="M5375">
        <v>106</v>
      </c>
      <c r="N5375">
        <v>101.9</v>
      </c>
    </row>
    <row r="5376" spans="1:14" x14ac:dyDescent="0.25">
      <c r="A5376" t="s">
        <v>32</v>
      </c>
      <c r="B5376" t="s">
        <v>63</v>
      </c>
      <c r="C5376" s="1">
        <v>42507</v>
      </c>
      <c r="D5376">
        <f>7-0-0</f>
        <v>7</v>
      </c>
      <c r="E5376">
        <v>6.8</v>
      </c>
      <c r="F5376" s="7">
        <v>7.6864823930329411</v>
      </c>
      <c r="G5376" s="7">
        <v>1.0530025373555116</v>
      </c>
      <c r="H5376">
        <v>0.83</v>
      </c>
      <c r="I5376" s="7">
        <v>0.92289822385114173</v>
      </c>
      <c r="J5376">
        <v>4</v>
      </c>
      <c r="K5376">
        <v>120.5</v>
      </c>
      <c r="L5376">
        <v>115.6</v>
      </c>
      <c r="M5376">
        <v>30.2</v>
      </c>
      <c r="N5376">
        <v>29</v>
      </c>
    </row>
    <row r="5377" spans="1:14" x14ac:dyDescent="0.25">
      <c r="A5377" t="s">
        <v>33</v>
      </c>
      <c r="B5377" t="s">
        <v>63</v>
      </c>
      <c r="C5377" s="1">
        <v>42507</v>
      </c>
      <c r="D5377">
        <v>0</v>
      </c>
      <c r="E5377">
        <v>15</v>
      </c>
      <c r="F5377" s="7">
        <v>0</v>
      </c>
      <c r="G5377" s="7">
        <v>1.2306174231745135</v>
      </c>
      <c r="H5377">
        <v>0.97</v>
      </c>
      <c r="I5377" s="7">
        <v>1.0785678037778403</v>
      </c>
      <c r="J5377">
        <v>68.900000000000006</v>
      </c>
      <c r="K5377">
        <v>0</v>
      </c>
      <c r="L5377">
        <v>255</v>
      </c>
      <c r="M5377">
        <v>785.6</v>
      </c>
      <c r="N5377">
        <v>754.7</v>
      </c>
    </row>
    <row r="5378" spans="1:14" x14ac:dyDescent="0.25">
      <c r="A5378" t="s">
        <v>34</v>
      </c>
      <c r="B5378" t="s">
        <v>63</v>
      </c>
      <c r="C5378" s="1">
        <v>42507</v>
      </c>
      <c r="D5378">
        <f>3.3-0-0</f>
        <v>3.3</v>
      </c>
      <c r="E5378">
        <v>7.7</v>
      </c>
      <c r="F5378" s="7">
        <v>3.6236274138583866</v>
      </c>
      <c r="G5378" s="7">
        <v>0.71045954327600791</v>
      </c>
      <c r="H5378">
        <v>0.56000000000000005</v>
      </c>
      <c r="I5378" s="7">
        <v>0.62267831970679444</v>
      </c>
      <c r="J5378">
        <v>4.8</v>
      </c>
      <c r="K5378">
        <v>143.11000000000001</v>
      </c>
      <c r="L5378">
        <v>130.9</v>
      </c>
      <c r="M5378">
        <v>10</v>
      </c>
      <c r="N5378">
        <v>9.6</v>
      </c>
    </row>
    <row r="5379" spans="1:14" x14ac:dyDescent="0.25">
      <c r="A5379" t="s">
        <v>35</v>
      </c>
      <c r="B5379" t="s">
        <v>63</v>
      </c>
      <c r="C5379" s="1">
        <v>42507</v>
      </c>
      <c r="D5379">
        <f>21.5-0-0</f>
        <v>21.5</v>
      </c>
      <c r="E5379">
        <v>18</v>
      </c>
      <c r="F5379" s="7">
        <v>23.608481635744035</v>
      </c>
      <c r="G5379" s="7">
        <v>0.69777276571750779</v>
      </c>
      <c r="H5379">
        <v>0.55000000000000004</v>
      </c>
      <c r="I5379" s="7">
        <v>0.61155906399774462</v>
      </c>
      <c r="J5379">
        <v>12</v>
      </c>
      <c r="K5379">
        <v>361</v>
      </c>
      <c r="L5379">
        <v>306</v>
      </c>
      <c r="M5379">
        <v>108.8</v>
      </c>
      <c r="N5379">
        <v>104.6</v>
      </c>
    </row>
    <row r="5380" spans="1:14" x14ac:dyDescent="0.25">
      <c r="A5380" t="s">
        <v>36</v>
      </c>
      <c r="B5380" t="s">
        <v>63</v>
      </c>
      <c r="C5380" s="1">
        <v>42507</v>
      </c>
      <c r="D5380">
        <v>0</v>
      </c>
      <c r="E5380">
        <v>8</v>
      </c>
      <c r="F5380" s="7">
        <v>0</v>
      </c>
      <c r="G5380" s="7">
        <v>0.31716943896250349</v>
      </c>
      <c r="H5380">
        <v>0.25</v>
      </c>
      <c r="I5380" s="7">
        <v>0.2779813927262475</v>
      </c>
      <c r="J5380">
        <v>36.799999999999997</v>
      </c>
      <c r="K5380">
        <v>0</v>
      </c>
      <c r="L5380">
        <v>136</v>
      </c>
      <c r="M5380">
        <v>0</v>
      </c>
      <c r="N5380">
        <v>0</v>
      </c>
    </row>
    <row r="5381" spans="1:14" x14ac:dyDescent="0.25">
      <c r="A5381" t="s">
        <v>37</v>
      </c>
      <c r="B5381" t="s">
        <v>63</v>
      </c>
      <c r="C5381" s="1">
        <v>42507</v>
      </c>
      <c r="D5381">
        <v>0</v>
      </c>
      <c r="E5381">
        <v>0</v>
      </c>
      <c r="F5381" s="7">
        <v>0</v>
      </c>
      <c r="G5381" s="7">
        <v>0</v>
      </c>
      <c r="H5381">
        <v>0</v>
      </c>
      <c r="I5381" s="7">
        <v>0</v>
      </c>
      <c r="J5381">
        <v>0</v>
      </c>
      <c r="K5381">
        <v>0</v>
      </c>
      <c r="L5381">
        <v>0</v>
      </c>
      <c r="M5381">
        <v>0</v>
      </c>
      <c r="N5381">
        <v>0</v>
      </c>
    </row>
    <row r="5382" spans="1:14" x14ac:dyDescent="0.25">
      <c r="A5382" t="s">
        <v>38</v>
      </c>
      <c r="B5382" t="s">
        <v>63</v>
      </c>
      <c r="C5382" s="1">
        <v>42507</v>
      </c>
      <c r="D5382">
        <v>0</v>
      </c>
      <c r="E5382">
        <v>10</v>
      </c>
      <c r="F5382" s="7">
        <v>0</v>
      </c>
      <c r="G5382" s="7">
        <v>0</v>
      </c>
      <c r="H5382">
        <v>0</v>
      </c>
      <c r="I5382" s="7">
        <v>0</v>
      </c>
      <c r="J5382">
        <v>46</v>
      </c>
      <c r="K5382">
        <v>0</v>
      </c>
      <c r="L5382">
        <v>170</v>
      </c>
      <c r="M5382">
        <v>526.4</v>
      </c>
      <c r="N5382">
        <v>505.7</v>
      </c>
    </row>
    <row r="5383" spans="1:14" x14ac:dyDescent="0.25">
      <c r="A5383" t="s">
        <v>59</v>
      </c>
      <c r="B5383" t="s">
        <v>63</v>
      </c>
      <c r="C5383" s="1">
        <v>42507</v>
      </c>
      <c r="D5383">
        <v>0</v>
      </c>
      <c r="E5383">
        <v>5</v>
      </c>
      <c r="F5383" s="7">
        <v>0</v>
      </c>
      <c r="G5383" s="7">
        <v>0</v>
      </c>
      <c r="I5383" s="7">
        <v>0</v>
      </c>
      <c r="K5383">
        <v>0</v>
      </c>
      <c r="L5383">
        <v>85</v>
      </c>
      <c r="M5383">
        <v>0</v>
      </c>
      <c r="N5383">
        <v>0</v>
      </c>
    </row>
    <row r="5384" spans="1:14" x14ac:dyDescent="0.25">
      <c r="A5384" t="s">
        <v>1</v>
      </c>
      <c r="B5384" t="s">
        <v>63</v>
      </c>
      <c r="C5384" s="1">
        <v>42508</v>
      </c>
      <c r="D5384">
        <v>543</v>
      </c>
      <c r="E5384">
        <v>507.19999999999993</v>
      </c>
      <c r="F5384">
        <v>536</v>
      </c>
      <c r="G5384">
        <v>235</v>
      </c>
      <c r="H5384">
        <v>177.35000000000002</v>
      </c>
      <c r="I5384">
        <v>182.24</v>
      </c>
      <c r="J5384">
        <v>546.25899280575538</v>
      </c>
      <c r="K5384">
        <v>10983.3</v>
      </c>
      <c r="L5384">
        <v>9990</v>
      </c>
      <c r="M5384">
        <v>3581</v>
      </c>
      <c r="N5384">
        <v>3396.6000000000008</v>
      </c>
    </row>
    <row r="5385" spans="1:14" x14ac:dyDescent="0.25">
      <c r="A5385" t="s">
        <v>2</v>
      </c>
      <c r="B5385" t="s">
        <v>63</v>
      </c>
      <c r="C5385" s="1">
        <v>42508</v>
      </c>
      <c r="D5385">
        <f>7.7-0-0</f>
        <v>7.7</v>
      </c>
      <c r="E5385">
        <v>16.100000000000001</v>
      </c>
      <c r="F5385" s="7">
        <v>7.6007366482504599</v>
      </c>
      <c r="G5385" s="7">
        <v>27.428813081477301</v>
      </c>
      <c r="H5385">
        <v>20.7</v>
      </c>
      <c r="I5385" s="7">
        <v>21.270752748801801</v>
      </c>
      <c r="J5385">
        <v>9.6999999999999993</v>
      </c>
      <c r="K5385">
        <v>301.82499999999999</v>
      </c>
      <c r="L5385">
        <v>289.8</v>
      </c>
      <c r="M5385">
        <v>26.2</v>
      </c>
      <c r="N5385">
        <v>24.8</v>
      </c>
    </row>
    <row r="5386" spans="1:14" x14ac:dyDescent="0.25">
      <c r="A5386" t="s">
        <v>3</v>
      </c>
      <c r="B5386" t="s">
        <v>63</v>
      </c>
      <c r="C5386" s="1">
        <v>42508</v>
      </c>
      <c r="D5386">
        <f>2-0-0</f>
        <v>2</v>
      </c>
      <c r="E5386">
        <v>4.5</v>
      </c>
      <c r="F5386" s="7">
        <v>1.9742173112338859</v>
      </c>
      <c r="G5386" s="7">
        <v>18.69664505215675</v>
      </c>
      <c r="H5386">
        <v>14.11</v>
      </c>
      <c r="I5386" s="7">
        <v>14.49904933746828</v>
      </c>
      <c r="J5386">
        <v>4.8</v>
      </c>
      <c r="K5386">
        <v>149.52000000000001</v>
      </c>
      <c r="L5386">
        <v>81</v>
      </c>
      <c r="M5386">
        <v>26.6</v>
      </c>
      <c r="N5386">
        <v>25.3</v>
      </c>
    </row>
    <row r="5387" spans="1:14" x14ac:dyDescent="0.25">
      <c r="A5387" t="s">
        <v>4</v>
      </c>
      <c r="B5387" t="s">
        <v>63</v>
      </c>
      <c r="C5387" s="1">
        <v>42508</v>
      </c>
      <c r="D5387">
        <f>6.9-0-0</f>
        <v>6.9</v>
      </c>
      <c r="E5387">
        <v>7.8</v>
      </c>
      <c r="F5387" s="7">
        <v>6.8110497237569065</v>
      </c>
      <c r="G5387" s="7">
        <v>13.886664787144065</v>
      </c>
      <c r="H5387">
        <v>10.48</v>
      </c>
      <c r="I5387" s="7">
        <v>10.768960811953763</v>
      </c>
      <c r="J5387">
        <v>6.8</v>
      </c>
      <c r="K5387">
        <v>209.80700000000004</v>
      </c>
      <c r="L5387">
        <v>140.4</v>
      </c>
      <c r="M5387">
        <v>33.4</v>
      </c>
      <c r="N5387">
        <v>31.7</v>
      </c>
    </row>
    <row r="5388" spans="1:14" x14ac:dyDescent="0.25">
      <c r="A5388" t="s">
        <v>5</v>
      </c>
      <c r="B5388" t="s">
        <v>63</v>
      </c>
      <c r="C5388" s="1">
        <v>42508</v>
      </c>
      <c r="D5388">
        <f>7.4-0-0</f>
        <v>7.4</v>
      </c>
      <c r="E5388">
        <v>7.7</v>
      </c>
      <c r="F5388" s="7">
        <v>7.3046040515653781</v>
      </c>
      <c r="G5388" s="7">
        <v>13.39639131660558</v>
      </c>
      <c r="H5388">
        <v>10.11</v>
      </c>
      <c r="I5388" s="7">
        <v>10.388758951226388</v>
      </c>
      <c r="J5388">
        <v>9.6</v>
      </c>
      <c r="K5388">
        <v>298.84300000000002</v>
      </c>
      <c r="L5388">
        <v>138.6</v>
      </c>
      <c r="M5388">
        <v>17.3</v>
      </c>
      <c r="N5388">
        <v>16.399999999999999</v>
      </c>
    </row>
    <row r="5389" spans="1:14" x14ac:dyDescent="0.25">
      <c r="A5389" t="s">
        <v>6</v>
      </c>
      <c r="B5389" t="s">
        <v>63</v>
      </c>
      <c r="C5389" s="1">
        <v>42508</v>
      </c>
      <c r="D5389">
        <f>16.8-0-0</f>
        <v>16.8</v>
      </c>
      <c r="E5389">
        <v>15.6</v>
      </c>
      <c r="F5389" s="7">
        <v>16.583425414364644</v>
      </c>
      <c r="G5389" s="7">
        <v>16.510290386241895</v>
      </c>
      <c r="H5389">
        <v>12.46</v>
      </c>
      <c r="I5389" s="7">
        <v>12.803554553143503</v>
      </c>
      <c r="J5389">
        <v>8.8000000000000007</v>
      </c>
      <c r="K5389">
        <v>273.50049999999999</v>
      </c>
      <c r="L5389">
        <v>280.8</v>
      </c>
      <c r="M5389">
        <v>22.4</v>
      </c>
      <c r="N5389">
        <v>21.3</v>
      </c>
    </row>
    <row r="5390" spans="1:14" x14ac:dyDescent="0.25">
      <c r="A5390" t="s">
        <v>7</v>
      </c>
      <c r="B5390" t="s">
        <v>63</v>
      </c>
      <c r="C5390" s="1">
        <v>42508</v>
      </c>
      <c r="D5390">
        <f>7-0-0</f>
        <v>7</v>
      </c>
      <c r="E5390">
        <v>12</v>
      </c>
      <c r="F5390" s="7">
        <v>6.9097605893186005</v>
      </c>
      <c r="G5390" s="7">
        <v>13.952917958838452</v>
      </c>
      <c r="H5390">
        <v>10.53</v>
      </c>
      <c r="I5390" s="7">
        <v>10.820339441781787</v>
      </c>
      <c r="J5390">
        <v>9.1</v>
      </c>
      <c r="K5390">
        <v>281.33199999999999</v>
      </c>
      <c r="L5390">
        <v>216</v>
      </c>
      <c r="M5390">
        <v>17.7</v>
      </c>
      <c r="N5390">
        <v>16.7</v>
      </c>
    </row>
    <row r="5391" spans="1:14" x14ac:dyDescent="0.25">
      <c r="A5391" t="s">
        <v>8</v>
      </c>
      <c r="B5391" t="s">
        <v>63</v>
      </c>
      <c r="C5391" s="1">
        <v>42508</v>
      </c>
      <c r="D5391">
        <f>9.9-0-0</f>
        <v>9.9</v>
      </c>
      <c r="E5391">
        <v>9.4</v>
      </c>
      <c r="F5391" s="7">
        <v>9.7723756906077366</v>
      </c>
      <c r="G5391" s="7">
        <v>10.600507471102338</v>
      </c>
      <c r="H5391">
        <v>8</v>
      </c>
      <c r="I5391" s="7">
        <v>8.2205807724837889</v>
      </c>
      <c r="J5391">
        <v>6.7</v>
      </c>
      <c r="K5391">
        <v>208.93000000000004</v>
      </c>
      <c r="L5391">
        <v>169.20000000000002</v>
      </c>
      <c r="M5391">
        <v>16.100000000000001</v>
      </c>
      <c r="N5391">
        <v>15.3</v>
      </c>
    </row>
    <row r="5392" spans="1:14" x14ac:dyDescent="0.25">
      <c r="A5392" t="s">
        <v>9</v>
      </c>
      <c r="B5392" t="s">
        <v>63</v>
      </c>
      <c r="C5392" s="1">
        <v>42508</v>
      </c>
      <c r="D5392">
        <f>0-0-0</f>
        <v>0</v>
      </c>
      <c r="E5392">
        <v>11.3</v>
      </c>
      <c r="F5392" s="7">
        <v>0</v>
      </c>
      <c r="G5392" s="7">
        <v>13.727657175077528</v>
      </c>
      <c r="H5392">
        <v>10.36</v>
      </c>
      <c r="I5392" s="7">
        <v>10.645652100366506</v>
      </c>
      <c r="J5392">
        <v>5.7</v>
      </c>
      <c r="K5392">
        <v>177.10499999999993</v>
      </c>
      <c r="L5392">
        <v>203.4</v>
      </c>
      <c r="M5392">
        <v>12</v>
      </c>
      <c r="N5392">
        <v>11.4</v>
      </c>
    </row>
    <row r="5393" spans="1:14" x14ac:dyDescent="0.25">
      <c r="A5393" t="s">
        <v>10</v>
      </c>
      <c r="B5393" t="s">
        <v>63</v>
      </c>
      <c r="C5393" s="1">
        <v>42508</v>
      </c>
      <c r="D5393">
        <f>12.5-0-0</f>
        <v>12.5</v>
      </c>
      <c r="E5393">
        <v>12.5</v>
      </c>
      <c r="F5393" s="7">
        <v>12.338858195211786</v>
      </c>
      <c r="G5393" s="7">
        <v>12.998872286439243</v>
      </c>
      <c r="H5393">
        <v>9.81</v>
      </c>
      <c r="I5393" s="7">
        <v>10.080487172258247</v>
      </c>
      <c r="J5393">
        <v>10.1</v>
      </c>
      <c r="K5393">
        <v>311.66000000000003</v>
      </c>
      <c r="L5393">
        <v>225</v>
      </c>
      <c r="M5393">
        <v>27.1</v>
      </c>
      <c r="N5393">
        <v>25.7</v>
      </c>
    </row>
    <row r="5394" spans="1:14" x14ac:dyDescent="0.25">
      <c r="A5394" t="s">
        <v>11</v>
      </c>
      <c r="B5394" t="s">
        <v>63</v>
      </c>
      <c r="C5394" s="1">
        <v>42508</v>
      </c>
      <c r="D5394">
        <f>10.6-0-0</f>
        <v>10.6</v>
      </c>
      <c r="E5394">
        <v>9.6</v>
      </c>
      <c r="F5394" s="7">
        <v>10.463351749539594</v>
      </c>
      <c r="G5394" s="7">
        <v>12.442345644206371</v>
      </c>
      <c r="H5394">
        <v>9.39</v>
      </c>
      <c r="I5394" s="7">
        <v>9.6489066817028473</v>
      </c>
      <c r="J5394">
        <v>6.9</v>
      </c>
      <c r="K5394">
        <v>213.92199999999997</v>
      </c>
      <c r="L5394">
        <v>172.79999999999998</v>
      </c>
      <c r="M5394">
        <v>20.6</v>
      </c>
      <c r="N5394">
        <v>19.600000000000001</v>
      </c>
    </row>
    <row r="5395" spans="1:14" x14ac:dyDescent="0.25">
      <c r="A5395" t="s">
        <v>12</v>
      </c>
      <c r="B5395" t="s">
        <v>63</v>
      </c>
      <c r="C5395" s="1">
        <v>42508</v>
      </c>
      <c r="D5395">
        <f>47.6-0-0</f>
        <v>47.6</v>
      </c>
      <c r="E5395">
        <v>28.9</v>
      </c>
      <c r="F5395" s="7">
        <v>46.986372007366484</v>
      </c>
      <c r="G5395" s="7">
        <v>8.7851705666760633</v>
      </c>
      <c r="H5395">
        <v>6.63</v>
      </c>
      <c r="I5395" s="7">
        <v>6.8128063151959406</v>
      </c>
      <c r="J5395">
        <v>19.8</v>
      </c>
      <c r="K5395">
        <v>612.61</v>
      </c>
      <c r="L5395">
        <v>520.19999999999993</v>
      </c>
      <c r="M5395">
        <v>118.2</v>
      </c>
      <c r="N5395">
        <v>112.1</v>
      </c>
    </row>
    <row r="5396" spans="1:14" x14ac:dyDescent="0.25">
      <c r="A5396" t="s">
        <v>13</v>
      </c>
      <c r="B5396" t="s">
        <v>63</v>
      </c>
      <c r="C5396" s="1">
        <v>42508</v>
      </c>
      <c r="D5396">
        <f>12-0-0</f>
        <v>12</v>
      </c>
      <c r="E5396">
        <v>10</v>
      </c>
      <c r="F5396" s="7">
        <v>11.845303867403315</v>
      </c>
      <c r="G5396" s="7">
        <v>9.2356921341979135</v>
      </c>
      <c r="H5396">
        <v>6.97</v>
      </c>
      <c r="I5396" s="7">
        <v>7.1621809980265008</v>
      </c>
      <c r="J5396">
        <v>6.6</v>
      </c>
      <c r="K5396">
        <v>204</v>
      </c>
      <c r="L5396">
        <v>180</v>
      </c>
      <c r="M5396">
        <v>14.7</v>
      </c>
      <c r="N5396">
        <v>13.9</v>
      </c>
    </row>
    <row r="5397" spans="1:14" x14ac:dyDescent="0.25">
      <c r="A5397" t="s">
        <v>14</v>
      </c>
      <c r="B5397" t="s">
        <v>63</v>
      </c>
      <c r="C5397" s="1">
        <v>42508</v>
      </c>
      <c r="D5397">
        <f>10-0-0</f>
        <v>10</v>
      </c>
      <c r="E5397">
        <v>6.1</v>
      </c>
      <c r="F5397" s="7">
        <v>9.8710865561694288</v>
      </c>
      <c r="G5397" s="7">
        <v>5.5785170566676054</v>
      </c>
      <c r="H5397">
        <v>4.21</v>
      </c>
      <c r="I5397" s="7">
        <v>4.3260806315195932</v>
      </c>
      <c r="J5397">
        <v>5.7</v>
      </c>
      <c r="K5397">
        <v>178</v>
      </c>
      <c r="L5397">
        <v>109.8</v>
      </c>
      <c r="M5397">
        <v>8.6</v>
      </c>
      <c r="N5397">
        <v>8.1999999999999993</v>
      </c>
    </row>
    <row r="5398" spans="1:14" x14ac:dyDescent="0.25">
      <c r="A5398" t="s">
        <v>15</v>
      </c>
      <c r="B5398" t="s">
        <v>63</v>
      </c>
      <c r="C5398" s="1">
        <v>42508</v>
      </c>
      <c r="D5398">
        <f>10-0-0</f>
        <v>10</v>
      </c>
      <c r="E5398">
        <v>9.9</v>
      </c>
      <c r="F5398" s="7">
        <v>9.8710865561694288</v>
      </c>
      <c r="G5398" s="7">
        <v>5.4062588102621927</v>
      </c>
      <c r="H5398">
        <v>4.08</v>
      </c>
      <c r="I5398" s="7">
        <v>4.1924961939667318</v>
      </c>
      <c r="J5398">
        <v>6.9</v>
      </c>
      <c r="K5398">
        <v>214.5</v>
      </c>
      <c r="L5398">
        <v>178.20000000000002</v>
      </c>
      <c r="M5398">
        <v>18.7</v>
      </c>
      <c r="N5398">
        <v>17.7</v>
      </c>
    </row>
    <row r="5399" spans="1:14" x14ac:dyDescent="0.25">
      <c r="A5399" t="s">
        <v>16</v>
      </c>
      <c r="B5399" t="s">
        <v>63</v>
      </c>
      <c r="C5399" s="1">
        <v>42508</v>
      </c>
      <c r="D5399">
        <f>11-0-0</f>
        <v>11</v>
      </c>
      <c r="E5399">
        <v>9.9</v>
      </c>
      <c r="F5399" s="7">
        <v>10.858195211786372</v>
      </c>
      <c r="G5399" s="7">
        <v>8.9971807160981108</v>
      </c>
      <c r="H5399">
        <v>6.79</v>
      </c>
      <c r="I5399" s="7">
        <v>6.9772179306456152</v>
      </c>
      <c r="J5399">
        <v>6.2</v>
      </c>
      <c r="K5399">
        <v>191</v>
      </c>
      <c r="L5399">
        <v>178.20000000000002</v>
      </c>
      <c r="M5399">
        <v>31.4</v>
      </c>
      <c r="N5399">
        <v>29.8</v>
      </c>
    </row>
    <row r="5400" spans="1:14" x14ac:dyDescent="0.25">
      <c r="A5400" t="s">
        <v>17</v>
      </c>
      <c r="B5400" t="s">
        <v>63</v>
      </c>
      <c r="C5400" s="1">
        <v>42508</v>
      </c>
      <c r="D5400">
        <v>0</v>
      </c>
      <c r="E5400">
        <v>17</v>
      </c>
      <c r="F5400" s="7">
        <v>0</v>
      </c>
      <c r="G5400" s="7">
        <v>4.3594586974908367</v>
      </c>
      <c r="H5400">
        <v>3.29</v>
      </c>
      <c r="I5400" s="7">
        <v>3.3807138426839582</v>
      </c>
      <c r="J5400">
        <v>76.2</v>
      </c>
      <c r="K5400">
        <v>0</v>
      </c>
      <c r="L5400">
        <v>306</v>
      </c>
      <c r="M5400">
        <v>508</v>
      </c>
      <c r="N5400">
        <v>481.9</v>
      </c>
    </row>
    <row r="5401" spans="1:14" x14ac:dyDescent="0.25">
      <c r="A5401" t="s">
        <v>18</v>
      </c>
      <c r="B5401" t="s">
        <v>63</v>
      </c>
      <c r="C5401" s="1">
        <v>42508</v>
      </c>
      <c r="D5401">
        <f>18-0-0</f>
        <v>18</v>
      </c>
      <c r="E5401">
        <v>16.2</v>
      </c>
      <c r="F5401" s="7">
        <v>17.767955801104971</v>
      </c>
      <c r="G5401" s="7">
        <v>3.2861573160417246</v>
      </c>
      <c r="H5401">
        <v>2.48</v>
      </c>
      <c r="I5401" s="7">
        <v>2.5483800394699747</v>
      </c>
      <c r="J5401">
        <v>11.5</v>
      </c>
      <c r="K5401">
        <v>356.5</v>
      </c>
      <c r="L5401">
        <v>291.59999999999997</v>
      </c>
      <c r="M5401">
        <v>82.6</v>
      </c>
      <c r="N5401">
        <v>78.3</v>
      </c>
    </row>
    <row r="5402" spans="1:14" x14ac:dyDescent="0.25">
      <c r="A5402" t="s">
        <v>19</v>
      </c>
      <c r="B5402" t="s">
        <v>63</v>
      </c>
      <c r="C5402" s="1">
        <v>42508</v>
      </c>
      <c r="D5402">
        <f>13-0-0</f>
        <v>13</v>
      </c>
      <c r="E5402">
        <v>15</v>
      </c>
      <c r="F5402" s="7">
        <v>12.832412523020258</v>
      </c>
      <c r="G5402" s="7">
        <v>3.2729066817028474</v>
      </c>
      <c r="H5402">
        <v>2.4700000000000002</v>
      </c>
      <c r="I5402" s="7">
        <v>2.5381043135043697</v>
      </c>
      <c r="J5402">
        <v>8.8000000000000007</v>
      </c>
      <c r="K5402">
        <v>272.5</v>
      </c>
      <c r="L5402">
        <v>270</v>
      </c>
      <c r="M5402">
        <v>98.6</v>
      </c>
      <c r="N5402">
        <v>93.5</v>
      </c>
    </row>
    <row r="5403" spans="1:14" x14ac:dyDescent="0.25">
      <c r="A5403" t="s">
        <v>20</v>
      </c>
      <c r="B5403" t="s">
        <v>63</v>
      </c>
      <c r="C5403" s="1">
        <v>42508</v>
      </c>
      <c r="D5403">
        <f>30-0-0</f>
        <v>30</v>
      </c>
      <c r="E5403">
        <v>23.5</v>
      </c>
      <c r="F5403" s="7">
        <v>29.613259668508288</v>
      </c>
      <c r="G5403" s="7">
        <v>2.6766281364533406</v>
      </c>
      <c r="H5403">
        <v>2.02</v>
      </c>
      <c r="I5403" s="7">
        <v>2.0756966450521563</v>
      </c>
      <c r="J5403">
        <v>17.399999999999999</v>
      </c>
      <c r="K5403">
        <v>540.5</v>
      </c>
      <c r="L5403">
        <v>423</v>
      </c>
      <c r="M5403">
        <v>99</v>
      </c>
      <c r="N5403">
        <v>93.9</v>
      </c>
    </row>
    <row r="5404" spans="1:14" x14ac:dyDescent="0.25">
      <c r="A5404" t="s">
        <v>21</v>
      </c>
      <c r="B5404" t="s">
        <v>63</v>
      </c>
      <c r="C5404" s="1">
        <v>42508</v>
      </c>
      <c r="D5404">
        <f>26.5-0-0</f>
        <v>26.5</v>
      </c>
      <c r="E5404">
        <v>22.5</v>
      </c>
      <c r="F5404" s="7">
        <v>26.158379373848987</v>
      </c>
      <c r="G5404" s="7">
        <v>4.0016915703411327</v>
      </c>
      <c r="H5404">
        <v>3.02</v>
      </c>
      <c r="I5404" s="7">
        <v>3.1032692416126304</v>
      </c>
      <c r="J5404">
        <v>15.5</v>
      </c>
      <c r="K5404">
        <v>481</v>
      </c>
      <c r="L5404">
        <v>405</v>
      </c>
      <c r="M5404">
        <v>162.30000000000001</v>
      </c>
      <c r="N5404">
        <v>154</v>
      </c>
    </row>
    <row r="5405" spans="1:14" x14ac:dyDescent="0.25">
      <c r="A5405" t="s">
        <v>22</v>
      </c>
      <c r="B5405" t="s">
        <v>63</v>
      </c>
      <c r="C5405" s="1">
        <v>42508</v>
      </c>
      <c r="D5405">
        <f>18.5-0-0</f>
        <v>18.5</v>
      </c>
      <c r="E5405">
        <v>17.100000000000001</v>
      </c>
      <c r="F5405" s="7">
        <v>18.261510128913443</v>
      </c>
      <c r="G5405" s="7">
        <v>1.881590076120665</v>
      </c>
      <c r="H5405">
        <v>1.42</v>
      </c>
      <c r="I5405" s="7">
        <v>1.4591530871158724</v>
      </c>
      <c r="J5405">
        <v>10.4</v>
      </c>
      <c r="K5405">
        <v>322</v>
      </c>
      <c r="L5405">
        <v>307.8</v>
      </c>
      <c r="M5405">
        <v>102.5</v>
      </c>
      <c r="N5405">
        <v>97.2</v>
      </c>
    </row>
    <row r="5406" spans="1:14" x14ac:dyDescent="0.25">
      <c r="A5406" t="s">
        <v>23</v>
      </c>
      <c r="B5406" t="s">
        <v>63</v>
      </c>
      <c r="C5406" s="1">
        <v>42508</v>
      </c>
      <c r="D5406">
        <f>3.2-0-0</f>
        <v>3.2</v>
      </c>
      <c r="E5406">
        <v>5</v>
      </c>
      <c r="F5406" s="7">
        <v>3.1587476979742175</v>
      </c>
      <c r="G5406" s="7">
        <v>3.1138990696363118</v>
      </c>
      <c r="H5406">
        <v>2.35</v>
      </c>
      <c r="I5406" s="7">
        <v>2.4147956019171128</v>
      </c>
      <c r="J5406">
        <v>3.3</v>
      </c>
      <c r="K5406">
        <v>101.27</v>
      </c>
      <c r="L5406">
        <v>90</v>
      </c>
      <c r="M5406">
        <v>2.9</v>
      </c>
      <c r="N5406">
        <v>2.8</v>
      </c>
    </row>
    <row r="5407" spans="1:14" x14ac:dyDescent="0.25">
      <c r="A5407" t="s">
        <v>24</v>
      </c>
      <c r="B5407" t="s">
        <v>63</v>
      </c>
      <c r="C5407" s="1">
        <v>42508</v>
      </c>
      <c r="D5407">
        <f>34-0-0</f>
        <v>34</v>
      </c>
      <c r="E5407">
        <v>41</v>
      </c>
      <c r="F5407" s="7">
        <v>33.561694290976057</v>
      </c>
      <c r="G5407" s="7">
        <v>2.2791091062870028</v>
      </c>
      <c r="H5407">
        <v>1.72</v>
      </c>
      <c r="I5407" s="7">
        <v>1.7674248660840146</v>
      </c>
      <c r="J5407">
        <v>21.2</v>
      </c>
      <c r="K5407">
        <v>658.5</v>
      </c>
      <c r="L5407">
        <v>738</v>
      </c>
      <c r="M5407">
        <v>209.7</v>
      </c>
      <c r="N5407">
        <v>198.9</v>
      </c>
    </row>
    <row r="5408" spans="1:14" x14ac:dyDescent="0.25">
      <c r="A5408" t="s">
        <v>25</v>
      </c>
      <c r="B5408" t="s">
        <v>63</v>
      </c>
      <c r="C5408" s="1">
        <v>42508</v>
      </c>
      <c r="D5408">
        <f>6.5-0-0</f>
        <v>6.5</v>
      </c>
      <c r="E5408">
        <v>6.3</v>
      </c>
      <c r="F5408" s="7">
        <v>6.416206261510129</v>
      </c>
      <c r="G5408" s="7">
        <v>3.0608965322808004</v>
      </c>
      <c r="H5408">
        <v>2.31</v>
      </c>
      <c r="I5408" s="7">
        <v>2.3736926980546937</v>
      </c>
      <c r="J5408">
        <v>3.5</v>
      </c>
      <c r="K5408">
        <v>109.5</v>
      </c>
      <c r="L5408">
        <v>113.39999999999999</v>
      </c>
      <c r="M5408">
        <v>5.2</v>
      </c>
      <c r="N5408">
        <v>5</v>
      </c>
    </row>
    <row r="5409" spans="1:14" x14ac:dyDescent="0.25">
      <c r="A5409" t="s">
        <v>26</v>
      </c>
      <c r="B5409" t="s">
        <v>63</v>
      </c>
      <c r="C5409" s="1">
        <v>42508</v>
      </c>
      <c r="D5409">
        <f>15.5-0-0</f>
        <v>15.5</v>
      </c>
      <c r="E5409">
        <v>13.8</v>
      </c>
      <c r="F5409" s="7">
        <v>15.300184162062616</v>
      </c>
      <c r="G5409" s="7">
        <v>2.0670989568649563</v>
      </c>
      <c r="H5409">
        <v>1.56</v>
      </c>
      <c r="I5409" s="7">
        <v>1.6030132506343386</v>
      </c>
      <c r="J5409">
        <v>10.9</v>
      </c>
      <c r="K5409">
        <v>337.5</v>
      </c>
      <c r="L5409">
        <v>248.4</v>
      </c>
      <c r="M5409">
        <v>32.5</v>
      </c>
      <c r="N5409">
        <v>30.8</v>
      </c>
    </row>
    <row r="5410" spans="1:14" x14ac:dyDescent="0.25">
      <c r="A5410" t="s">
        <v>27</v>
      </c>
      <c r="B5410" t="s">
        <v>63</v>
      </c>
      <c r="C5410" s="1">
        <v>42508</v>
      </c>
      <c r="D5410">
        <f>16-0-0</f>
        <v>16</v>
      </c>
      <c r="E5410">
        <v>18.2</v>
      </c>
      <c r="F5410" s="7">
        <v>15.793738489871087</v>
      </c>
      <c r="G5410" s="7">
        <v>1.7888356357485196</v>
      </c>
      <c r="H5410">
        <v>1.35</v>
      </c>
      <c r="I5410" s="7">
        <v>1.3872230053566394</v>
      </c>
      <c r="J5410">
        <v>11.3</v>
      </c>
      <c r="K5410">
        <v>349.5</v>
      </c>
      <c r="L5410">
        <v>327.59999999999997</v>
      </c>
      <c r="M5410">
        <v>108.8</v>
      </c>
      <c r="N5410">
        <v>103.2</v>
      </c>
    </row>
    <row r="5411" spans="1:14" x14ac:dyDescent="0.25">
      <c r="A5411" t="s">
        <v>28</v>
      </c>
      <c r="B5411" t="s">
        <v>63</v>
      </c>
      <c r="C5411" s="1">
        <v>42508</v>
      </c>
      <c r="D5411">
        <f>10-0-0</f>
        <v>10</v>
      </c>
      <c r="E5411">
        <v>7</v>
      </c>
      <c r="F5411" s="7">
        <v>9.8710865561694288</v>
      </c>
      <c r="G5411" s="7">
        <v>1.7755850014096419</v>
      </c>
      <c r="H5411">
        <v>1.34</v>
      </c>
      <c r="I5411" s="7">
        <v>1.3769472793910347</v>
      </c>
      <c r="J5411">
        <v>3.8</v>
      </c>
      <c r="K5411">
        <v>119</v>
      </c>
      <c r="L5411">
        <v>126</v>
      </c>
      <c r="M5411">
        <v>37.4</v>
      </c>
      <c r="N5411">
        <v>35.4</v>
      </c>
    </row>
    <row r="5412" spans="1:14" x14ac:dyDescent="0.25">
      <c r="A5412" t="s">
        <v>29</v>
      </c>
      <c r="B5412" t="s">
        <v>63</v>
      </c>
      <c r="C5412" s="1">
        <v>42508</v>
      </c>
      <c r="D5412">
        <f>15-0-0</f>
        <v>15</v>
      </c>
      <c r="E5412">
        <v>12.4</v>
      </c>
      <c r="F5412" s="7">
        <v>14.806629834254144</v>
      </c>
      <c r="G5412" s="7">
        <v>1.7093318297152522</v>
      </c>
      <c r="H5412">
        <v>1.29</v>
      </c>
      <c r="I5412" s="7">
        <v>1.325568649563011</v>
      </c>
      <c r="J5412">
        <v>9.6999999999999993</v>
      </c>
      <c r="K5412">
        <v>302</v>
      </c>
      <c r="L5412">
        <v>223.20000000000002</v>
      </c>
      <c r="M5412">
        <v>20.5</v>
      </c>
      <c r="N5412">
        <v>19.399999999999999</v>
      </c>
    </row>
    <row r="5413" spans="1:14" x14ac:dyDescent="0.25">
      <c r="A5413" t="s">
        <v>30</v>
      </c>
      <c r="B5413" t="s">
        <v>63</v>
      </c>
      <c r="C5413" s="1">
        <v>42508</v>
      </c>
      <c r="D5413">
        <f>26-0-0</f>
        <v>26</v>
      </c>
      <c r="E5413">
        <v>31.3</v>
      </c>
      <c r="F5413" s="7">
        <v>25.664825046040516</v>
      </c>
      <c r="G5413" s="7">
        <v>2.1201014942204677</v>
      </c>
      <c r="H5413">
        <v>1.6</v>
      </c>
      <c r="I5413" s="7">
        <v>1.6441161544967575</v>
      </c>
      <c r="J5413">
        <v>20.2</v>
      </c>
      <c r="K5413">
        <v>627.5</v>
      </c>
      <c r="L5413">
        <v>563.4</v>
      </c>
      <c r="M5413">
        <v>45.4</v>
      </c>
      <c r="N5413">
        <v>43.1</v>
      </c>
    </row>
    <row r="5414" spans="1:14" x14ac:dyDescent="0.25">
      <c r="A5414" t="s">
        <v>31</v>
      </c>
      <c r="B5414" t="s">
        <v>63</v>
      </c>
      <c r="C5414" s="1">
        <v>42508</v>
      </c>
      <c r="D5414">
        <f>53-0-0</f>
        <v>53</v>
      </c>
      <c r="E5414">
        <v>41.6</v>
      </c>
      <c r="F5414" s="7">
        <v>52.316758747697975</v>
      </c>
      <c r="G5414" s="7">
        <v>1.7755850014096419</v>
      </c>
      <c r="H5414">
        <v>1.34</v>
      </c>
      <c r="I5414" s="7">
        <v>1.3769472793910347</v>
      </c>
      <c r="J5414">
        <v>30.1</v>
      </c>
      <c r="K5414">
        <v>932</v>
      </c>
      <c r="L5414">
        <v>748.80000000000007</v>
      </c>
      <c r="M5414">
        <v>116.9</v>
      </c>
      <c r="N5414">
        <v>110.9</v>
      </c>
    </row>
    <row r="5415" spans="1:14" x14ac:dyDescent="0.25">
      <c r="A5415" t="s">
        <v>32</v>
      </c>
      <c r="B5415" t="s">
        <v>63</v>
      </c>
      <c r="C5415" s="1">
        <v>42508</v>
      </c>
      <c r="D5415">
        <f>7-0-0</f>
        <v>7</v>
      </c>
      <c r="E5415">
        <v>6.8</v>
      </c>
      <c r="F5415" s="7">
        <v>6.9097605893186005</v>
      </c>
      <c r="G5415" s="7">
        <v>1.0998026501268676</v>
      </c>
      <c r="H5415">
        <v>0.83</v>
      </c>
      <c r="I5415" s="7">
        <v>0.85288525514519298</v>
      </c>
      <c r="J5415">
        <v>4.0999999999999996</v>
      </c>
      <c r="K5415">
        <v>127.5</v>
      </c>
      <c r="L5415">
        <v>122.39999999999999</v>
      </c>
      <c r="M5415">
        <v>33.200000000000003</v>
      </c>
      <c r="N5415">
        <v>31.5</v>
      </c>
    </row>
    <row r="5416" spans="1:14" x14ac:dyDescent="0.25">
      <c r="A5416" t="s">
        <v>33</v>
      </c>
      <c r="B5416" t="s">
        <v>63</v>
      </c>
      <c r="C5416" s="1">
        <v>42508</v>
      </c>
      <c r="D5416">
        <v>0</v>
      </c>
      <c r="E5416">
        <v>15</v>
      </c>
      <c r="F5416" s="7">
        <v>0</v>
      </c>
      <c r="G5416" s="7">
        <v>1.2853115308711585</v>
      </c>
      <c r="H5416">
        <v>0.97</v>
      </c>
      <c r="I5416" s="7">
        <v>0.9967454186636594</v>
      </c>
      <c r="J5416">
        <v>67.2</v>
      </c>
      <c r="K5416">
        <v>0</v>
      </c>
      <c r="L5416">
        <v>270</v>
      </c>
      <c r="M5416">
        <v>822.6</v>
      </c>
      <c r="N5416">
        <v>780.2</v>
      </c>
    </row>
    <row r="5417" spans="1:14" x14ac:dyDescent="0.25">
      <c r="A5417" t="s">
        <v>34</v>
      </c>
      <c r="B5417" t="s">
        <v>63</v>
      </c>
      <c r="C5417" s="1">
        <v>42508</v>
      </c>
      <c r="D5417">
        <f>2.9-0-0</f>
        <v>2.9</v>
      </c>
      <c r="E5417">
        <v>7.7</v>
      </c>
      <c r="F5417" s="7">
        <v>2.8626151012891343</v>
      </c>
      <c r="G5417" s="7">
        <v>0.7420355229771638</v>
      </c>
      <c r="H5417">
        <v>0.56000000000000005</v>
      </c>
      <c r="I5417" s="7">
        <v>0.57544065407386524</v>
      </c>
      <c r="J5417">
        <v>4.7</v>
      </c>
      <c r="K5417">
        <v>146.04500000000002</v>
      </c>
      <c r="L5417">
        <v>138.6</v>
      </c>
      <c r="M5417">
        <v>10.6</v>
      </c>
      <c r="N5417">
        <v>10.1</v>
      </c>
    </row>
    <row r="5418" spans="1:14" x14ac:dyDescent="0.25">
      <c r="A5418" t="s">
        <v>35</v>
      </c>
      <c r="B5418" t="s">
        <v>63</v>
      </c>
      <c r="C5418" s="1">
        <v>42508</v>
      </c>
      <c r="D5418">
        <f>21.5-0-0</f>
        <v>21.5</v>
      </c>
      <c r="E5418">
        <v>18</v>
      </c>
      <c r="F5418" s="7">
        <v>21.222836095764272</v>
      </c>
      <c r="G5418" s="7">
        <v>0.72878488863828583</v>
      </c>
      <c r="H5418">
        <v>0.55000000000000004</v>
      </c>
      <c r="I5418" s="7">
        <v>0.56516492810826047</v>
      </c>
      <c r="J5418">
        <v>12.3</v>
      </c>
      <c r="K5418">
        <v>382.5</v>
      </c>
      <c r="L5418">
        <v>324</v>
      </c>
      <c r="M5418">
        <v>119.9</v>
      </c>
      <c r="N5418">
        <v>113.7</v>
      </c>
    </row>
    <row r="5419" spans="1:14" x14ac:dyDescent="0.25">
      <c r="A5419" t="s">
        <v>36</v>
      </c>
      <c r="B5419" t="s">
        <v>63</v>
      </c>
      <c r="C5419" s="1">
        <v>42508</v>
      </c>
      <c r="D5419">
        <v>0</v>
      </c>
      <c r="E5419">
        <v>8</v>
      </c>
      <c r="F5419" s="7">
        <v>0</v>
      </c>
      <c r="G5419" s="7">
        <v>0.33126585847194806</v>
      </c>
      <c r="H5419">
        <v>0.25</v>
      </c>
      <c r="I5419" s="7">
        <v>0.2568931491401184</v>
      </c>
      <c r="J5419">
        <v>35.9</v>
      </c>
      <c r="K5419">
        <v>0</v>
      </c>
      <c r="L5419">
        <v>144</v>
      </c>
      <c r="M5419">
        <v>0</v>
      </c>
      <c r="N5419">
        <v>0</v>
      </c>
    </row>
    <row r="5420" spans="1:14" x14ac:dyDescent="0.25">
      <c r="A5420" t="s">
        <v>37</v>
      </c>
      <c r="B5420" t="s">
        <v>63</v>
      </c>
      <c r="C5420" s="1">
        <v>42508</v>
      </c>
      <c r="D5420">
        <v>0</v>
      </c>
      <c r="E5420">
        <v>0</v>
      </c>
      <c r="F5420" s="7">
        <v>0</v>
      </c>
      <c r="G5420" s="7">
        <v>0</v>
      </c>
      <c r="H5420">
        <v>0</v>
      </c>
      <c r="I5420" s="7">
        <v>0</v>
      </c>
      <c r="J5420">
        <v>0</v>
      </c>
      <c r="K5420">
        <v>0</v>
      </c>
      <c r="L5420">
        <v>0</v>
      </c>
      <c r="M5420">
        <v>0</v>
      </c>
      <c r="N5420">
        <v>0</v>
      </c>
    </row>
    <row r="5421" spans="1:14" x14ac:dyDescent="0.25">
      <c r="A5421" t="s">
        <v>38</v>
      </c>
      <c r="B5421" t="s">
        <v>63</v>
      </c>
      <c r="C5421" s="1">
        <v>42508</v>
      </c>
      <c r="D5421">
        <v>0</v>
      </c>
      <c r="E5421">
        <v>10</v>
      </c>
      <c r="F5421" s="7">
        <v>0</v>
      </c>
      <c r="G5421" s="7">
        <v>0</v>
      </c>
      <c r="H5421">
        <v>0</v>
      </c>
      <c r="I5421" s="7">
        <v>0</v>
      </c>
      <c r="J5421">
        <v>44.8</v>
      </c>
      <c r="K5421">
        <v>0</v>
      </c>
      <c r="L5421">
        <v>180</v>
      </c>
      <c r="M5421">
        <v>551.20000000000005</v>
      </c>
      <c r="N5421">
        <v>522.79999999999995</v>
      </c>
    </row>
    <row r="5422" spans="1:14" x14ac:dyDescent="0.25">
      <c r="A5422" t="s">
        <v>59</v>
      </c>
      <c r="B5422" t="s">
        <v>63</v>
      </c>
      <c r="C5422" s="1">
        <v>42508</v>
      </c>
      <c r="D5422">
        <v>0</v>
      </c>
      <c r="E5422">
        <v>5</v>
      </c>
      <c r="F5422" s="7">
        <v>0</v>
      </c>
      <c r="G5422" s="7">
        <v>0</v>
      </c>
      <c r="I5422" s="7">
        <v>0</v>
      </c>
      <c r="K5422">
        <v>0</v>
      </c>
      <c r="L5422">
        <v>90</v>
      </c>
      <c r="M5422">
        <v>0</v>
      </c>
      <c r="N5422">
        <v>0</v>
      </c>
    </row>
    <row r="5423" spans="1:14" x14ac:dyDescent="0.25">
      <c r="A5423" t="s">
        <v>1</v>
      </c>
      <c r="B5423" t="s">
        <v>63</v>
      </c>
      <c r="C5423" s="1">
        <v>42509</v>
      </c>
      <c r="D5423">
        <v>596.4</v>
      </c>
      <c r="E5423">
        <v>507.19999999999993</v>
      </c>
      <c r="F5423">
        <v>532</v>
      </c>
      <c r="G5423">
        <v>235</v>
      </c>
      <c r="H5423">
        <v>177.35000000000002</v>
      </c>
      <c r="I5423">
        <v>180.88000000000002</v>
      </c>
      <c r="J5423">
        <v>546.15714285714284</v>
      </c>
      <c r="K5423">
        <v>11579.699999999999</v>
      </c>
      <c r="L5423">
        <v>10522</v>
      </c>
      <c r="M5423">
        <v>3816</v>
      </c>
      <c r="N5423">
        <v>3577.4800000000009</v>
      </c>
    </row>
    <row r="5424" spans="1:14" x14ac:dyDescent="0.25">
      <c r="A5424" t="s">
        <v>2</v>
      </c>
      <c r="B5424" t="s">
        <v>63</v>
      </c>
      <c r="C5424" s="1">
        <v>42509</v>
      </c>
      <c r="D5424">
        <f>10.6-0-0</f>
        <v>10.6</v>
      </c>
      <c r="E5424">
        <v>16.100000000000001</v>
      </c>
      <c r="F5424" s="7">
        <v>9.455399061032864</v>
      </c>
      <c r="G5424" s="7">
        <v>27.428813081477301</v>
      </c>
      <c r="H5424">
        <v>20.7</v>
      </c>
      <c r="I5424" s="7">
        <v>21.112015787989851</v>
      </c>
      <c r="J5424">
        <v>9.6999999999999993</v>
      </c>
      <c r="K5424">
        <v>312.41000000000003</v>
      </c>
      <c r="L5424">
        <v>305.90000000000003</v>
      </c>
      <c r="M5424">
        <v>28</v>
      </c>
      <c r="N5424">
        <v>26.3</v>
      </c>
    </row>
    <row r="5425" spans="1:14" x14ac:dyDescent="0.25">
      <c r="A5425" t="s">
        <v>3</v>
      </c>
      <c r="B5425" t="s">
        <v>63</v>
      </c>
      <c r="C5425" s="1">
        <v>42509</v>
      </c>
      <c r="D5425">
        <f>2-0-0</f>
        <v>2</v>
      </c>
      <c r="E5425">
        <v>4.5</v>
      </c>
      <c r="F5425" s="7">
        <v>1.784037558685446</v>
      </c>
      <c r="G5425" s="7">
        <v>18.69664505215675</v>
      </c>
      <c r="H5425">
        <v>14.11</v>
      </c>
      <c r="I5425" s="7">
        <v>14.390847476740907</v>
      </c>
      <c r="J5425">
        <v>4.7</v>
      </c>
      <c r="K5425">
        <v>151.54</v>
      </c>
      <c r="L5425">
        <v>85.5</v>
      </c>
      <c r="M5425">
        <v>27.9</v>
      </c>
      <c r="N5425">
        <v>26.2</v>
      </c>
    </row>
    <row r="5426" spans="1:14" x14ac:dyDescent="0.25">
      <c r="A5426" t="s">
        <v>4</v>
      </c>
      <c r="B5426" t="s">
        <v>63</v>
      </c>
      <c r="C5426" s="1">
        <v>42509</v>
      </c>
      <c r="D5426">
        <f>10.3-0-0</f>
        <v>10.3</v>
      </c>
      <c r="E5426">
        <v>7.8</v>
      </c>
      <c r="F5426" s="7">
        <v>9.1877934272300479</v>
      </c>
      <c r="G5426" s="7">
        <v>13.886664787144065</v>
      </c>
      <c r="H5426">
        <v>10.48</v>
      </c>
      <c r="I5426" s="7">
        <v>10.68859543276008</v>
      </c>
      <c r="J5426">
        <v>6.9</v>
      </c>
      <c r="K5426">
        <v>220.05700000000004</v>
      </c>
      <c r="L5426">
        <v>148.19999999999999</v>
      </c>
      <c r="M5426">
        <v>36.299999999999997</v>
      </c>
      <c r="N5426">
        <v>34</v>
      </c>
    </row>
    <row r="5427" spans="1:14" x14ac:dyDescent="0.25">
      <c r="A5427" t="s">
        <v>5</v>
      </c>
      <c r="B5427" t="s">
        <v>63</v>
      </c>
      <c r="C5427" s="1">
        <v>42509</v>
      </c>
      <c r="D5427">
        <f>7.7-0-0</f>
        <v>7.7</v>
      </c>
      <c r="E5427">
        <v>7.7</v>
      </c>
      <c r="F5427" s="7">
        <v>6.8685446009389679</v>
      </c>
      <c r="G5427" s="7">
        <v>13.39639131660558</v>
      </c>
      <c r="H5427">
        <v>10.11</v>
      </c>
      <c r="I5427" s="7">
        <v>10.311230899351564</v>
      </c>
      <c r="J5427">
        <v>9.5</v>
      </c>
      <c r="K5427">
        <v>306.51799999999997</v>
      </c>
      <c r="L5427">
        <v>146.30000000000001</v>
      </c>
      <c r="M5427">
        <v>18.399999999999999</v>
      </c>
      <c r="N5427">
        <v>17.2</v>
      </c>
    </row>
    <row r="5428" spans="1:14" x14ac:dyDescent="0.25">
      <c r="A5428" t="s">
        <v>6</v>
      </c>
      <c r="B5428" t="s">
        <v>63</v>
      </c>
      <c r="C5428" s="1">
        <v>42509</v>
      </c>
      <c r="D5428">
        <f>31.4-0-0</f>
        <v>31.4</v>
      </c>
      <c r="E5428">
        <v>15.6</v>
      </c>
      <c r="F5428" s="7">
        <v>28.009389671361504</v>
      </c>
      <c r="G5428" s="7">
        <v>16.510290386241895</v>
      </c>
      <c r="H5428">
        <v>12.46</v>
      </c>
      <c r="I5428" s="7">
        <v>12.708005638567805</v>
      </c>
      <c r="J5428">
        <v>9.5</v>
      </c>
      <c r="K5428">
        <v>304.90049999999997</v>
      </c>
      <c r="L5428">
        <v>296.39999999999998</v>
      </c>
      <c r="M5428">
        <v>25.9</v>
      </c>
      <c r="N5428">
        <v>24.3</v>
      </c>
    </row>
    <row r="5429" spans="1:14" x14ac:dyDescent="0.25">
      <c r="A5429" t="s">
        <v>7</v>
      </c>
      <c r="B5429" t="s">
        <v>63</v>
      </c>
      <c r="C5429" s="1">
        <v>42509</v>
      </c>
      <c r="D5429">
        <f>13-0-0</f>
        <v>13</v>
      </c>
      <c r="E5429">
        <v>12</v>
      </c>
      <c r="F5429" s="7">
        <v>11.5962441314554</v>
      </c>
      <c r="G5429" s="7">
        <v>13.952917958838452</v>
      </c>
      <c r="H5429">
        <v>10.53</v>
      </c>
      <c r="I5429" s="7">
        <v>10.739590639977445</v>
      </c>
      <c r="J5429">
        <v>9.1999999999999993</v>
      </c>
      <c r="K5429">
        <v>294.32199999999995</v>
      </c>
      <c r="L5429">
        <v>228</v>
      </c>
      <c r="M5429">
        <v>19.100000000000001</v>
      </c>
      <c r="N5429">
        <v>17.899999999999999</v>
      </c>
    </row>
    <row r="5430" spans="1:14" x14ac:dyDescent="0.25">
      <c r="A5430" t="s">
        <v>8</v>
      </c>
      <c r="B5430" t="s">
        <v>63</v>
      </c>
      <c r="C5430" s="1">
        <v>42509</v>
      </c>
      <c r="D5430">
        <f>13.4-0-0</f>
        <v>13.4</v>
      </c>
      <c r="E5430">
        <v>9.4</v>
      </c>
      <c r="F5430" s="7">
        <v>11.95305164319249</v>
      </c>
      <c r="G5430" s="7">
        <v>10.600507471102338</v>
      </c>
      <c r="H5430">
        <v>8</v>
      </c>
      <c r="I5430" s="7">
        <v>8.1592331547786863</v>
      </c>
      <c r="J5430">
        <v>6.9</v>
      </c>
      <c r="K5430">
        <v>222.31000000000003</v>
      </c>
      <c r="L5430">
        <v>178.6</v>
      </c>
      <c r="M5430">
        <v>17.8</v>
      </c>
      <c r="N5430">
        <v>16.7</v>
      </c>
    </row>
    <row r="5431" spans="1:14" x14ac:dyDescent="0.25">
      <c r="A5431" t="s">
        <v>9</v>
      </c>
      <c r="B5431" t="s">
        <v>63</v>
      </c>
      <c r="C5431" s="1">
        <v>42509</v>
      </c>
      <c r="D5431">
        <f>0-0-0</f>
        <v>0</v>
      </c>
      <c r="E5431">
        <v>11.3</v>
      </c>
      <c r="F5431" s="7">
        <v>0</v>
      </c>
      <c r="G5431" s="7">
        <v>13.727657175077528</v>
      </c>
      <c r="H5431">
        <v>10.36</v>
      </c>
      <c r="I5431" s="7">
        <v>10.566206935438398</v>
      </c>
      <c r="J5431">
        <v>5.5</v>
      </c>
      <c r="K5431">
        <v>177.10499999999993</v>
      </c>
      <c r="L5431">
        <v>214.70000000000002</v>
      </c>
      <c r="M5431">
        <v>12.4</v>
      </c>
      <c r="N5431">
        <v>11.6</v>
      </c>
    </row>
    <row r="5432" spans="1:14" x14ac:dyDescent="0.25">
      <c r="A5432" t="s">
        <v>10</v>
      </c>
      <c r="B5432" t="s">
        <v>63</v>
      </c>
      <c r="C5432" s="1">
        <v>42509</v>
      </c>
      <c r="D5432">
        <f>15.3-0-0</f>
        <v>15.3</v>
      </c>
      <c r="E5432">
        <v>12.5</v>
      </c>
      <c r="F5432" s="7">
        <v>13.647887323943664</v>
      </c>
      <c r="G5432" s="7">
        <v>12.998872286439243</v>
      </c>
      <c r="H5432">
        <v>9.81</v>
      </c>
      <c r="I5432" s="7">
        <v>10.005259656047365</v>
      </c>
      <c r="J5432">
        <v>10.199999999999999</v>
      </c>
      <c r="K5432">
        <v>326.99500000000006</v>
      </c>
      <c r="L5432">
        <v>237.5</v>
      </c>
      <c r="M5432">
        <v>29.4</v>
      </c>
      <c r="N5432">
        <v>27.6</v>
      </c>
    </row>
    <row r="5433" spans="1:14" x14ac:dyDescent="0.25">
      <c r="A5433" t="s">
        <v>11</v>
      </c>
      <c r="B5433" t="s">
        <v>63</v>
      </c>
      <c r="C5433" s="1">
        <v>42509</v>
      </c>
      <c r="D5433">
        <f>10.2-0-0</f>
        <v>10.199999999999999</v>
      </c>
      <c r="E5433">
        <v>9.6</v>
      </c>
      <c r="F5433" s="7">
        <v>9.0985915492957741</v>
      </c>
      <c r="G5433" s="7">
        <v>12.442345644206371</v>
      </c>
      <c r="H5433">
        <v>9.39</v>
      </c>
      <c r="I5433" s="7">
        <v>9.5768999154214836</v>
      </c>
      <c r="J5433">
        <v>7</v>
      </c>
      <c r="K5433">
        <v>224.10199999999998</v>
      </c>
      <c r="L5433">
        <v>182.4</v>
      </c>
      <c r="M5433">
        <v>22.4</v>
      </c>
      <c r="N5433">
        <v>21</v>
      </c>
    </row>
    <row r="5434" spans="1:14" x14ac:dyDescent="0.25">
      <c r="A5434" t="s">
        <v>12</v>
      </c>
      <c r="B5434" t="s">
        <v>63</v>
      </c>
      <c r="C5434" s="1">
        <v>42509</v>
      </c>
      <c r="D5434">
        <f>47.6-0-0</f>
        <v>47.6</v>
      </c>
      <c r="E5434">
        <v>28.9</v>
      </c>
      <c r="F5434" s="7">
        <v>42.460093896713616</v>
      </c>
      <c r="G5434" s="7">
        <v>8.7851705666760633</v>
      </c>
      <c r="H5434">
        <v>6.63</v>
      </c>
      <c r="I5434" s="7">
        <v>6.7619644770228353</v>
      </c>
      <c r="J5434">
        <v>20.6</v>
      </c>
      <c r="K5434">
        <v>660.18000000000006</v>
      </c>
      <c r="L5434">
        <v>549.1</v>
      </c>
      <c r="M5434">
        <v>131.80000000000001</v>
      </c>
      <c r="N5434">
        <v>123.6</v>
      </c>
    </row>
    <row r="5435" spans="1:14" x14ac:dyDescent="0.25">
      <c r="A5435" t="s">
        <v>13</v>
      </c>
      <c r="B5435" t="s">
        <v>63</v>
      </c>
      <c r="C5435" s="1">
        <v>42509</v>
      </c>
      <c r="D5435">
        <f>12-0-0</f>
        <v>12</v>
      </c>
      <c r="E5435">
        <v>10</v>
      </c>
      <c r="F5435" s="7">
        <v>10.704225352112676</v>
      </c>
      <c r="G5435" s="7">
        <v>9.2356921341979135</v>
      </c>
      <c r="H5435">
        <v>6.97</v>
      </c>
      <c r="I5435" s="7">
        <v>7.1087318861009292</v>
      </c>
      <c r="J5435">
        <v>6.7</v>
      </c>
      <c r="K5435">
        <v>216</v>
      </c>
      <c r="L5435">
        <v>190</v>
      </c>
      <c r="M5435">
        <v>16.100000000000001</v>
      </c>
      <c r="N5435">
        <v>15.1</v>
      </c>
    </row>
    <row r="5436" spans="1:14" x14ac:dyDescent="0.25">
      <c r="A5436" t="s">
        <v>14</v>
      </c>
      <c r="B5436" t="s">
        <v>63</v>
      </c>
      <c r="C5436" s="1">
        <v>42509</v>
      </c>
      <c r="D5436">
        <f>8.5-0-0</f>
        <v>8.5</v>
      </c>
      <c r="E5436">
        <v>7</v>
      </c>
      <c r="F5436" s="7">
        <v>7.5821596244131459</v>
      </c>
      <c r="G5436" s="7">
        <v>5.5785170566676054</v>
      </c>
      <c r="H5436">
        <v>4.21</v>
      </c>
      <c r="I5436" s="7">
        <v>4.2937964477022836</v>
      </c>
      <c r="J5436">
        <v>5.8</v>
      </c>
      <c r="K5436">
        <v>186.5</v>
      </c>
      <c r="L5436">
        <v>133</v>
      </c>
      <c r="M5436">
        <v>9.4</v>
      </c>
      <c r="N5436">
        <v>8.8000000000000007</v>
      </c>
    </row>
    <row r="5437" spans="1:14" x14ac:dyDescent="0.25">
      <c r="A5437" t="s">
        <v>15</v>
      </c>
      <c r="B5437" t="s">
        <v>63</v>
      </c>
      <c r="C5437" s="1">
        <v>42509</v>
      </c>
      <c r="D5437">
        <f>10-0-0</f>
        <v>10</v>
      </c>
      <c r="E5437">
        <v>9.9</v>
      </c>
      <c r="F5437" s="7">
        <v>8.92018779342723</v>
      </c>
      <c r="G5437" s="7">
        <v>5.4062588102621927</v>
      </c>
      <c r="H5437">
        <v>4.08</v>
      </c>
      <c r="I5437" s="7">
        <v>4.1612089089371302</v>
      </c>
      <c r="J5437">
        <v>7</v>
      </c>
      <c r="K5437">
        <v>224.5</v>
      </c>
      <c r="L5437">
        <v>188.1</v>
      </c>
      <c r="M5437">
        <v>20.2</v>
      </c>
      <c r="N5437">
        <v>18.899999999999999</v>
      </c>
    </row>
    <row r="5438" spans="1:14" x14ac:dyDescent="0.25">
      <c r="A5438" t="s">
        <v>16</v>
      </c>
      <c r="B5438" t="s">
        <v>63</v>
      </c>
      <c r="C5438" s="1">
        <v>42509</v>
      </c>
      <c r="D5438">
        <f>11-0-0</f>
        <v>11</v>
      </c>
      <c r="E5438">
        <v>9.9</v>
      </c>
      <c r="F5438" s="7">
        <v>9.8122065727699539</v>
      </c>
      <c r="G5438" s="7">
        <v>8.9971807160981108</v>
      </c>
      <c r="H5438">
        <v>6.79</v>
      </c>
      <c r="I5438" s="7">
        <v>6.9251491401184095</v>
      </c>
      <c r="J5438">
        <v>6.3</v>
      </c>
      <c r="K5438">
        <v>202</v>
      </c>
      <c r="L5438">
        <v>188.1</v>
      </c>
      <c r="M5438">
        <v>34.299999999999997</v>
      </c>
      <c r="N5438">
        <v>32.200000000000003</v>
      </c>
    </row>
    <row r="5439" spans="1:14" x14ac:dyDescent="0.25">
      <c r="A5439" t="s">
        <v>17</v>
      </c>
      <c r="B5439" t="s">
        <v>63</v>
      </c>
      <c r="C5439" s="1">
        <v>42509</v>
      </c>
      <c r="D5439">
        <v>0</v>
      </c>
      <c r="E5439">
        <v>17</v>
      </c>
      <c r="F5439" s="7">
        <v>0</v>
      </c>
      <c r="G5439" s="7">
        <v>4.3594586974908367</v>
      </c>
      <c r="H5439">
        <v>3.29</v>
      </c>
      <c r="I5439" s="7">
        <v>3.355484634902735</v>
      </c>
      <c r="J5439">
        <v>74.099999999999994</v>
      </c>
      <c r="K5439">
        <v>0</v>
      </c>
      <c r="L5439">
        <v>323</v>
      </c>
      <c r="M5439">
        <v>529.29999999999995</v>
      </c>
      <c r="N5439">
        <v>496.2</v>
      </c>
    </row>
    <row r="5440" spans="1:14" x14ac:dyDescent="0.25">
      <c r="A5440" t="s">
        <v>18</v>
      </c>
      <c r="B5440" t="s">
        <v>63</v>
      </c>
      <c r="C5440" s="1">
        <v>42509</v>
      </c>
      <c r="D5440">
        <f>20-0-0</f>
        <v>20</v>
      </c>
      <c r="E5440">
        <v>16.2</v>
      </c>
      <c r="F5440" s="7">
        <v>17.84037558685446</v>
      </c>
      <c r="G5440" s="7">
        <v>3.2861573160417246</v>
      </c>
      <c r="H5440">
        <v>2.48</v>
      </c>
      <c r="I5440" s="7">
        <v>2.5293622779813929</v>
      </c>
      <c r="J5440">
        <v>11.7</v>
      </c>
      <c r="K5440">
        <v>376.5</v>
      </c>
      <c r="L5440">
        <v>307.8</v>
      </c>
      <c r="M5440">
        <v>90.2</v>
      </c>
      <c r="N5440">
        <v>84.6</v>
      </c>
    </row>
    <row r="5441" spans="1:14" x14ac:dyDescent="0.25">
      <c r="A5441" t="s">
        <v>19</v>
      </c>
      <c r="B5441" t="s">
        <v>63</v>
      </c>
      <c r="C5441" s="1">
        <v>42509</v>
      </c>
      <c r="D5441">
        <f>13-0-0</f>
        <v>13</v>
      </c>
      <c r="E5441">
        <v>15</v>
      </c>
      <c r="F5441" s="7">
        <v>11.5962441314554</v>
      </c>
      <c r="G5441" s="7">
        <v>3.2729066817028474</v>
      </c>
      <c r="H5441">
        <v>2.4700000000000002</v>
      </c>
      <c r="I5441" s="7">
        <v>2.5191632365379197</v>
      </c>
      <c r="J5441">
        <v>8.9</v>
      </c>
      <c r="K5441">
        <v>285.5</v>
      </c>
      <c r="L5441">
        <v>285</v>
      </c>
      <c r="M5441">
        <v>106.8</v>
      </c>
      <c r="N5441">
        <v>100.1</v>
      </c>
    </row>
    <row r="5442" spans="1:14" x14ac:dyDescent="0.25">
      <c r="A5442" t="s">
        <v>20</v>
      </c>
      <c r="B5442" t="s">
        <v>63</v>
      </c>
      <c r="C5442" s="1">
        <v>42509</v>
      </c>
      <c r="D5442">
        <f>35-0-0</f>
        <v>35</v>
      </c>
      <c r="E5442">
        <v>23.5</v>
      </c>
      <c r="F5442" s="7">
        <v>31.220657276995308</v>
      </c>
      <c r="G5442" s="7">
        <v>2.6766281364533406</v>
      </c>
      <c r="H5442">
        <v>2.02</v>
      </c>
      <c r="I5442" s="7">
        <v>2.0602063715816183</v>
      </c>
      <c r="J5442">
        <v>17.899999999999999</v>
      </c>
      <c r="K5442">
        <v>575.5</v>
      </c>
      <c r="L5442">
        <v>446.5</v>
      </c>
      <c r="M5442">
        <v>109.1</v>
      </c>
      <c r="N5442">
        <v>102.3</v>
      </c>
    </row>
    <row r="5443" spans="1:14" x14ac:dyDescent="0.25">
      <c r="A5443" t="s">
        <v>21</v>
      </c>
      <c r="B5443" t="s">
        <v>63</v>
      </c>
      <c r="C5443" s="1">
        <v>42509</v>
      </c>
      <c r="D5443">
        <f>25-0-0</f>
        <v>25</v>
      </c>
      <c r="E5443">
        <v>22.5</v>
      </c>
      <c r="F5443" s="7">
        <v>22.300469483568076</v>
      </c>
      <c r="G5443" s="7">
        <v>4.0016915703411327</v>
      </c>
      <c r="H5443">
        <v>3.02</v>
      </c>
      <c r="I5443" s="7">
        <v>3.0801105159289537</v>
      </c>
      <c r="J5443">
        <v>15.8</v>
      </c>
      <c r="K5443">
        <v>506</v>
      </c>
      <c r="L5443">
        <v>427.5</v>
      </c>
      <c r="M5443">
        <v>176.7</v>
      </c>
      <c r="N5443">
        <v>165.6</v>
      </c>
    </row>
    <row r="5444" spans="1:14" x14ac:dyDescent="0.25">
      <c r="A5444" t="s">
        <v>22</v>
      </c>
      <c r="B5444" t="s">
        <v>63</v>
      </c>
      <c r="C5444" s="1">
        <v>42509</v>
      </c>
      <c r="D5444">
        <f>19-0-0</f>
        <v>19</v>
      </c>
      <c r="E5444">
        <v>17.100000000000001</v>
      </c>
      <c r="F5444" s="7">
        <v>16.948356807511736</v>
      </c>
      <c r="G5444" s="7">
        <v>1.881590076120665</v>
      </c>
      <c r="H5444">
        <v>1.42</v>
      </c>
      <c r="I5444" s="7">
        <v>1.4482638849732166</v>
      </c>
      <c r="J5444">
        <v>10.6</v>
      </c>
      <c r="K5444">
        <v>341</v>
      </c>
      <c r="L5444">
        <v>324.90000000000003</v>
      </c>
      <c r="M5444">
        <v>112.2</v>
      </c>
      <c r="N5444">
        <v>105.2</v>
      </c>
    </row>
    <row r="5445" spans="1:14" x14ac:dyDescent="0.25">
      <c r="A5445" t="s">
        <v>23</v>
      </c>
      <c r="B5445" t="s">
        <v>63</v>
      </c>
      <c r="C5445" s="1">
        <v>42509</v>
      </c>
      <c r="D5445">
        <f>4.3-0-0</f>
        <v>4.3</v>
      </c>
      <c r="E5445">
        <v>5</v>
      </c>
      <c r="F5445" s="7">
        <v>3.835680751173709</v>
      </c>
      <c r="G5445" s="7">
        <v>3.1138990696363118</v>
      </c>
      <c r="H5445">
        <v>2.35</v>
      </c>
      <c r="I5445" s="7">
        <v>2.3967747392162395</v>
      </c>
      <c r="J5445">
        <v>3.3</v>
      </c>
      <c r="K5445">
        <v>105.6</v>
      </c>
      <c r="L5445">
        <v>95</v>
      </c>
      <c r="M5445">
        <v>3.1</v>
      </c>
      <c r="N5445">
        <v>2.9</v>
      </c>
    </row>
    <row r="5446" spans="1:14" x14ac:dyDescent="0.25">
      <c r="A5446" t="s">
        <v>24</v>
      </c>
      <c r="B5446" t="s">
        <v>63</v>
      </c>
      <c r="C5446" s="1">
        <v>42509</v>
      </c>
      <c r="D5446">
        <f>35-0-0</f>
        <v>35</v>
      </c>
      <c r="E5446">
        <v>41</v>
      </c>
      <c r="F5446" s="7">
        <v>31.220657276995308</v>
      </c>
      <c r="G5446" s="7">
        <v>2.2791091062870028</v>
      </c>
      <c r="H5446">
        <v>1.72</v>
      </c>
      <c r="I5446" s="7">
        <v>1.7542351282774173</v>
      </c>
      <c r="J5446">
        <v>21.6</v>
      </c>
      <c r="K5446">
        <v>693.5</v>
      </c>
      <c r="L5446">
        <v>779</v>
      </c>
      <c r="M5446">
        <v>228.4</v>
      </c>
      <c r="N5446">
        <v>214.1</v>
      </c>
    </row>
    <row r="5447" spans="1:14" x14ac:dyDescent="0.25">
      <c r="A5447" t="s">
        <v>25</v>
      </c>
      <c r="B5447" t="s">
        <v>63</v>
      </c>
      <c r="C5447" s="1">
        <v>42509</v>
      </c>
      <c r="D5447">
        <f>7-0-0</f>
        <v>7</v>
      </c>
      <c r="E5447">
        <v>6.3</v>
      </c>
      <c r="F5447" s="7">
        <v>6.244131455399061</v>
      </c>
      <c r="G5447" s="7">
        <v>3.0608965322808004</v>
      </c>
      <c r="H5447">
        <v>2.31</v>
      </c>
      <c r="I5447" s="7">
        <v>2.355978573442346</v>
      </c>
      <c r="J5447">
        <v>3.6</v>
      </c>
      <c r="K5447">
        <v>116.5</v>
      </c>
      <c r="L5447">
        <v>119.7</v>
      </c>
      <c r="M5447">
        <v>5.8</v>
      </c>
      <c r="N5447">
        <v>5.4</v>
      </c>
    </row>
    <row r="5448" spans="1:14" x14ac:dyDescent="0.25">
      <c r="A5448" t="s">
        <v>26</v>
      </c>
      <c r="B5448" t="s">
        <v>63</v>
      </c>
      <c r="C5448" s="1">
        <v>42509</v>
      </c>
      <c r="D5448">
        <f>15.5-0-0</f>
        <v>15.5</v>
      </c>
      <c r="E5448">
        <v>13.8</v>
      </c>
      <c r="F5448" s="7">
        <v>13.826291079812208</v>
      </c>
      <c r="G5448" s="7">
        <v>2.0670989568649563</v>
      </c>
      <c r="H5448">
        <v>1.56</v>
      </c>
      <c r="I5448" s="7">
        <v>1.591050465181844</v>
      </c>
      <c r="J5448">
        <v>11</v>
      </c>
      <c r="K5448">
        <v>353</v>
      </c>
      <c r="L5448">
        <v>262.2</v>
      </c>
      <c r="M5448">
        <v>35.200000000000003</v>
      </c>
      <c r="N5448">
        <v>33</v>
      </c>
    </row>
    <row r="5449" spans="1:14" x14ac:dyDescent="0.25">
      <c r="A5449" t="s">
        <v>27</v>
      </c>
      <c r="B5449" t="s">
        <v>63</v>
      </c>
      <c r="C5449" s="1">
        <v>42509</v>
      </c>
      <c r="D5449">
        <f>20-0-0</f>
        <v>20</v>
      </c>
      <c r="E5449">
        <v>18.2</v>
      </c>
      <c r="F5449" s="7">
        <v>17.84037558685446</v>
      </c>
      <c r="G5449" s="7">
        <v>1.7888356357485196</v>
      </c>
      <c r="H5449">
        <v>1.35</v>
      </c>
      <c r="I5449" s="7">
        <v>1.3768705948689033</v>
      </c>
      <c r="J5449">
        <v>11.5</v>
      </c>
      <c r="K5449">
        <v>369.5</v>
      </c>
      <c r="L5449">
        <v>345.8</v>
      </c>
      <c r="M5449">
        <v>119</v>
      </c>
      <c r="N5449">
        <v>111.6</v>
      </c>
    </row>
    <row r="5450" spans="1:14" x14ac:dyDescent="0.25">
      <c r="A5450" t="s">
        <v>28</v>
      </c>
      <c r="B5450" t="s">
        <v>63</v>
      </c>
      <c r="C5450" s="1">
        <v>42509</v>
      </c>
      <c r="D5450">
        <f>10-0-0</f>
        <v>10</v>
      </c>
      <c r="E5450">
        <v>7</v>
      </c>
      <c r="F5450" s="7">
        <v>8.92018779342723</v>
      </c>
      <c r="G5450" s="7">
        <v>1.7755850014096419</v>
      </c>
      <c r="H5450">
        <v>1.34</v>
      </c>
      <c r="I5450" s="7">
        <v>1.3666715534254301</v>
      </c>
      <c r="J5450">
        <v>4</v>
      </c>
      <c r="K5450">
        <v>129</v>
      </c>
      <c r="L5450">
        <v>133</v>
      </c>
      <c r="M5450">
        <v>41.9</v>
      </c>
      <c r="N5450">
        <v>39.299999999999997</v>
      </c>
    </row>
    <row r="5451" spans="1:14" x14ac:dyDescent="0.25">
      <c r="A5451" t="s">
        <v>29</v>
      </c>
      <c r="B5451" t="s">
        <v>63</v>
      </c>
      <c r="C5451" s="1">
        <v>42509</v>
      </c>
      <c r="D5451">
        <f>15-0-0</f>
        <v>15</v>
      </c>
      <c r="E5451">
        <v>12.4</v>
      </c>
      <c r="F5451" s="7">
        <v>13.380281690140846</v>
      </c>
      <c r="G5451" s="7">
        <v>1.7093318297152522</v>
      </c>
      <c r="H5451">
        <v>1.29</v>
      </c>
      <c r="I5451" s="7">
        <v>1.3156763462080632</v>
      </c>
      <c r="J5451">
        <v>9.9</v>
      </c>
      <c r="K5451">
        <v>317</v>
      </c>
      <c r="L5451">
        <v>235.6</v>
      </c>
      <c r="M5451">
        <v>22.2</v>
      </c>
      <c r="N5451">
        <v>20.8</v>
      </c>
    </row>
    <row r="5452" spans="1:14" x14ac:dyDescent="0.25">
      <c r="A5452" t="s">
        <v>30</v>
      </c>
      <c r="B5452" t="s">
        <v>63</v>
      </c>
      <c r="C5452" s="1">
        <v>42509</v>
      </c>
      <c r="D5452">
        <f>36-0-0</f>
        <v>36</v>
      </c>
      <c r="E5452">
        <v>31.3</v>
      </c>
      <c r="F5452" s="7">
        <v>32.112676056338032</v>
      </c>
      <c r="G5452" s="7">
        <v>2.1201014942204677</v>
      </c>
      <c r="H5452">
        <v>1.6</v>
      </c>
      <c r="I5452" s="7">
        <v>1.6318466309557373</v>
      </c>
      <c r="J5452">
        <v>20.7</v>
      </c>
      <c r="K5452">
        <v>663.5</v>
      </c>
      <c r="L5452">
        <v>594.70000000000005</v>
      </c>
      <c r="M5452">
        <v>49.7</v>
      </c>
      <c r="N5452">
        <v>46.6</v>
      </c>
    </row>
    <row r="5453" spans="1:14" x14ac:dyDescent="0.25">
      <c r="A5453" t="s">
        <v>31</v>
      </c>
      <c r="B5453" t="s">
        <v>63</v>
      </c>
      <c r="C5453" s="1">
        <v>42509</v>
      </c>
      <c r="D5453">
        <f>53-0-0</f>
        <v>53</v>
      </c>
      <c r="E5453">
        <v>41.6</v>
      </c>
      <c r="F5453" s="7">
        <v>47.27699530516432</v>
      </c>
      <c r="G5453" s="7">
        <v>1.7755850014096419</v>
      </c>
      <c r="H5453">
        <v>1.34</v>
      </c>
      <c r="I5453" s="7">
        <v>1.3666715534254301</v>
      </c>
      <c r="J5453">
        <v>30.7</v>
      </c>
      <c r="K5453">
        <v>985</v>
      </c>
      <c r="L5453">
        <v>790.4</v>
      </c>
      <c r="M5453">
        <v>127.8</v>
      </c>
      <c r="N5453">
        <v>119.8</v>
      </c>
    </row>
    <row r="5454" spans="1:14" x14ac:dyDescent="0.25">
      <c r="A5454" t="s">
        <v>32</v>
      </c>
      <c r="B5454" t="s">
        <v>63</v>
      </c>
      <c r="C5454" s="1">
        <v>42509</v>
      </c>
      <c r="D5454">
        <f>7-0-0</f>
        <v>7</v>
      </c>
      <c r="E5454">
        <v>6.8</v>
      </c>
      <c r="F5454" s="7">
        <v>6.244131455399061</v>
      </c>
      <c r="G5454" s="7">
        <v>1.0998026501268676</v>
      </c>
      <c r="H5454">
        <v>0.83</v>
      </c>
      <c r="I5454" s="7">
        <v>0.84652043980828862</v>
      </c>
      <c r="J5454">
        <v>4.2</v>
      </c>
      <c r="K5454">
        <v>134.5</v>
      </c>
      <c r="L5454">
        <v>129.19999999999999</v>
      </c>
      <c r="M5454">
        <v>36.200000000000003</v>
      </c>
      <c r="N5454">
        <v>34</v>
      </c>
    </row>
    <row r="5455" spans="1:14" x14ac:dyDescent="0.25">
      <c r="A5455" t="s">
        <v>33</v>
      </c>
      <c r="B5455" t="s">
        <v>63</v>
      </c>
      <c r="C5455" s="1">
        <v>42509</v>
      </c>
      <c r="D5455">
        <v>0</v>
      </c>
      <c r="E5455">
        <v>15</v>
      </c>
      <c r="F5455" s="7">
        <v>0</v>
      </c>
      <c r="G5455" s="7">
        <v>1.2853115308711585</v>
      </c>
      <c r="H5455">
        <v>0.97</v>
      </c>
      <c r="I5455" s="7">
        <v>0.98930702001691573</v>
      </c>
      <c r="J5455">
        <v>65.400000000000006</v>
      </c>
      <c r="K5455">
        <v>0</v>
      </c>
      <c r="L5455">
        <v>285</v>
      </c>
      <c r="M5455">
        <v>857</v>
      </c>
      <c r="N5455">
        <v>803.4</v>
      </c>
    </row>
    <row r="5456" spans="1:14" x14ac:dyDescent="0.25">
      <c r="A5456" t="s">
        <v>34</v>
      </c>
      <c r="B5456" t="s">
        <v>63</v>
      </c>
      <c r="C5456" s="1">
        <v>42509</v>
      </c>
      <c r="D5456">
        <f>2.6-0-0</f>
        <v>2.6</v>
      </c>
      <c r="E5456">
        <v>7.7</v>
      </c>
      <c r="F5456" s="7">
        <v>2.31924882629108</v>
      </c>
      <c r="G5456" s="7">
        <v>0.7420355229771638</v>
      </c>
      <c r="H5456">
        <v>0.56000000000000005</v>
      </c>
      <c r="I5456" s="7">
        <v>0.57114632083450811</v>
      </c>
      <c r="J5456">
        <v>4.5999999999999996</v>
      </c>
      <c r="K5456">
        <v>148.60500000000002</v>
      </c>
      <c r="L5456">
        <v>146.30000000000001</v>
      </c>
      <c r="M5456">
        <v>11.1</v>
      </c>
      <c r="N5456">
        <v>10.4</v>
      </c>
    </row>
    <row r="5457" spans="1:14" x14ac:dyDescent="0.25">
      <c r="A5457" t="s">
        <v>35</v>
      </c>
      <c r="B5457" t="s">
        <v>63</v>
      </c>
      <c r="C5457" s="1">
        <v>42509</v>
      </c>
      <c r="D5457">
        <f>21-0-0</f>
        <v>21</v>
      </c>
      <c r="E5457">
        <v>18</v>
      </c>
      <c r="F5457" s="7">
        <v>18.732394366197184</v>
      </c>
      <c r="G5457" s="7">
        <v>0.72878488863828583</v>
      </c>
      <c r="H5457">
        <v>0.55000000000000004</v>
      </c>
      <c r="I5457" s="7">
        <v>0.56094727939103473</v>
      </c>
      <c r="J5457">
        <v>12.6</v>
      </c>
      <c r="K5457">
        <v>403.5</v>
      </c>
      <c r="L5457">
        <v>342</v>
      </c>
      <c r="M5457">
        <v>130.80000000000001</v>
      </c>
      <c r="N5457">
        <v>122.6</v>
      </c>
    </row>
    <row r="5458" spans="1:14" x14ac:dyDescent="0.25">
      <c r="A5458" t="s">
        <v>36</v>
      </c>
      <c r="B5458" t="s">
        <v>63</v>
      </c>
      <c r="C5458" s="1">
        <v>42509</v>
      </c>
      <c r="D5458">
        <v>0</v>
      </c>
      <c r="E5458">
        <v>8</v>
      </c>
      <c r="F5458" s="7">
        <v>0</v>
      </c>
      <c r="G5458" s="7">
        <v>0.33126585847194806</v>
      </c>
      <c r="H5458">
        <v>0.25</v>
      </c>
      <c r="I5458" s="7">
        <v>0.25497603608683395</v>
      </c>
      <c r="J5458">
        <v>34.9</v>
      </c>
      <c r="K5458">
        <v>0</v>
      </c>
      <c r="L5458">
        <v>152</v>
      </c>
      <c r="M5458">
        <v>0</v>
      </c>
      <c r="N5458">
        <v>0</v>
      </c>
    </row>
    <row r="5459" spans="1:14" x14ac:dyDescent="0.25">
      <c r="A5459" t="s">
        <v>37</v>
      </c>
      <c r="B5459" t="s">
        <v>63</v>
      </c>
      <c r="C5459" s="1">
        <v>42509</v>
      </c>
      <c r="D5459">
        <v>0</v>
      </c>
      <c r="E5459">
        <v>0</v>
      </c>
      <c r="F5459" s="7">
        <v>0</v>
      </c>
      <c r="G5459" s="7">
        <v>0</v>
      </c>
      <c r="H5459">
        <v>0</v>
      </c>
      <c r="I5459" s="7">
        <v>0</v>
      </c>
      <c r="J5459">
        <v>0</v>
      </c>
      <c r="K5459">
        <v>0</v>
      </c>
      <c r="L5459">
        <v>0</v>
      </c>
      <c r="M5459">
        <v>0</v>
      </c>
      <c r="N5459">
        <v>0</v>
      </c>
    </row>
    <row r="5460" spans="1:14" x14ac:dyDescent="0.25">
      <c r="A5460" t="s">
        <v>38</v>
      </c>
      <c r="B5460" t="s">
        <v>63</v>
      </c>
      <c r="C5460" s="1">
        <v>42509</v>
      </c>
      <c r="D5460">
        <v>0</v>
      </c>
      <c r="E5460">
        <v>10</v>
      </c>
      <c r="F5460" s="7">
        <v>0</v>
      </c>
      <c r="G5460" s="7">
        <v>0</v>
      </c>
      <c r="H5460">
        <v>0</v>
      </c>
      <c r="I5460" s="7">
        <v>0</v>
      </c>
      <c r="J5460">
        <v>43.6</v>
      </c>
      <c r="K5460">
        <v>0</v>
      </c>
      <c r="L5460">
        <v>190</v>
      </c>
      <c r="M5460">
        <v>574.20000000000005</v>
      </c>
      <c r="N5460">
        <v>538.29999999999995</v>
      </c>
    </row>
    <row r="5461" spans="1:14" x14ac:dyDescent="0.25">
      <c r="A5461" t="s">
        <v>59</v>
      </c>
      <c r="B5461" t="s">
        <v>63</v>
      </c>
      <c r="C5461" s="1">
        <v>42509</v>
      </c>
      <c r="D5461">
        <v>0</v>
      </c>
      <c r="E5461">
        <v>5</v>
      </c>
      <c r="F5461" s="7">
        <v>0</v>
      </c>
      <c r="G5461" s="7">
        <v>0</v>
      </c>
      <c r="I5461" s="7">
        <v>0</v>
      </c>
      <c r="K5461">
        <v>0</v>
      </c>
      <c r="L5461">
        <v>95</v>
      </c>
      <c r="M5461">
        <v>0</v>
      </c>
      <c r="N5461">
        <v>0</v>
      </c>
    </row>
    <row r="5462" spans="1:14" x14ac:dyDescent="0.25">
      <c r="A5462" t="s">
        <v>1</v>
      </c>
      <c r="B5462" t="s">
        <v>63</v>
      </c>
      <c r="C5462" s="1">
        <v>42510</v>
      </c>
      <c r="D5462">
        <v>608.5</v>
      </c>
      <c r="E5462">
        <v>507.19999999999993</v>
      </c>
      <c r="F5462">
        <v>535</v>
      </c>
      <c r="G5462">
        <v>163</v>
      </c>
      <c r="H5462">
        <v>177.35000000000002</v>
      </c>
      <c r="I5462">
        <v>181.9</v>
      </c>
      <c r="J5462">
        <v>546.07801418439715</v>
      </c>
      <c r="K5462">
        <v>12188.2</v>
      </c>
      <c r="L5462">
        <v>11057</v>
      </c>
      <c r="M5462">
        <v>3979</v>
      </c>
      <c r="N5462">
        <v>3759.3800000000006</v>
      </c>
    </row>
    <row r="5463" spans="1:14" x14ac:dyDescent="0.25">
      <c r="A5463" t="s">
        <v>2</v>
      </c>
      <c r="B5463" t="s">
        <v>63</v>
      </c>
      <c r="C5463" s="1">
        <v>42510</v>
      </c>
      <c r="D5463">
        <f>13.5-0-0</f>
        <v>13.5</v>
      </c>
      <c r="E5463">
        <v>16.100000000000001</v>
      </c>
      <c r="F5463" s="7">
        <v>11.869350862777321</v>
      </c>
      <c r="G5463" s="7">
        <v>19.025091626726809</v>
      </c>
      <c r="H5463">
        <v>20.7</v>
      </c>
      <c r="I5463" s="7">
        <v>21.231068508598813</v>
      </c>
      <c r="J5463">
        <v>9.8000000000000007</v>
      </c>
      <c r="K5463">
        <v>325.93</v>
      </c>
      <c r="L5463">
        <v>322</v>
      </c>
      <c r="M5463">
        <v>29.6</v>
      </c>
      <c r="N5463">
        <v>28</v>
      </c>
    </row>
    <row r="5464" spans="1:14" x14ac:dyDescent="0.25">
      <c r="A5464" t="s">
        <v>3</v>
      </c>
      <c r="B5464" t="s">
        <v>63</v>
      </c>
      <c r="C5464" s="1">
        <v>42510</v>
      </c>
      <c r="D5464">
        <f>2-0-0</f>
        <v>2</v>
      </c>
      <c r="E5464">
        <v>4.5</v>
      </c>
      <c r="F5464" s="7">
        <v>1.7584223500410847</v>
      </c>
      <c r="G5464" s="7">
        <v>12.968311248942767</v>
      </c>
      <c r="H5464">
        <v>14.11</v>
      </c>
      <c r="I5464" s="7">
        <v>14.471998872286436</v>
      </c>
      <c r="J5464">
        <v>4.5999999999999996</v>
      </c>
      <c r="K5464">
        <v>153.535</v>
      </c>
      <c r="L5464">
        <v>90</v>
      </c>
      <c r="M5464">
        <v>28.6</v>
      </c>
      <c r="N5464">
        <v>27.1</v>
      </c>
    </row>
    <row r="5465" spans="1:14" x14ac:dyDescent="0.25">
      <c r="A5465" t="s">
        <v>4</v>
      </c>
      <c r="B5465" t="s">
        <v>63</v>
      </c>
      <c r="C5465" s="1">
        <v>42510</v>
      </c>
      <c r="D5465">
        <f>10.3-0-0</f>
        <v>10.3</v>
      </c>
      <c r="E5465">
        <v>7.8</v>
      </c>
      <c r="F5465" s="7">
        <v>9.0558751027115854</v>
      </c>
      <c r="G5465" s="7">
        <v>9.6320270651254578</v>
      </c>
      <c r="H5465">
        <v>10.48</v>
      </c>
      <c r="I5465" s="7">
        <v>10.748869467155341</v>
      </c>
      <c r="J5465">
        <v>6.9</v>
      </c>
      <c r="K5465">
        <v>230.30700000000004</v>
      </c>
      <c r="L5465">
        <v>156</v>
      </c>
      <c r="M5465">
        <v>38.5</v>
      </c>
      <c r="N5465">
        <v>36.299999999999997</v>
      </c>
    </row>
    <row r="5466" spans="1:14" x14ac:dyDescent="0.25">
      <c r="A5466" t="s">
        <v>5</v>
      </c>
      <c r="B5466" t="s">
        <v>63</v>
      </c>
      <c r="C5466" s="1">
        <v>42510</v>
      </c>
      <c r="D5466">
        <f>8-0-0</f>
        <v>8</v>
      </c>
      <c r="E5466">
        <v>7.7</v>
      </c>
      <c r="F5466" s="7">
        <v>7.0336894001643389</v>
      </c>
      <c r="G5466" s="7">
        <v>9.2919650408796137</v>
      </c>
      <c r="H5466">
        <v>10.11</v>
      </c>
      <c r="I5466" s="7">
        <v>10.369376938257682</v>
      </c>
      <c r="J5466">
        <v>9.5</v>
      </c>
      <c r="K5466">
        <v>314.488</v>
      </c>
      <c r="L5466">
        <v>154</v>
      </c>
      <c r="M5466">
        <v>19.100000000000001</v>
      </c>
      <c r="N5466">
        <v>18.100000000000001</v>
      </c>
    </row>
    <row r="5467" spans="1:14" x14ac:dyDescent="0.25">
      <c r="A5467" t="s">
        <v>6</v>
      </c>
      <c r="B5467" t="s">
        <v>63</v>
      </c>
      <c r="C5467" s="1">
        <v>42510</v>
      </c>
      <c r="D5467">
        <f>32-0-0</f>
        <v>32</v>
      </c>
      <c r="E5467">
        <v>15.6</v>
      </c>
      <c r="F5467" s="7">
        <v>28.134757600657355</v>
      </c>
      <c r="G5467" s="7">
        <v>11.451818438116717</v>
      </c>
      <c r="H5467">
        <v>12.46</v>
      </c>
      <c r="I5467" s="7">
        <v>12.779667324499576</v>
      </c>
      <c r="J5467">
        <v>10.1</v>
      </c>
      <c r="K5467">
        <v>336.8655</v>
      </c>
      <c r="L5467">
        <v>312</v>
      </c>
      <c r="M5467">
        <v>29</v>
      </c>
      <c r="N5467">
        <v>27.4</v>
      </c>
    </row>
    <row r="5468" spans="1:14" x14ac:dyDescent="0.25">
      <c r="A5468" t="s">
        <v>7</v>
      </c>
      <c r="B5468" t="s">
        <v>63</v>
      </c>
      <c r="C5468" s="1">
        <v>42510</v>
      </c>
      <c r="D5468">
        <f>13-0-0</f>
        <v>13</v>
      </c>
      <c r="E5468">
        <v>12</v>
      </c>
      <c r="F5468" s="7">
        <v>11.429745275267051</v>
      </c>
      <c r="G5468" s="7">
        <v>9.6779813927262452</v>
      </c>
      <c r="H5468">
        <v>10.53</v>
      </c>
      <c r="I5468" s="7">
        <v>10.8001522413307</v>
      </c>
      <c r="J5468">
        <v>9.3000000000000007</v>
      </c>
      <c r="K5468">
        <v>307.31199999999995</v>
      </c>
      <c r="L5468">
        <v>240</v>
      </c>
      <c r="M5468">
        <v>20.2</v>
      </c>
      <c r="N5468">
        <v>19.100000000000001</v>
      </c>
    </row>
    <row r="5469" spans="1:14" x14ac:dyDescent="0.25">
      <c r="A5469" t="s">
        <v>8</v>
      </c>
      <c r="B5469" t="s">
        <v>63</v>
      </c>
      <c r="C5469" s="1">
        <v>42510</v>
      </c>
      <c r="D5469">
        <f>18-0-0</f>
        <v>18</v>
      </c>
      <c r="E5469">
        <v>9.4</v>
      </c>
      <c r="F5469" s="7">
        <v>15.825801150369761</v>
      </c>
      <c r="G5469" s="7">
        <v>7.3526924161263025</v>
      </c>
      <c r="H5469">
        <v>8</v>
      </c>
      <c r="I5469" s="7">
        <v>8.2052438680575133</v>
      </c>
      <c r="J5469">
        <v>7.2</v>
      </c>
      <c r="K5469">
        <v>240.34500000000003</v>
      </c>
      <c r="L5469">
        <v>188</v>
      </c>
      <c r="M5469">
        <v>19.5</v>
      </c>
      <c r="N5469">
        <v>18.399999999999999</v>
      </c>
    </row>
    <row r="5470" spans="1:14" x14ac:dyDescent="0.25">
      <c r="A5470" t="s">
        <v>9</v>
      </c>
      <c r="B5470" t="s">
        <v>63</v>
      </c>
      <c r="C5470" s="1">
        <v>42510</v>
      </c>
      <c r="D5470">
        <f>10.1-1-0</f>
        <v>9.1</v>
      </c>
      <c r="E5470">
        <v>11.3</v>
      </c>
      <c r="F5470" s="7">
        <v>8.0008216926869355</v>
      </c>
      <c r="G5470" s="7">
        <v>9.5217366788835616</v>
      </c>
      <c r="H5470">
        <v>10.36</v>
      </c>
      <c r="I5470" s="7">
        <v>10.625790809134479</v>
      </c>
      <c r="J5470">
        <v>5.6</v>
      </c>
      <c r="K5470">
        <v>187.22999999999993</v>
      </c>
      <c r="L5470">
        <v>226</v>
      </c>
      <c r="M5470">
        <v>13.3</v>
      </c>
      <c r="N5470">
        <v>12.5</v>
      </c>
    </row>
    <row r="5471" spans="1:14" x14ac:dyDescent="0.25">
      <c r="A5471" t="s">
        <v>10</v>
      </c>
      <c r="B5471" t="s">
        <v>63</v>
      </c>
      <c r="C5471" s="1">
        <v>42510</v>
      </c>
      <c r="D5471">
        <f>18.2-0-0</f>
        <v>18.2</v>
      </c>
      <c r="E5471">
        <v>12.5</v>
      </c>
      <c r="F5471" s="7">
        <v>16.001643385373871</v>
      </c>
      <c r="G5471" s="7">
        <v>9.0162390752748784</v>
      </c>
      <c r="H5471">
        <v>9.81</v>
      </c>
      <c r="I5471" s="7">
        <v>10.061680293205525</v>
      </c>
      <c r="J5471">
        <v>10.4</v>
      </c>
      <c r="K5471">
        <v>345.19500000000005</v>
      </c>
      <c r="L5471">
        <v>250</v>
      </c>
      <c r="M5471">
        <v>31.5</v>
      </c>
      <c r="N5471">
        <v>29.7</v>
      </c>
    </row>
    <row r="5472" spans="1:14" x14ac:dyDescent="0.25">
      <c r="A5472" t="s">
        <v>11</v>
      </c>
      <c r="B5472" t="s">
        <v>63</v>
      </c>
      <c r="C5472" s="1">
        <v>42510</v>
      </c>
      <c r="D5472">
        <f>8.4-0-0</f>
        <v>8.4</v>
      </c>
      <c r="E5472">
        <v>9.6</v>
      </c>
      <c r="F5472" s="7">
        <v>7.3853738701725558</v>
      </c>
      <c r="G5472" s="7">
        <v>8.6302227234282487</v>
      </c>
      <c r="H5472">
        <v>9.39</v>
      </c>
      <c r="I5472" s="7">
        <v>9.6309049901325068</v>
      </c>
      <c r="J5472">
        <v>7</v>
      </c>
      <c r="K5472">
        <v>232.47199999999995</v>
      </c>
      <c r="L5472">
        <v>192</v>
      </c>
      <c r="M5472">
        <v>23.5</v>
      </c>
      <c r="N5472">
        <v>22.2</v>
      </c>
    </row>
    <row r="5473" spans="1:14" x14ac:dyDescent="0.25">
      <c r="A5473" t="s">
        <v>12</v>
      </c>
      <c r="B5473" t="s">
        <v>63</v>
      </c>
      <c r="C5473" s="1">
        <v>42510</v>
      </c>
      <c r="D5473">
        <f>44.5-0-0</f>
        <v>44.5</v>
      </c>
      <c r="E5473">
        <v>28.9</v>
      </c>
      <c r="F5473" s="7">
        <v>39.124897288414132</v>
      </c>
      <c r="G5473" s="7">
        <v>6.0935438398646742</v>
      </c>
      <c r="H5473">
        <v>6.63</v>
      </c>
      <c r="I5473" s="7">
        <v>6.8000958556526641</v>
      </c>
      <c r="J5473">
        <v>21.2</v>
      </c>
      <c r="K5473">
        <v>704.68000000000006</v>
      </c>
      <c r="L5473">
        <v>578</v>
      </c>
      <c r="M5473">
        <v>142.4</v>
      </c>
      <c r="N5473">
        <v>134.6</v>
      </c>
    </row>
    <row r="5474" spans="1:14" x14ac:dyDescent="0.25">
      <c r="A5474" t="s">
        <v>13</v>
      </c>
      <c r="B5474" t="s">
        <v>63</v>
      </c>
      <c r="C5474" s="1">
        <v>42510</v>
      </c>
      <c r="D5474">
        <f>11-0-0</f>
        <v>11</v>
      </c>
      <c r="E5474">
        <v>10</v>
      </c>
      <c r="F5474" s="7">
        <v>9.6713229252259652</v>
      </c>
      <c r="G5474" s="7">
        <v>6.4060332675500407</v>
      </c>
      <c r="H5474">
        <v>6.97</v>
      </c>
      <c r="I5474" s="7">
        <v>7.1488187200451083</v>
      </c>
      <c r="J5474">
        <v>6.8</v>
      </c>
      <c r="K5474">
        <v>227</v>
      </c>
      <c r="L5474">
        <v>200</v>
      </c>
      <c r="M5474">
        <v>17.100000000000001</v>
      </c>
      <c r="N5474">
        <v>16.2</v>
      </c>
    </row>
    <row r="5475" spans="1:14" x14ac:dyDescent="0.25">
      <c r="A5475" t="s">
        <v>14</v>
      </c>
      <c r="B5475" t="s">
        <v>63</v>
      </c>
      <c r="C5475" s="1">
        <v>42510</v>
      </c>
      <c r="D5475">
        <f>8.5-0-0</f>
        <v>8.5</v>
      </c>
      <c r="E5475">
        <v>7</v>
      </c>
      <c r="F5475" s="7">
        <v>7.4732949876746098</v>
      </c>
      <c r="G5475" s="7">
        <v>3.869354383986467</v>
      </c>
      <c r="H5475">
        <v>4.21</v>
      </c>
      <c r="I5475" s="7">
        <v>4.3180095855652656</v>
      </c>
      <c r="J5475">
        <v>5.9</v>
      </c>
      <c r="K5475">
        <v>195</v>
      </c>
      <c r="L5475">
        <v>140</v>
      </c>
      <c r="M5475">
        <v>9.9</v>
      </c>
      <c r="N5475">
        <v>9.4</v>
      </c>
    </row>
    <row r="5476" spans="1:14" x14ac:dyDescent="0.25">
      <c r="A5476" t="s">
        <v>15</v>
      </c>
      <c r="B5476" t="s">
        <v>63</v>
      </c>
      <c r="C5476" s="1">
        <v>42510</v>
      </c>
      <c r="D5476">
        <f>9-0-0</f>
        <v>9</v>
      </c>
      <c r="E5476">
        <v>9.9</v>
      </c>
      <c r="F5476" s="7">
        <v>7.9129005751848807</v>
      </c>
      <c r="G5476" s="7">
        <v>3.7498731322244141</v>
      </c>
      <c r="H5476">
        <v>4.08</v>
      </c>
      <c r="I5476" s="7">
        <v>4.1846743727093312</v>
      </c>
      <c r="J5476">
        <v>7</v>
      </c>
      <c r="K5476">
        <v>233.5</v>
      </c>
      <c r="L5476">
        <v>198</v>
      </c>
      <c r="M5476">
        <v>21.3</v>
      </c>
      <c r="N5476">
        <v>20.100000000000001</v>
      </c>
    </row>
    <row r="5477" spans="1:14" x14ac:dyDescent="0.25">
      <c r="A5477" t="s">
        <v>16</v>
      </c>
      <c r="B5477" t="s">
        <v>63</v>
      </c>
      <c r="C5477" s="1">
        <v>42510</v>
      </c>
      <c r="D5477">
        <f>10-0-0</f>
        <v>10</v>
      </c>
      <c r="E5477">
        <v>9.9</v>
      </c>
      <c r="F5477" s="7">
        <v>8.7921117502054233</v>
      </c>
      <c r="G5477" s="7">
        <v>6.2405976881871998</v>
      </c>
      <c r="H5477">
        <v>6.79</v>
      </c>
      <c r="I5477" s="7">
        <v>6.964200733013814</v>
      </c>
      <c r="J5477">
        <v>6.4</v>
      </c>
      <c r="K5477">
        <v>212</v>
      </c>
      <c r="L5477">
        <v>198</v>
      </c>
      <c r="M5477">
        <v>36.5</v>
      </c>
      <c r="N5477">
        <v>34.5</v>
      </c>
    </row>
    <row r="5478" spans="1:14" x14ac:dyDescent="0.25">
      <c r="A5478" t="s">
        <v>17</v>
      </c>
      <c r="B5478" t="s">
        <v>63</v>
      </c>
      <c r="C5478" s="1">
        <v>42510</v>
      </c>
      <c r="D5478">
        <v>0</v>
      </c>
      <c r="E5478">
        <v>17</v>
      </c>
      <c r="F5478" s="7">
        <v>0</v>
      </c>
      <c r="G5478" s="7">
        <v>3.023794756131942</v>
      </c>
      <c r="H5478">
        <v>3.29</v>
      </c>
      <c r="I5478" s="7">
        <v>3.3744065407386521</v>
      </c>
      <c r="J5478">
        <v>72.2</v>
      </c>
      <c r="K5478">
        <v>0</v>
      </c>
      <c r="L5478">
        <v>340</v>
      </c>
      <c r="M5478">
        <v>539.79999999999995</v>
      </c>
      <c r="N5478">
        <v>510</v>
      </c>
    </row>
    <row r="5479" spans="1:14" x14ac:dyDescent="0.25">
      <c r="A5479" t="s">
        <v>18</v>
      </c>
      <c r="B5479" t="s">
        <v>63</v>
      </c>
      <c r="C5479" s="1">
        <v>42510</v>
      </c>
      <c r="D5479">
        <f>20-0-0</f>
        <v>20</v>
      </c>
      <c r="E5479">
        <v>16.2</v>
      </c>
      <c r="F5479" s="7">
        <v>17.584223500410847</v>
      </c>
      <c r="G5479" s="7">
        <v>2.2793346489991539</v>
      </c>
      <c r="H5479">
        <v>2.48</v>
      </c>
      <c r="I5479" s="7">
        <v>2.5436255990978291</v>
      </c>
      <c r="J5479">
        <v>11.9</v>
      </c>
      <c r="K5479">
        <v>396.5</v>
      </c>
      <c r="L5479">
        <v>324</v>
      </c>
      <c r="M5479">
        <v>96.2</v>
      </c>
      <c r="N5479">
        <v>90.9</v>
      </c>
    </row>
    <row r="5480" spans="1:14" x14ac:dyDescent="0.25">
      <c r="A5480" t="s">
        <v>19</v>
      </c>
      <c r="B5480" t="s">
        <v>63</v>
      </c>
      <c r="C5480" s="1">
        <v>42510</v>
      </c>
      <c r="D5480">
        <f>15.5-0-0</f>
        <v>15.5</v>
      </c>
      <c r="E5480">
        <v>15</v>
      </c>
      <c r="F5480" s="7">
        <v>13.627773212818406</v>
      </c>
      <c r="G5480" s="7">
        <v>2.2701437834789959</v>
      </c>
      <c r="H5480">
        <v>2.4700000000000002</v>
      </c>
      <c r="I5480" s="7">
        <v>2.5333690442627574</v>
      </c>
      <c r="J5480">
        <v>9.1</v>
      </c>
      <c r="K5480">
        <v>301</v>
      </c>
      <c r="L5480">
        <v>300</v>
      </c>
      <c r="M5480">
        <v>114</v>
      </c>
      <c r="N5480">
        <v>107.7</v>
      </c>
    </row>
    <row r="5481" spans="1:14" x14ac:dyDescent="0.25">
      <c r="A5481" t="s">
        <v>20</v>
      </c>
      <c r="B5481" t="s">
        <v>63</v>
      </c>
      <c r="C5481" s="1">
        <v>42510</v>
      </c>
      <c r="D5481">
        <f>35-0-0</f>
        <v>35</v>
      </c>
      <c r="E5481">
        <v>23.5</v>
      </c>
      <c r="F5481" s="7">
        <v>30.772391125718983</v>
      </c>
      <c r="G5481" s="7">
        <v>1.8565548350718915</v>
      </c>
      <c r="H5481">
        <v>2.02</v>
      </c>
      <c r="I5481" s="7">
        <v>2.0718240766845217</v>
      </c>
      <c r="J5481">
        <v>18.399999999999999</v>
      </c>
      <c r="K5481">
        <v>610.5</v>
      </c>
      <c r="L5481">
        <v>470</v>
      </c>
      <c r="M5481">
        <v>117.2</v>
      </c>
      <c r="N5481">
        <v>110.7</v>
      </c>
    </row>
    <row r="5482" spans="1:14" x14ac:dyDescent="0.25">
      <c r="A5482" t="s">
        <v>21</v>
      </c>
      <c r="B5482" t="s">
        <v>63</v>
      </c>
      <c r="C5482" s="1">
        <v>42510</v>
      </c>
      <c r="D5482">
        <f>25-0-0</f>
        <v>25</v>
      </c>
      <c r="E5482">
        <v>22.5</v>
      </c>
      <c r="F5482" s="7">
        <v>21.980279375513557</v>
      </c>
      <c r="G5482" s="7">
        <v>2.7756413870876795</v>
      </c>
      <c r="H5482">
        <v>3.02</v>
      </c>
      <c r="I5482" s="7">
        <v>3.0974795601917107</v>
      </c>
      <c r="J5482">
        <v>16</v>
      </c>
      <c r="K5482">
        <v>531</v>
      </c>
      <c r="L5482">
        <v>450</v>
      </c>
      <c r="M5482">
        <v>187.8</v>
      </c>
      <c r="N5482">
        <v>177.4</v>
      </c>
    </row>
    <row r="5483" spans="1:14" x14ac:dyDescent="0.25">
      <c r="A5483" t="s">
        <v>22</v>
      </c>
      <c r="B5483" t="s">
        <v>63</v>
      </c>
      <c r="C5483" s="1">
        <v>42510</v>
      </c>
      <c r="D5483">
        <f>19-0-0</f>
        <v>19</v>
      </c>
      <c r="E5483">
        <v>17.100000000000001</v>
      </c>
      <c r="F5483" s="7">
        <v>16.705012325390303</v>
      </c>
      <c r="G5483" s="7">
        <v>1.3051029038624187</v>
      </c>
      <c r="H5483">
        <v>1.42</v>
      </c>
      <c r="I5483" s="7">
        <v>1.4564307865802084</v>
      </c>
      <c r="J5483">
        <v>10.8</v>
      </c>
      <c r="K5483">
        <v>360</v>
      </c>
      <c r="L5483">
        <v>342</v>
      </c>
      <c r="M5483">
        <v>120</v>
      </c>
      <c r="N5483">
        <v>113.4</v>
      </c>
    </row>
    <row r="5484" spans="1:14" x14ac:dyDescent="0.25">
      <c r="A5484" t="s">
        <v>23</v>
      </c>
      <c r="B5484" t="s">
        <v>63</v>
      </c>
      <c r="C5484" s="1">
        <v>42510</v>
      </c>
      <c r="D5484">
        <f>4-0-0</f>
        <v>4</v>
      </c>
      <c r="E5484">
        <v>5</v>
      </c>
      <c r="F5484" s="7">
        <v>3.5168447000821694</v>
      </c>
      <c r="G5484" s="7">
        <v>2.1598533972371015</v>
      </c>
      <c r="H5484">
        <v>2.35</v>
      </c>
      <c r="I5484" s="7">
        <v>2.4102903862418943</v>
      </c>
      <c r="J5484">
        <v>3.3</v>
      </c>
      <c r="K5484">
        <v>109.55</v>
      </c>
      <c r="L5484">
        <v>100</v>
      </c>
      <c r="M5484">
        <v>3.3</v>
      </c>
      <c r="N5484">
        <v>3.1</v>
      </c>
    </row>
    <row r="5485" spans="1:14" x14ac:dyDescent="0.25">
      <c r="A5485" t="s">
        <v>24</v>
      </c>
      <c r="B5485" t="s">
        <v>63</v>
      </c>
      <c r="C5485" s="1">
        <v>42510</v>
      </c>
      <c r="D5485">
        <f>36-0-0</f>
        <v>36</v>
      </c>
      <c r="E5485">
        <v>41</v>
      </c>
      <c r="F5485" s="7">
        <v>31.651602300739523</v>
      </c>
      <c r="G5485" s="7">
        <v>1.5808288694671553</v>
      </c>
      <c r="H5485">
        <v>1.72</v>
      </c>
      <c r="I5485" s="7">
        <v>1.7641274316323652</v>
      </c>
      <c r="J5485">
        <v>22</v>
      </c>
      <c r="K5485">
        <v>729.5</v>
      </c>
      <c r="L5485">
        <v>820</v>
      </c>
      <c r="M5485">
        <v>243.2</v>
      </c>
      <c r="N5485">
        <v>229.8</v>
      </c>
    </row>
    <row r="5486" spans="1:14" x14ac:dyDescent="0.25">
      <c r="A5486" t="s">
        <v>25</v>
      </c>
      <c r="B5486" t="s">
        <v>63</v>
      </c>
      <c r="C5486" s="1">
        <v>42510</v>
      </c>
      <c r="D5486">
        <f>4-0-0</f>
        <v>4</v>
      </c>
      <c r="E5486">
        <v>6.3</v>
      </c>
      <c r="F5486" s="7">
        <v>3.5168447000821694</v>
      </c>
      <c r="G5486" s="7">
        <v>2.1230899351564703</v>
      </c>
      <c r="H5486">
        <v>2.31</v>
      </c>
      <c r="I5486" s="7">
        <v>2.369264166901607</v>
      </c>
      <c r="J5486">
        <v>3.6</v>
      </c>
      <c r="K5486">
        <v>120.5</v>
      </c>
      <c r="L5486">
        <v>126</v>
      </c>
      <c r="M5486">
        <v>6</v>
      </c>
      <c r="N5486">
        <v>5.7</v>
      </c>
    </row>
    <row r="5487" spans="1:14" x14ac:dyDescent="0.25">
      <c r="A5487" t="s">
        <v>26</v>
      </c>
      <c r="B5487" t="s">
        <v>63</v>
      </c>
      <c r="C5487" s="1">
        <v>42510</v>
      </c>
      <c r="D5487">
        <f>14-0-0</f>
        <v>14</v>
      </c>
      <c r="E5487">
        <v>13.8</v>
      </c>
      <c r="F5487" s="7">
        <v>12.308956450287592</v>
      </c>
      <c r="G5487" s="7">
        <v>1.4337750211446292</v>
      </c>
      <c r="H5487">
        <v>1.56</v>
      </c>
      <c r="I5487" s="7">
        <v>1.600022554271215</v>
      </c>
      <c r="J5487">
        <v>11.1</v>
      </c>
      <c r="K5487">
        <v>367</v>
      </c>
      <c r="L5487">
        <v>276</v>
      </c>
      <c r="M5487">
        <v>37</v>
      </c>
      <c r="N5487">
        <v>35</v>
      </c>
    </row>
    <row r="5488" spans="1:14" x14ac:dyDescent="0.25">
      <c r="A5488" t="s">
        <v>27</v>
      </c>
      <c r="B5488" t="s">
        <v>63</v>
      </c>
      <c r="C5488" s="1">
        <v>42510</v>
      </c>
      <c r="D5488">
        <f>20-0-0</f>
        <v>20</v>
      </c>
      <c r="E5488">
        <v>18.2</v>
      </c>
      <c r="F5488" s="7">
        <v>17.584223500410847</v>
      </c>
      <c r="G5488" s="7">
        <v>1.2407668452213136</v>
      </c>
      <c r="H5488">
        <v>1.35</v>
      </c>
      <c r="I5488" s="7">
        <v>1.3846349027347054</v>
      </c>
      <c r="J5488">
        <v>11.7</v>
      </c>
      <c r="K5488">
        <v>389.5</v>
      </c>
      <c r="L5488">
        <v>364</v>
      </c>
      <c r="M5488">
        <v>127.1</v>
      </c>
      <c r="N5488">
        <v>120.1</v>
      </c>
    </row>
    <row r="5489" spans="1:14" x14ac:dyDescent="0.25">
      <c r="A5489" t="s">
        <v>28</v>
      </c>
      <c r="B5489" t="s">
        <v>63</v>
      </c>
      <c r="C5489" s="1">
        <v>42510</v>
      </c>
      <c r="D5489">
        <f>8.5-0-0</f>
        <v>8.5</v>
      </c>
      <c r="E5489">
        <v>7</v>
      </c>
      <c r="F5489" s="7">
        <v>7.4732949876746098</v>
      </c>
      <c r="G5489" s="7">
        <v>1.2315759797011558</v>
      </c>
      <c r="H5489">
        <v>1.34</v>
      </c>
      <c r="I5489" s="7">
        <v>1.3743783478996334</v>
      </c>
      <c r="J5489">
        <v>4.0999999999999996</v>
      </c>
      <c r="K5489">
        <v>137.5</v>
      </c>
      <c r="L5489">
        <v>140</v>
      </c>
      <c r="M5489">
        <v>45.2</v>
      </c>
      <c r="N5489">
        <v>42.7</v>
      </c>
    </row>
    <row r="5490" spans="1:14" x14ac:dyDescent="0.25">
      <c r="A5490" t="s">
        <v>29</v>
      </c>
      <c r="B5490" t="s">
        <v>63</v>
      </c>
      <c r="C5490" s="1">
        <v>42510</v>
      </c>
      <c r="D5490">
        <f>15-0-0</f>
        <v>15</v>
      </c>
      <c r="E5490">
        <v>12.4</v>
      </c>
      <c r="F5490" s="7">
        <v>13.188167625308134</v>
      </c>
      <c r="G5490" s="7">
        <v>1.1856216521003664</v>
      </c>
      <c r="H5490">
        <v>1.29</v>
      </c>
      <c r="I5490" s="7">
        <v>1.323095573724274</v>
      </c>
      <c r="J5490">
        <v>10</v>
      </c>
      <c r="K5490">
        <v>332</v>
      </c>
      <c r="L5490">
        <v>248</v>
      </c>
      <c r="M5490">
        <v>23.6</v>
      </c>
      <c r="N5490">
        <v>22.3</v>
      </c>
    </row>
    <row r="5491" spans="1:14" x14ac:dyDescent="0.25">
      <c r="A5491" t="s">
        <v>30</v>
      </c>
      <c r="B5491" t="s">
        <v>63</v>
      </c>
      <c r="C5491" s="1">
        <v>42510</v>
      </c>
      <c r="D5491">
        <f>35-0-0</f>
        <v>35</v>
      </c>
      <c r="E5491">
        <v>31.3</v>
      </c>
      <c r="F5491" s="7">
        <v>30.772391125718983</v>
      </c>
      <c r="G5491" s="7">
        <v>1.4705384832252606</v>
      </c>
      <c r="H5491">
        <v>1.6</v>
      </c>
      <c r="I5491" s="7">
        <v>1.6410487736115025</v>
      </c>
      <c r="J5491">
        <v>21</v>
      </c>
      <c r="K5491">
        <v>698.5</v>
      </c>
      <c r="L5491">
        <v>626</v>
      </c>
      <c r="M5491">
        <v>53</v>
      </c>
      <c r="N5491">
        <v>50.1</v>
      </c>
    </row>
    <row r="5492" spans="1:14" x14ac:dyDescent="0.25">
      <c r="A5492" t="s">
        <v>31</v>
      </c>
      <c r="B5492" t="s">
        <v>63</v>
      </c>
      <c r="C5492" s="1">
        <v>42510</v>
      </c>
      <c r="D5492">
        <f>53-0-0</f>
        <v>53</v>
      </c>
      <c r="E5492">
        <v>41.6</v>
      </c>
      <c r="F5492" s="7">
        <v>46.598192276088746</v>
      </c>
      <c r="G5492" s="7">
        <v>1.2315759797011558</v>
      </c>
      <c r="H5492">
        <v>1.34</v>
      </c>
      <c r="I5492" s="7">
        <v>1.3743783478996334</v>
      </c>
      <c r="J5492">
        <v>31.3</v>
      </c>
      <c r="K5492">
        <v>1038</v>
      </c>
      <c r="L5492">
        <v>832</v>
      </c>
      <c r="M5492">
        <v>136.4</v>
      </c>
      <c r="N5492">
        <v>128.9</v>
      </c>
    </row>
    <row r="5493" spans="1:14" x14ac:dyDescent="0.25">
      <c r="A5493" t="s">
        <v>32</v>
      </c>
      <c r="B5493" t="s">
        <v>63</v>
      </c>
      <c r="C5493" s="1">
        <v>42510</v>
      </c>
      <c r="D5493">
        <f>7-0-0</f>
        <v>7</v>
      </c>
      <c r="E5493">
        <v>6.8</v>
      </c>
      <c r="F5493" s="7">
        <v>6.1544782251437962</v>
      </c>
      <c r="G5493" s="7">
        <v>0.76284183817310391</v>
      </c>
      <c r="H5493">
        <v>0.83</v>
      </c>
      <c r="I5493" s="7">
        <v>0.85129405131096691</v>
      </c>
      <c r="J5493">
        <v>4.3</v>
      </c>
      <c r="K5493">
        <v>141.5</v>
      </c>
      <c r="L5493">
        <v>136</v>
      </c>
      <c r="M5493">
        <v>38.6</v>
      </c>
      <c r="N5493">
        <v>36.5</v>
      </c>
    </row>
    <row r="5494" spans="1:14" x14ac:dyDescent="0.25">
      <c r="A5494" t="s">
        <v>33</v>
      </c>
      <c r="B5494" t="s">
        <v>63</v>
      </c>
      <c r="C5494" s="1">
        <v>42510</v>
      </c>
      <c r="D5494">
        <v>0</v>
      </c>
      <c r="E5494">
        <v>15</v>
      </c>
      <c r="F5494" s="7">
        <v>0</v>
      </c>
      <c r="G5494" s="7">
        <v>0.8915139554553142</v>
      </c>
      <c r="H5494">
        <v>0.97</v>
      </c>
      <c r="I5494" s="7">
        <v>0.99488581900197348</v>
      </c>
      <c r="J5494">
        <v>63.7</v>
      </c>
      <c r="K5494">
        <v>0</v>
      </c>
      <c r="L5494">
        <v>300</v>
      </c>
      <c r="M5494">
        <v>874.1</v>
      </c>
      <c r="N5494">
        <v>825.8</v>
      </c>
    </row>
    <row r="5495" spans="1:14" x14ac:dyDescent="0.25">
      <c r="A5495" t="s">
        <v>34</v>
      </c>
      <c r="B5495" t="s">
        <v>63</v>
      </c>
      <c r="C5495" s="1">
        <v>42510</v>
      </c>
      <c r="D5495">
        <f>4.9-0-0</f>
        <v>4.9000000000000004</v>
      </c>
      <c r="E5495">
        <v>7.7</v>
      </c>
      <c r="F5495" s="7">
        <v>4.3081347576006577</v>
      </c>
      <c r="G5495" s="7">
        <v>0.51468846912884125</v>
      </c>
      <c r="H5495">
        <v>0.56000000000000005</v>
      </c>
      <c r="I5495" s="7">
        <v>0.57436707076402593</v>
      </c>
      <c r="J5495">
        <v>4.5999999999999996</v>
      </c>
      <c r="K5495">
        <v>153.46500000000003</v>
      </c>
      <c r="L5495">
        <v>154</v>
      </c>
      <c r="M5495">
        <v>11.7</v>
      </c>
      <c r="N5495">
        <v>11</v>
      </c>
    </row>
    <row r="5496" spans="1:14" x14ac:dyDescent="0.25">
      <c r="A5496" t="s">
        <v>35</v>
      </c>
      <c r="B5496" t="s">
        <v>63</v>
      </c>
      <c r="C5496" s="1">
        <v>42510</v>
      </c>
      <c r="D5496">
        <f>21-0-0</f>
        <v>21</v>
      </c>
      <c r="E5496">
        <v>18</v>
      </c>
      <c r="F5496" s="7">
        <v>18.46343467543139</v>
      </c>
      <c r="G5496" s="7">
        <v>0.50549760360868334</v>
      </c>
      <c r="H5496">
        <v>0.55000000000000004</v>
      </c>
      <c r="I5496" s="7">
        <v>0.56411051592895411</v>
      </c>
      <c r="J5496">
        <v>12.8</v>
      </c>
      <c r="K5496">
        <v>424.5</v>
      </c>
      <c r="L5496">
        <v>360</v>
      </c>
      <c r="M5496">
        <v>139.4</v>
      </c>
      <c r="N5496">
        <v>131.69999999999999</v>
      </c>
    </row>
    <row r="5497" spans="1:14" x14ac:dyDescent="0.25">
      <c r="A5497" t="s">
        <v>36</v>
      </c>
      <c r="B5497" t="s">
        <v>63</v>
      </c>
      <c r="C5497" s="1">
        <v>42510</v>
      </c>
      <c r="D5497">
        <v>0</v>
      </c>
      <c r="E5497">
        <v>8</v>
      </c>
      <c r="F5497" s="7">
        <v>0</v>
      </c>
      <c r="G5497" s="7">
        <v>0.22977163800394695</v>
      </c>
      <c r="H5497">
        <v>0.25</v>
      </c>
      <c r="I5497" s="7">
        <v>0.25641387087679729</v>
      </c>
      <c r="J5497">
        <v>34</v>
      </c>
      <c r="K5497">
        <v>0</v>
      </c>
      <c r="L5497">
        <v>160</v>
      </c>
      <c r="M5497">
        <v>0</v>
      </c>
      <c r="N5497">
        <v>0</v>
      </c>
    </row>
    <row r="5498" spans="1:14" x14ac:dyDescent="0.25">
      <c r="A5498" t="s">
        <v>37</v>
      </c>
      <c r="B5498" t="s">
        <v>63</v>
      </c>
      <c r="C5498" s="1">
        <v>42510</v>
      </c>
      <c r="D5498">
        <v>0</v>
      </c>
      <c r="E5498">
        <v>0</v>
      </c>
      <c r="F5498" s="7">
        <v>0</v>
      </c>
      <c r="G5498" s="7">
        <v>0</v>
      </c>
      <c r="H5498">
        <v>0</v>
      </c>
      <c r="I5498" s="7">
        <v>0</v>
      </c>
      <c r="J5498">
        <v>0</v>
      </c>
      <c r="K5498">
        <v>0</v>
      </c>
      <c r="L5498">
        <v>0</v>
      </c>
      <c r="M5498">
        <v>0</v>
      </c>
      <c r="N5498">
        <v>0</v>
      </c>
    </row>
    <row r="5499" spans="1:14" x14ac:dyDescent="0.25">
      <c r="A5499" t="s">
        <v>38</v>
      </c>
      <c r="B5499" t="s">
        <v>63</v>
      </c>
      <c r="C5499" s="1">
        <v>42510</v>
      </c>
      <c r="D5499">
        <v>0</v>
      </c>
      <c r="E5499">
        <v>10</v>
      </c>
      <c r="F5499" s="7">
        <v>0</v>
      </c>
      <c r="G5499" s="7">
        <v>0</v>
      </c>
      <c r="H5499">
        <v>0</v>
      </c>
      <c r="I5499" s="7">
        <v>0</v>
      </c>
      <c r="J5499">
        <v>42.5</v>
      </c>
      <c r="K5499">
        <v>0</v>
      </c>
      <c r="L5499">
        <v>200</v>
      </c>
      <c r="M5499">
        <v>585.70000000000005</v>
      </c>
      <c r="N5499">
        <v>553.29999999999995</v>
      </c>
    </row>
    <row r="5500" spans="1:14" x14ac:dyDescent="0.25">
      <c r="A5500" t="s">
        <v>59</v>
      </c>
      <c r="B5500" t="s">
        <v>63</v>
      </c>
      <c r="C5500" s="1">
        <v>42510</v>
      </c>
      <c r="D5500">
        <v>0</v>
      </c>
      <c r="E5500">
        <v>5</v>
      </c>
      <c r="F5500" s="7">
        <v>0</v>
      </c>
      <c r="G5500" s="7">
        <v>0</v>
      </c>
      <c r="I5500" s="7">
        <v>0</v>
      </c>
      <c r="K5500">
        <v>0</v>
      </c>
      <c r="L5500">
        <v>100</v>
      </c>
      <c r="M5500">
        <v>0</v>
      </c>
      <c r="N5500">
        <v>0</v>
      </c>
    </row>
    <row r="5501" spans="1:14" x14ac:dyDescent="0.25">
      <c r="A5501" t="s">
        <v>1</v>
      </c>
      <c r="B5501" t="s">
        <v>63</v>
      </c>
      <c r="C5501" s="1">
        <v>42511</v>
      </c>
      <c r="D5501">
        <v>615</v>
      </c>
      <c r="E5501">
        <v>507.19999999999993</v>
      </c>
      <c r="F5501">
        <v>549</v>
      </c>
      <c r="G5501">
        <v>159</v>
      </c>
      <c r="H5501">
        <v>177.35000000000002</v>
      </c>
      <c r="I5501">
        <v>186.66000000000003</v>
      </c>
      <c r="J5501">
        <v>546.09859154929575</v>
      </c>
      <c r="K5501">
        <v>12803.199999999999</v>
      </c>
      <c r="L5501">
        <v>11606</v>
      </c>
      <c r="M5501">
        <v>4138</v>
      </c>
      <c r="N5501">
        <v>3946.0400000000004</v>
      </c>
    </row>
    <row r="5502" spans="1:14" x14ac:dyDescent="0.25">
      <c r="A5502" t="s">
        <v>2</v>
      </c>
      <c r="B5502" t="s">
        <v>63</v>
      </c>
      <c r="C5502" s="1">
        <v>42511</v>
      </c>
      <c r="D5502">
        <f>13.7-0-0</f>
        <v>13.7</v>
      </c>
      <c r="E5502">
        <v>16.100000000000001</v>
      </c>
      <c r="F5502" s="7">
        <v>12.229756097560974</v>
      </c>
      <c r="G5502" s="7">
        <v>18.558218212574001</v>
      </c>
      <c r="H5502">
        <v>20.7</v>
      </c>
      <c r="I5502" s="7">
        <v>21.786647871440653</v>
      </c>
      <c r="J5502">
        <v>9.9</v>
      </c>
      <c r="K5502">
        <v>339.61500000000007</v>
      </c>
      <c r="L5502">
        <v>338.1</v>
      </c>
      <c r="M5502">
        <v>31.2</v>
      </c>
      <c r="N5502">
        <v>29.7</v>
      </c>
    </row>
    <row r="5503" spans="1:14" x14ac:dyDescent="0.25">
      <c r="A5503" t="s">
        <v>3</v>
      </c>
      <c r="B5503" t="s">
        <v>63</v>
      </c>
      <c r="C5503" s="1">
        <v>42511</v>
      </c>
      <c r="D5503">
        <f>2-0-0</f>
        <v>2</v>
      </c>
      <c r="E5503">
        <v>4.5</v>
      </c>
      <c r="F5503" s="7">
        <v>1.7853658536585366</v>
      </c>
      <c r="G5503" s="7">
        <v>12.650070482097544</v>
      </c>
      <c r="H5503">
        <v>14.11</v>
      </c>
      <c r="I5503" s="7">
        <v>14.850705384832253</v>
      </c>
      <c r="J5503">
        <v>4.5</v>
      </c>
      <c r="K5503">
        <v>155.53</v>
      </c>
      <c r="L5503">
        <v>94.5</v>
      </c>
      <c r="M5503">
        <v>29.3</v>
      </c>
      <c r="N5503">
        <v>27.9</v>
      </c>
    </row>
    <row r="5504" spans="1:14" x14ac:dyDescent="0.25">
      <c r="A5504" t="s">
        <v>4</v>
      </c>
      <c r="B5504" t="s">
        <v>63</v>
      </c>
      <c r="C5504" s="1">
        <v>42511</v>
      </c>
      <c r="D5504">
        <f>8.4-0-0</f>
        <v>8.4</v>
      </c>
      <c r="E5504">
        <v>7.8</v>
      </c>
      <c r="F5504" s="7">
        <v>7.4985365853658541</v>
      </c>
      <c r="G5504" s="7">
        <v>9.3956583027910909</v>
      </c>
      <c r="H5504">
        <v>10.48</v>
      </c>
      <c r="I5504" s="7">
        <v>11.030148294333241</v>
      </c>
      <c r="J5504">
        <v>7</v>
      </c>
      <c r="K5504">
        <v>238.72200000000007</v>
      </c>
      <c r="L5504">
        <v>163.79999999999998</v>
      </c>
      <c r="M5504">
        <v>40.299999999999997</v>
      </c>
      <c r="N5504">
        <v>38.4</v>
      </c>
    </row>
    <row r="5505" spans="1:14" x14ac:dyDescent="0.25">
      <c r="A5505" t="s">
        <v>5</v>
      </c>
      <c r="B5505" t="s">
        <v>63</v>
      </c>
      <c r="C5505" s="1">
        <v>42511</v>
      </c>
      <c r="D5505">
        <f>6.8-0-0</f>
        <v>6.8</v>
      </c>
      <c r="E5505">
        <v>7.7</v>
      </c>
      <c r="F5505" s="7">
        <v>6.0702439024390245</v>
      </c>
      <c r="G5505" s="7">
        <v>9.063941358894839</v>
      </c>
      <c r="H5505">
        <v>10.11</v>
      </c>
      <c r="I5505" s="7">
        <v>10.640725119819566</v>
      </c>
      <c r="J5505">
        <v>9.4</v>
      </c>
      <c r="K5505">
        <v>321.27800000000002</v>
      </c>
      <c r="L5505">
        <v>161.70000000000002</v>
      </c>
      <c r="M5505">
        <v>19.7</v>
      </c>
      <c r="N5505">
        <v>18.8</v>
      </c>
    </row>
    <row r="5506" spans="1:14" x14ac:dyDescent="0.25">
      <c r="A5506" t="s">
        <v>6</v>
      </c>
      <c r="B5506" t="s">
        <v>63</v>
      </c>
      <c r="C5506" s="1">
        <v>42511</v>
      </c>
      <c r="D5506">
        <f>32.5-0-0</f>
        <v>32.5</v>
      </c>
      <c r="E5506">
        <v>15.6</v>
      </c>
      <c r="F5506" s="7">
        <v>29.012195121951219</v>
      </c>
      <c r="G5506" s="7">
        <v>11.17079221877643</v>
      </c>
      <c r="H5506">
        <v>12.46</v>
      </c>
      <c r="I5506" s="7">
        <v>13.114088525514521</v>
      </c>
      <c r="J5506">
        <v>10.8</v>
      </c>
      <c r="K5506">
        <v>369.39550000000008</v>
      </c>
      <c r="L5506">
        <v>327.59999999999997</v>
      </c>
      <c r="M5506">
        <v>32.1</v>
      </c>
      <c r="N5506">
        <v>30.7</v>
      </c>
    </row>
    <row r="5507" spans="1:14" x14ac:dyDescent="0.25">
      <c r="A5507" t="s">
        <v>7</v>
      </c>
      <c r="B5507" t="s">
        <v>63</v>
      </c>
      <c r="C5507" s="1">
        <v>42511</v>
      </c>
      <c r="D5507">
        <f>14.8-0-0</f>
        <v>14.8</v>
      </c>
      <c r="E5507">
        <v>12</v>
      </c>
      <c r="F5507" s="7">
        <v>13.211707317073172</v>
      </c>
      <c r="G5507" s="7">
        <v>9.4404849168311245</v>
      </c>
      <c r="H5507">
        <v>10.53</v>
      </c>
      <c r="I5507" s="7">
        <v>11.082773047645897</v>
      </c>
      <c r="J5507">
        <v>9.4</v>
      </c>
      <c r="K5507">
        <v>322.13699999999994</v>
      </c>
      <c r="L5507">
        <v>252</v>
      </c>
      <c r="M5507">
        <v>21.4</v>
      </c>
      <c r="N5507">
        <v>20.399999999999999</v>
      </c>
    </row>
    <row r="5508" spans="1:14" x14ac:dyDescent="0.25">
      <c r="A5508" t="s">
        <v>8</v>
      </c>
      <c r="B5508" t="s">
        <v>63</v>
      </c>
      <c r="C5508" s="1">
        <v>42511</v>
      </c>
      <c r="D5508">
        <f>22.7-0-0</f>
        <v>22.7</v>
      </c>
      <c r="E5508">
        <v>9.4</v>
      </c>
      <c r="F5508" s="7">
        <v>20.263902439024388</v>
      </c>
      <c r="G5508" s="7">
        <v>7.1722582464054119</v>
      </c>
      <c r="H5508">
        <v>8</v>
      </c>
      <c r="I5508" s="7">
        <v>8.4199605300253744</v>
      </c>
      <c r="J5508">
        <v>7.7</v>
      </c>
      <c r="K5508">
        <v>263.03500000000003</v>
      </c>
      <c r="L5508">
        <v>197.4</v>
      </c>
      <c r="M5508">
        <v>21.5</v>
      </c>
      <c r="N5508">
        <v>20.5</v>
      </c>
    </row>
    <row r="5509" spans="1:14" x14ac:dyDescent="0.25">
      <c r="A5509" t="s">
        <v>9</v>
      </c>
      <c r="B5509" t="s">
        <v>63</v>
      </c>
      <c r="C5509" s="1">
        <v>42511</v>
      </c>
      <c r="D5509">
        <f>11.3-0-0</f>
        <v>11.3</v>
      </c>
      <c r="E5509">
        <v>11.3</v>
      </c>
      <c r="F5509" s="7">
        <v>10.087317073170732</v>
      </c>
      <c r="G5509" s="7">
        <v>9.2880744290950084</v>
      </c>
      <c r="H5509">
        <v>10.36</v>
      </c>
      <c r="I5509" s="7">
        <v>10.903848886382859</v>
      </c>
      <c r="J5509">
        <v>5.8</v>
      </c>
      <c r="K5509">
        <v>198.47999999999993</v>
      </c>
      <c r="L5509">
        <v>237.3</v>
      </c>
      <c r="M5509">
        <v>14.2</v>
      </c>
      <c r="N5509">
        <v>13.5</v>
      </c>
    </row>
    <row r="5510" spans="1:14" x14ac:dyDescent="0.25">
      <c r="A5510" t="s">
        <v>10</v>
      </c>
      <c r="B5510" t="s">
        <v>63</v>
      </c>
      <c r="C5510" s="1">
        <v>42511</v>
      </c>
      <c r="D5510">
        <f>13.3-0-0</f>
        <v>13.3</v>
      </c>
      <c r="E5510">
        <v>12.5</v>
      </c>
      <c r="F5510" s="7">
        <v>11.872682926829269</v>
      </c>
      <c r="G5510" s="7">
        <v>8.7949816746546379</v>
      </c>
      <c r="H5510">
        <v>9.81</v>
      </c>
      <c r="I5510" s="7">
        <v>10.324976599943614</v>
      </c>
      <c r="J5510">
        <v>10.4</v>
      </c>
      <c r="K5510">
        <v>358.47</v>
      </c>
      <c r="L5510">
        <v>262.5</v>
      </c>
      <c r="M5510">
        <v>33</v>
      </c>
      <c r="N5510">
        <v>31.5</v>
      </c>
    </row>
    <row r="5511" spans="1:14" x14ac:dyDescent="0.25">
      <c r="A5511" t="s">
        <v>11</v>
      </c>
      <c r="B5511" t="s">
        <v>63</v>
      </c>
      <c r="C5511" s="1">
        <v>42511</v>
      </c>
      <c r="D5511">
        <f>8.4-0-0</f>
        <v>8.4</v>
      </c>
      <c r="E5511">
        <v>9.6</v>
      </c>
      <c r="F5511" s="7">
        <v>7.4985365853658541</v>
      </c>
      <c r="G5511" s="7">
        <v>8.4184381167183524</v>
      </c>
      <c r="H5511">
        <v>9.39</v>
      </c>
      <c r="I5511" s="7">
        <v>9.8829286721172842</v>
      </c>
      <c r="J5511">
        <v>7</v>
      </c>
      <c r="K5511">
        <v>240.84199999999996</v>
      </c>
      <c r="L5511">
        <v>201.6</v>
      </c>
      <c r="M5511">
        <v>24.6</v>
      </c>
      <c r="N5511">
        <v>23.5</v>
      </c>
    </row>
    <row r="5512" spans="1:14" x14ac:dyDescent="0.25">
      <c r="A5512" t="s">
        <v>12</v>
      </c>
      <c r="B5512" t="s">
        <v>63</v>
      </c>
      <c r="C5512" s="1">
        <v>42511</v>
      </c>
      <c r="D5512">
        <f>37.2-0-0</f>
        <v>37.200000000000003</v>
      </c>
      <c r="E5512">
        <v>28.9</v>
      </c>
      <c r="F5512" s="7">
        <v>33.207804878048783</v>
      </c>
      <c r="G5512" s="7">
        <v>5.944009021708486</v>
      </c>
      <c r="H5512">
        <v>6.63</v>
      </c>
      <c r="I5512" s="7">
        <v>6.9780422892585277</v>
      </c>
      <c r="J5512">
        <v>21.6</v>
      </c>
      <c r="K5512">
        <v>741.90500000000009</v>
      </c>
      <c r="L5512">
        <v>606.9</v>
      </c>
      <c r="M5512">
        <v>151.6</v>
      </c>
      <c r="N5512">
        <v>144.6</v>
      </c>
    </row>
    <row r="5513" spans="1:14" x14ac:dyDescent="0.25">
      <c r="A5513" t="s">
        <v>13</v>
      </c>
      <c r="B5513" t="s">
        <v>63</v>
      </c>
      <c r="C5513" s="1">
        <v>42511</v>
      </c>
      <c r="D5513">
        <f>12-0-0</f>
        <v>12</v>
      </c>
      <c r="E5513">
        <v>10</v>
      </c>
      <c r="F5513" s="7">
        <v>10.71219512195122</v>
      </c>
      <c r="G5513" s="7">
        <v>6.2488299971807155</v>
      </c>
      <c r="H5513">
        <v>6.97</v>
      </c>
      <c r="I5513" s="7">
        <v>7.335890611784607</v>
      </c>
      <c r="J5513">
        <v>7</v>
      </c>
      <c r="K5513">
        <v>239</v>
      </c>
      <c r="L5513">
        <v>210</v>
      </c>
      <c r="M5513">
        <v>18.2</v>
      </c>
      <c r="N5513">
        <v>17.399999999999999</v>
      </c>
    </row>
    <row r="5514" spans="1:14" x14ac:dyDescent="0.25">
      <c r="A5514" t="s">
        <v>14</v>
      </c>
      <c r="B5514" t="s">
        <v>63</v>
      </c>
      <c r="C5514" s="1">
        <v>42511</v>
      </c>
      <c r="D5514">
        <f>7-0-0</f>
        <v>7</v>
      </c>
      <c r="E5514">
        <v>7</v>
      </c>
      <c r="F5514" s="7">
        <v>6.2487804878048783</v>
      </c>
      <c r="G5514" s="7">
        <v>3.7744009021708482</v>
      </c>
      <c r="H5514">
        <v>4.21</v>
      </c>
      <c r="I5514" s="7">
        <v>4.4310042289258522</v>
      </c>
      <c r="J5514">
        <v>5.9</v>
      </c>
      <c r="K5514">
        <v>202</v>
      </c>
      <c r="L5514">
        <v>147</v>
      </c>
      <c r="M5514">
        <v>10.4</v>
      </c>
      <c r="N5514">
        <v>9.9</v>
      </c>
    </row>
    <row r="5515" spans="1:14" x14ac:dyDescent="0.25">
      <c r="A5515" t="s">
        <v>15</v>
      </c>
      <c r="B5515" t="s">
        <v>63</v>
      </c>
      <c r="C5515" s="1">
        <v>42511</v>
      </c>
      <c r="D5515">
        <f>9-0-0</f>
        <v>9</v>
      </c>
      <c r="E5515">
        <v>9.9</v>
      </c>
      <c r="F5515" s="7">
        <v>8.0341463414634138</v>
      </c>
      <c r="G5515" s="7">
        <v>3.6578517056667605</v>
      </c>
      <c r="H5515">
        <v>4.08</v>
      </c>
      <c r="I5515" s="7">
        <v>4.2941798703129406</v>
      </c>
      <c r="J5515">
        <v>7.1</v>
      </c>
      <c r="K5515">
        <v>242.5</v>
      </c>
      <c r="L5515">
        <v>207.9</v>
      </c>
      <c r="M5515">
        <v>22.3</v>
      </c>
      <c r="N5515">
        <v>21.3</v>
      </c>
    </row>
    <row r="5516" spans="1:14" x14ac:dyDescent="0.25">
      <c r="A5516" t="s">
        <v>16</v>
      </c>
      <c r="B5516" t="s">
        <v>63</v>
      </c>
      <c r="C5516" s="1">
        <v>42511</v>
      </c>
      <c r="D5516">
        <f>11-0-0</f>
        <v>11</v>
      </c>
      <c r="E5516">
        <v>9.9</v>
      </c>
      <c r="F5516" s="7">
        <v>9.8195121951219519</v>
      </c>
      <c r="G5516" s="7">
        <v>6.0874541866365925</v>
      </c>
      <c r="H5516">
        <v>6.79</v>
      </c>
      <c r="I5516" s="7">
        <v>7.1464414998590362</v>
      </c>
      <c r="J5516">
        <v>6.5</v>
      </c>
      <c r="K5516">
        <v>223</v>
      </c>
      <c r="L5516">
        <v>207.9</v>
      </c>
      <c r="M5516">
        <v>38.799999999999997</v>
      </c>
      <c r="N5516">
        <v>37</v>
      </c>
    </row>
    <row r="5517" spans="1:14" x14ac:dyDescent="0.25">
      <c r="A5517" t="s">
        <v>17</v>
      </c>
      <c r="B5517" t="s">
        <v>63</v>
      </c>
      <c r="C5517" s="1">
        <v>42511</v>
      </c>
      <c r="D5517">
        <v>0</v>
      </c>
      <c r="E5517">
        <v>17</v>
      </c>
      <c r="F5517" s="7">
        <v>0</v>
      </c>
      <c r="G5517" s="7">
        <v>2.9495912038342258</v>
      </c>
      <c r="H5517">
        <v>3.29</v>
      </c>
      <c r="I5517" s="7">
        <v>3.4627087679729351</v>
      </c>
      <c r="J5517">
        <v>70.3</v>
      </c>
      <c r="K5517">
        <v>0</v>
      </c>
      <c r="L5517">
        <v>357</v>
      </c>
      <c r="M5517">
        <v>549.6</v>
      </c>
      <c r="N5517">
        <v>524.1</v>
      </c>
    </row>
    <row r="5518" spans="1:14" x14ac:dyDescent="0.25">
      <c r="A5518" t="s">
        <v>18</v>
      </c>
      <c r="B5518" t="s">
        <v>63</v>
      </c>
      <c r="C5518" s="1">
        <v>42511</v>
      </c>
      <c r="D5518">
        <f>22-0-0</f>
        <v>22</v>
      </c>
      <c r="E5518">
        <v>16.2</v>
      </c>
      <c r="F5518" s="7">
        <v>19.639024390243904</v>
      </c>
      <c r="G5518" s="7">
        <v>2.2234000563856777</v>
      </c>
      <c r="H5518">
        <v>2.48</v>
      </c>
      <c r="I5518" s="7">
        <v>2.6101877643078657</v>
      </c>
      <c r="J5518">
        <v>12.2</v>
      </c>
      <c r="K5518">
        <v>418.5</v>
      </c>
      <c r="L5518">
        <v>340.2</v>
      </c>
      <c r="M5518">
        <v>102.7</v>
      </c>
      <c r="N5518">
        <v>97.9</v>
      </c>
    </row>
    <row r="5519" spans="1:14" x14ac:dyDescent="0.25">
      <c r="A5519" t="s">
        <v>19</v>
      </c>
      <c r="B5519" t="s">
        <v>63</v>
      </c>
      <c r="C5519" s="1">
        <v>42511</v>
      </c>
      <c r="D5519">
        <f>15.5-0-0</f>
        <v>15.5</v>
      </c>
      <c r="E5519">
        <v>15</v>
      </c>
      <c r="F5519" s="7">
        <v>13.836585365853658</v>
      </c>
      <c r="G5519" s="7">
        <v>2.2144347335776713</v>
      </c>
      <c r="H5519">
        <v>2.4700000000000002</v>
      </c>
      <c r="I5519" s="7">
        <v>2.5996628136453341</v>
      </c>
      <c r="J5519">
        <v>9.1999999999999993</v>
      </c>
      <c r="K5519">
        <v>316.5</v>
      </c>
      <c r="L5519">
        <v>315</v>
      </c>
      <c r="M5519">
        <v>121.2</v>
      </c>
      <c r="N5519">
        <v>115.6</v>
      </c>
    </row>
    <row r="5520" spans="1:14" x14ac:dyDescent="0.25">
      <c r="A5520" t="s">
        <v>20</v>
      </c>
      <c r="B5520" t="s">
        <v>63</v>
      </c>
      <c r="C5520" s="1">
        <v>42511</v>
      </c>
      <c r="D5520">
        <f>40-0-0</f>
        <v>40</v>
      </c>
      <c r="E5520">
        <v>23.5</v>
      </c>
      <c r="F5520" s="7">
        <v>35.707317073170735</v>
      </c>
      <c r="G5520" s="7">
        <v>1.8109952072173665</v>
      </c>
      <c r="H5520">
        <v>2.02</v>
      </c>
      <c r="I5520" s="7">
        <v>2.1260400338314067</v>
      </c>
      <c r="J5520">
        <v>18.899999999999999</v>
      </c>
      <c r="K5520">
        <v>650.5</v>
      </c>
      <c r="L5520">
        <v>493.5</v>
      </c>
      <c r="M5520">
        <v>126.2</v>
      </c>
      <c r="N5520">
        <v>120.3</v>
      </c>
    </row>
    <row r="5521" spans="1:14" x14ac:dyDescent="0.25">
      <c r="A5521" t="s">
        <v>21</v>
      </c>
      <c r="B5521" t="s">
        <v>63</v>
      </c>
      <c r="C5521" s="1">
        <v>42511</v>
      </c>
      <c r="D5521">
        <f>27-0-0</f>
        <v>27</v>
      </c>
      <c r="E5521">
        <v>22.5</v>
      </c>
      <c r="F5521" s="7">
        <v>24.102439024390243</v>
      </c>
      <c r="G5521" s="7">
        <v>2.7075274880180431</v>
      </c>
      <c r="H5521">
        <v>3.02</v>
      </c>
      <c r="I5521" s="7">
        <v>3.1785351000845781</v>
      </c>
      <c r="J5521">
        <v>16.3</v>
      </c>
      <c r="K5521">
        <v>558</v>
      </c>
      <c r="L5521">
        <v>472.5</v>
      </c>
      <c r="M5521">
        <v>199.4</v>
      </c>
      <c r="N5521">
        <v>190.2</v>
      </c>
    </row>
    <row r="5522" spans="1:14" x14ac:dyDescent="0.25">
      <c r="A5522" t="s">
        <v>22</v>
      </c>
      <c r="B5522" t="s">
        <v>63</v>
      </c>
      <c r="C5522" s="1">
        <v>42511</v>
      </c>
      <c r="D5522">
        <f>19.5-0-0</f>
        <v>19.5</v>
      </c>
      <c r="E5522">
        <v>17.100000000000001</v>
      </c>
      <c r="F5522" s="7">
        <v>17.407317073170731</v>
      </c>
      <c r="G5522" s="7">
        <v>1.2730758387369607</v>
      </c>
      <c r="H5522">
        <v>1.42</v>
      </c>
      <c r="I5522" s="7">
        <v>1.4945429940795036</v>
      </c>
      <c r="J5522">
        <v>11.1</v>
      </c>
      <c r="K5522">
        <v>379.5</v>
      </c>
      <c r="L5522">
        <v>359.1</v>
      </c>
      <c r="M5522">
        <v>127.9</v>
      </c>
      <c r="N5522">
        <v>122</v>
      </c>
    </row>
    <row r="5523" spans="1:14" x14ac:dyDescent="0.25">
      <c r="A5523" t="s">
        <v>23</v>
      </c>
      <c r="B5523" t="s">
        <v>63</v>
      </c>
      <c r="C5523" s="1">
        <v>42511</v>
      </c>
      <c r="D5523">
        <f>3.6-0-0</f>
        <v>3.6</v>
      </c>
      <c r="E5523">
        <v>5</v>
      </c>
      <c r="F5523" s="7">
        <v>3.213658536585366</v>
      </c>
      <c r="G5523" s="7">
        <v>2.10685085988159</v>
      </c>
      <c r="H5523">
        <v>2.35</v>
      </c>
      <c r="I5523" s="7">
        <v>2.4733634056949536</v>
      </c>
      <c r="J5523">
        <v>3.3</v>
      </c>
      <c r="K5523">
        <v>113.11999999999999</v>
      </c>
      <c r="L5523">
        <v>105</v>
      </c>
      <c r="M5523">
        <v>3.4</v>
      </c>
      <c r="N5523">
        <v>3.3</v>
      </c>
    </row>
    <row r="5524" spans="1:14" x14ac:dyDescent="0.25">
      <c r="A5524" t="s">
        <v>24</v>
      </c>
      <c r="B5524" t="s">
        <v>63</v>
      </c>
      <c r="C5524" s="1">
        <v>42511</v>
      </c>
      <c r="D5524">
        <f>31-0-0</f>
        <v>31</v>
      </c>
      <c r="E5524">
        <v>41</v>
      </c>
      <c r="F5524" s="7">
        <v>27.673170731707316</v>
      </c>
      <c r="G5524" s="7">
        <v>1.5420355229771636</v>
      </c>
      <c r="H5524">
        <v>1.72</v>
      </c>
      <c r="I5524" s="7">
        <v>1.8102915139554552</v>
      </c>
      <c r="J5524">
        <v>22.2</v>
      </c>
      <c r="K5524">
        <v>760.5</v>
      </c>
      <c r="L5524">
        <v>861</v>
      </c>
      <c r="M5524">
        <v>256.39999999999998</v>
      </c>
      <c r="N5524">
        <v>244.5</v>
      </c>
    </row>
    <row r="5525" spans="1:14" x14ac:dyDescent="0.25">
      <c r="A5525" t="s">
        <v>25</v>
      </c>
      <c r="B5525" t="s">
        <v>63</v>
      </c>
      <c r="C5525" s="1">
        <v>42511</v>
      </c>
      <c r="D5525">
        <f>5-0-0</f>
        <v>5</v>
      </c>
      <c r="E5525">
        <v>6.3</v>
      </c>
      <c r="F5525" s="7">
        <v>4.4634146341463419</v>
      </c>
      <c r="G5525" s="7">
        <v>2.070989568649563</v>
      </c>
      <c r="H5525">
        <v>2.31</v>
      </c>
      <c r="I5525" s="7">
        <v>2.4312636030448265</v>
      </c>
      <c r="J5525">
        <v>3.7</v>
      </c>
      <c r="K5525">
        <v>125.5</v>
      </c>
      <c r="L5525">
        <v>132.29999999999998</v>
      </c>
      <c r="M5525">
        <v>6.4</v>
      </c>
      <c r="N5525">
        <v>6.1</v>
      </c>
    </row>
    <row r="5526" spans="1:14" x14ac:dyDescent="0.25">
      <c r="A5526" t="s">
        <v>26</v>
      </c>
      <c r="B5526" t="s">
        <v>63</v>
      </c>
      <c r="C5526" s="1">
        <v>42511</v>
      </c>
      <c r="D5526">
        <f>17-0-0</f>
        <v>17</v>
      </c>
      <c r="E5526">
        <v>13.8</v>
      </c>
      <c r="F5526" s="7">
        <v>15.175609756097561</v>
      </c>
      <c r="G5526" s="7">
        <v>1.3985903580490555</v>
      </c>
      <c r="H5526">
        <v>1.56</v>
      </c>
      <c r="I5526" s="7">
        <v>1.641892303354948</v>
      </c>
      <c r="J5526">
        <v>11.2</v>
      </c>
      <c r="K5526">
        <v>384</v>
      </c>
      <c r="L5526">
        <v>289.8</v>
      </c>
      <c r="M5526">
        <v>39.200000000000003</v>
      </c>
      <c r="N5526">
        <v>37.299999999999997</v>
      </c>
    </row>
    <row r="5527" spans="1:14" x14ac:dyDescent="0.25">
      <c r="A5527" t="s">
        <v>27</v>
      </c>
      <c r="B5527" t="s">
        <v>63</v>
      </c>
      <c r="C5527" s="1">
        <v>42511</v>
      </c>
      <c r="D5527">
        <f>18-0-0</f>
        <v>18</v>
      </c>
      <c r="E5527">
        <v>18.2</v>
      </c>
      <c r="F5527" s="7">
        <v>16.068292682926828</v>
      </c>
      <c r="G5527" s="7">
        <v>1.2103185790809132</v>
      </c>
      <c r="H5527">
        <v>1.35</v>
      </c>
      <c r="I5527" s="7">
        <v>1.4208683394417818</v>
      </c>
      <c r="J5527">
        <v>11.9</v>
      </c>
      <c r="K5527">
        <v>407.5</v>
      </c>
      <c r="L5527">
        <v>382.2</v>
      </c>
      <c r="M5527">
        <v>134.4</v>
      </c>
      <c r="N5527">
        <v>128.19999999999999</v>
      </c>
    </row>
    <row r="5528" spans="1:14" x14ac:dyDescent="0.25">
      <c r="A5528" t="s">
        <v>28</v>
      </c>
      <c r="B5528" t="s">
        <v>63</v>
      </c>
      <c r="C5528" s="1">
        <v>42511</v>
      </c>
      <c r="D5528">
        <f>8.5-0-0</f>
        <v>8.5</v>
      </c>
      <c r="E5528">
        <v>7</v>
      </c>
      <c r="F5528" s="7">
        <v>7.5878048780487806</v>
      </c>
      <c r="G5528" s="7">
        <v>1.2013532562729066</v>
      </c>
      <c r="H5528">
        <v>1.34</v>
      </c>
      <c r="I5528" s="7">
        <v>1.41034338877925</v>
      </c>
      <c r="J5528">
        <v>4.3</v>
      </c>
      <c r="K5528">
        <v>146</v>
      </c>
      <c r="L5528">
        <v>147</v>
      </c>
      <c r="M5528">
        <v>48.5</v>
      </c>
      <c r="N5528">
        <v>46.3</v>
      </c>
    </row>
    <row r="5529" spans="1:14" x14ac:dyDescent="0.25">
      <c r="A5529" t="s">
        <v>29</v>
      </c>
      <c r="B5529" t="s">
        <v>63</v>
      </c>
      <c r="C5529" s="1">
        <v>42511</v>
      </c>
      <c r="D5529">
        <f>15-0-0</f>
        <v>15</v>
      </c>
      <c r="E5529">
        <v>12.4</v>
      </c>
      <c r="F5529" s="7">
        <v>13.390243902439025</v>
      </c>
      <c r="G5529" s="7">
        <v>1.1565266422328728</v>
      </c>
      <c r="H5529">
        <v>1.29</v>
      </c>
      <c r="I5529" s="7">
        <v>1.3577186354665916</v>
      </c>
      <c r="J5529">
        <v>10.1</v>
      </c>
      <c r="K5529">
        <v>347</v>
      </c>
      <c r="L5529">
        <v>260.40000000000003</v>
      </c>
      <c r="M5529">
        <v>24.9</v>
      </c>
      <c r="N5529">
        <v>23.8</v>
      </c>
    </row>
    <row r="5530" spans="1:14" x14ac:dyDescent="0.25">
      <c r="A5530" t="s">
        <v>30</v>
      </c>
      <c r="B5530" t="s">
        <v>63</v>
      </c>
      <c r="C5530" s="1">
        <v>42511</v>
      </c>
      <c r="D5530">
        <f>40-0-0</f>
        <v>40</v>
      </c>
      <c r="E5530">
        <v>31.3</v>
      </c>
      <c r="F5530" s="7">
        <v>35.707317073170735</v>
      </c>
      <c r="G5530" s="7">
        <v>1.4344516492810824</v>
      </c>
      <c r="H5530">
        <v>1.6</v>
      </c>
      <c r="I5530" s="7">
        <v>1.6839921060050749</v>
      </c>
      <c r="J5530">
        <v>21.5</v>
      </c>
      <c r="K5530">
        <v>738.5</v>
      </c>
      <c r="L5530">
        <v>657.30000000000007</v>
      </c>
      <c r="M5530">
        <v>56.6</v>
      </c>
      <c r="N5530">
        <v>54</v>
      </c>
    </row>
    <row r="5531" spans="1:14" x14ac:dyDescent="0.25">
      <c r="A5531" t="s">
        <v>31</v>
      </c>
      <c r="B5531" t="s">
        <v>63</v>
      </c>
      <c r="C5531" s="1">
        <v>42511</v>
      </c>
      <c r="D5531">
        <f>53-0-0</f>
        <v>53</v>
      </c>
      <c r="E5531">
        <v>41.6</v>
      </c>
      <c r="F5531" s="7">
        <v>47.31219512195122</v>
      </c>
      <c r="G5531" s="7">
        <v>1.2013532562729066</v>
      </c>
      <c r="H5531">
        <v>1.34</v>
      </c>
      <c r="I5531" s="7">
        <v>1.41034338877925</v>
      </c>
      <c r="J5531">
        <v>31.8</v>
      </c>
      <c r="K5531">
        <v>1091</v>
      </c>
      <c r="L5531">
        <v>873.6</v>
      </c>
      <c r="M5531">
        <v>144.9</v>
      </c>
      <c r="N5531">
        <v>138.19999999999999</v>
      </c>
    </row>
    <row r="5532" spans="1:14" x14ac:dyDescent="0.25">
      <c r="A5532" t="s">
        <v>32</v>
      </c>
      <c r="B5532" t="s">
        <v>63</v>
      </c>
      <c r="C5532" s="1">
        <v>42511</v>
      </c>
      <c r="D5532">
        <f>7-0-0</f>
        <v>7</v>
      </c>
      <c r="E5532">
        <v>6.8</v>
      </c>
      <c r="F5532" s="7">
        <v>6.2487804878048783</v>
      </c>
      <c r="G5532" s="7">
        <v>0.7441217930645615</v>
      </c>
      <c r="H5532">
        <v>0.83</v>
      </c>
      <c r="I5532" s="7">
        <v>0.87357090499013246</v>
      </c>
      <c r="J5532">
        <v>4.3</v>
      </c>
      <c r="K5532">
        <v>148.5</v>
      </c>
      <c r="L5532">
        <v>142.79999999999998</v>
      </c>
      <c r="M5532">
        <v>40.9</v>
      </c>
      <c r="N5532">
        <v>39</v>
      </c>
    </row>
    <row r="5533" spans="1:14" x14ac:dyDescent="0.25">
      <c r="A5533" t="s">
        <v>33</v>
      </c>
      <c r="B5533" t="s">
        <v>63</v>
      </c>
      <c r="C5533" s="1">
        <v>42511</v>
      </c>
      <c r="D5533">
        <v>0</v>
      </c>
      <c r="E5533">
        <v>15</v>
      </c>
      <c r="F5533" s="7">
        <v>0</v>
      </c>
      <c r="G5533" s="7">
        <v>0.86963631237665617</v>
      </c>
      <c r="H5533">
        <v>0.97</v>
      </c>
      <c r="I5533" s="7">
        <v>1.0209202142655764</v>
      </c>
      <c r="J5533">
        <v>62</v>
      </c>
      <c r="K5533">
        <v>0</v>
      </c>
      <c r="L5533">
        <v>315</v>
      </c>
      <c r="M5533">
        <v>889.9</v>
      </c>
      <c r="N5533">
        <v>848.6</v>
      </c>
    </row>
    <row r="5534" spans="1:14" x14ac:dyDescent="0.25">
      <c r="A5534" t="s">
        <v>34</v>
      </c>
      <c r="B5534" t="s">
        <v>63</v>
      </c>
      <c r="C5534" s="1">
        <v>42511</v>
      </c>
      <c r="D5534">
        <f>4.8-0-0</f>
        <v>4.8</v>
      </c>
      <c r="E5534">
        <v>7.7</v>
      </c>
      <c r="F5534" s="7">
        <v>4.2848780487804872</v>
      </c>
      <c r="G5534" s="7">
        <v>0.50205807724837892</v>
      </c>
      <c r="H5534">
        <v>0.56000000000000005</v>
      </c>
      <c r="I5534" s="7">
        <v>0.58939723710177627</v>
      </c>
      <c r="J5534">
        <v>4.5999999999999996</v>
      </c>
      <c r="K5534">
        <v>158.255</v>
      </c>
      <c r="L5534">
        <v>161.70000000000002</v>
      </c>
      <c r="M5534">
        <v>12.1</v>
      </c>
      <c r="N5534">
        <v>11.6</v>
      </c>
    </row>
    <row r="5535" spans="1:14" x14ac:dyDescent="0.25">
      <c r="A5535" t="s">
        <v>35</v>
      </c>
      <c r="B5535" t="s">
        <v>63</v>
      </c>
      <c r="C5535" s="1">
        <v>42511</v>
      </c>
      <c r="D5535">
        <f>23-0-0</f>
        <v>23</v>
      </c>
      <c r="E5535">
        <v>18</v>
      </c>
      <c r="F5535" s="7">
        <v>20.53170731707317</v>
      </c>
      <c r="G5535" s="7">
        <v>0.49309275444037209</v>
      </c>
      <c r="H5535">
        <v>0.55000000000000004</v>
      </c>
      <c r="I5535" s="7">
        <v>0.57887228643924449</v>
      </c>
      <c r="J5535">
        <v>13</v>
      </c>
      <c r="K5535">
        <v>447.5</v>
      </c>
      <c r="L5535">
        <v>378</v>
      </c>
      <c r="M5535">
        <v>148.5</v>
      </c>
      <c r="N5535">
        <v>141.6</v>
      </c>
    </row>
    <row r="5536" spans="1:14" x14ac:dyDescent="0.25">
      <c r="A5536" t="s">
        <v>36</v>
      </c>
      <c r="B5536" t="s">
        <v>63</v>
      </c>
      <c r="C5536" s="1">
        <v>42511</v>
      </c>
      <c r="D5536">
        <v>0</v>
      </c>
      <c r="E5536">
        <v>8</v>
      </c>
      <c r="F5536" s="7">
        <v>0</v>
      </c>
      <c r="G5536" s="7">
        <v>0.22413307020016912</v>
      </c>
      <c r="H5536">
        <v>0.25</v>
      </c>
      <c r="I5536" s="7">
        <v>0.26312376656329295</v>
      </c>
      <c r="J5536">
        <v>33.1</v>
      </c>
      <c r="K5536">
        <v>0</v>
      </c>
      <c r="L5536">
        <v>168</v>
      </c>
      <c r="M5536">
        <v>0</v>
      </c>
      <c r="N5536">
        <v>0</v>
      </c>
    </row>
    <row r="5537" spans="1:14" x14ac:dyDescent="0.25">
      <c r="A5537" t="s">
        <v>37</v>
      </c>
      <c r="B5537" t="s">
        <v>63</v>
      </c>
      <c r="C5537" s="1">
        <v>42511</v>
      </c>
      <c r="D5537">
        <v>0</v>
      </c>
      <c r="E5537">
        <v>0</v>
      </c>
      <c r="F5537" s="7">
        <v>0</v>
      </c>
      <c r="G5537" s="7">
        <v>0</v>
      </c>
      <c r="H5537">
        <v>0</v>
      </c>
      <c r="I5537" s="7">
        <v>0</v>
      </c>
      <c r="J5537">
        <v>0</v>
      </c>
      <c r="K5537">
        <v>0</v>
      </c>
      <c r="L5537">
        <v>0</v>
      </c>
      <c r="M5537">
        <v>0</v>
      </c>
      <c r="N5537">
        <v>0</v>
      </c>
    </row>
    <row r="5538" spans="1:14" x14ac:dyDescent="0.25">
      <c r="A5538" t="s">
        <v>38</v>
      </c>
      <c r="B5538" t="s">
        <v>63</v>
      </c>
      <c r="C5538" s="1">
        <v>42511</v>
      </c>
      <c r="D5538">
        <v>0</v>
      </c>
      <c r="E5538">
        <v>10</v>
      </c>
      <c r="F5538" s="7">
        <v>0</v>
      </c>
      <c r="G5538" s="7">
        <v>0</v>
      </c>
      <c r="H5538">
        <v>0</v>
      </c>
      <c r="I5538" s="7">
        <v>0</v>
      </c>
      <c r="J5538">
        <v>41.4</v>
      </c>
      <c r="K5538">
        <v>0</v>
      </c>
      <c r="L5538">
        <v>210</v>
      </c>
      <c r="M5538">
        <v>596.29999999999995</v>
      </c>
      <c r="N5538">
        <v>568.6</v>
      </c>
    </row>
    <row r="5539" spans="1:14" x14ac:dyDescent="0.25">
      <c r="A5539" t="s">
        <v>59</v>
      </c>
      <c r="B5539" t="s">
        <v>63</v>
      </c>
      <c r="C5539" s="1">
        <v>42511</v>
      </c>
      <c r="D5539">
        <v>0</v>
      </c>
      <c r="E5539">
        <v>5</v>
      </c>
      <c r="F5539" s="7">
        <v>0</v>
      </c>
      <c r="G5539" s="7">
        <v>0</v>
      </c>
      <c r="I5539" s="7">
        <v>0</v>
      </c>
      <c r="K5539">
        <v>0</v>
      </c>
      <c r="L5539">
        <v>105</v>
      </c>
      <c r="M5539">
        <v>0</v>
      </c>
      <c r="N5539">
        <v>0</v>
      </c>
    </row>
    <row r="5540" spans="1:14" x14ac:dyDescent="0.25">
      <c r="A5540" t="s">
        <v>1</v>
      </c>
      <c r="B5540" t="s">
        <v>63</v>
      </c>
      <c r="C5540" s="1">
        <v>42512</v>
      </c>
      <c r="D5540">
        <v>578.20000000000005</v>
      </c>
      <c r="E5540">
        <v>507.19999999999993</v>
      </c>
      <c r="F5540">
        <v>520</v>
      </c>
      <c r="G5540">
        <v>157</v>
      </c>
      <c r="H5540">
        <v>177.35000000000002</v>
      </c>
      <c r="I5540">
        <v>176.8</v>
      </c>
      <c r="J5540">
        <v>545.91608391608395</v>
      </c>
      <c r="K5540">
        <v>13381.399999999998</v>
      </c>
      <c r="L5540">
        <v>12126</v>
      </c>
      <c r="M5540">
        <v>4295</v>
      </c>
      <c r="N5540">
        <v>4122.84</v>
      </c>
    </row>
    <row r="5541" spans="1:14" x14ac:dyDescent="0.25">
      <c r="A5541" t="s">
        <v>2</v>
      </c>
      <c r="B5541" t="s">
        <v>63</v>
      </c>
      <c r="C5541" s="1">
        <v>42512</v>
      </c>
      <c r="D5541">
        <f>13.9-0-0</f>
        <v>13.9</v>
      </c>
      <c r="E5541">
        <v>16.100000000000001</v>
      </c>
      <c r="F5541" s="7">
        <v>12.500864752680732</v>
      </c>
      <c r="G5541" s="7">
        <v>18.324781505497601</v>
      </c>
      <c r="H5541">
        <v>20.7</v>
      </c>
      <c r="I5541" s="7">
        <v>20.635804905553989</v>
      </c>
      <c r="J5541">
        <v>10</v>
      </c>
      <c r="K5541">
        <v>353.46499999999997</v>
      </c>
      <c r="L5541">
        <v>354.20000000000005</v>
      </c>
      <c r="M5541">
        <v>32.799999999999997</v>
      </c>
      <c r="N5541">
        <v>31.5</v>
      </c>
    </row>
    <row r="5542" spans="1:14" x14ac:dyDescent="0.25">
      <c r="A5542" t="s">
        <v>3</v>
      </c>
      <c r="B5542" t="s">
        <v>63</v>
      </c>
      <c r="C5542" s="1">
        <v>42512</v>
      </c>
      <c r="D5542">
        <f>2-0-0</f>
        <v>2</v>
      </c>
      <c r="E5542">
        <v>4.5</v>
      </c>
      <c r="F5542" s="7">
        <v>1.7986855759252853</v>
      </c>
      <c r="G5542" s="7">
        <v>12.490950098674935</v>
      </c>
      <c r="H5542">
        <v>14.11</v>
      </c>
      <c r="I5542" s="7">
        <v>14.066241894558781</v>
      </c>
      <c r="J5542">
        <v>4.5</v>
      </c>
      <c r="K5542">
        <v>157.5</v>
      </c>
      <c r="L5542">
        <v>99</v>
      </c>
      <c r="M5542">
        <v>30</v>
      </c>
      <c r="N5542">
        <v>28.8</v>
      </c>
    </row>
    <row r="5543" spans="1:14" x14ac:dyDescent="0.25">
      <c r="A5543" t="s">
        <v>4</v>
      </c>
      <c r="B5543" t="s">
        <v>63</v>
      </c>
      <c r="C5543" s="1">
        <v>42512</v>
      </c>
      <c r="D5543">
        <f>8.4-0-0</f>
        <v>8.4</v>
      </c>
      <c r="E5543">
        <v>7.8</v>
      </c>
      <c r="F5543" s="7">
        <v>7.5544794188861983</v>
      </c>
      <c r="G5543" s="7">
        <v>9.2774739216239066</v>
      </c>
      <c r="H5543">
        <v>10.48</v>
      </c>
      <c r="I5543" s="7">
        <v>10.447499295179025</v>
      </c>
      <c r="J5543">
        <v>7</v>
      </c>
      <c r="K5543">
        <v>247.13700000000009</v>
      </c>
      <c r="L5543">
        <v>171.6</v>
      </c>
      <c r="M5543">
        <v>42.2</v>
      </c>
      <c r="N5543">
        <v>40.5</v>
      </c>
    </row>
    <row r="5544" spans="1:14" x14ac:dyDescent="0.25">
      <c r="A5544" t="s">
        <v>5</v>
      </c>
      <c r="B5544" t="s">
        <v>63</v>
      </c>
      <c r="C5544" s="1">
        <v>42512</v>
      </c>
      <c r="D5544">
        <f>5.6-0-0</f>
        <v>5.6</v>
      </c>
      <c r="E5544">
        <v>7.7</v>
      </c>
      <c r="F5544" s="7">
        <v>5.0363196125907983</v>
      </c>
      <c r="G5544" s="7">
        <v>8.9499295179024507</v>
      </c>
      <c r="H5544">
        <v>10.11</v>
      </c>
      <c r="I5544" s="7">
        <v>10.078646743727093</v>
      </c>
      <c r="J5544">
        <v>9.1999999999999993</v>
      </c>
      <c r="K5544">
        <v>326.88800000000003</v>
      </c>
      <c r="L5544">
        <v>169.4</v>
      </c>
      <c r="M5544">
        <v>20.3</v>
      </c>
      <c r="N5544">
        <v>19.5</v>
      </c>
    </row>
    <row r="5545" spans="1:14" x14ac:dyDescent="0.25">
      <c r="A5545" t="s">
        <v>6</v>
      </c>
      <c r="B5545" t="s">
        <v>63</v>
      </c>
      <c r="C5545" s="1">
        <v>42512</v>
      </c>
      <c r="D5545">
        <f>25.5-0-0</f>
        <v>25.5</v>
      </c>
      <c r="E5545">
        <v>15.6</v>
      </c>
      <c r="F5545" s="7">
        <v>22.933241093047386</v>
      </c>
      <c r="G5545" s="7">
        <v>11.030279109106285</v>
      </c>
      <c r="H5545">
        <v>12.46</v>
      </c>
      <c r="I5545" s="7">
        <v>12.421358894840711</v>
      </c>
      <c r="J5545">
        <v>11.2</v>
      </c>
      <c r="K5545">
        <v>394.93550000000005</v>
      </c>
      <c r="L5545">
        <v>343.2</v>
      </c>
      <c r="M5545">
        <v>34.700000000000003</v>
      </c>
      <c r="N5545">
        <v>33.299999999999997</v>
      </c>
    </row>
    <row r="5546" spans="1:14" x14ac:dyDescent="0.25">
      <c r="A5546" t="s">
        <v>7</v>
      </c>
      <c r="B5546" t="s">
        <v>63</v>
      </c>
      <c r="C5546" s="1">
        <v>42512</v>
      </c>
      <c r="D5546">
        <f>14.8-0-0</f>
        <v>14.8</v>
      </c>
      <c r="E5546">
        <v>12</v>
      </c>
      <c r="F5546" s="7">
        <v>13.31027326184711</v>
      </c>
      <c r="G5546" s="7">
        <v>9.3217366788835605</v>
      </c>
      <c r="H5546">
        <v>10.53</v>
      </c>
      <c r="I5546" s="7">
        <v>10.497344234564419</v>
      </c>
      <c r="J5546">
        <v>9.5</v>
      </c>
      <c r="K5546">
        <v>336.96199999999999</v>
      </c>
      <c r="L5546">
        <v>264</v>
      </c>
      <c r="M5546">
        <v>22.6</v>
      </c>
      <c r="N5546">
        <v>21.7</v>
      </c>
    </row>
    <row r="5547" spans="1:14" x14ac:dyDescent="0.25">
      <c r="A5547" t="s">
        <v>8</v>
      </c>
      <c r="B5547" t="s">
        <v>63</v>
      </c>
      <c r="C5547" s="1">
        <v>42512</v>
      </c>
      <c r="D5547">
        <f>14.3-0-0</f>
        <v>14.3</v>
      </c>
      <c r="E5547">
        <v>9.4</v>
      </c>
      <c r="F5547" s="7">
        <v>12.860601867865789</v>
      </c>
      <c r="G5547" s="7">
        <v>7.082041161544967</v>
      </c>
      <c r="H5547">
        <v>8</v>
      </c>
      <c r="I5547" s="7">
        <v>7.9751903016633774</v>
      </c>
      <c r="J5547">
        <v>7.8</v>
      </c>
      <c r="K5547">
        <v>277.37</v>
      </c>
      <c r="L5547">
        <v>206.8</v>
      </c>
      <c r="M5547">
        <v>22.9</v>
      </c>
      <c r="N5547">
        <v>22</v>
      </c>
    </row>
    <row r="5548" spans="1:14" x14ac:dyDescent="0.25">
      <c r="A5548" t="s">
        <v>9</v>
      </c>
      <c r="B5548" t="s">
        <v>63</v>
      </c>
      <c r="C5548" s="1">
        <v>42512</v>
      </c>
      <c r="D5548">
        <f>11.3-0-0</f>
        <v>11.3</v>
      </c>
      <c r="E5548">
        <v>11.3</v>
      </c>
      <c r="F5548" s="7">
        <v>10.162573503977862</v>
      </c>
      <c r="G5548" s="7">
        <v>9.1712433042007309</v>
      </c>
      <c r="H5548">
        <v>10.36</v>
      </c>
      <c r="I5548" s="7">
        <v>10.327871440654071</v>
      </c>
      <c r="J5548">
        <v>5.9</v>
      </c>
      <c r="K5548">
        <v>209.72999999999993</v>
      </c>
      <c r="L5548">
        <v>248.60000000000002</v>
      </c>
      <c r="M5548">
        <v>15.2</v>
      </c>
      <c r="N5548">
        <v>14.6</v>
      </c>
    </row>
    <row r="5549" spans="1:14" x14ac:dyDescent="0.25">
      <c r="A5549" t="s">
        <v>10</v>
      </c>
      <c r="B5549" t="s">
        <v>63</v>
      </c>
      <c r="C5549" s="1">
        <v>42512</v>
      </c>
      <c r="D5549">
        <f>8.4-0-0</f>
        <v>8.4</v>
      </c>
      <c r="E5549">
        <v>12.5</v>
      </c>
      <c r="F5549" s="7">
        <v>7.5544794188861983</v>
      </c>
      <c r="G5549" s="7">
        <v>8.6843529743445149</v>
      </c>
      <c r="H5549">
        <v>9.81</v>
      </c>
      <c r="I5549" s="7">
        <v>9.7795771074147169</v>
      </c>
      <c r="J5549">
        <v>10.4</v>
      </c>
      <c r="K5549">
        <v>366.82000000000005</v>
      </c>
      <c r="L5549">
        <v>275</v>
      </c>
      <c r="M5549">
        <v>34.200000000000003</v>
      </c>
      <c r="N5549">
        <v>32.799999999999997</v>
      </c>
    </row>
    <row r="5550" spans="1:14" x14ac:dyDescent="0.25">
      <c r="A5550" t="s">
        <v>11</v>
      </c>
      <c r="B5550" t="s">
        <v>63</v>
      </c>
      <c r="C5550" s="1">
        <v>42512</v>
      </c>
      <c r="D5550">
        <f>7.4-0-0</f>
        <v>7.4</v>
      </c>
      <c r="E5550">
        <v>9.6</v>
      </c>
      <c r="F5550" s="7">
        <v>6.6551366309235549</v>
      </c>
      <c r="G5550" s="7">
        <v>8.3125458133634051</v>
      </c>
      <c r="H5550">
        <v>9.39</v>
      </c>
      <c r="I5550" s="7">
        <v>9.3608796165773889</v>
      </c>
      <c r="J5550">
        <v>7</v>
      </c>
      <c r="K5550">
        <v>248.23699999999994</v>
      </c>
      <c r="L5550">
        <v>211.2</v>
      </c>
      <c r="M5550">
        <v>25.6</v>
      </c>
      <c r="N5550">
        <v>24.6</v>
      </c>
    </row>
    <row r="5551" spans="1:14" x14ac:dyDescent="0.25">
      <c r="A5551" t="s">
        <v>12</v>
      </c>
      <c r="B5551" t="s">
        <v>63</v>
      </c>
      <c r="C5551" s="1">
        <v>42512</v>
      </c>
      <c r="D5551">
        <f>30-0-0</f>
        <v>30</v>
      </c>
      <c r="E5551">
        <v>28.9</v>
      </c>
      <c r="F5551" s="7">
        <v>26.980283638879278</v>
      </c>
      <c r="G5551" s="7">
        <v>5.8692416126303915</v>
      </c>
      <c r="H5551">
        <v>6.63</v>
      </c>
      <c r="I5551" s="7">
        <v>6.609438962503523</v>
      </c>
      <c r="J5551">
        <v>21.8</v>
      </c>
      <c r="K5551">
        <v>771.85500000000002</v>
      </c>
      <c r="L5551">
        <v>635.79999999999995</v>
      </c>
      <c r="M5551">
        <v>159.4</v>
      </c>
      <c r="N5551">
        <v>153</v>
      </c>
    </row>
    <row r="5552" spans="1:14" x14ac:dyDescent="0.25">
      <c r="A5552" t="s">
        <v>13</v>
      </c>
      <c r="B5552" t="s">
        <v>63</v>
      </c>
      <c r="C5552" s="1">
        <v>42512</v>
      </c>
      <c r="D5552">
        <f>11-0-0</f>
        <v>11</v>
      </c>
      <c r="E5552">
        <v>10</v>
      </c>
      <c r="F5552" s="7">
        <v>9.892770667589069</v>
      </c>
      <c r="G5552" s="7">
        <v>6.1702283619960516</v>
      </c>
      <c r="H5552">
        <v>6.97</v>
      </c>
      <c r="I5552" s="7">
        <v>6.9483845503242172</v>
      </c>
      <c r="J5552">
        <v>7.1</v>
      </c>
      <c r="K5552">
        <v>250</v>
      </c>
      <c r="L5552">
        <v>220</v>
      </c>
      <c r="M5552">
        <v>19.3</v>
      </c>
      <c r="N5552">
        <v>18.5</v>
      </c>
    </row>
    <row r="5553" spans="1:14" x14ac:dyDescent="0.25">
      <c r="A5553" t="s">
        <v>14</v>
      </c>
      <c r="B5553" t="s">
        <v>63</v>
      </c>
      <c r="C5553" s="1">
        <v>42512</v>
      </c>
      <c r="D5553">
        <f>7-0-0</f>
        <v>7</v>
      </c>
      <c r="E5553">
        <v>7</v>
      </c>
      <c r="F5553" s="7">
        <v>6.2953995157384979</v>
      </c>
      <c r="G5553" s="7">
        <v>3.7269241612630388</v>
      </c>
      <c r="H5553">
        <v>4.21</v>
      </c>
      <c r="I5553" s="7">
        <v>4.1969438962503522</v>
      </c>
      <c r="J5553">
        <v>5.9</v>
      </c>
      <c r="K5553">
        <v>209</v>
      </c>
      <c r="L5553">
        <v>154</v>
      </c>
      <c r="M5553">
        <v>10.8</v>
      </c>
      <c r="N5553">
        <v>10.4</v>
      </c>
    </row>
    <row r="5554" spans="1:14" x14ac:dyDescent="0.25">
      <c r="A5554" t="s">
        <v>15</v>
      </c>
      <c r="B5554" t="s">
        <v>63</v>
      </c>
      <c r="C5554" s="1">
        <v>42512</v>
      </c>
      <c r="D5554">
        <f>9-0-0</f>
        <v>9</v>
      </c>
      <c r="E5554">
        <v>9.9</v>
      </c>
      <c r="F5554" s="7">
        <v>8.0940850916637839</v>
      </c>
      <c r="G5554" s="7">
        <v>3.6118409923879335</v>
      </c>
      <c r="H5554">
        <v>4.08</v>
      </c>
      <c r="I5554" s="7">
        <v>4.0673470538483221</v>
      </c>
      <c r="J5554">
        <v>7.1</v>
      </c>
      <c r="K5554">
        <v>251.5</v>
      </c>
      <c r="L5554">
        <v>217.8</v>
      </c>
      <c r="M5554">
        <v>23.4</v>
      </c>
      <c r="N5554">
        <v>22.5</v>
      </c>
    </row>
    <row r="5555" spans="1:14" x14ac:dyDescent="0.25">
      <c r="A5555" t="s">
        <v>16</v>
      </c>
      <c r="B5555" t="s">
        <v>63</v>
      </c>
      <c r="C5555" s="1">
        <v>42512</v>
      </c>
      <c r="D5555">
        <f>10.5-0-0</f>
        <v>10.5</v>
      </c>
      <c r="E5555">
        <v>9.9</v>
      </c>
      <c r="F5555" s="7">
        <v>9.4430992736077481</v>
      </c>
      <c r="G5555" s="7">
        <v>6.0108824358612907</v>
      </c>
      <c r="H5555">
        <v>6.79</v>
      </c>
      <c r="I5555" s="7">
        <v>6.7689427685367907</v>
      </c>
      <c r="J5555">
        <v>6.6</v>
      </c>
      <c r="K5555">
        <v>233.5</v>
      </c>
      <c r="L5555">
        <v>217.8</v>
      </c>
      <c r="M5555">
        <v>41</v>
      </c>
      <c r="N5555">
        <v>39.4</v>
      </c>
    </row>
    <row r="5556" spans="1:14" x14ac:dyDescent="0.25">
      <c r="A5556" t="s">
        <v>17</v>
      </c>
      <c r="B5556" t="s">
        <v>63</v>
      </c>
      <c r="C5556" s="1">
        <v>42512</v>
      </c>
      <c r="D5556">
        <v>0</v>
      </c>
      <c r="E5556">
        <v>17</v>
      </c>
      <c r="F5556" s="7">
        <v>0</v>
      </c>
      <c r="G5556" s="7">
        <v>2.9124894276853674</v>
      </c>
      <c r="H5556">
        <v>3.29</v>
      </c>
      <c r="I5556" s="7">
        <v>3.2797970115590638</v>
      </c>
      <c r="J5556">
        <v>68.7</v>
      </c>
      <c r="K5556">
        <v>0</v>
      </c>
      <c r="L5556">
        <v>374</v>
      </c>
      <c r="M5556">
        <v>559.4</v>
      </c>
      <c r="N5556">
        <v>537</v>
      </c>
    </row>
    <row r="5557" spans="1:14" x14ac:dyDescent="0.25">
      <c r="A5557" t="s">
        <v>18</v>
      </c>
      <c r="B5557" t="s">
        <v>63</v>
      </c>
      <c r="C5557" s="1">
        <v>42512</v>
      </c>
      <c r="D5557">
        <f>22-0-0</f>
        <v>22</v>
      </c>
      <c r="E5557">
        <v>16.2</v>
      </c>
      <c r="F5557" s="7">
        <v>19.785541335178138</v>
      </c>
      <c r="G5557" s="7">
        <v>2.1954327600789396</v>
      </c>
      <c r="H5557">
        <v>2.48</v>
      </c>
      <c r="I5557" s="7">
        <v>2.4723089935156466</v>
      </c>
      <c r="J5557">
        <v>12.4</v>
      </c>
      <c r="K5557">
        <v>440.5</v>
      </c>
      <c r="L5557">
        <v>356.4</v>
      </c>
      <c r="M5557">
        <v>109.2</v>
      </c>
      <c r="N5557">
        <v>104.8</v>
      </c>
    </row>
    <row r="5558" spans="1:14" x14ac:dyDescent="0.25">
      <c r="A5558" t="s">
        <v>19</v>
      </c>
      <c r="B5558" t="s">
        <v>63</v>
      </c>
      <c r="C5558" s="1">
        <v>42512</v>
      </c>
      <c r="D5558">
        <f>18-0-0</f>
        <v>18</v>
      </c>
      <c r="E5558">
        <v>15</v>
      </c>
      <c r="F5558" s="7">
        <v>16.188170183327568</v>
      </c>
      <c r="G5558" s="7">
        <v>2.1865802086270087</v>
      </c>
      <c r="H5558">
        <v>2.4700000000000002</v>
      </c>
      <c r="I5558" s="7">
        <v>2.462340005638568</v>
      </c>
      <c r="J5558">
        <v>9.5</v>
      </c>
      <c r="K5558">
        <v>334.5</v>
      </c>
      <c r="L5558">
        <v>330</v>
      </c>
      <c r="M5558">
        <v>129.5</v>
      </c>
      <c r="N5558">
        <v>124.3</v>
      </c>
    </row>
    <row r="5559" spans="1:14" x14ac:dyDescent="0.25">
      <c r="A5559" t="s">
        <v>20</v>
      </c>
      <c r="B5559" t="s">
        <v>63</v>
      </c>
      <c r="C5559" s="1">
        <v>42512</v>
      </c>
      <c r="D5559">
        <f>35.5-0-0</f>
        <v>35.5</v>
      </c>
      <c r="E5559">
        <v>23.5</v>
      </c>
      <c r="F5559" s="7">
        <v>31.926668972673813</v>
      </c>
      <c r="G5559" s="7">
        <v>1.7882153932901039</v>
      </c>
      <c r="H5559">
        <v>2.02</v>
      </c>
      <c r="I5559" s="7">
        <v>2.0137355511700026</v>
      </c>
      <c r="J5559">
        <v>19.399999999999999</v>
      </c>
      <c r="K5559">
        <v>686</v>
      </c>
      <c r="L5559">
        <v>517</v>
      </c>
      <c r="M5559">
        <v>134.5</v>
      </c>
      <c r="N5559">
        <v>129.1</v>
      </c>
    </row>
    <row r="5560" spans="1:14" x14ac:dyDescent="0.25">
      <c r="A5560" t="s">
        <v>21</v>
      </c>
      <c r="B5560" t="s">
        <v>63</v>
      </c>
      <c r="C5560" s="1">
        <v>42512</v>
      </c>
      <c r="D5560">
        <f>27-0-0</f>
        <v>27</v>
      </c>
      <c r="E5560">
        <v>22.5</v>
      </c>
      <c r="F5560" s="7">
        <v>24.28225527499135</v>
      </c>
      <c r="G5560" s="7">
        <v>2.6734705384832247</v>
      </c>
      <c r="H5560">
        <v>3.02</v>
      </c>
      <c r="I5560" s="7">
        <v>3.0106343388779249</v>
      </c>
      <c r="J5560">
        <v>16.5</v>
      </c>
      <c r="K5560">
        <v>585</v>
      </c>
      <c r="L5560">
        <v>495</v>
      </c>
      <c r="M5560">
        <v>211.4</v>
      </c>
      <c r="N5560">
        <v>202.9</v>
      </c>
    </row>
    <row r="5561" spans="1:14" x14ac:dyDescent="0.25">
      <c r="A5561" t="s">
        <v>22</v>
      </c>
      <c r="B5561" t="s">
        <v>63</v>
      </c>
      <c r="C5561" s="1">
        <v>42512</v>
      </c>
      <c r="D5561">
        <f>19.5-0-0</f>
        <v>19.5</v>
      </c>
      <c r="E5561">
        <v>17.100000000000001</v>
      </c>
      <c r="F5561" s="7">
        <v>17.537184365271532</v>
      </c>
      <c r="G5561" s="7">
        <v>1.2570623061742316</v>
      </c>
      <c r="H5561">
        <v>1.42</v>
      </c>
      <c r="I5561" s="7">
        <v>1.4155962785452494</v>
      </c>
      <c r="J5561">
        <v>11.3</v>
      </c>
      <c r="K5561">
        <v>399</v>
      </c>
      <c r="L5561">
        <v>376.20000000000005</v>
      </c>
      <c r="M5561">
        <v>135.9</v>
      </c>
      <c r="N5561">
        <v>130.5</v>
      </c>
    </row>
    <row r="5562" spans="1:14" x14ac:dyDescent="0.25">
      <c r="A5562" t="s">
        <v>23</v>
      </c>
      <c r="B5562" t="s">
        <v>63</v>
      </c>
      <c r="C5562" s="1">
        <v>42512</v>
      </c>
      <c r="D5562">
        <f>3.3-0-0</f>
        <v>3.3</v>
      </c>
      <c r="E5562">
        <v>5</v>
      </c>
      <c r="F5562" s="7">
        <v>2.9678312002767204</v>
      </c>
      <c r="G5562" s="7">
        <v>2.0803495912038339</v>
      </c>
      <c r="H5562">
        <v>2.35</v>
      </c>
      <c r="I5562" s="7">
        <v>2.3427121511136169</v>
      </c>
      <c r="J5562">
        <v>3.3</v>
      </c>
      <c r="K5562">
        <v>116.41</v>
      </c>
      <c r="L5562">
        <v>110</v>
      </c>
      <c r="M5562">
        <v>3.6</v>
      </c>
      <c r="N5562">
        <v>3.4</v>
      </c>
    </row>
    <row r="5563" spans="1:14" x14ac:dyDescent="0.25">
      <c r="A5563" t="s">
        <v>24</v>
      </c>
      <c r="B5563" t="s">
        <v>63</v>
      </c>
      <c r="C5563" s="1">
        <v>42512</v>
      </c>
      <c r="D5563">
        <f>26-0-0</f>
        <v>26</v>
      </c>
      <c r="E5563">
        <v>41</v>
      </c>
      <c r="F5563" s="7">
        <v>23.382912487028708</v>
      </c>
      <c r="G5563" s="7">
        <v>1.5226388497321679</v>
      </c>
      <c r="H5563">
        <v>1.72</v>
      </c>
      <c r="I5563" s="7">
        <v>1.714665914857626</v>
      </c>
      <c r="J5563">
        <v>22.2</v>
      </c>
      <c r="K5563">
        <v>786.5</v>
      </c>
      <c r="L5563">
        <v>902</v>
      </c>
      <c r="M5563">
        <v>268</v>
      </c>
      <c r="N5563">
        <v>257.3</v>
      </c>
    </row>
    <row r="5564" spans="1:14" x14ac:dyDescent="0.25">
      <c r="A5564" t="s">
        <v>25</v>
      </c>
      <c r="B5564" t="s">
        <v>63</v>
      </c>
      <c r="C5564" s="1">
        <v>42512</v>
      </c>
      <c r="D5564">
        <f>5-0-0</f>
        <v>5</v>
      </c>
      <c r="E5564">
        <v>6.3</v>
      </c>
      <c r="F5564" s="7">
        <v>4.4967139398132128</v>
      </c>
      <c r="G5564" s="7">
        <v>2.0449393853961091</v>
      </c>
      <c r="H5564">
        <v>2.31</v>
      </c>
      <c r="I5564" s="7">
        <v>2.3028361996052999</v>
      </c>
      <c r="J5564">
        <v>3.7</v>
      </c>
      <c r="K5564">
        <v>130.5</v>
      </c>
      <c r="L5564">
        <v>138.6</v>
      </c>
      <c r="M5564">
        <v>6.7</v>
      </c>
      <c r="N5564">
        <v>6.4</v>
      </c>
    </row>
    <row r="5565" spans="1:14" x14ac:dyDescent="0.25">
      <c r="A5565" t="s">
        <v>26</v>
      </c>
      <c r="B5565" t="s">
        <v>63</v>
      </c>
      <c r="C5565" s="1">
        <v>42512</v>
      </c>
      <c r="D5565">
        <f>20.5-0-0</f>
        <v>20.5</v>
      </c>
      <c r="E5565">
        <v>13.8</v>
      </c>
      <c r="F5565" s="7">
        <v>18.436527153234174</v>
      </c>
      <c r="G5565" s="7">
        <v>1.3809980265012687</v>
      </c>
      <c r="H5565">
        <v>1.56</v>
      </c>
      <c r="I5565" s="7">
        <v>1.5551621088243588</v>
      </c>
      <c r="J5565">
        <v>11.4</v>
      </c>
      <c r="K5565">
        <v>404.5</v>
      </c>
      <c r="L5565">
        <v>303.60000000000002</v>
      </c>
      <c r="M5565">
        <v>41.7</v>
      </c>
      <c r="N5565">
        <v>40</v>
      </c>
    </row>
    <row r="5566" spans="1:14" x14ac:dyDescent="0.25">
      <c r="A5566" t="s">
        <v>27</v>
      </c>
      <c r="B5566" t="s">
        <v>63</v>
      </c>
      <c r="C5566" s="1">
        <v>42512</v>
      </c>
      <c r="D5566">
        <f>21-0-0</f>
        <v>21</v>
      </c>
      <c r="E5566">
        <v>18.2</v>
      </c>
      <c r="F5566" s="7">
        <v>18.886198547215496</v>
      </c>
      <c r="G5566" s="7">
        <v>1.1950944460107131</v>
      </c>
      <c r="H5566">
        <v>1.35</v>
      </c>
      <c r="I5566" s="7">
        <v>1.345813363405695</v>
      </c>
      <c r="J5566">
        <v>12.1</v>
      </c>
      <c r="K5566">
        <v>428.5</v>
      </c>
      <c r="L5566">
        <v>400.4</v>
      </c>
      <c r="M5566">
        <v>142.80000000000001</v>
      </c>
      <c r="N5566">
        <v>137.1</v>
      </c>
    </row>
    <row r="5567" spans="1:14" x14ac:dyDescent="0.25">
      <c r="A5567" t="s">
        <v>28</v>
      </c>
      <c r="B5567" t="s">
        <v>63</v>
      </c>
      <c r="C5567" s="1">
        <v>42512</v>
      </c>
      <c r="D5567">
        <f>7-0-0</f>
        <v>7</v>
      </c>
      <c r="E5567">
        <v>7</v>
      </c>
      <c r="F5567" s="7">
        <v>6.2953995157384979</v>
      </c>
      <c r="G5567" s="7">
        <v>1.186241894558782</v>
      </c>
      <c r="H5567">
        <v>1.34</v>
      </c>
      <c r="I5567" s="7">
        <v>1.3358443755286158</v>
      </c>
      <c r="J5567">
        <v>4.3</v>
      </c>
      <c r="K5567">
        <v>153</v>
      </c>
      <c r="L5567">
        <v>154</v>
      </c>
      <c r="M5567">
        <v>51.4</v>
      </c>
      <c r="N5567">
        <v>49.3</v>
      </c>
    </row>
    <row r="5568" spans="1:14" x14ac:dyDescent="0.25">
      <c r="A5568" t="s">
        <v>29</v>
      </c>
      <c r="B5568" t="s">
        <v>63</v>
      </c>
      <c r="C5568" s="1">
        <v>42512</v>
      </c>
      <c r="D5568">
        <f>15-0-0</f>
        <v>15</v>
      </c>
      <c r="E5568">
        <v>12.4</v>
      </c>
      <c r="F5568" s="7">
        <v>13.490141819439639</v>
      </c>
      <c r="G5568" s="7">
        <v>1.1419791372991259</v>
      </c>
      <c r="H5568">
        <v>1.29</v>
      </c>
      <c r="I5568" s="7">
        <v>1.2859994361432197</v>
      </c>
      <c r="J5568">
        <v>10.199999999999999</v>
      </c>
      <c r="K5568">
        <v>362</v>
      </c>
      <c r="L5568">
        <v>272.8</v>
      </c>
      <c r="M5568">
        <v>26.2</v>
      </c>
      <c r="N5568">
        <v>25.2</v>
      </c>
    </row>
    <row r="5569" spans="1:14" x14ac:dyDescent="0.25">
      <c r="A5569" t="s">
        <v>30</v>
      </c>
      <c r="B5569" t="s">
        <v>63</v>
      </c>
      <c r="C5569" s="1">
        <v>42512</v>
      </c>
      <c r="D5569">
        <f>37-0-0</f>
        <v>37</v>
      </c>
      <c r="E5569">
        <v>31.3</v>
      </c>
      <c r="F5569" s="7">
        <v>33.275683154617774</v>
      </c>
      <c r="G5569" s="7">
        <v>1.4164082323089935</v>
      </c>
      <c r="H5569">
        <v>1.6</v>
      </c>
      <c r="I5569" s="7">
        <v>1.5950380603326757</v>
      </c>
      <c r="J5569">
        <v>21.9</v>
      </c>
      <c r="K5569">
        <v>775.5</v>
      </c>
      <c r="L5569">
        <v>688.6</v>
      </c>
      <c r="M5569">
        <v>60.1</v>
      </c>
      <c r="N5569">
        <v>57.7</v>
      </c>
    </row>
    <row r="5570" spans="1:14" x14ac:dyDescent="0.25">
      <c r="A5570" t="s">
        <v>31</v>
      </c>
      <c r="B5570" t="s">
        <v>63</v>
      </c>
      <c r="C5570" s="1">
        <v>42512</v>
      </c>
      <c r="D5570">
        <f>53.5-0-0</f>
        <v>53.5</v>
      </c>
      <c r="E5570">
        <v>41.6</v>
      </c>
      <c r="F5570" s="7">
        <v>48.114839156001381</v>
      </c>
      <c r="G5570" s="7">
        <v>1.186241894558782</v>
      </c>
      <c r="H5570">
        <v>1.34</v>
      </c>
      <c r="I5570" s="7">
        <v>1.3358443755286158</v>
      </c>
      <c r="J5570">
        <v>32.299999999999997</v>
      </c>
      <c r="K5570">
        <v>1144.5</v>
      </c>
      <c r="L5570">
        <v>915.2</v>
      </c>
      <c r="M5570">
        <v>153.69999999999999</v>
      </c>
      <c r="N5570">
        <v>147.5</v>
      </c>
    </row>
    <row r="5571" spans="1:14" x14ac:dyDescent="0.25">
      <c r="A5571" t="s">
        <v>32</v>
      </c>
      <c r="B5571" t="s">
        <v>63</v>
      </c>
      <c r="C5571" s="1">
        <v>42512</v>
      </c>
      <c r="D5571">
        <f>6-0-0</f>
        <v>6</v>
      </c>
      <c r="E5571">
        <v>6.8</v>
      </c>
      <c r="F5571" s="7">
        <v>5.3960567277758553</v>
      </c>
      <c r="G5571" s="7">
        <v>0.73476177051029035</v>
      </c>
      <c r="H5571">
        <v>0.83</v>
      </c>
      <c r="I5571" s="7">
        <v>0.82742599379757531</v>
      </c>
      <c r="J5571">
        <v>4.4000000000000004</v>
      </c>
      <c r="K5571">
        <v>154.5</v>
      </c>
      <c r="L5571">
        <v>149.6</v>
      </c>
      <c r="M5571">
        <v>43.1</v>
      </c>
      <c r="N5571">
        <v>41.4</v>
      </c>
    </row>
    <row r="5572" spans="1:14" x14ac:dyDescent="0.25">
      <c r="A5572" t="s">
        <v>33</v>
      </c>
      <c r="B5572" t="s">
        <v>63</v>
      </c>
      <c r="C5572" s="1">
        <v>42512</v>
      </c>
      <c r="D5572">
        <v>0</v>
      </c>
      <c r="E5572">
        <v>15</v>
      </c>
      <c r="F5572" s="7">
        <v>0</v>
      </c>
      <c r="G5572" s="7">
        <v>0.85869749083732716</v>
      </c>
      <c r="H5572">
        <v>0.97</v>
      </c>
      <c r="I5572" s="7">
        <v>0.96699182407668449</v>
      </c>
      <c r="J5572">
        <v>60.6</v>
      </c>
      <c r="K5572">
        <v>0</v>
      </c>
      <c r="L5572">
        <v>330</v>
      </c>
      <c r="M5572">
        <v>905.8</v>
      </c>
      <c r="N5572">
        <v>869.5</v>
      </c>
    </row>
    <row r="5573" spans="1:14" x14ac:dyDescent="0.25">
      <c r="A5573" t="s">
        <v>34</v>
      </c>
      <c r="B5573" t="s">
        <v>63</v>
      </c>
      <c r="C5573" s="1">
        <v>42512</v>
      </c>
      <c r="D5573">
        <f>4.8-0-0</f>
        <v>4.8</v>
      </c>
      <c r="E5573">
        <v>7.7</v>
      </c>
      <c r="F5573" s="7">
        <v>4.3168453822206843</v>
      </c>
      <c r="G5573" s="7">
        <v>0.4957428813081477</v>
      </c>
      <c r="H5573">
        <v>0.56000000000000005</v>
      </c>
      <c r="I5573" s="7">
        <v>0.5582633211164364</v>
      </c>
      <c r="J5573">
        <v>4.5999999999999996</v>
      </c>
      <c r="K5573">
        <v>163.04500000000002</v>
      </c>
      <c r="L5573">
        <v>169.4</v>
      </c>
      <c r="M5573">
        <v>12.7</v>
      </c>
      <c r="N5573">
        <v>12.2</v>
      </c>
    </row>
    <row r="5574" spans="1:14" x14ac:dyDescent="0.25">
      <c r="A5574" t="s">
        <v>35</v>
      </c>
      <c r="B5574" t="s">
        <v>63</v>
      </c>
      <c r="C5574" s="1">
        <v>42512</v>
      </c>
      <c r="D5574">
        <f>23-0-0</f>
        <v>23</v>
      </c>
      <c r="E5574">
        <v>18</v>
      </c>
      <c r="F5574" s="7">
        <v>20.68488412314078</v>
      </c>
      <c r="G5574" s="7">
        <v>0.4868903298562165</v>
      </c>
      <c r="H5574">
        <v>0.55000000000000004</v>
      </c>
      <c r="I5574" s="7">
        <v>0.54829433323935717</v>
      </c>
      <c r="J5574">
        <v>13.3</v>
      </c>
      <c r="K5574">
        <v>470.5</v>
      </c>
      <c r="L5574">
        <v>396</v>
      </c>
      <c r="M5574">
        <v>157.80000000000001</v>
      </c>
      <c r="N5574">
        <v>151.5</v>
      </c>
    </row>
    <row r="5575" spans="1:14" x14ac:dyDescent="0.25">
      <c r="A5575" t="s">
        <v>36</v>
      </c>
      <c r="B5575" t="s">
        <v>63</v>
      </c>
      <c r="C5575" s="1">
        <v>42512</v>
      </c>
      <c r="D5575">
        <v>0</v>
      </c>
      <c r="E5575">
        <v>8</v>
      </c>
      <c r="F5575" s="7">
        <v>0</v>
      </c>
      <c r="G5575" s="7">
        <v>0.22131378629828022</v>
      </c>
      <c r="H5575">
        <v>0.25</v>
      </c>
      <c r="I5575" s="7">
        <v>0.24922469692698054</v>
      </c>
      <c r="J5575">
        <v>32.299999999999997</v>
      </c>
      <c r="K5575">
        <v>0</v>
      </c>
      <c r="L5575">
        <v>176</v>
      </c>
      <c r="M5575">
        <v>0</v>
      </c>
      <c r="N5575">
        <v>0</v>
      </c>
    </row>
    <row r="5576" spans="1:14" x14ac:dyDescent="0.25">
      <c r="A5576" t="s">
        <v>37</v>
      </c>
      <c r="B5576" t="s">
        <v>63</v>
      </c>
      <c r="C5576" s="1">
        <v>42512</v>
      </c>
      <c r="D5576">
        <v>0</v>
      </c>
      <c r="E5576">
        <v>0</v>
      </c>
      <c r="F5576" s="7">
        <v>0</v>
      </c>
      <c r="G5576" s="7">
        <v>0</v>
      </c>
      <c r="H5576">
        <v>0</v>
      </c>
      <c r="I5576" s="7">
        <v>0</v>
      </c>
      <c r="J5576">
        <v>0</v>
      </c>
      <c r="K5576">
        <v>0</v>
      </c>
      <c r="L5576">
        <v>0</v>
      </c>
      <c r="M5576">
        <v>0</v>
      </c>
      <c r="N5576">
        <v>0</v>
      </c>
    </row>
    <row r="5577" spans="1:14" x14ac:dyDescent="0.25">
      <c r="A5577" t="s">
        <v>38</v>
      </c>
      <c r="B5577" t="s">
        <v>63</v>
      </c>
      <c r="C5577" s="1">
        <v>42512</v>
      </c>
      <c r="D5577">
        <v>0</v>
      </c>
      <c r="E5577">
        <v>10</v>
      </c>
      <c r="F5577" s="7">
        <v>0</v>
      </c>
      <c r="G5577" s="7">
        <v>0</v>
      </c>
      <c r="H5577">
        <v>0</v>
      </c>
      <c r="I5577" s="7">
        <v>0</v>
      </c>
      <c r="J5577">
        <v>40.4</v>
      </c>
      <c r="K5577">
        <v>0</v>
      </c>
      <c r="L5577">
        <v>220</v>
      </c>
      <c r="M5577">
        <v>606.9</v>
      </c>
      <c r="N5577">
        <v>582.6</v>
      </c>
    </row>
    <row r="5578" spans="1:14" x14ac:dyDescent="0.25">
      <c r="A5578" t="s">
        <v>59</v>
      </c>
      <c r="B5578" t="s">
        <v>63</v>
      </c>
      <c r="C5578" s="1">
        <v>42512</v>
      </c>
      <c r="D5578">
        <v>0</v>
      </c>
      <c r="E5578">
        <v>5</v>
      </c>
      <c r="F5578" s="7">
        <v>0</v>
      </c>
      <c r="G5578" s="7">
        <v>0</v>
      </c>
      <c r="I5578" s="7">
        <v>0</v>
      </c>
      <c r="K5578">
        <v>0</v>
      </c>
      <c r="L5578">
        <v>110</v>
      </c>
      <c r="M5578">
        <v>0</v>
      </c>
      <c r="N5578">
        <v>0</v>
      </c>
    </row>
    <row r="5579" spans="1:14" x14ac:dyDescent="0.25">
      <c r="A5579" t="s">
        <v>1</v>
      </c>
      <c r="B5579" t="s">
        <v>63</v>
      </c>
      <c r="C5579" s="1">
        <v>42513</v>
      </c>
      <c r="D5579">
        <v>576.5</v>
      </c>
      <c r="E5579">
        <v>507.19999999999993</v>
      </c>
      <c r="F5579">
        <v>566</v>
      </c>
      <c r="G5579">
        <v>272</v>
      </c>
      <c r="H5579">
        <v>177.35000000000002</v>
      </c>
      <c r="I5579">
        <v>192.44000000000003</v>
      </c>
      <c r="J5579">
        <v>546.05555555555554</v>
      </c>
      <c r="K5579">
        <v>13957.899999999998</v>
      </c>
      <c r="L5579">
        <v>12692</v>
      </c>
      <c r="M5579">
        <v>4567</v>
      </c>
      <c r="N5579">
        <v>4315.28</v>
      </c>
    </row>
    <row r="5580" spans="1:14" x14ac:dyDescent="0.25">
      <c r="A5580" t="s">
        <v>2</v>
      </c>
      <c r="B5580" t="s">
        <v>63</v>
      </c>
      <c r="C5580" s="1">
        <v>42513</v>
      </c>
      <c r="D5580">
        <f>14.2-0-0</f>
        <v>14.2</v>
      </c>
      <c r="E5580">
        <v>16.100000000000001</v>
      </c>
      <c r="F5580" s="7">
        <v>13.941370338248047</v>
      </c>
      <c r="G5580" s="7">
        <v>31.747392162390746</v>
      </c>
      <c r="H5580">
        <v>20.7</v>
      </c>
      <c r="I5580" s="7">
        <v>22.461279954891456</v>
      </c>
      <c r="J5580">
        <v>10.1</v>
      </c>
      <c r="K5580">
        <v>367.66</v>
      </c>
      <c r="L5580">
        <v>370.3</v>
      </c>
      <c r="M5580">
        <v>35.299999999999997</v>
      </c>
      <c r="N5580">
        <v>33.4</v>
      </c>
    </row>
    <row r="5581" spans="1:14" x14ac:dyDescent="0.25">
      <c r="A5581" t="s">
        <v>3</v>
      </c>
      <c r="B5581" t="s">
        <v>63</v>
      </c>
      <c r="C5581" s="1">
        <v>42513</v>
      </c>
      <c r="D5581">
        <f>1.5-0-0</f>
        <v>1.5</v>
      </c>
      <c r="E5581">
        <v>4.5</v>
      </c>
      <c r="F5581" s="7">
        <v>1.4726799653078924</v>
      </c>
      <c r="G5581" s="7">
        <v>21.640372145475048</v>
      </c>
      <c r="H5581">
        <v>14.11</v>
      </c>
      <c r="I5581" s="7">
        <v>15.310563292923597</v>
      </c>
      <c r="J5581">
        <v>4.4000000000000004</v>
      </c>
      <c r="K5581">
        <v>158.97</v>
      </c>
      <c r="L5581">
        <v>103.5</v>
      </c>
      <c r="M5581">
        <v>31.4</v>
      </c>
      <c r="N5581">
        <v>29.7</v>
      </c>
    </row>
    <row r="5582" spans="1:14" x14ac:dyDescent="0.25">
      <c r="A5582" t="s">
        <v>4</v>
      </c>
      <c r="B5582" t="s">
        <v>63</v>
      </c>
      <c r="C5582" s="1">
        <v>42513</v>
      </c>
      <c r="D5582">
        <f>6.6-0-0</f>
        <v>6.6</v>
      </c>
      <c r="E5582">
        <v>7.8</v>
      </c>
      <c r="F5582" s="7">
        <v>6.4797918473547265</v>
      </c>
      <c r="G5582" s="7">
        <v>16.073075838736958</v>
      </c>
      <c r="H5582">
        <v>10.48</v>
      </c>
      <c r="I5582" s="7">
        <v>11.371701155906401</v>
      </c>
      <c r="J5582">
        <v>7</v>
      </c>
      <c r="K5582">
        <v>253.71700000000007</v>
      </c>
      <c r="L5582">
        <v>179.4</v>
      </c>
      <c r="M5582">
        <v>44.8</v>
      </c>
      <c r="N5582">
        <v>42.3</v>
      </c>
    </row>
    <row r="5583" spans="1:14" x14ac:dyDescent="0.25">
      <c r="A5583" t="s">
        <v>5</v>
      </c>
      <c r="B5583" t="s">
        <v>63</v>
      </c>
      <c r="C5583" s="1">
        <v>42513</v>
      </c>
      <c r="D5583">
        <f>6.8-0-0</f>
        <v>6.8</v>
      </c>
      <c r="E5583">
        <v>7.7</v>
      </c>
      <c r="F5583" s="7">
        <v>6.6761491760624452</v>
      </c>
      <c r="G5583" s="7">
        <v>15.505610374964757</v>
      </c>
      <c r="H5583">
        <v>10.11</v>
      </c>
      <c r="I5583" s="7">
        <v>10.970219340287565</v>
      </c>
      <c r="J5583">
        <v>9.1999999999999993</v>
      </c>
      <c r="K5583">
        <v>333.733</v>
      </c>
      <c r="L5583">
        <v>177.1</v>
      </c>
      <c r="M5583">
        <v>21.5</v>
      </c>
      <c r="N5583">
        <v>20.3</v>
      </c>
    </row>
    <row r="5584" spans="1:14" x14ac:dyDescent="0.25">
      <c r="A5584" t="s">
        <v>6</v>
      </c>
      <c r="B5584" t="s">
        <v>63</v>
      </c>
      <c r="C5584" s="1">
        <v>42513</v>
      </c>
      <c r="D5584">
        <f>18.6-0-0</f>
        <v>18.600000000000001</v>
      </c>
      <c r="E5584">
        <v>15.6</v>
      </c>
      <c r="F5584" s="7">
        <v>18.261231569817866</v>
      </c>
      <c r="G5584" s="7">
        <v>19.109782915139554</v>
      </c>
      <c r="H5584">
        <v>12.46</v>
      </c>
      <c r="I5584" s="7">
        <v>13.520171412461236</v>
      </c>
      <c r="J5584">
        <v>11.4</v>
      </c>
      <c r="K5584">
        <v>413.48550000000006</v>
      </c>
      <c r="L5584">
        <v>358.8</v>
      </c>
      <c r="M5584">
        <v>37.6</v>
      </c>
      <c r="N5584">
        <v>35.6</v>
      </c>
    </row>
    <row r="5585" spans="1:14" x14ac:dyDescent="0.25">
      <c r="A5585" t="s">
        <v>7</v>
      </c>
      <c r="B5585" t="s">
        <v>63</v>
      </c>
      <c r="C5585" s="1">
        <v>42513</v>
      </c>
      <c r="D5585">
        <f>16.7-0-0</f>
        <v>16.7</v>
      </c>
      <c r="E5585">
        <v>12</v>
      </c>
      <c r="F5585" s="7">
        <v>16.395836947094534</v>
      </c>
      <c r="G5585" s="7">
        <v>16.149760360868335</v>
      </c>
      <c r="H5585">
        <v>10.53</v>
      </c>
      <c r="I5585" s="7">
        <v>11.42595545531435</v>
      </c>
      <c r="J5585">
        <v>9.6999999999999993</v>
      </c>
      <c r="K5585">
        <v>353.62200000000001</v>
      </c>
      <c r="L5585">
        <v>276</v>
      </c>
      <c r="M5585">
        <v>24.6</v>
      </c>
      <c r="N5585">
        <v>23.2</v>
      </c>
    </row>
    <row r="5586" spans="1:14" x14ac:dyDescent="0.25">
      <c r="A5586" t="s">
        <v>8</v>
      </c>
      <c r="B5586" t="s">
        <v>63</v>
      </c>
      <c r="C5586" s="1">
        <v>42513</v>
      </c>
      <c r="D5586">
        <f>6-0-0</f>
        <v>6</v>
      </c>
      <c r="E5586">
        <v>9.4</v>
      </c>
      <c r="F5586" s="7">
        <v>5.8907198612315694</v>
      </c>
      <c r="G5586" s="7">
        <v>12.269523541020579</v>
      </c>
      <c r="H5586">
        <v>8</v>
      </c>
      <c r="I5586" s="7">
        <v>8.6806879052720607</v>
      </c>
      <c r="J5586">
        <v>7.8</v>
      </c>
      <c r="K5586">
        <v>283.35000000000002</v>
      </c>
      <c r="L5586">
        <v>216.20000000000002</v>
      </c>
      <c r="M5586">
        <v>24.3</v>
      </c>
      <c r="N5586">
        <v>22.9</v>
      </c>
    </row>
    <row r="5587" spans="1:14" x14ac:dyDescent="0.25">
      <c r="A5587" t="s">
        <v>9</v>
      </c>
      <c r="B5587" t="s">
        <v>63</v>
      </c>
      <c r="C5587" s="1">
        <v>42513</v>
      </c>
      <c r="D5587">
        <f>11.3-0-0</f>
        <v>11.3</v>
      </c>
      <c r="E5587">
        <v>11.3</v>
      </c>
      <c r="F5587" s="7">
        <v>11.094189071986124</v>
      </c>
      <c r="G5587" s="7">
        <v>15.88903298562165</v>
      </c>
      <c r="H5587">
        <v>10.36</v>
      </c>
      <c r="I5587" s="7">
        <v>11.241490837327319</v>
      </c>
      <c r="J5587">
        <v>6.1</v>
      </c>
      <c r="K5587">
        <v>220.97999999999993</v>
      </c>
      <c r="L5587">
        <v>259.90000000000003</v>
      </c>
      <c r="M5587">
        <v>16.600000000000001</v>
      </c>
      <c r="N5587">
        <v>15.7</v>
      </c>
    </row>
    <row r="5588" spans="1:14" x14ac:dyDescent="0.25">
      <c r="A5588" t="s">
        <v>10</v>
      </c>
      <c r="B5588" t="s">
        <v>63</v>
      </c>
      <c r="C5588" s="1">
        <v>42513</v>
      </c>
      <c r="D5588">
        <f>7.2-0-0</f>
        <v>7.2</v>
      </c>
      <c r="E5588">
        <v>12.5</v>
      </c>
      <c r="F5588" s="7">
        <v>7.0688638334778844</v>
      </c>
      <c r="G5588" s="7">
        <v>15.045503242176487</v>
      </c>
      <c r="H5588">
        <v>9.81</v>
      </c>
      <c r="I5588" s="7">
        <v>10.644693543839866</v>
      </c>
      <c r="J5588">
        <v>10.3</v>
      </c>
      <c r="K5588">
        <v>373.98</v>
      </c>
      <c r="L5588">
        <v>287.5</v>
      </c>
      <c r="M5588">
        <v>36</v>
      </c>
      <c r="N5588">
        <v>34.1</v>
      </c>
    </row>
    <row r="5589" spans="1:14" x14ac:dyDescent="0.25">
      <c r="A5589" t="s">
        <v>11</v>
      </c>
      <c r="B5589" t="s">
        <v>63</v>
      </c>
      <c r="C5589" s="1">
        <v>42513</v>
      </c>
      <c r="D5589">
        <f>6.4-0-0</f>
        <v>6.4</v>
      </c>
      <c r="E5589">
        <v>9.6</v>
      </c>
      <c r="F5589" s="7">
        <v>6.2834345186470077</v>
      </c>
      <c r="G5589" s="7">
        <v>14.401353256272904</v>
      </c>
      <c r="H5589">
        <v>9.39</v>
      </c>
      <c r="I5589" s="7">
        <v>10.188957428813081</v>
      </c>
      <c r="J5589">
        <v>7</v>
      </c>
      <c r="K5589">
        <v>254.65699999999995</v>
      </c>
      <c r="L5589">
        <v>220.79999999999998</v>
      </c>
      <c r="M5589">
        <v>27.2</v>
      </c>
      <c r="N5589">
        <v>25.7</v>
      </c>
    </row>
    <row r="5590" spans="1:14" x14ac:dyDescent="0.25">
      <c r="A5590" t="s">
        <v>12</v>
      </c>
      <c r="B5590" t="s">
        <v>63</v>
      </c>
      <c r="C5590" s="1">
        <v>42513</v>
      </c>
      <c r="D5590">
        <f>30-0-0</f>
        <v>30</v>
      </c>
      <c r="E5590">
        <v>28.9</v>
      </c>
      <c r="F5590" s="7">
        <v>29.453599306157848</v>
      </c>
      <c r="G5590" s="7">
        <v>10.168367634620804</v>
      </c>
      <c r="H5590">
        <v>6.63</v>
      </c>
      <c r="I5590" s="7">
        <v>7.19412010149422</v>
      </c>
      <c r="J5590">
        <v>22</v>
      </c>
      <c r="K5590">
        <v>801.80500000000006</v>
      </c>
      <c r="L5590">
        <v>664.69999999999993</v>
      </c>
      <c r="M5590">
        <v>171.5</v>
      </c>
      <c r="N5590">
        <v>162</v>
      </c>
    </row>
    <row r="5591" spans="1:14" x14ac:dyDescent="0.25">
      <c r="A5591" t="s">
        <v>13</v>
      </c>
      <c r="B5591" t="s">
        <v>63</v>
      </c>
      <c r="C5591" s="1">
        <v>42513</v>
      </c>
      <c r="D5591">
        <f>13-0-0</f>
        <v>13</v>
      </c>
      <c r="E5591">
        <v>10</v>
      </c>
      <c r="F5591" s="7">
        <v>12.763226366001735</v>
      </c>
      <c r="G5591" s="7">
        <v>10.68982238511418</v>
      </c>
      <c r="H5591">
        <v>6.97</v>
      </c>
      <c r="I5591" s="7">
        <v>7.5630493374682821</v>
      </c>
      <c r="J5591">
        <v>7.2</v>
      </c>
      <c r="K5591">
        <v>263</v>
      </c>
      <c r="L5591">
        <v>230</v>
      </c>
      <c r="M5591">
        <v>21</v>
      </c>
      <c r="N5591">
        <v>19.8</v>
      </c>
    </row>
    <row r="5592" spans="1:14" x14ac:dyDescent="0.25">
      <c r="A5592" t="s">
        <v>14</v>
      </c>
      <c r="B5592" t="s">
        <v>63</v>
      </c>
      <c r="C5592" s="1">
        <v>42513</v>
      </c>
      <c r="D5592">
        <f>7-0-0</f>
        <v>7</v>
      </c>
      <c r="E5592">
        <v>7</v>
      </c>
      <c r="F5592" s="7">
        <v>6.8725065047701648</v>
      </c>
      <c r="G5592" s="7">
        <v>6.4568367634620794</v>
      </c>
      <c r="H5592">
        <v>4.21</v>
      </c>
      <c r="I5592" s="7">
        <v>4.5682120101494226</v>
      </c>
      <c r="J5592">
        <v>5.9</v>
      </c>
      <c r="K5592">
        <v>216</v>
      </c>
      <c r="L5592">
        <v>161</v>
      </c>
      <c r="M5592">
        <v>11.6</v>
      </c>
      <c r="N5592">
        <v>11</v>
      </c>
    </row>
    <row r="5593" spans="1:14" x14ac:dyDescent="0.25">
      <c r="A5593" t="s">
        <v>15</v>
      </c>
      <c r="B5593" t="s">
        <v>63</v>
      </c>
      <c r="C5593" s="1">
        <v>42513</v>
      </c>
      <c r="D5593">
        <f>9-0-0</f>
        <v>9</v>
      </c>
      <c r="E5593">
        <v>9.9</v>
      </c>
      <c r="F5593" s="7">
        <v>8.8360797918473555</v>
      </c>
      <c r="G5593" s="7">
        <v>6.2574570059204957</v>
      </c>
      <c r="H5593">
        <v>4.08</v>
      </c>
      <c r="I5593" s="7">
        <v>4.4271508316887509</v>
      </c>
      <c r="J5593">
        <v>7.2</v>
      </c>
      <c r="K5593">
        <v>260.5</v>
      </c>
      <c r="L5593">
        <v>227.70000000000002</v>
      </c>
      <c r="M5593">
        <v>25.1</v>
      </c>
      <c r="N5593">
        <v>23.7</v>
      </c>
    </row>
    <row r="5594" spans="1:14" x14ac:dyDescent="0.25">
      <c r="A5594" t="s">
        <v>16</v>
      </c>
      <c r="B5594" t="s">
        <v>63</v>
      </c>
      <c r="C5594" s="1">
        <v>42513</v>
      </c>
      <c r="D5594">
        <f>10.5-0-0</f>
        <v>10.5</v>
      </c>
      <c r="E5594">
        <v>9.9</v>
      </c>
      <c r="F5594" s="7">
        <v>10.308759757155247</v>
      </c>
      <c r="G5594" s="7">
        <v>10.413758105441218</v>
      </c>
      <c r="H5594">
        <v>6.79</v>
      </c>
      <c r="I5594" s="7">
        <v>7.367733859599662</v>
      </c>
      <c r="J5594">
        <v>6.7</v>
      </c>
      <c r="K5594">
        <v>244</v>
      </c>
      <c r="L5594">
        <v>227.70000000000002</v>
      </c>
      <c r="M5594">
        <v>44.4</v>
      </c>
      <c r="N5594">
        <v>41.9</v>
      </c>
    </row>
    <row r="5595" spans="1:14" x14ac:dyDescent="0.25">
      <c r="A5595" t="s">
        <v>17</v>
      </c>
      <c r="B5595" t="s">
        <v>63</v>
      </c>
      <c r="C5595" s="1">
        <v>42513</v>
      </c>
      <c r="D5595">
        <v>0</v>
      </c>
      <c r="E5595">
        <v>17</v>
      </c>
      <c r="F5595" s="7">
        <v>0</v>
      </c>
      <c r="G5595" s="7">
        <v>5.0458415562447128</v>
      </c>
      <c r="H5595">
        <v>3.29</v>
      </c>
      <c r="I5595" s="7">
        <v>3.5699329010431353</v>
      </c>
      <c r="J5595">
        <v>67.2</v>
      </c>
      <c r="K5595">
        <v>0</v>
      </c>
      <c r="L5595">
        <v>391</v>
      </c>
      <c r="M5595">
        <v>583.4</v>
      </c>
      <c r="N5595">
        <v>551.20000000000005</v>
      </c>
    </row>
    <row r="5596" spans="1:14" x14ac:dyDescent="0.25">
      <c r="A5596" t="s">
        <v>18</v>
      </c>
      <c r="B5596" t="s">
        <v>63</v>
      </c>
      <c r="C5596" s="1">
        <v>42513</v>
      </c>
      <c r="D5596">
        <f>24-0-0</f>
        <v>24</v>
      </c>
      <c r="E5596">
        <v>16.2</v>
      </c>
      <c r="F5596" s="7">
        <v>23.562879444926278</v>
      </c>
      <c r="G5596" s="7">
        <v>3.8035522977163794</v>
      </c>
      <c r="H5596">
        <v>2.48</v>
      </c>
      <c r="I5596" s="7">
        <v>2.6910132506343389</v>
      </c>
      <c r="J5596">
        <v>12.8</v>
      </c>
      <c r="K5596">
        <v>464.5</v>
      </c>
      <c r="L5596">
        <v>372.59999999999997</v>
      </c>
      <c r="M5596">
        <v>119.2</v>
      </c>
      <c r="N5596">
        <v>112.6</v>
      </c>
    </row>
    <row r="5597" spans="1:14" x14ac:dyDescent="0.25">
      <c r="A5597" t="s">
        <v>19</v>
      </c>
      <c r="B5597" t="s">
        <v>63</v>
      </c>
      <c r="C5597" s="1">
        <v>42513</v>
      </c>
      <c r="D5597">
        <f>18-0-0</f>
        <v>18</v>
      </c>
      <c r="E5597">
        <v>15</v>
      </c>
      <c r="F5597" s="7">
        <v>17.672159583694711</v>
      </c>
      <c r="G5597" s="7">
        <v>3.7882153932901041</v>
      </c>
      <c r="H5597">
        <v>2.4700000000000002</v>
      </c>
      <c r="I5597" s="7">
        <v>2.680162390752749</v>
      </c>
      <c r="J5597">
        <v>9.6999999999999993</v>
      </c>
      <c r="K5597">
        <v>352.5</v>
      </c>
      <c r="L5597">
        <v>345</v>
      </c>
      <c r="M5597">
        <v>141.30000000000001</v>
      </c>
      <c r="N5597">
        <v>133.6</v>
      </c>
    </row>
    <row r="5598" spans="1:14" x14ac:dyDescent="0.25">
      <c r="A5598" t="s">
        <v>20</v>
      </c>
      <c r="B5598" t="s">
        <v>63</v>
      </c>
      <c r="C5598" s="1">
        <v>42513</v>
      </c>
      <c r="D5598">
        <f>35.5-0-0</f>
        <v>35.5</v>
      </c>
      <c r="E5598">
        <v>23.5</v>
      </c>
      <c r="F5598" s="7">
        <v>34.853425845620123</v>
      </c>
      <c r="G5598" s="7">
        <v>3.0980546941076965</v>
      </c>
      <c r="H5598">
        <v>2.02</v>
      </c>
      <c r="I5598" s="7">
        <v>2.1918736960811951</v>
      </c>
      <c r="J5598">
        <v>19.8</v>
      </c>
      <c r="K5598">
        <v>721.5</v>
      </c>
      <c r="L5598">
        <v>540.5</v>
      </c>
      <c r="M5598">
        <v>146.5</v>
      </c>
      <c r="N5598">
        <v>138.5</v>
      </c>
    </row>
    <row r="5599" spans="1:14" x14ac:dyDescent="0.25">
      <c r="A5599" t="s">
        <v>21</v>
      </c>
      <c r="B5599" t="s">
        <v>63</v>
      </c>
      <c r="C5599" s="1">
        <v>42513</v>
      </c>
      <c r="D5599">
        <f>29-0-0</f>
        <v>29</v>
      </c>
      <c r="E5599">
        <v>22.5</v>
      </c>
      <c r="F5599" s="7">
        <v>28.471812662619254</v>
      </c>
      <c r="G5599" s="7">
        <v>4.6317451367352689</v>
      </c>
      <c r="H5599">
        <v>3.02</v>
      </c>
      <c r="I5599" s="7">
        <v>3.2769596842402029</v>
      </c>
      <c r="J5599">
        <v>16.899999999999999</v>
      </c>
      <c r="K5599">
        <v>614</v>
      </c>
      <c r="L5599">
        <v>517.5</v>
      </c>
      <c r="M5599">
        <v>229.7</v>
      </c>
      <c r="N5599">
        <v>217</v>
      </c>
    </row>
    <row r="5600" spans="1:14" x14ac:dyDescent="0.25">
      <c r="A5600" t="s">
        <v>22</v>
      </c>
      <c r="B5600" t="s">
        <v>63</v>
      </c>
      <c r="C5600" s="1">
        <v>42513</v>
      </c>
      <c r="D5600">
        <f>20-0-0</f>
        <v>20</v>
      </c>
      <c r="E5600">
        <v>17.100000000000001</v>
      </c>
      <c r="F5600" s="7">
        <v>19.6357328707719</v>
      </c>
      <c r="G5600" s="7">
        <v>2.177840428531153</v>
      </c>
      <c r="H5600">
        <v>1.42</v>
      </c>
      <c r="I5600" s="7">
        <v>1.5408221031857907</v>
      </c>
      <c r="J5600">
        <v>11.5</v>
      </c>
      <c r="K5600">
        <v>419</v>
      </c>
      <c r="L5600">
        <v>393.3</v>
      </c>
      <c r="M5600">
        <v>147.80000000000001</v>
      </c>
      <c r="N5600">
        <v>139.6</v>
      </c>
    </row>
    <row r="5601" spans="1:14" x14ac:dyDescent="0.25">
      <c r="A5601" t="s">
        <v>23</v>
      </c>
      <c r="B5601" t="s">
        <v>63</v>
      </c>
      <c r="C5601" s="1">
        <v>42513</v>
      </c>
      <c r="D5601">
        <f>3-0-0</f>
        <v>3</v>
      </c>
      <c r="E5601">
        <v>5</v>
      </c>
      <c r="F5601" s="7">
        <v>2.9453599306157847</v>
      </c>
      <c r="G5601" s="7">
        <v>3.6041725401747953</v>
      </c>
      <c r="H5601">
        <v>2.35</v>
      </c>
      <c r="I5601" s="7">
        <v>2.5499520721736681</v>
      </c>
      <c r="J5601">
        <v>3.3</v>
      </c>
      <c r="K5601">
        <v>119.42</v>
      </c>
      <c r="L5601">
        <v>115</v>
      </c>
      <c r="M5601">
        <v>3.8</v>
      </c>
      <c r="N5601">
        <v>3.6</v>
      </c>
    </row>
    <row r="5602" spans="1:14" x14ac:dyDescent="0.25">
      <c r="A5602" t="s">
        <v>24</v>
      </c>
      <c r="B5602" t="s">
        <v>63</v>
      </c>
      <c r="C5602" s="1">
        <v>42513</v>
      </c>
      <c r="D5602">
        <f>35-0-0</f>
        <v>35</v>
      </c>
      <c r="E5602">
        <v>41</v>
      </c>
      <c r="F5602" s="7">
        <v>34.362532523850824</v>
      </c>
      <c r="G5602" s="7">
        <v>2.6379475613194243</v>
      </c>
      <c r="H5602">
        <v>1.72</v>
      </c>
      <c r="I5602" s="7">
        <v>1.8663478996334932</v>
      </c>
      <c r="J5602">
        <v>22.6</v>
      </c>
      <c r="K5602">
        <v>821.5</v>
      </c>
      <c r="L5602">
        <v>943</v>
      </c>
      <c r="M5602">
        <v>289.89999999999998</v>
      </c>
      <c r="N5602">
        <v>273.89999999999998</v>
      </c>
    </row>
    <row r="5603" spans="1:14" x14ac:dyDescent="0.25">
      <c r="A5603" t="s">
        <v>25</v>
      </c>
      <c r="B5603" t="s">
        <v>63</v>
      </c>
      <c r="C5603" s="1">
        <v>42513</v>
      </c>
      <c r="D5603">
        <f>6.5-0-0</f>
        <v>6.5</v>
      </c>
      <c r="E5603">
        <v>6.3</v>
      </c>
      <c r="F5603" s="7">
        <v>6.3816131830008676</v>
      </c>
      <c r="G5603" s="7">
        <v>3.5428249224696926</v>
      </c>
      <c r="H5603">
        <v>2.31</v>
      </c>
      <c r="I5603" s="7">
        <v>2.5065486326473079</v>
      </c>
      <c r="J5603">
        <v>3.8</v>
      </c>
      <c r="K5603">
        <v>137</v>
      </c>
      <c r="L5603">
        <v>144.9</v>
      </c>
      <c r="M5603">
        <v>7.3</v>
      </c>
      <c r="N5603">
        <v>6.9</v>
      </c>
    </row>
    <row r="5604" spans="1:14" x14ac:dyDescent="0.25">
      <c r="A5604" t="s">
        <v>26</v>
      </c>
      <c r="B5604" t="s">
        <v>63</v>
      </c>
      <c r="C5604" s="1">
        <v>42513</v>
      </c>
      <c r="D5604">
        <f>20.5-0-0</f>
        <v>20.5</v>
      </c>
      <c r="E5604">
        <v>13.8</v>
      </c>
      <c r="F5604" s="7">
        <v>20.126626192541195</v>
      </c>
      <c r="G5604" s="7">
        <v>2.3925570904990128</v>
      </c>
      <c r="H5604">
        <v>1.56</v>
      </c>
      <c r="I5604" s="7">
        <v>1.6927341415280519</v>
      </c>
      <c r="J5604">
        <v>11.7</v>
      </c>
      <c r="K5604">
        <v>425</v>
      </c>
      <c r="L5604">
        <v>317.40000000000003</v>
      </c>
      <c r="M5604">
        <v>45.4</v>
      </c>
      <c r="N5604">
        <v>42.9</v>
      </c>
    </row>
    <row r="5605" spans="1:14" x14ac:dyDescent="0.25">
      <c r="A5605" t="s">
        <v>27</v>
      </c>
      <c r="B5605" t="s">
        <v>63</v>
      </c>
      <c r="C5605" s="1">
        <v>42513</v>
      </c>
      <c r="D5605">
        <f>19-0-0</f>
        <v>19</v>
      </c>
      <c r="E5605">
        <v>18.2</v>
      </c>
      <c r="F5605" s="7">
        <v>18.653946227233305</v>
      </c>
      <c r="G5605" s="7">
        <v>2.0704820975472229</v>
      </c>
      <c r="H5605">
        <v>1.35</v>
      </c>
      <c r="I5605" s="7">
        <v>1.4648660840146603</v>
      </c>
      <c r="J5605">
        <v>12.3</v>
      </c>
      <c r="K5605">
        <v>447.5</v>
      </c>
      <c r="L5605">
        <v>418.59999999999997</v>
      </c>
      <c r="M5605">
        <v>154.5</v>
      </c>
      <c r="N5605">
        <v>146</v>
      </c>
    </row>
    <row r="5606" spans="1:14" x14ac:dyDescent="0.25">
      <c r="A5606" t="s">
        <v>28</v>
      </c>
      <c r="B5606" t="s">
        <v>63</v>
      </c>
      <c r="C5606" s="1">
        <v>42513</v>
      </c>
      <c r="D5606">
        <f>7-0-0</f>
        <v>7</v>
      </c>
      <c r="E5606">
        <v>7</v>
      </c>
      <c r="F5606" s="7">
        <v>6.8725065047701648</v>
      </c>
      <c r="G5606" s="7">
        <v>2.0551451931209472</v>
      </c>
      <c r="H5606">
        <v>1.34</v>
      </c>
      <c r="I5606" s="7">
        <v>1.4540152241330704</v>
      </c>
      <c r="J5606">
        <v>4.4000000000000004</v>
      </c>
      <c r="K5606">
        <v>160</v>
      </c>
      <c r="L5606">
        <v>161</v>
      </c>
      <c r="M5606">
        <v>55.7</v>
      </c>
      <c r="N5606">
        <v>52.6</v>
      </c>
    </row>
    <row r="5607" spans="1:14" x14ac:dyDescent="0.25">
      <c r="A5607" t="s">
        <v>29</v>
      </c>
      <c r="B5607" t="s">
        <v>63</v>
      </c>
      <c r="C5607" s="1">
        <v>42513</v>
      </c>
      <c r="D5607">
        <f>15-0-0</f>
        <v>15</v>
      </c>
      <c r="E5607">
        <v>12.4</v>
      </c>
      <c r="F5607" s="7">
        <v>14.726799653078924</v>
      </c>
      <c r="G5607" s="7">
        <v>1.9784606709895685</v>
      </c>
      <c r="H5607">
        <v>1.29</v>
      </c>
      <c r="I5607" s="7">
        <v>1.3997609247251199</v>
      </c>
      <c r="J5607">
        <v>10.3</v>
      </c>
      <c r="K5607">
        <v>377</v>
      </c>
      <c r="L5607">
        <v>285.2</v>
      </c>
      <c r="M5607">
        <v>28.3</v>
      </c>
      <c r="N5607">
        <v>26.7</v>
      </c>
    </row>
    <row r="5608" spans="1:14" x14ac:dyDescent="0.25">
      <c r="A5608" t="s">
        <v>30</v>
      </c>
      <c r="B5608" t="s">
        <v>63</v>
      </c>
      <c r="C5608" s="1">
        <v>42513</v>
      </c>
      <c r="D5608">
        <f>34-0-0</f>
        <v>34</v>
      </c>
      <c r="E5608">
        <v>31.3</v>
      </c>
      <c r="F5608" s="7">
        <v>33.380745880312226</v>
      </c>
      <c r="G5608" s="7">
        <v>2.4539047082041159</v>
      </c>
      <c r="H5608">
        <v>1.6</v>
      </c>
      <c r="I5608" s="7">
        <v>1.7361375810544122</v>
      </c>
      <c r="J5608">
        <v>22.2</v>
      </c>
      <c r="K5608">
        <v>809.5</v>
      </c>
      <c r="L5608">
        <v>719.9</v>
      </c>
      <c r="M5608">
        <v>65</v>
      </c>
      <c r="N5608">
        <v>61.4</v>
      </c>
    </row>
    <row r="5609" spans="1:14" x14ac:dyDescent="0.25">
      <c r="A5609" t="s">
        <v>31</v>
      </c>
      <c r="B5609" t="s">
        <v>63</v>
      </c>
      <c r="C5609" s="1">
        <v>42513</v>
      </c>
      <c r="D5609">
        <f>53.5-0-0</f>
        <v>53.5</v>
      </c>
      <c r="E5609">
        <v>41.6</v>
      </c>
      <c r="F5609" s="7">
        <v>52.52558542931483</v>
      </c>
      <c r="G5609" s="7">
        <v>2.0551451931209472</v>
      </c>
      <c r="H5609">
        <v>1.34</v>
      </c>
      <c r="I5609" s="7">
        <v>1.4540152241330704</v>
      </c>
      <c r="J5609">
        <v>32.9</v>
      </c>
      <c r="K5609">
        <v>1198</v>
      </c>
      <c r="L5609">
        <v>956.80000000000007</v>
      </c>
      <c r="M5609">
        <v>166.5</v>
      </c>
      <c r="N5609">
        <v>157.30000000000001</v>
      </c>
    </row>
    <row r="5610" spans="1:14" x14ac:dyDescent="0.25">
      <c r="A5610" t="s">
        <v>32</v>
      </c>
      <c r="B5610" t="s">
        <v>63</v>
      </c>
      <c r="C5610" s="1">
        <v>42513</v>
      </c>
      <c r="D5610">
        <f>7-0-0</f>
        <v>7</v>
      </c>
      <c r="E5610">
        <v>6.8</v>
      </c>
      <c r="F5610" s="7">
        <v>6.8725065047701648</v>
      </c>
      <c r="G5610" s="7">
        <v>1.2729630673808849</v>
      </c>
      <c r="H5610">
        <v>0.83</v>
      </c>
      <c r="I5610" s="7">
        <v>0.90062137017197619</v>
      </c>
      <c r="J5610">
        <v>4.4000000000000004</v>
      </c>
      <c r="K5610">
        <v>161.5</v>
      </c>
      <c r="L5610">
        <v>156.4</v>
      </c>
      <c r="M5610">
        <v>46.6</v>
      </c>
      <c r="N5610">
        <v>44</v>
      </c>
    </row>
    <row r="5611" spans="1:14" x14ac:dyDescent="0.25">
      <c r="A5611" t="s">
        <v>33</v>
      </c>
      <c r="B5611" t="s">
        <v>63</v>
      </c>
      <c r="C5611" s="1">
        <v>42513</v>
      </c>
      <c r="D5611">
        <v>0</v>
      </c>
      <c r="E5611">
        <v>15</v>
      </c>
      <c r="F5611" s="7">
        <v>0</v>
      </c>
      <c r="G5611" s="7">
        <v>1.4876797293487452</v>
      </c>
      <c r="H5611">
        <v>0.97</v>
      </c>
      <c r="I5611" s="7">
        <v>1.0525334085142375</v>
      </c>
      <c r="J5611">
        <v>59.3</v>
      </c>
      <c r="K5611">
        <v>0</v>
      </c>
      <c r="L5611">
        <v>345</v>
      </c>
      <c r="M5611">
        <v>944.6</v>
      </c>
      <c r="N5611">
        <v>892.5</v>
      </c>
    </row>
    <row r="5612" spans="1:14" x14ac:dyDescent="0.25">
      <c r="A5612" t="s">
        <v>34</v>
      </c>
      <c r="B5612" t="s">
        <v>63</v>
      </c>
      <c r="C5612" s="1">
        <v>42513</v>
      </c>
      <c r="D5612">
        <f>4.7-0-0</f>
        <v>4.7</v>
      </c>
      <c r="E5612">
        <v>7.7</v>
      </c>
      <c r="F5612" s="7">
        <v>4.6143972246313965</v>
      </c>
      <c r="G5612" s="7">
        <v>0.85886664787144062</v>
      </c>
      <c r="H5612">
        <v>0.56000000000000005</v>
      </c>
      <c r="I5612" s="7">
        <v>0.60764815336904432</v>
      </c>
      <c r="J5612">
        <v>4.5999999999999996</v>
      </c>
      <c r="K5612">
        <v>167.76499999999999</v>
      </c>
      <c r="L5612">
        <v>177.1</v>
      </c>
      <c r="M5612">
        <v>13.5</v>
      </c>
      <c r="N5612">
        <v>12.7</v>
      </c>
    </row>
    <row r="5613" spans="1:14" x14ac:dyDescent="0.25">
      <c r="A5613" t="s">
        <v>35</v>
      </c>
      <c r="B5613" t="s">
        <v>63</v>
      </c>
      <c r="C5613" s="1">
        <v>42513</v>
      </c>
      <c r="D5613">
        <f>25-0-0</f>
        <v>25</v>
      </c>
      <c r="E5613">
        <v>18</v>
      </c>
      <c r="F5613" s="7">
        <v>24.544666088464876</v>
      </c>
      <c r="G5613" s="7">
        <v>0.84352974344516496</v>
      </c>
      <c r="H5613">
        <v>0.55000000000000004</v>
      </c>
      <c r="I5613" s="7">
        <v>0.59679729348745425</v>
      </c>
      <c r="J5613">
        <v>13.6</v>
      </c>
      <c r="K5613">
        <v>495.5</v>
      </c>
      <c r="L5613">
        <v>414</v>
      </c>
      <c r="M5613">
        <v>172.1</v>
      </c>
      <c r="N5613">
        <v>162.6</v>
      </c>
    </row>
    <row r="5614" spans="1:14" x14ac:dyDescent="0.25">
      <c r="A5614" t="s">
        <v>36</v>
      </c>
      <c r="B5614" t="s">
        <v>63</v>
      </c>
      <c r="C5614" s="1">
        <v>42513</v>
      </c>
      <c r="D5614">
        <v>0</v>
      </c>
      <c r="E5614">
        <v>8</v>
      </c>
      <c r="F5614" s="7">
        <v>0</v>
      </c>
      <c r="G5614" s="7">
        <v>0.38342261065689309</v>
      </c>
      <c r="H5614">
        <v>0.25</v>
      </c>
      <c r="I5614" s="7">
        <v>0.2712714970397519</v>
      </c>
      <c r="J5614">
        <v>31.6</v>
      </c>
      <c r="K5614">
        <v>0</v>
      </c>
      <c r="L5614">
        <v>184</v>
      </c>
      <c r="M5614">
        <v>0</v>
      </c>
      <c r="N5614">
        <v>0</v>
      </c>
    </row>
    <row r="5615" spans="1:14" x14ac:dyDescent="0.25">
      <c r="A5615" t="s">
        <v>37</v>
      </c>
      <c r="B5615" t="s">
        <v>63</v>
      </c>
      <c r="C5615" s="1">
        <v>42513</v>
      </c>
      <c r="D5615">
        <v>0</v>
      </c>
      <c r="E5615">
        <v>0</v>
      </c>
      <c r="F5615" s="7">
        <v>0</v>
      </c>
      <c r="G5615" s="7">
        <v>0</v>
      </c>
      <c r="H5615">
        <v>0</v>
      </c>
      <c r="I5615" s="7">
        <v>0</v>
      </c>
      <c r="J5615">
        <v>0</v>
      </c>
      <c r="K5615">
        <v>0</v>
      </c>
      <c r="L5615">
        <v>0</v>
      </c>
      <c r="M5615">
        <v>0</v>
      </c>
      <c r="N5615">
        <v>0</v>
      </c>
    </row>
    <row r="5616" spans="1:14" x14ac:dyDescent="0.25">
      <c r="A5616" t="s">
        <v>38</v>
      </c>
      <c r="B5616" t="s">
        <v>63</v>
      </c>
      <c r="C5616" s="1">
        <v>42513</v>
      </c>
      <c r="D5616">
        <v>0</v>
      </c>
      <c r="E5616">
        <v>10</v>
      </c>
      <c r="F5616" s="7">
        <v>0</v>
      </c>
      <c r="G5616" s="7">
        <v>0</v>
      </c>
      <c r="H5616">
        <v>0</v>
      </c>
      <c r="I5616" s="7">
        <v>0</v>
      </c>
      <c r="J5616">
        <v>39.5</v>
      </c>
      <c r="K5616">
        <v>0</v>
      </c>
      <c r="L5616">
        <v>230</v>
      </c>
      <c r="M5616">
        <v>632.9</v>
      </c>
      <c r="N5616">
        <v>598</v>
      </c>
    </row>
    <row r="5617" spans="1:14" x14ac:dyDescent="0.25">
      <c r="A5617" t="s">
        <v>59</v>
      </c>
      <c r="B5617" t="s">
        <v>63</v>
      </c>
      <c r="C5617" s="1">
        <v>42513</v>
      </c>
      <c r="D5617">
        <v>0</v>
      </c>
      <c r="E5617">
        <v>5</v>
      </c>
      <c r="F5617" s="7">
        <v>0</v>
      </c>
      <c r="G5617" s="7">
        <v>0</v>
      </c>
      <c r="I5617" s="7">
        <v>0</v>
      </c>
      <c r="K5617">
        <v>0</v>
      </c>
      <c r="L5617">
        <v>115</v>
      </c>
      <c r="M5617">
        <v>0</v>
      </c>
      <c r="N5617">
        <v>0</v>
      </c>
    </row>
    <row r="5618" spans="1:14" x14ac:dyDescent="0.25">
      <c r="A5618" t="s">
        <v>1</v>
      </c>
      <c r="B5618" t="s">
        <v>63</v>
      </c>
      <c r="C5618" s="1">
        <v>42514</v>
      </c>
      <c r="D5618">
        <v>594.10000000000014</v>
      </c>
      <c r="E5618">
        <v>507.19999999999993</v>
      </c>
      <c r="F5618">
        <v>575</v>
      </c>
      <c r="G5618">
        <v>318</v>
      </c>
      <c r="H5618">
        <v>177.35000000000002</v>
      </c>
      <c r="I5618">
        <v>195.5</v>
      </c>
      <c r="J5618">
        <v>546.25517241379305</v>
      </c>
      <c r="K5618">
        <v>14552</v>
      </c>
      <c r="L5618">
        <v>13267</v>
      </c>
      <c r="M5618">
        <v>4885</v>
      </c>
      <c r="N5618">
        <v>4510.78</v>
      </c>
    </row>
    <row r="5619" spans="1:14" x14ac:dyDescent="0.25">
      <c r="A5619" t="s">
        <v>2</v>
      </c>
      <c r="B5619" t="s">
        <v>63</v>
      </c>
      <c r="C5619" s="1">
        <v>42514</v>
      </c>
      <c r="D5619">
        <f>14.5-0-0</f>
        <v>14.5</v>
      </c>
      <c r="E5619">
        <v>16.100000000000001</v>
      </c>
      <c r="F5619" s="7">
        <v>14.033832688099643</v>
      </c>
      <c r="G5619" s="7">
        <v>37.116436425148002</v>
      </c>
      <c r="H5619">
        <v>20.7</v>
      </c>
      <c r="I5619" s="7">
        <v>22.818438116718351</v>
      </c>
      <c r="J5619">
        <v>10.199999999999999</v>
      </c>
      <c r="K5619">
        <v>382.2</v>
      </c>
      <c r="L5619">
        <v>386.40000000000003</v>
      </c>
      <c r="M5619">
        <v>38.200000000000003</v>
      </c>
      <c r="N5619">
        <v>35.299999999999997</v>
      </c>
    </row>
    <row r="5620" spans="1:14" x14ac:dyDescent="0.25">
      <c r="A5620" t="s">
        <v>3</v>
      </c>
      <c r="B5620" t="s">
        <v>63</v>
      </c>
      <c r="C5620" s="1">
        <v>42514</v>
      </c>
      <c r="D5620">
        <f>1-0-0</f>
        <v>1</v>
      </c>
      <c r="E5620">
        <v>4.5</v>
      </c>
      <c r="F5620" s="7">
        <v>0.96785053021376855</v>
      </c>
      <c r="G5620" s="7">
        <v>25.300140964195087</v>
      </c>
      <c r="H5620">
        <v>14.11</v>
      </c>
      <c r="I5620" s="7">
        <v>15.554017479560191</v>
      </c>
      <c r="J5620">
        <v>4.3</v>
      </c>
      <c r="K5620">
        <v>159.94</v>
      </c>
      <c r="L5620">
        <v>108</v>
      </c>
      <c r="M5620">
        <v>32.9</v>
      </c>
      <c r="N5620">
        <v>30.4</v>
      </c>
    </row>
    <row r="5621" spans="1:14" x14ac:dyDescent="0.25">
      <c r="A5621" t="s">
        <v>4</v>
      </c>
      <c r="B5621" t="s">
        <v>63</v>
      </c>
      <c r="C5621" s="1">
        <v>42514</v>
      </c>
      <c r="D5621">
        <f>6.6-0-0</f>
        <v>6.6</v>
      </c>
      <c r="E5621">
        <v>7.8</v>
      </c>
      <c r="F5621" s="7">
        <v>6.3878134994108722</v>
      </c>
      <c r="G5621" s="7">
        <v>18.791316605582182</v>
      </c>
      <c r="H5621">
        <v>10.48</v>
      </c>
      <c r="I5621" s="7">
        <v>11.55252325909219</v>
      </c>
      <c r="J5621">
        <v>6.9</v>
      </c>
      <c r="K5621">
        <v>260.29700000000003</v>
      </c>
      <c r="L5621">
        <v>187.2</v>
      </c>
      <c r="M5621">
        <v>47.9</v>
      </c>
      <c r="N5621">
        <v>44.2</v>
      </c>
    </row>
    <row r="5622" spans="1:14" x14ac:dyDescent="0.25">
      <c r="A5622" t="s">
        <v>5</v>
      </c>
      <c r="B5622" t="s">
        <v>63</v>
      </c>
      <c r="C5622" s="1">
        <v>42514</v>
      </c>
      <c r="D5622">
        <f>8.1-0-0</f>
        <v>8.1</v>
      </c>
      <c r="E5622">
        <v>7.7</v>
      </c>
      <c r="F5622" s="7">
        <v>7.8395892947315247</v>
      </c>
      <c r="G5622" s="7">
        <v>18.127882717789678</v>
      </c>
      <c r="H5622">
        <v>10.11</v>
      </c>
      <c r="I5622" s="7">
        <v>11.144657457005918</v>
      </c>
      <c r="J5622">
        <v>9.1</v>
      </c>
      <c r="K5622">
        <v>341.81299999999999</v>
      </c>
      <c r="L5622">
        <v>184.8</v>
      </c>
      <c r="M5622">
        <v>22.9</v>
      </c>
      <c r="N5622">
        <v>21.1</v>
      </c>
    </row>
    <row r="5623" spans="1:14" x14ac:dyDescent="0.25">
      <c r="A5623" t="s">
        <v>6</v>
      </c>
      <c r="B5623" t="s">
        <v>63</v>
      </c>
      <c r="C5623" s="1">
        <v>42514</v>
      </c>
      <c r="D5623">
        <f>16.2-0-0</f>
        <v>16.2</v>
      </c>
      <c r="E5623">
        <v>15.6</v>
      </c>
      <c r="F5623" s="7">
        <v>15.679178589463049</v>
      </c>
      <c r="G5623" s="7">
        <v>22.341584437552861</v>
      </c>
      <c r="H5623">
        <v>12.46</v>
      </c>
      <c r="I5623" s="7">
        <v>13.735156470256555</v>
      </c>
      <c r="J5623">
        <v>11.5</v>
      </c>
      <c r="K5623">
        <v>429.63550000000004</v>
      </c>
      <c r="L5623">
        <v>374.4</v>
      </c>
      <c r="M5623">
        <v>40.799999999999997</v>
      </c>
      <c r="N5623">
        <v>37.6</v>
      </c>
    </row>
    <row r="5624" spans="1:14" x14ac:dyDescent="0.25">
      <c r="A5624" t="s">
        <v>7</v>
      </c>
      <c r="B5624" t="s">
        <v>63</v>
      </c>
      <c r="C5624" s="1">
        <v>42514</v>
      </c>
      <c r="D5624">
        <f>15.1-0-0</f>
        <v>15.1</v>
      </c>
      <c r="E5624">
        <v>12</v>
      </c>
      <c r="F5624" s="7">
        <v>14.614543006227905</v>
      </c>
      <c r="G5624" s="7">
        <v>18.880969833662249</v>
      </c>
      <c r="H5624">
        <v>10.53</v>
      </c>
      <c r="I5624" s="7">
        <v>11.607640259374117</v>
      </c>
      <c r="J5624">
        <v>9.8000000000000007</v>
      </c>
      <c r="K5624">
        <v>368.70699999999999</v>
      </c>
      <c r="L5624">
        <v>288</v>
      </c>
      <c r="M5624">
        <v>26.7</v>
      </c>
      <c r="N5624">
        <v>24.7</v>
      </c>
    </row>
    <row r="5625" spans="1:14" x14ac:dyDescent="0.25">
      <c r="A5625" t="s">
        <v>8</v>
      </c>
      <c r="B5625" t="s">
        <v>63</v>
      </c>
      <c r="C5625" s="1">
        <v>42514</v>
      </c>
      <c r="D5625">
        <f>7.6-0-0</f>
        <v>7.6</v>
      </c>
      <c r="E5625">
        <v>9.4</v>
      </c>
      <c r="F5625" s="7">
        <v>7.3556640296246405</v>
      </c>
      <c r="G5625" s="7">
        <v>14.344516492810824</v>
      </c>
      <c r="H5625">
        <v>8</v>
      </c>
      <c r="I5625" s="7">
        <v>8.8187200451085417</v>
      </c>
      <c r="J5625">
        <v>7.8</v>
      </c>
      <c r="K5625">
        <v>290.92000000000007</v>
      </c>
      <c r="L5625">
        <v>225.60000000000002</v>
      </c>
      <c r="M5625">
        <v>26</v>
      </c>
      <c r="N5625">
        <v>24</v>
      </c>
    </row>
    <row r="5626" spans="1:14" x14ac:dyDescent="0.25">
      <c r="A5626" t="s">
        <v>9</v>
      </c>
      <c r="B5626" t="s">
        <v>63</v>
      </c>
      <c r="C5626" s="1">
        <v>42514</v>
      </c>
      <c r="D5626">
        <f>11.3-0-0</f>
        <v>11.3</v>
      </c>
      <c r="E5626">
        <v>11.3</v>
      </c>
      <c r="F5626" s="7">
        <v>10.936710991415584</v>
      </c>
      <c r="G5626" s="7">
        <v>18.576148858190017</v>
      </c>
      <c r="H5626">
        <v>10.36</v>
      </c>
      <c r="I5626" s="7">
        <v>11.42024245841556</v>
      </c>
      <c r="J5626">
        <v>6.2</v>
      </c>
      <c r="K5626">
        <v>232.22999999999993</v>
      </c>
      <c r="L5626">
        <v>271.20000000000005</v>
      </c>
      <c r="M5626">
        <v>18.100000000000001</v>
      </c>
      <c r="N5626">
        <v>16.8</v>
      </c>
    </row>
    <row r="5627" spans="1:14" x14ac:dyDescent="0.25">
      <c r="A5627" t="s">
        <v>10</v>
      </c>
      <c r="B5627" t="s">
        <v>63</v>
      </c>
      <c r="C5627" s="1">
        <v>42514</v>
      </c>
      <c r="D5627">
        <f>6-0-0</f>
        <v>6</v>
      </c>
      <c r="E5627">
        <v>12.5</v>
      </c>
      <c r="F5627" s="7">
        <v>5.8071031812826108</v>
      </c>
      <c r="G5627" s="7">
        <v>17.589963349309276</v>
      </c>
      <c r="H5627">
        <v>9.81</v>
      </c>
      <c r="I5627" s="7">
        <v>10.813955455314348</v>
      </c>
      <c r="J5627">
        <v>10.1</v>
      </c>
      <c r="K5627">
        <v>379.95000000000005</v>
      </c>
      <c r="L5627">
        <v>300</v>
      </c>
      <c r="M5627">
        <v>38.200000000000003</v>
      </c>
      <c r="N5627">
        <v>35.200000000000003</v>
      </c>
    </row>
    <row r="5628" spans="1:14" x14ac:dyDescent="0.25">
      <c r="A5628" t="s">
        <v>11</v>
      </c>
      <c r="B5628" t="s">
        <v>63</v>
      </c>
      <c r="C5628" s="1">
        <v>42514</v>
      </c>
      <c r="D5628">
        <f>7.4-0-0</f>
        <v>7.4</v>
      </c>
      <c r="E5628">
        <v>9.6</v>
      </c>
      <c r="F5628" s="7">
        <v>7.162093923581887</v>
      </c>
      <c r="G5628" s="7">
        <v>16.836876233436705</v>
      </c>
      <c r="H5628">
        <v>9.39</v>
      </c>
      <c r="I5628" s="7">
        <v>10.350972652946151</v>
      </c>
      <c r="J5628">
        <v>7</v>
      </c>
      <c r="K5628">
        <v>262.02199999999993</v>
      </c>
      <c r="L5628">
        <v>230.39999999999998</v>
      </c>
      <c r="M5628">
        <v>29.1</v>
      </c>
      <c r="N5628">
        <v>26.9</v>
      </c>
    </row>
    <row r="5629" spans="1:14" x14ac:dyDescent="0.25">
      <c r="A5629" t="s">
        <v>12</v>
      </c>
      <c r="B5629" t="s">
        <v>63</v>
      </c>
      <c r="C5629" s="1">
        <v>42514</v>
      </c>
      <c r="D5629">
        <f>39.8-0-0</f>
        <v>39.799999999999997</v>
      </c>
      <c r="E5629">
        <v>28.9</v>
      </c>
      <c r="F5629" s="7">
        <v>38.520451102507984</v>
      </c>
      <c r="G5629" s="7">
        <v>11.888018043416972</v>
      </c>
      <c r="H5629">
        <v>6.63</v>
      </c>
      <c r="I5629" s="7">
        <v>7.3085142373837035</v>
      </c>
      <c r="J5629">
        <v>22.4</v>
      </c>
      <c r="K5629">
        <v>841.59500000000014</v>
      </c>
      <c r="L5629">
        <v>693.59999999999991</v>
      </c>
      <c r="M5629">
        <v>187.5</v>
      </c>
      <c r="N5629">
        <v>173.1</v>
      </c>
    </row>
    <row r="5630" spans="1:14" x14ac:dyDescent="0.25">
      <c r="A5630" t="s">
        <v>13</v>
      </c>
      <c r="B5630" t="s">
        <v>63</v>
      </c>
      <c r="C5630" s="1">
        <v>42514</v>
      </c>
      <c r="D5630">
        <f>13-0-0</f>
        <v>13</v>
      </c>
      <c r="E5630">
        <v>10</v>
      </c>
      <c r="F5630" s="7">
        <v>12.58205689277899</v>
      </c>
      <c r="G5630" s="7">
        <v>12.497659994361431</v>
      </c>
      <c r="H5630">
        <v>6.97</v>
      </c>
      <c r="I5630" s="7">
        <v>7.6833098393008168</v>
      </c>
      <c r="J5630">
        <v>7.4</v>
      </c>
      <c r="K5630">
        <v>276</v>
      </c>
      <c r="L5630">
        <v>240</v>
      </c>
      <c r="M5630">
        <v>23</v>
      </c>
      <c r="N5630">
        <v>21.2</v>
      </c>
    </row>
    <row r="5631" spans="1:14" x14ac:dyDescent="0.25">
      <c r="A5631" t="s">
        <v>14</v>
      </c>
      <c r="B5631" t="s">
        <v>63</v>
      </c>
      <c r="C5631" s="1">
        <v>42514</v>
      </c>
      <c r="D5631">
        <f>7-0-0</f>
        <v>7</v>
      </c>
      <c r="E5631">
        <v>7</v>
      </c>
      <c r="F5631" s="7">
        <v>6.7749537114963791</v>
      </c>
      <c r="G5631" s="7">
        <v>7.5488018043416965</v>
      </c>
      <c r="H5631">
        <v>4.21</v>
      </c>
      <c r="I5631" s="7">
        <v>4.6408514237383693</v>
      </c>
      <c r="J5631">
        <v>5.9</v>
      </c>
      <c r="K5631">
        <v>223</v>
      </c>
      <c r="L5631">
        <v>168</v>
      </c>
      <c r="M5631">
        <v>12.5</v>
      </c>
      <c r="N5631">
        <v>11.5</v>
      </c>
    </row>
    <row r="5632" spans="1:14" x14ac:dyDescent="0.25">
      <c r="A5632" t="s">
        <v>15</v>
      </c>
      <c r="B5632" t="s">
        <v>63</v>
      </c>
      <c r="C5632" s="1">
        <v>42514</v>
      </c>
      <c r="D5632">
        <f>9-0-0</f>
        <v>9</v>
      </c>
      <c r="E5632">
        <v>9.9</v>
      </c>
      <c r="F5632" s="7">
        <v>8.7106547719239167</v>
      </c>
      <c r="G5632" s="7">
        <v>7.3157034113335211</v>
      </c>
      <c r="H5632">
        <v>4.08</v>
      </c>
      <c r="I5632" s="7">
        <v>4.4975472230053564</v>
      </c>
      <c r="J5632">
        <v>7.2</v>
      </c>
      <c r="K5632">
        <v>269.5</v>
      </c>
      <c r="L5632">
        <v>237.60000000000002</v>
      </c>
      <c r="M5632">
        <v>27.1</v>
      </c>
      <c r="N5632">
        <v>25</v>
      </c>
    </row>
    <row r="5633" spans="1:14" x14ac:dyDescent="0.25">
      <c r="A5633" t="s">
        <v>16</v>
      </c>
      <c r="B5633" t="s">
        <v>63</v>
      </c>
      <c r="C5633" s="1">
        <v>42514</v>
      </c>
      <c r="D5633">
        <f>10-0-0</f>
        <v>10</v>
      </c>
      <c r="E5633">
        <v>9.9</v>
      </c>
      <c r="F5633" s="7">
        <v>9.678505302137685</v>
      </c>
      <c r="G5633" s="7">
        <v>12.174908373273185</v>
      </c>
      <c r="H5633">
        <v>6.79</v>
      </c>
      <c r="I5633" s="7">
        <v>7.4848886382858737</v>
      </c>
      <c r="J5633">
        <v>6.8</v>
      </c>
      <c r="K5633">
        <v>254</v>
      </c>
      <c r="L5633">
        <v>237.60000000000002</v>
      </c>
      <c r="M5633">
        <v>48.2</v>
      </c>
      <c r="N5633">
        <v>44.5</v>
      </c>
    </row>
    <row r="5634" spans="1:14" x14ac:dyDescent="0.25">
      <c r="A5634" t="s">
        <v>17</v>
      </c>
      <c r="B5634" t="s">
        <v>63</v>
      </c>
      <c r="C5634" s="1">
        <v>42514</v>
      </c>
      <c r="D5634">
        <v>0</v>
      </c>
      <c r="E5634">
        <v>17</v>
      </c>
      <c r="F5634" s="7">
        <v>0</v>
      </c>
      <c r="G5634" s="7">
        <v>5.8991824076684516</v>
      </c>
      <c r="H5634">
        <v>3.29</v>
      </c>
      <c r="I5634" s="7">
        <v>3.626698618550888</v>
      </c>
      <c r="J5634">
        <v>65.7</v>
      </c>
      <c r="K5634">
        <v>0</v>
      </c>
      <c r="L5634">
        <v>408</v>
      </c>
      <c r="M5634">
        <v>611.9</v>
      </c>
      <c r="N5634">
        <v>565</v>
      </c>
    </row>
    <row r="5635" spans="1:14" x14ac:dyDescent="0.25">
      <c r="A5635" t="s">
        <v>18</v>
      </c>
      <c r="B5635" t="s">
        <v>63</v>
      </c>
      <c r="C5635" s="1">
        <v>42514</v>
      </c>
      <c r="D5635">
        <f>24-0-0</f>
        <v>24</v>
      </c>
      <c r="E5635">
        <v>16.2</v>
      </c>
      <c r="F5635" s="7">
        <v>23.228412725130443</v>
      </c>
      <c r="G5635" s="7">
        <v>4.4468001127713555</v>
      </c>
      <c r="H5635">
        <v>2.48</v>
      </c>
      <c r="I5635" s="7">
        <v>2.7338032139836477</v>
      </c>
      <c r="J5635">
        <v>13</v>
      </c>
      <c r="K5635">
        <v>488.5</v>
      </c>
      <c r="L5635">
        <v>388.79999999999995</v>
      </c>
      <c r="M5635">
        <v>130.6</v>
      </c>
      <c r="N5635">
        <v>120.6</v>
      </c>
    </row>
    <row r="5636" spans="1:14" x14ac:dyDescent="0.25">
      <c r="A5636" t="s">
        <v>19</v>
      </c>
      <c r="B5636" t="s">
        <v>63</v>
      </c>
      <c r="C5636" s="1">
        <v>42514</v>
      </c>
      <c r="D5636">
        <f>18-0-0</f>
        <v>18</v>
      </c>
      <c r="E5636">
        <v>15</v>
      </c>
      <c r="F5636" s="7">
        <v>17.421309543847833</v>
      </c>
      <c r="G5636" s="7">
        <v>4.4288694671553426</v>
      </c>
      <c r="H5636">
        <v>2.4700000000000002</v>
      </c>
      <c r="I5636" s="7">
        <v>2.7227798139272625</v>
      </c>
      <c r="J5636">
        <v>9.9</v>
      </c>
      <c r="K5636">
        <v>370.5</v>
      </c>
      <c r="L5636">
        <v>360</v>
      </c>
      <c r="M5636">
        <v>154.69999999999999</v>
      </c>
      <c r="N5636">
        <v>142.80000000000001</v>
      </c>
    </row>
    <row r="5637" spans="1:14" x14ac:dyDescent="0.25">
      <c r="A5637" t="s">
        <v>20</v>
      </c>
      <c r="B5637" t="s">
        <v>63</v>
      </c>
      <c r="C5637" s="1">
        <v>42514</v>
      </c>
      <c r="D5637">
        <f>31-0-0</f>
        <v>31</v>
      </c>
      <c r="E5637">
        <v>23.5</v>
      </c>
      <c r="F5637" s="7">
        <v>30.003366436626823</v>
      </c>
      <c r="G5637" s="7">
        <v>3.621990414434733</v>
      </c>
      <c r="H5637">
        <v>2.02</v>
      </c>
      <c r="I5637" s="7">
        <v>2.226726811389907</v>
      </c>
      <c r="J5637">
        <v>20.100000000000001</v>
      </c>
      <c r="K5637">
        <v>752.5</v>
      </c>
      <c r="L5637">
        <v>564</v>
      </c>
      <c r="M5637">
        <v>159.19999999999999</v>
      </c>
      <c r="N5637">
        <v>147</v>
      </c>
    </row>
    <row r="5638" spans="1:14" x14ac:dyDescent="0.25">
      <c r="A5638" t="s">
        <v>21</v>
      </c>
      <c r="B5638" t="s">
        <v>63</v>
      </c>
      <c r="C5638" s="1">
        <v>42514</v>
      </c>
      <c r="D5638">
        <f>29-0-0</f>
        <v>29</v>
      </c>
      <c r="E5638">
        <v>22.5</v>
      </c>
      <c r="F5638" s="7">
        <v>28.067665376199287</v>
      </c>
      <c r="G5638" s="7">
        <v>5.4150549760360862</v>
      </c>
      <c r="H5638">
        <v>3.02</v>
      </c>
      <c r="I5638" s="7">
        <v>3.3290668170284743</v>
      </c>
      <c r="J5638">
        <v>17.2</v>
      </c>
      <c r="K5638">
        <v>643</v>
      </c>
      <c r="L5638">
        <v>540</v>
      </c>
      <c r="M5638">
        <v>250.6</v>
      </c>
      <c r="N5638">
        <v>231.4</v>
      </c>
    </row>
    <row r="5639" spans="1:14" x14ac:dyDescent="0.25">
      <c r="A5639" t="s">
        <v>22</v>
      </c>
      <c r="B5639" t="s">
        <v>63</v>
      </c>
      <c r="C5639" s="1">
        <v>42514</v>
      </c>
      <c r="D5639">
        <f>20-0-0</f>
        <v>20</v>
      </c>
      <c r="E5639">
        <v>17.100000000000001</v>
      </c>
      <c r="F5639" s="7">
        <v>19.35701060427537</v>
      </c>
      <c r="G5639" s="7">
        <v>2.5461516774739215</v>
      </c>
      <c r="H5639">
        <v>1.42</v>
      </c>
      <c r="I5639" s="7">
        <v>1.5653228080067663</v>
      </c>
      <c r="J5639">
        <v>11.7</v>
      </c>
      <c r="K5639">
        <v>439</v>
      </c>
      <c r="L5639">
        <v>410.40000000000003</v>
      </c>
      <c r="M5639">
        <v>161.30000000000001</v>
      </c>
      <c r="N5639">
        <v>148.9</v>
      </c>
    </row>
    <row r="5640" spans="1:14" x14ac:dyDescent="0.25">
      <c r="A5640" t="s">
        <v>23</v>
      </c>
      <c r="B5640" t="s">
        <v>63</v>
      </c>
      <c r="C5640" s="1">
        <v>42514</v>
      </c>
      <c r="D5640">
        <f>3.3-0-0</f>
        <v>3.3</v>
      </c>
      <c r="E5640">
        <v>5</v>
      </c>
      <c r="F5640" s="7">
        <v>3.1939067497054361</v>
      </c>
      <c r="G5640" s="7">
        <v>4.2137017197631801</v>
      </c>
      <c r="H5640">
        <v>2.35</v>
      </c>
      <c r="I5640" s="7">
        <v>2.5904990132506343</v>
      </c>
      <c r="J5640">
        <v>3.3</v>
      </c>
      <c r="K5640">
        <v>122.72</v>
      </c>
      <c r="L5640">
        <v>120</v>
      </c>
      <c r="M5640">
        <v>4</v>
      </c>
      <c r="N5640">
        <v>3.7</v>
      </c>
    </row>
    <row r="5641" spans="1:14" x14ac:dyDescent="0.25">
      <c r="A5641" t="s">
        <v>24</v>
      </c>
      <c r="B5641" t="s">
        <v>63</v>
      </c>
      <c r="C5641" s="1">
        <v>42514</v>
      </c>
      <c r="D5641">
        <f>35-0-0</f>
        <v>35</v>
      </c>
      <c r="E5641">
        <v>41</v>
      </c>
      <c r="F5641" s="7">
        <v>33.8747685574819</v>
      </c>
      <c r="G5641" s="7">
        <v>3.0840710459543272</v>
      </c>
      <c r="H5641">
        <v>1.72</v>
      </c>
      <c r="I5641" s="7">
        <v>1.8960248096983363</v>
      </c>
      <c r="J5641">
        <v>22.8</v>
      </c>
      <c r="K5641">
        <v>856.5</v>
      </c>
      <c r="L5641">
        <v>984</v>
      </c>
      <c r="M5641">
        <v>314.8</v>
      </c>
      <c r="N5641">
        <v>290.7</v>
      </c>
    </row>
    <row r="5642" spans="1:14" x14ac:dyDescent="0.25">
      <c r="A5642" t="s">
        <v>25</v>
      </c>
      <c r="B5642" t="s">
        <v>63</v>
      </c>
      <c r="C5642" s="1">
        <v>42514</v>
      </c>
      <c r="D5642">
        <f>8-0-0</f>
        <v>8</v>
      </c>
      <c r="E5642">
        <v>6.3</v>
      </c>
      <c r="F5642" s="7">
        <v>7.7428042417101484</v>
      </c>
      <c r="G5642" s="7">
        <v>4.1419791372991259</v>
      </c>
      <c r="H5642">
        <v>2.31</v>
      </c>
      <c r="I5642" s="7">
        <v>2.5464054130250915</v>
      </c>
      <c r="J5642">
        <v>3.9</v>
      </c>
      <c r="K5642">
        <v>145</v>
      </c>
      <c r="L5642">
        <v>151.19999999999999</v>
      </c>
      <c r="M5642">
        <v>8</v>
      </c>
      <c r="N5642">
        <v>7.4</v>
      </c>
    </row>
    <row r="5643" spans="1:14" x14ac:dyDescent="0.25">
      <c r="A5643" t="s">
        <v>26</v>
      </c>
      <c r="B5643" t="s">
        <v>63</v>
      </c>
      <c r="C5643" s="1">
        <v>42514</v>
      </c>
      <c r="D5643">
        <f>24-0-0</f>
        <v>24</v>
      </c>
      <c r="E5643">
        <v>13.8</v>
      </c>
      <c r="F5643" s="7">
        <v>23.228412725130443</v>
      </c>
      <c r="G5643" s="7">
        <v>2.797180716098111</v>
      </c>
      <c r="H5643">
        <v>1.56</v>
      </c>
      <c r="I5643" s="7">
        <v>1.7196504087961657</v>
      </c>
      <c r="J5643">
        <v>12</v>
      </c>
      <c r="K5643">
        <v>449</v>
      </c>
      <c r="L5643">
        <v>331.20000000000005</v>
      </c>
      <c r="M5643">
        <v>50</v>
      </c>
      <c r="N5643">
        <v>46.1</v>
      </c>
    </row>
    <row r="5644" spans="1:14" x14ac:dyDescent="0.25">
      <c r="A5644" t="s">
        <v>27</v>
      </c>
      <c r="B5644" t="s">
        <v>63</v>
      </c>
      <c r="C5644" s="1">
        <v>42514</v>
      </c>
      <c r="D5644">
        <f>24-0-0</f>
        <v>24</v>
      </c>
      <c r="E5644">
        <v>18.2</v>
      </c>
      <c r="F5644" s="7">
        <v>23.228412725130443</v>
      </c>
      <c r="G5644" s="7">
        <v>2.4206371581618265</v>
      </c>
      <c r="H5644">
        <v>1.35</v>
      </c>
      <c r="I5644" s="7">
        <v>1.4881590076120663</v>
      </c>
      <c r="J5644">
        <v>12.6</v>
      </c>
      <c r="K5644">
        <v>471.5</v>
      </c>
      <c r="L5644">
        <v>436.79999999999995</v>
      </c>
      <c r="M5644">
        <v>169.5</v>
      </c>
      <c r="N5644">
        <v>156.5</v>
      </c>
    </row>
    <row r="5645" spans="1:14" x14ac:dyDescent="0.25">
      <c r="A5645" t="s">
        <v>28</v>
      </c>
      <c r="B5645" t="s">
        <v>63</v>
      </c>
      <c r="C5645" s="1">
        <v>42514</v>
      </c>
      <c r="D5645">
        <f>7-0-0</f>
        <v>7</v>
      </c>
      <c r="E5645">
        <v>7</v>
      </c>
      <c r="F5645" s="7">
        <v>6.7749537114963791</v>
      </c>
      <c r="G5645" s="7">
        <v>2.4027065125458131</v>
      </c>
      <c r="H5645">
        <v>1.34</v>
      </c>
      <c r="I5645" s="7">
        <v>1.4771356075556807</v>
      </c>
      <c r="J5645">
        <v>4.5</v>
      </c>
      <c r="K5645">
        <v>167</v>
      </c>
      <c r="L5645">
        <v>168</v>
      </c>
      <c r="M5645">
        <v>60.5</v>
      </c>
      <c r="N5645">
        <v>55.8</v>
      </c>
    </row>
    <row r="5646" spans="1:14" x14ac:dyDescent="0.25">
      <c r="A5646" t="s">
        <v>29</v>
      </c>
      <c r="B5646" t="s">
        <v>63</v>
      </c>
      <c r="C5646" s="1">
        <v>42514</v>
      </c>
      <c r="D5646">
        <f>17.5-0-0</f>
        <v>17.5</v>
      </c>
      <c r="E5646">
        <v>12.4</v>
      </c>
      <c r="F5646" s="7">
        <v>16.93738427874095</v>
      </c>
      <c r="G5646" s="7">
        <v>2.3130532844657457</v>
      </c>
      <c r="H5646">
        <v>1.29</v>
      </c>
      <c r="I5646" s="7">
        <v>1.4220186072737522</v>
      </c>
      <c r="J5646">
        <v>10.5</v>
      </c>
      <c r="K5646">
        <v>394.5</v>
      </c>
      <c r="L5646">
        <v>297.60000000000002</v>
      </c>
      <c r="M5646">
        <v>30.8</v>
      </c>
      <c r="N5646">
        <v>28.5</v>
      </c>
    </row>
    <row r="5647" spans="1:14" x14ac:dyDescent="0.25">
      <c r="A5647" t="s">
        <v>30</v>
      </c>
      <c r="B5647" t="s">
        <v>63</v>
      </c>
      <c r="C5647" s="1">
        <v>42514</v>
      </c>
      <c r="D5647">
        <f>34-0-0</f>
        <v>34</v>
      </c>
      <c r="E5647">
        <v>31.3</v>
      </c>
      <c r="F5647" s="7">
        <v>32.906918027268127</v>
      </c>
      <c r="G5647" s="7">
        <v>2.8689032985621647</v>
      </c>
      <c r="H5647">
        <v>1.6</v>
      </c>
      <c r="I5647" s="7">
        <v>1.7637440090217082</v>
      </c>
      <c r="J5647">
        <v>22.5</v>
      </c>
      <c r="K5647">
        <v>843.5</v>
      </c>
      <c r="L5647">
        <v>751.2</v>
      </c>
      <c r="M5647">
        <v>70.5</v>
      </c>
      <c r="N5647">
        <v>65.099999999999994</v>
      </c>
    </row>
    <row r="5648" spans="1:14" x14ac:dyDescent="0.25">
      <c r="A5648" t="s">
        <v>31</v>
      </c>
      <c r="B5648" t="s">
        <v>63</v>
      </c>
      <c r="C5648" s="1">
        <v>42514</v>
      </c>
      <c r="D5648">
        <f>54-0-0</f>
        <v>54</v>
      </c>
      <c r="E5648">
        <v>41.6</v>
      </c>
      <c r="F5648" s="7">
        <v>52.2639286315435</v>
      </c>
      <c r="G5648" s="7">
        <v>2.4027065125458131</v>
      </c>
      <c r="H5648">
        <v>1.34</v>
      </c>
      <c r="I5648" s="7">
        <v>1.4771356075556807</v>
      </c>
      <c r="J5648">
        <v>33.4</v>
      </c>
      <c r="K5648">
        <v>1252</v>
      </c>
      <c r="L5648">
        <v>998.40000000000009</v>
      </c>
      <c r="M5648">
        <v>181.3</v>
      </c>
      <c r="N5648">
        <v>167.4</v>
      </c>
    </row>
    <row r="5649" spans="1:14" x14ac:dyDescent="0.25">
      <c r="A5649" t="s">
        <v>32</v>
      </c>
      <c r="B5649" t="s">
        <v>63</v>
      </c>
      <c r="C5649" s="1">
        <v>42514</v>
      </c>
      <c r="D5649">
        <f>8-0-0</f>
        <v>8</v>
      </c>
      <c r="E5649">
        <v>6.8</v>
      </c>
      <c r="F5649" s="7">
        <v>7.7428042417101484</v>
      </c>
      <c r="G5649" s="7">
        <v>1.488243586129123</v>
      </c>
      <c r="H5649">
        <v>0.83</v>
      </c>
      <c r="I5649" s="7">
        <v>0.91494220468001108</v>
      </c>
      <c r="J5649">
        <v>4.5</v>
      </c>
      <c r="K5649">
        <v>169.5</v>
      </c>
      <c r="L5649">
        <v>163.19999999999999</v>
      </c>
      <c r="M5649">
        <v>51</v>
      </c>
      <c r="N5649">
        <v>47.1</v>
      </c>
    </row>
    <row r="5650" spans="1:14" x14ac:dyDescent="0.25">
      <c r="A5650" t="s">
        <v>33</v>
      </c>
      <c r="B5650" t="s">
        <v>63</v>
      </c>
      <c r="C5650" s="1">
        <v>42514</v>
      </c>
      <c r="D5650">
        <v>0</v>
      </c>
      <c r="E5650">
        <v>15</v>
      </c>
      <c r="F5650" s="7">
        <v>0</v>
      </c>
      <c r="G5650" s="7">
        <v>1.7392726247533123</v>
      </c>
      <c r="H5650">
        <v>0.97</v>
      </c>
      <c r="I5650" s="7">
        <v>1.0692698054694105</v>
      </c>
      <c r="J5650">
        <v>58</v>
      </c>
      <c r="K5650">
        <v>0</v>
      </c>
      <c r="L5650">
        <v>360</v>
      </c>
      <c r="M5650">
        <v>990.7</v>
      </c>
      <c r="N5650">
        <v>914.8</v>
      </c>
    </row>
    <row r="5651" spans="1:14" x14ac:dyDescent="0.25">
      <c r="A5651" t="s">
        <v>34</v>
      </c>
      <c r="B5651" t="s">
        <v>63</v>
      </c>
      <c r="C5651" s="1">
        <v>42514</v>
      </c>
      <c r="D5651">
        <f>4.7-0-0</f>
        <v>4.7</v>
      </c>
      <c r="E5651">
        <v>7.7</v>
      </c>
      <c r="F5651" s="7">
        <v>4.5488974920047118</v>
      </c>
      <c r="G5651" s="7">
        <v>1.0041161544967578</v>
      </c>
      <c r="H5651">
        <v>0.56000000000000005</v>
      </c>
      <c r="I5651" s="7">
        <v>0.61731040315759789</v>
      </c>
      <c r="J5651">
        <v>4.5999999999999996</v>
      </c>
      <c r="K5651">
        <v>172.47499999999997</v>
      </c>
      <c r="L5651">
        <v>184.8</v>
      </c>
      <c r="M5651">
        <v>14.4</v>
      </c>
      <c r="N5651">
        <v>13.3</v>
      </c>
    </row>
    <row r="5652" spans="1:14" x14ac:dyDescent="0.25">
      <c r="A5652" t="s">
        <v>35</v>
      </c>
      <c r="B5652" t="s">
        <v>63</v>
      </c>
      <c r="C5652" s="1">
        <v>42514</v>
      </c>
      <c r="D5652">
        <f>25-0-0</f>
        <v>25</v>
      </c>
      <c r="E5652">
        <v>18</v>
      </c>
      <c r="F5652" s="7">
        <v>24.196263255344213</v>
      </c>
      <c r="G5652" s="7">
        <v>0.98618550888074419</v>
      </c>
      <c r="H5652">
        <v>0.55000000000000004</v>
      </c>
      <c r="I5652" s="7">
        <v>0.6062870031012122</v>
      </c>
      <c r="J5652">
        <v>13.9</v>
      </c>
      <c r="K5652">
        <v>520.5</v>
      </c>
      <c r="L5652">
        <v>432</v>
      </c>
      <c r="M5652">
        <v>188.3</v>
      </c>
      <c r="N5652">
        <v>173.9</v>
      </c>
    </row>
    <row r="5653" spans="1:14" x14ac:dyDescent="0.25">
      <c r="A5653" t="s">
        <v>36</v>
      </c>
      <c r="B5653" t="s">
        <v>63</v>
      </c>
      <c r="C5653" s="1">
        <v>42514</v>
      </c>
      <c r="D5653">
        <v>0</v>
      </c>
      <c r="E5653">
        <v>8</v>
      </c>
      <c r="F5653" s="7">
        <v>0</v>
      </c>
      <c r="G5653" s="7">
        <v>0.44826614040033824</v>
      </c>
      <c r="H5653">
        <v>0.25</v>
      </c>
      <c r="I5653" s="7">
        <v>0.27558500140964193</v>
      </c>
      <c r="J5653">
        <v>30.9</v>
      </c>
      <c r="K5653">
        <v>0</v>
      </c>
      <c r="L5653">
        <v>192</v>
      </c>
      <c r="M5653">
        <v>0</v>
      </c>
      <c r="N5653">
        <v>0</v>
      </c>
    </row>
    <row r="5654" spans="1:14" x14ac:dyDescent="0.25">
      <c r="A5654" t="s">
        <v>37</v>
      </c>
      <c r="B5654" t="s">
        <v>63</v>
      </c>
      <c r="C5654" s="1">
        <v>42514</v>
      </c>
      <c r="D5654">
        <v>0</v>
      </c>
      <c r="E5654">
        <v>0</v>
      </c>
      <c r="F5654" s="7">
        <v>0</v>
      </c>
      <c r="G5654" s="7">
        <v>0</v>
      </c>
      <c r="H5654">
        <v>0</v>
      </c>
      <c r="I5654" s="7">
        <v>0</v>
      </c>
      <c r="J5654">
        <v>0</v>
      </c>
      <c r="K5654">
        <v>0</v>
      </c>
      <c r="L5654">
        <v>0</v>
      </c>
      <c r="M5654">
        <v>0</v>
      </c>
      <c r="N5654">
        <v>0</v>
      </c>
    </row>
    <row r="5655" spans="1:14" x14ac:dyDescent="0.25">
      <c r="A5655" t="s">
        <v>38</v>
      </c>
      <c r="B5655" t="s">
        <v>63</v>
      </c>
      <c r="C5655" s="1">
        <v>42514</v>
      </c>
      <c r="D5655">
        <v>0</v>
      </c>
      <c r="E5655">
        <v>10</v>
      </c>
      <c r="F5655" s="7">
        <v>0</v>
      </c>
      <c r="G5655" s="7">
        <v>0</v>
      </c>
      <c r="H5655">
        <v>0</v>
      </c>
      <c r="I5655" s="7">
        <v>0</v>
      </c>
      <c r="J5655">
        <v>38.700000000000003</v>
      </c>
      <c r="K5655">
        <v>0</v>
      </c>
      <c r="L5655">
        <v>240</v>
      </c>
      <c r="M5655">
        <v>663.8</v>
      </c>
      <c r="N5655">
        <v>613</v>
      </c>
    </row>
    <row r="5656" spans="1:14" x14ac:dyDescent="0.25">
      <c r="A5656" t="s">
        <v>59</v>
      </c>
      <c r="B5656" t="s">
        <v>63</v>
      </c>
      <c r="C5656" s="1">
        <v>42514</v>
      </c>
      <c r="D5656">
        <v>0</v>
      </c>
      <c r="E5656">
        <v>5</v>
      </c>
      <c r="F5656" s="7">
        <v>0</v>
      </c>
      <c r="G5656" s="7">
        <v>0</v>
      </c>
      <c r="I5656" s="7">
        <v>0</v>
      </c>
      <c r="K5656">
        <v>0</v>
      </c>
      <c r="L5656">
        <v>120</v>
      </c>
      <c r="M5656">
        <v>0</v>
      </c>
      <c r="N5656">
        <v>0</v>
      </c>
    </row>
    <row r="5657" spans="1:14" x14ac:dyDescent="0.25">
      <c r="A5657" t="s">
        <v>1</v>
      </c>
      <c r="B5657" t="s">
        <v>63</v>
      </c>
      <c r="C5657" s="1">
        <v>42515</v>
      </c>
      <c r="D5657">
        <v>600.5</v>
      </c>
      <c r="E5657">
        <v>507.19999999999993</v>
      </c>
      <c r="F5657">
        <v>575</v>
      </c>
      <c r="G5657">
        <v>337</v>
      </c>
      <c r="H5657">
        <v>177.35000000000002</v>
      </c>
      <c r="I5657">
        <v>195.5</v>
      </c>
      <c r="J5657">
        <v>546.45205479452056</v>
      </c>
      <c r="K5657">
        <v>15152.499999999998</v>
      </c>
      <c r="L5657">
        <v>13842</v>
      </c>
      <c r="M5657">
        <v>5222</v>
      </c>
      <c r="N5657">
        <v>4706.2800000000007</v>
      </c>
    </row>
    <row r="5658" spans="1:14" x14ac:dyDescent="0.25">
      <c r="A5658" t="s">
        <v>2</v>
      </c>
      <c r="B5658" t="s">
        <v>63</v>
      </c>
      <c r="C5658" s="1">
        <v>42515</v>
      </c>
      <c r="D5658">
        <f>13.2-0-0</f>
        <v>13.2</v>
      </c>
      <c r="E5658">
        <v>16.100000000000001</v>
      </c>
      <c r="F5658" s="7">
        <v>12.63946711074105</v>
      </c>
      <c r="G5658" s="7">
        <v>39.33408514237383</v>
      </c>
      <c r="H5658">
        <v>20.7</v>
      </c>
      <c r="I5658" s="7">
        <v>22.818438116718351</v>
      </c>
      <c r="J5658">
        <v>10.3</v>
      </c>
      <c r="K5658">
        <v>395.37000000000006</v>
      </c>
      <c r="L5658">
        <v>402.50000000000006</v>
      </c>
      <c r="M5658">
        <v>41.2</v>
      </c>
      <c r="N5658">
        <v>37.200000000000003</v>
      </c>
    </row>
    <row r="5659" spans="1:14" x14ac:dyDescent="0.25">
      <c r="A5659" t="s">
        <v>3</v>
      </c>
      <c r="B5659" t="s">
        <v>63</v>
      </c>
      <c r="C5659" s="1">
        <v>42515</v>
      </c>
      <c r="D5659">
        <f>2.2-0-0</f>
        <v>2.2000000000000002</v>
      </c>
      <c r="E5659">
        <v>4.5</v>
      </c>
      <c r="F5659" s="7">
        <v>2.106577851790175</v>
      </c>
      <c r="G5659" s="7">
        <v>26.811784606709889</v>
      </c>
      <c r="H5659">
        <v>14.11</v>
      </c>
      <c r="I5659" s="7">
        <v>15.554017479560191</v>
      </c>
      <c r="J5659">
        <v>4.2</v>
      </c>
      <c r="K5659">
        <v>162.17500000000001</v>
      </c>
      <c r="L5659">
        <v>112.5</v>
      </c>
      <c r="M5659">
        <v>34.700000000000003</v>
      </c>
      <c r="N5659">
        <v>31.3</v>
      </c>
    </row>
    <row r="5660" spans="1:14" x14ac:dyDescent="0.25">
      <c r="A5660" t="s">
        <v>4</v>
      </c>
      <c r="B5660" t="s">
        <v>63</v>
      </c>
      <c r="C5660" s="1">
        <v>42515</v>
      </c>
      <c r="D5660">
        <f>5.9-0-0</f>
        <v>5.9</v>
      </c>
      <c r="E5660">
        <v>7.8</v>
      </c>
      <c r="F5660" s="7">
        <v>5.6494587843463782</v>
      </c>
      <c r="G5660" s="7">
        <v>19.914068226670423</v>
      </c>
      <c r="H5660">
        <v>10.48</v>
      </c>
      <c r="I5660" s="7">
        <v>11.55252325909219</v>
      </c>
      <c r="J5660">
        <v>6.9</v>
      </c>
      <c r="K5660">
        <v>266.15700000000004</v>
      </c>
      <c r="L5660">
        <v>195</v>
      </c>
      <c r="M5660">
        <v>51</v>
      </c>
      <c r="N5660">
        <v>46</v>
      </c>
    </row>
    <row r="5661" spans="1:14" x14ac:dyDescent="0.25">
      <c r="A5661" t="s">
        <v>5</v>
      </c>
      <c r="B5661" t="s">
        <v>63</v>
      </c>
      <c r="C5661" s="1">
        <v>42515</v>
      </c>
      <c r="D5661">
        <f>9-0-0</f>
        <v>9</v>
      </c>
      <c r="E5661">
        <v>7.7</v>
      </c>
      <c r="F5661" s="7">
        <v>8.6178184845961692</v>
      </c>
      <c r="G5661" s="7">
        <v>19.210995207217362</v>
      </c>
      <c r="H5661">
        <v>10.11</v>
      </c>
      <c r="I5661" s="7">
        <v>11.144657457005918</v>
      </c>
      <c r="J5661">
        <v>9.1</v>
      </c>
      <c r="K5661">
        <v>350.76299999999998</v>
      </c>
      <c r="L5661">
        <v>192.5</v>
      </c>
      <c r="M5661">
        <v>24.5</v>
      </c>
      <c r="N5661">
        <v>22</v>
      </c>
    </row>
    <row r="5662" spans="1:14" x14ac:dyDescent="0.25">
      <c r="A5662" t="s">
        <v>6</v>
      </c>
      <c r="B5662" t="s">
        <v>63</v>
      </c>
      <c r="C5662" s="1">
        <v>42515</v>
      </c>
      <c r="D5662">
        <f>13.8-0-0</f>
        <v>13.8</v>
      </c>
      <c r="E5662">
        <v>15.6</v>
      </c>
      <c r="F5662" s="7">
        <v>13.213988343047461</v>
      </c>
      <c r="G5662" s="7">
        <v>23.676458979419227</v>
      </c>
      <c r="H5662">
        <v>12.46</v>
      </c>
      <c r="I5662" s="7">
        <v>13.735156470256555</v>
      </c>
      <c r="J5662">
        <v>11.5</v>
      </c>
      <c r="K5662">
        <v>443.38550000000004</v>
      </c>
      <c r="L5662">
        <v>390</v>
      </c>
      <c r="M5662">
        <v>43.8</v>
      </c>
      <c r="N5662">
        <v>39.5</v>
      </c>
    </row>
    <row r="5663" spans="1:14" x14ac:dyDescent="0.25">
      <c r="A5663" t="s">
        <v>7</v>
      </c>
      <c r="B5663" t="s">
        <v>63</v>
      </c>
      <c r="C5663" s="1">
        <v>42515</v>
      </c>
      <c r="D5663">
        <f>13.5-0-0</f>
        <v>13.5</v>
      </c>
      <c r="E5663">
        <v>12</v>
      </c>
      <c r="F5663" s="7">
        <v>12.926727726894255</v>
      </c>
      <c r="G5663" s="7">
        <v>20.009078094164078</v>
      </c>
      <c r="H5663">
        <v>10.53</v>
      </c>
      <c r="I5663" s="7">
        <v>11.607640259374117</v>
      </c>
      <c r="J5663">
        <v>9.9</v>
      </c>
      <c r="K5663">
        <v>382.21699999999998</v>
      </c>
      <c r="L5663">
        <v>300</v>
      </c>
      <c r="M5663">
        <v>28.8</v>
      </c>
      <c r="N5663">
        <v>26</v>
      </c>
    </row>
    <row r="5664" spans="1:14" x14ac:dyDescent="0.25">
      <c r="A5664" t="s">
        <v>8</v>
      </c>
      <c r="B5664" t="s">
        <v>63</v>
      </c>
      <c r="C5664" s="1">
        <v>42515</v>
      </c>
      <c r="D5664">
        <f>9.2-0-0</f>
        <v>9.1999999999999993</v>
      </c>
      <c r="E5664">
        <v>9.4</v>
      </c>
      <c r="F5664" s="7">
        <v>8.8093255620316402</v>
      </c>
      <c r="G5664" s="7">
        <v>15.201578798985055</v>
      </c>
      <c r="H5664">
        <v>8</v>
      </c>
      <c r="I5664" s="7">
        <v>8.8187200451085417</v>
      </c>
      <c r="J5664">
        <v>7.8</v>
      </c>
      <c r="K5664">
        <v>300.08000000000004</v>
      </c>
      <c r="L5664">
        <v>235</v>
      </c>
      <c r="M5664">
        <v>27.9</v>
      </c>
      <c r="N5664">
        <v>25.1</v>
      </c>
    </row>
    <row r="5665" spans="1:14" x14ac:dyDescent="0.25">
      <c r="A5665" t="s">
        <v>9</v>
      </c>
      <c r="B5665" t="s">
        <v>63</v>
      </c>
      <c r="C5665" s="1">
        <v>42515</v>
      </c>
      <c r="D5665">
        <f>11.3-0-0</f>
        <v>11.3</v>
      </c>
      <c r="E5665">
        <v>11.3</v>
      </c>
      <c r="F5665" s="7">
        <v>10.820149875104081</v>
      </c>
      <c r="G5665" s="7">
        <v>19.686044544685647</v>
      </c>
      <c r="H5665">
        <v>10.36</v>
      </c>
      <c r="I5665" s="7">
        <v>11.42024245841556</v>
      </c>
      <c r="J5665">
        <v>6.3</v>
      </c>
      <c r="K5665">
        <v>243.47999999999993</v>
      </c>
      <c r="L5665">
        <v>282.5</v>
      </c>
      <c r="M5665">
        <v>19.8</v>
      </c>
      <c r="N5665">
        <v>17.8</v>
      </c>
    </row>
    <row r="5666" spans="1:14" x14ac:dyDescent="0.25">
      <c r="A5666" t="s">
        <v>10</v>
      </c>
      <c r="B5666" t="s">
        <v>63</v>
      </c>
      <c r="C5666" s="1">
        <v>42515</v>
      </c>
      <c r="D5666">
        <f>9-0-0</f>
        <v>9</v>
      </c>
      <c r="E5666">
        <v>12.5</v>
      </c>
      <c r="F5666" s="7">
        <v>8.6178184845961692</v>
      </c>
      <c r="G5666" s="7">
        <v>18.640936002255426</v>
      </c>
      <c r="H5666">
        <v>9.81</v>
      </c>
      <c r="I5666" s="7">
        <v>10.813955455314348</v>
      </c>
      <c r="J5666">
        <v>10.1</v>
      </c>
      <c r="K5666">
        <v>388.94500000000005</v>
      </c>
      <c r="L5666">
        <v>312.5</v>
      </c>
      <c r="M5666">
        <v>40.700000000000003</v>
      </c>
      <c r="N5666">
        <v>36.700000000000003</v>
      </c>
    </row>
    <row r="5667" spans="1:14" x14ac:dyDescent="0.25">
      <c r="A5667" t="s">
        <v>11</v>
      </c>
      <c r="B5667" t="s">
        <v>63</v>
      </c>
      <c r="C5667" s="1">
        <v>42515</v>
      </c>
      <c r="D5667">
        <f>8.3-0-0</f>
        <v>8.3000000000000007</v>
      </c>
      <c r="E5667">
        <v>9.6</v>
      </c>
      <c r="F5667" s="7">
        <v>7.9475437135720233</v>
      </c>
      <c r="G5667" s="7">
        <v>17.84285311530871</v>
      </c>
      <c r="H5667">
        <v>9.39</v>
      </c>
      <c r="I5667" s="7">
        <v>10.350972652946151</v>
      </c>
      <c r="J5667">
        <v>7</v>
      </c>
      <c r="K5667">
        <v>270.33199999999994</v>
      </c>
      <c r="L5667">
        <v>240</v>
      </c>
      <c r="M5667">
        <v>31.3</v>
      </c>
      <c r="N5667">
        <v>28.2</v>
      </c>
    </row>
    <row r="5668" spans="1:14" x14ac:dyDescent="0.25">
      <c r="A5668" t="s">
        <v>12</v>
      </c>
      <c r="B5668" t="s">
        <v>63</v>
      </c>
      <c r="C5668" s="1">
        <v>42515</v>
      </c>
      <c r="D5668">
        <f>39.8-0-0</f>
        <v>39.799999999999997</v>
      </c>
      <c r="E5668">
        <v>28.9</v>
      </c>
      <c r="F5668" s="7">
        <v>38.109908409658615</v>
      </c>
      <c r="G5668" s="7">
        <v>12.598308429658864</v>
      </c>
      <c r="H5668">
        <v>6.63</v>
      </c>
      <c r="I5668" s="7">
        <v>7.3085142373837035</v>
      </c>
      <c r="J5668">
        <v>22.9</v>
      </c>
      <c r="K5668">
        <v>881.38499999999999</v>
      </c>
      <c r="L5668">
        <v>722.5</v>
      </c>
      <c r="M5668">
        <v>204.5</v>
      </c>
      <c r="N5668">
        <v>184.3</v>
      </c>
    </row>
    <row r="5669" spans="1:14" x14ac:dyDescent="0.25">
      <c r="A5669" t="s">
        <v>13</v>
      </c>
      <c r="B5669" t="s">
        <v>63</v>
      </c>
      <c r="C5669" s="1">
        <v>42515</v>
      </c>
      <c r="D5669">
        <f>11-0-0</f>
        <v>11</v>
      </c>
      <c r="E5669">
        <v>10</v>
      </c>
      <c r="F5669" s="7">
        <v>10.532889258950874</v>
      </c>
      <c r="G5669" s="7">
        <v>13.244375528615729</v>
      </c>
      <c r="H5669">
        <v>6.97</v>
      </c>
      <c r="I5669" s="7">
        <v>7.6833098393008168</v>
      </c>
      <c r="J5669">
        <v>7.4</v>
      </c>
      <c r="K5669">
        <v>287</v>
      </c>
      <c r="L5669">
        <v>250</v>
      </c>
      <c r="M5669">
        <v>24.9</v>
      </c>
      <c r="N5669">
        <v>22.5</v>
      </c>
    </row>
    <row r="5670" spans="1:14" x14ac:dyDescent="0.25">
      <c r="A5670" t="s">
        <v>14</v>
      </c>
      <c r="B5670" t="s">
        <v>63</v>
      </c>
      <c r="C5670" s="1">
        <v>42515</v>
      </c>
      <c r="D5670">
        <f>7-0-0</f>
        <v>7</v>
      </c>
      <c r="E5670">
        <v>7</v>
      </c>
      <c r="F5670" s="7">
        <v>6.7027477102414652</v>
      </c>
      <c r="G5670" s="7">
        <v>7.9998308429658858</v>
      </c>
      <c r="H5670">
        <v>4.21</v>
      </c>
      <c r="I5670" s="7">
        <v>4.6408514237383693</v>
      </c>
      <c r="J5670">
        <v>6</v>
      </c>
      <c r="K5670">
        <v>230</v>
      </c>
      <c r="L5670">
        <v>175</v>
      </c>
      <c r="M5670">
        <v>13.4</v>
      </c>
      <c r="N5670">
        <v>12.1</v>
      </c>
    </row>
    <row r="5671" spans="1:14" x14ac:dyDescent="0.25">
      <c r="A5671" t="s">
        <v>15</v>
      </c>
      <c r="B5671" t="s">
        <v>63</v>
      </c>
      <c r="C5671" s="1">
        <v>42515</v>
      </c>
      <c r="D5671">
        <f>9-0-0</f>
        <v>9</v>
      </c>
      <c r="E5671">
        <v>9.9</v>
      </c>
      <c r="F5671" s="7">
        <v>8.6178184845961692</v>
      </c>
      <c r="G5671" s="7">
        <v>7.7528051874823785</v>
      </c>
      <c r="H5671">
        <v>4.08</v>
      </c>
      <c r="I5671" s="7">
        <v>4.4975472230053564</v>
      </c>
      <c r="J5671">
        <v>7.2</v>
      </c>
      <c r="K5671">
        <v>278.5</v>
      </c>
      <c r="L5671">
        <v>247.5</v>
      </c>
      <c r="M5671">
        <v>29.1</v>
      </c>
      <c r="N5671">
        <v>26.2</v>
      </c>
    </row>
    <row r="5672" spans="1:14" x14ac:dyDescent="0.25">
      <c r="A5672" t="s">
        <v>16</v>
      </c>
      <c r="B5672" t="s">
        <v>63</v>
      </c>
      <c r="C5672" s="1">
        <v>42515</v>
      </c>
      <c r="D5672">
        <f>11-0-0</f>
        <v>11</v>
      </c>
      <c r="E5672">
        <v>9.9</v>
      </c>
      <c r="F5672" s="7">
        <v>10.532889258950874</v>
      </c>
      <c r="G5672" s="7">
        <v>12.902340005638566</v>
      </c>
      <c r="H5672">
        <v>6.79</v>
      </c>
      <c r="I5672" s="7">
        <v>7.4848886382858737</v>
      </c>
      <c r="J5672">
        <v>6.9</v>
      </c>
      <c r="K5672">
        <v>265</v>
      </c>
      <c r="L5672">
        <v>247.5</v>
      </c>
      <c r="M5672">
        <v>52.3</v>
      </c>
      <c r="N5672">
        <v>47.1</v>
      </c>
    </row>
    <row r="5673" spans="1:14" x14ac:dyDescent="0.25">
      <c r="A5673" t="s">
        <v>17</v>
      </c>
      <c r="B5673" t="s">
        <v>63</v>
      </c>
      <c r="C5673" s="1">
        <v>42515</v>
      </c>
      <c r="D5673">
        <v>0</v>
      </c>
      <c r="E5673">
        <v>17</v>
      </c>
      <c r="F5673" s="7">
        <v>0</v>
      </c>
      <c r="G5673" s="7">
        <v>6.2516492810826048</v>
      </c>
      <c r="H5673">
        <v>3.29</v>
      </c>
      <c r="I5673" s="7">
        <v>3.626698618550888</v>
      </c>
      <c r="J5673">
        <v>64.400000000000006</v>
      </c>
      <c r="K5673">
        <v>0</v>
      </c>
      <c r="L5673">
        <v>425</v>
      </c>
      <c r="M5673">
        <v>641.5</v>
      </c>
      <c r="N5673">
        <v>578.20000000000005</v>
      </c>
    </row>
    <row r="5674" spans="1:14" x14ac:dyDescent="0.25">
      <c r="A5674" t="s">
        <v>18</v>
      </c>
      <c r="B5674" t="s">
        <v>63</v>
      </c>
      <c r="C5674" s="1">
        <v>42515</v>
      </c>
      <c r="D5674">
        <f>24-0-0</f>
        <v>24</v>
      </c>
      <c r="E5674">
        <v>16.2</v>
      </c>
      <c r="F5674" s="7">
        <v>22.980849292256455</v>
      </c>
      <c r="G5674" s="7">
        <v>4.7124894276853668</v>
      </c>
      <c r="H5674">
        <v>2.48</v>
      </c>
      <c r="I5674" s="7">
        <v>2.7338032139836477</v>
      </c>
      <c r="J5674">
        <v>13.3</v>
      </c>
      <c r="K5674">
        <v>512.5</v>
      </c>
      <c r="L5674">
        <v>405</v>
      </c>
      <c r="M5674">
        <v>142.69999999999999</v>
      </c>
      <c r="N5674">
        <v>128.6</v>
      </c>
    </row>
    <row r="5675" spans="1:14" x14ac:dyDescent="0.25">
      <c r="A5675" t="s">
        <v>19</v>
      </c>
      <c r="B5675" t="s">
        <v>63</v>
      </c>
      <c r="C5675" s="1">
        <v>42515</v>
      </c>
      <c r="D5675">
        <f>18-0-0</f>
        <v>18</v>
      </c>
      <c r="E5675">
        <v>15</v>
      </c>
      <c r="F5675" s="7">
        <v>17.235636969192338</v>
      </c>
      <c r="G5675" s="7">
        <v>4.6934874541866369</v>
      </c>
      <c r="H5675">
        <v>2.4700000000000002</v>
      </c>
      <c r="I5675" s="7">
        <v>2.7227798139272625</v>
      </c>
      <c r="J5675">
        <v>10.1</v>
      </c>
      <c r="K5675">
        <v>388.5</v>
      </c>
      <c r="L5675">
        <v>375</v>
      </c>
      <c r="M5675">
        <v>168.9</v>
      </c>
      <c r="N5675">
        <v>152.19999999999999</v>
      </c>
    </row>
    <row r="5676" spans="1:14" x14ac:dyDescent="0.25">
      <c r="A5676" t="s">
        <v>20</v>
      </c>
      <c r="B5676" t="s">
        <v>63</v>
      </c>
      <c r="C5676" s="1">
        <v>42515</v>
      </c>
      <c r="D5676">
        <f>31-0-0</f>
        <v>31</v>
      </c>
      <c r="E5676">
        <v>23.5</v>
      </c>
      <c r="F5676" s="7">
        <v>29.683597002497919</v>
      </c>
      <c r="G5676" s="7">
        <v>3.8383986467437268</v>
      </c>
      <c r="H5676">
        <v>2.02</v>
      </c>
      <c r="I5676" s="7">
        <v>2.226726811389907</v>
      </c>
      <c r="J5676">
        <v>20.3</v>
      </c>
      <c r="K5676">
        <v>783.5</v>
      </c>
      <c r="L5676">
        <v>587.5</v>
      </c>
      <c r="M5676">
        <v>172.6</v>
      </c>
      <c r="N5676">
        <v>155.6</v>
      </c>
    </row>
    <row r="5677" spans="1:14" x14ac:dyDescent="0.25">
      <c r="A5677" t="s">
        <v>21</v>
      </c>
      <c r="B5677" t="s">
        <v>63</v>
      </c>
      <c r="C5677" s="1">
        <v>42515</v>
      </c>
      <c r="D5677">
        <f>29.5-0-0</f>
        <v>29.5</v>
      </c>
      <c r="E5677">
        <v>22.5</v>
      </c>
      <c r="F5677" s="7">
        <v>28.247293921731892</v>
      </c>
      <c r="G5677" s="7">
        <v>5.7385959966168585</v>
      </c>
      <c r="H5677">
        <v>3.02</v>
      </c>
      <c r="I5677" s="7">
        <v>3.3290668170284743</v>
      </c>
      <c r="J5677">
        <v>17.399999999999999</v>
      </c>
      <c r="K5677">
        <v>672.5</v>
      </c>
      <c r="L5677">
        <v>562.5</v>
      </c>
      <c r="M5677">
        <v>272.89999999999998</v>
      </c>
      <c r="N5677">
        <v>246</v>
      </c>
    </row>
    <row r="5678" spans="1:14" x14ac:dyDescent="0.25">
      <c r="A5678" t="s">
        <v>22</v>
      </c>
      <c r="B5678" t="s">
        <v>63</v>
      </c>
      <c r="C5678" s="1">
        <v>42515</v>
      </c>
      <c r="D5678">
        <f>18.5-0-0</f>
        <v>18.5</v>
      </c>
      <c r="E5678">
        <v>17.100000000000001</v>
      </c>
      <c r="F5678" s="7">
        <v>17.714404662781014</v>
      </c>
      <c r="G5678" s="7">
        <v>2.6982802368198473</v>
      </c>
      <c r="H5678">
        <v>1.42</v>
      </c>
      <c r="I5678" s="7">
        <v>1.5653228080067663</v>
      </c>
      <c r="J5678">
        <v>11.9</v>
      </c>
      <c r="K5678">
        <v>457.5</v>
      </c>
      <c r="L5678">
        <v>427.50000000000006</v>
      </c>
      <c r="M5678">
        <v>175.1</v>
      </c>
      <c r="N5678">
        <v>157.80000000000001</v>
      </c>
    </row>
    <row r="5679" spans="1:14" x14ac:dyDescent="0.25">
      <c r="A5679" t="s">
        <v>23</v>
      </c>
      <c r="B5679" t="s">
        <v>63</v>
      </c>
      <c r="C5679" s="1">
        <v>42515</v>
      </c>
      <c r="D5679">
        <f>3.6-0-0</f>
        <v>3.6</v>
      </c>
      <c r="E5679">
        <v>5</v>
      </c>
      <c r="F5679" s="7">
        <v>3.4471273938384681</v>
      </c>
      <c r="G5679" s="7">
        <v>4.4654637722018604</v>
      </c>
      <c r="H5679">
        <v>2.35</v>
      </c>
      <c r="I5679" s="7">
        <v>2.5904990132506343</v>
      </c>
      <c r="J5679">
        <v>3.3</v>
      </c>
      <c r="K5679">
        <v>126.31</v>
      </c>
      <c r="L5679">
        <v>125</v>
      </c>
      <c r="M5679">
        <v>4.3</v>
      </c>
      <c r="N5679">
        <v>3.9</v>
      </c>
    </row>
    <row r="5680" spans="1:14" x14ac:dyDescent="0.25">
      <c r="A5680" t="s">
        <v>24</v>
      </c>
      <c r="B5680" t="s">
        <v>63</v>
      </c>
      <c r="C5680" s="1">
        <v>42515</v>
      </c>
      <c r="D5680">
        <f>44-0-0</f>
        <v>44</v>
      </c>
      <c r="E5680">
        <v>41</v>
      </c>
      <c r="F5680" s="7">
        <v>42.131557035803496</v>
      </c>
      <c r="G5680" s="7">
        <v>3.2683394417817868</v>
      </c>
      <c r="H5680">
        <v>1.72</v>
      </c>
      <c r="I5680" s="7">
        <v>1.8960248096983363</v>
      </c>
      <c r="J5680">
        <v>23.3</v>
      </c>
      <c r="K5680">
        <v>900.5</v>
      </c>
      <c r="L5680">
        <v>1025</v>
      </c>
      <c r="M5680">
        <v>344.7</v>
      </c>
      <c r="N5680">
        <v>310.60000000000002</v>
      </c>
    </row>
    <row r="5681" spans="1:14" x14ac:dyDescent="0.25">
      <c r="A5681" t="s">
        <v>25</v>
      </c>
      <c r="B5681" t="s">
        <v>63</v>
      </c>
      <c r="C5681" s="1">
        <v>42515</v>
      </c>
      <c r="D5681">
        <f>10-0-0</f>
        <v>10</v>
      </c>
      <c r="E5681">
        <v>6.3</v>
      </c>
      <c r="F5681" s="7">
        <v>9.5753538717735225</v>
      </c>
      <c r="G5681" s="7">
        <v>4.3894558782069346</v>
      </c>
      <c r="H5681">
        <v>2.31</v>
      </c>
      <c r="I5681" s="7">
        <v>2.5464054130250915</v>
      </c>
      <c r="J5681">
        <v>4</v>
      </c>
      <c r="K5681">
        <v>155</v>
      </c>
      <c r="L5681">
        <v>157.5</v>
      </c>
      <c r="M5681">
        <v>8.9</v>
      </c>
      <c r="N5681">
        <v>8</v>
      </c>
    </row>
    <row r="5682" spans="1:14" x14ac:dyDescent="0.25">
      <c r="A5682" t="s">
        <v>26</v>
      </c>
      <c r="B5682" t="s">
        <v>63</v>
      </c>
      <c r="C5682" s="1">
        <v>42515</v>
      </c>
      <c r="D5682">
        <f>24-0-0</f>
        <v>24</v>
      </c>
      <c r="E5682">
        <v>13.8</v>
      </c>
      <c r="F5682" s="7">
        <v>22.980849292256455</v>
      </c>
      <c r="G5682" s="7">
        <v>2.9643078658020858</v>
      </c>
      <c r="H5682">
        <v>1.56</v>
      </c>
      <c r="I5682" s="7">
        <v>1.7196504087961657</v>
      </c>
      <c r="J5682">
        <v>12.3</v>
      </c>
      <c r="K5682">
        <v>473</v>
      </c>
      <c r="L5682">
        <v>345</v>
      </c>
      <c r="M5682">
        <v>54.8</v>
      </c>
      <c r="N5682">
        <v>49.4</v>
      </c>
    </row>
    <row r="5683" spans="1:14" x14ac:dyDescent="0.25">
      <c r="A5683" t="s">
        <v>27</v>
      </c>
      <c r="B5683" t="s">
        <v>63</v>
      </c>
      <c r="C5683" s="1">
        <v>42515</v>
      </c>
      <c r="D5683">
        <f>21-0-0</f>
        <v>21</v>
      </c>
      <c r="E5683">
        <v>18.2</v>
      </c>
      <c r="F5683" s="7">
        <v>20.108243130724397</v>
      </c>
      <c r="G5683" s="7">
        <v>2.5652664223287283</v>
      </c>
      <c r="H5683">
        <v>1.35</v>
      </c>
      <c r="I5683" s="7">
        <v>1.4881590076120663</v>
      </c>
      <c r="J5683">
        <v>12.8</v>
      </c>
      <c r="K5683">
        <v>492.5</v>
      </c>
      <c r="L5683">
        <v>455</v>
      </c>
      <c r="M5683">
        <v>184.4</v>
      </c>
      <c r="N5683">
        <v>166.2</v>
      </c>
    </row>
    <row r="5684" spans="1:14" x14ac:dyDescent="0.25">
      <c r="A5684" t="s">
        <v>28</v>
      </c>
      <c r="B5684" t="s">
        <v>63</v>
      </c>
      <c r="C5684" s="1">
        <v>42515</v>
      </c>
      <c r="D5684">
        <f>7-0-0</f>
        <v>7</v>
      </c>
      <c r="E5684">
        <v>7</v>
      </c>
      <c r="F5684" s="7">
        <v>6.7027477102414652</v>
      </c>
      <c r="G5684" s="7">
        <v>2.546264448829997</v>
      </c>
      <c r="H5684">
        <v>1.34</v>
      </c>
      <c r="I5684" s="7">
        <v>1.4771356075556807</v>
      </c>
      <c r="J5684">
        <v>4.5</v>
      </c>
      <c r="K5684">
        <v>174</v>
      </c>
      <c r="L5684">
        <v>175</v>
      </c>
      <c r="M5684">
        <v>65.599999999999994</v>
      </c>
      <c r="N5684">
        <v>59.1</v>
      </c>
    </row>
    <row r="5685" spans="1:14" x14ac:dyDescent="0.25">
      <c r="A5685" t="s">
        <v>29</v>
      </c>
      <c r="B5685" t="s">
        <v>63</v>
      </c>
      <c r="C5685" s="1">
        <v>42515</v>
      </c>
      <c r="D5685">
        <f>17.5-0-0</f>
        <v>17.5</v>
      </c>
      <c r="E5685">
        <v>12.4</v>
      </c>
      <c r="F5685" s="7">
        <v>16.756869275603663</v>
      </c>
      <c r="G5685" s="7">
        <v>2.4512545813363404</v>
      </c>
      <c r="H5685">
        <v>1.29</v>
      </c>
      <c r="I5685" s="7">
        <v>1.4220186072737522</v>
      </c>
      <c r="J5685">
        <v>10.7</v>
      </c>
      <c r="K5685">
        <v>412</v>
      </c>
      <c r="L5685">
        <v>310</v>
      </c>
      <c r="M5685">
        <v>33.5</v>
      </c>
      <c r="N5685">
        <v>30.2</v>
      </c>
    </row>
    <row r="5686" spans="1:14" x14ac:dyDescent="0.25">
      <c r="A5686" t="s">
        <v>30</v>
      </c>
      <c r="B5686" t="s">
        <v>63</v>
      </c>
      <c r="C5686" s="1">
        <v>42515</v>
      </c>
      <c r="D5686">
        <f>34-0-0</f>
        <v>34</v>
      </c>
      <c r="E5686">
        <v>31.3</v>
      </c>
      <c r="F5686" s="7">
        <v>32.556203164029974</v>
      </c>
      <c r="G5686" s="7">
        <v>3.0403157597970116</v>
      </c>
      <c r="H5686">
        <v>1.6</v>
      </c>
      <c r="I5686" s="7">
        <v>1.7637440090217082</v>
      </c>
      <c r="J5686">
        <v>22.8</v>
      </c>
      <c r="K5686">
        <v>877.5</v>
      </c>
      <c r="L5686">
        <v>782.5</v>
      </c>
      <c r="M5686">
        <v>76.400000000000006</v>
      </c>
      <c r="N5686">
        <v>68.8</v>
      </c>
    </row>
    <row r="5687" spans="1:14" x14ac:dyDescent="0.25">
      <c r="A5687" t="s">
        <v>31</v>
      </c>
      <c r="B5687" t="s">
        <v>63</v>
      </c>
      <c r="C5687" s="1">
        <v>42515</v>
      </c>
      <c r="D5687">
        <f>54-0-0</f>
        <v>54</v>
      </c>
      <c r="E5687">
        <v>41.6</v>
      </c>
      <c r="F5687" s="7">
        <v>51.706910907577019</v>
      </c>
      <c r="G5687" s="7">
        <v>2.546264448829997</v>
      </c>
      <c r="H5687">
        <v>1.34</v>
      </c>
      <c r="I5687" s="7">
        <v>1.4771356075556807</v>
      </c>
      <c r="J5687">
        <v>33.9</v>
      </c>
      <c r="K5687">
        <v>1306</v>
      </c>
      <c r="L5687">
        <v>1040</v>
      </c>
      <c r="M5687">
        <v>196.9</v>
      </c>
      <c r="N5687">
        <v>177.5</v>
      </c>
    </row>
    <row r="5688" spans="1:14" x14ac:dyDescent="0.25">
      <c r="A5688" t="s">
        <v>32</v>
      </c>
      <c r="B5688" t="s">
        <v>63</v>
      </c>
      <c r="C5688" s="1">
        <v>42515</v>
      </c>
      <c r="D5688">
        <f>7.5-0-0</f>
        <v>7.5</v>
      </c>
      <c r="E5688">
        <v>6.8</v>
      </c>
      <c r="F5688" s="7">
        <v>7.1815154038301419</v>
      </c>
      <c r="G5688" s="7">
        <v>1.5771638003946995</v>
      </c>
      <c r="H5688">
        <v>0.83</v>
      </c>
      <c r="I5688" s="7">
        <v>0.91494220468001108</v>
      </c>
      <c r="J5688">
        <v>4.5999999999999996</v>
      </c>
      <c r="K5688">
        <v>177</v>
      </c>
      <c r="L5688">
        <v>170</v>
      </c>
      <c r="M5688">
        <v>55.4</v>
      </c>
      <c r="N5688">
        <v>49.9</v>
      </c>
    </row>
    <row r="5689" spans="1:14" x14ac:dyDescent="0.25">
      <c r="A5689" t="s">
        <v>33</v>
      </c>
      <c r="B5689" t="s">
        <v>63</v>
      </c>
      <c r="C5689" s="1">
        <v>42515</v>
      </c>
      <c r="D5689">
        <v>0</v>
      </c>
      <c r="E5689">
        <v>15</v>
      </c>
      <c r="F5689" s="7">
        <v>0</v>
      </c>
      <c r="G5689" s="7">
        <v>1.843191429376938</v>
      </c>
      <c r="H5689">
        <v>0.97</v>
      </c>
      <c r="I5689" s="7">
        <v>1.0692698054694105</v>
      </c>
      <c r="J5689">
        <v>56.8</v>
      </c>
      <c r="K5689">
        <v>0</v>
      </c>
      <c r="L5689">
        <v>375</v>
      </c>
      <c r="M5689">
        <v>1038.8</v>
      </c>
      <c r="N5689">
        <v>936.2</v>
      </c>
    </row>
    <row r="5690" spans="1:14" x14ac:dyDescent="0.25">
      <c r="A5690" t="s">
        <v>34</v>
      </c>
      <c r="B5690" t="s">
        <v>63</v>
      </c>
      <c r="C5690" s="1">
        <v>42515</v>
      </c>
      <c r="D5690">
        <f>4.7-0-0</f>
        <v>4.7</v>
      </c>
      <c r="E5690">
        <v>7.7</v>
      </c>
      <c r="F5690" s="7">
        <v>4.5004163197335556</v>
      </c>
      <c r="G5690" s="7">
        <v>1.0641105159289541</v>
      </c>
      <c r="H5690">
        <v>0.56000000000000005</v>
      </c>
      <c r="I5690" s="7">
        <v>0.61731040315759789</v>
      </c>
      <c r="J5690">
        <v>4.5999999999999996</v>
      </c>
      <c r="K5690">
        <v>177.17499999999995</v>
      </c>
      <c r="L5690">
        <v>192.5</v>
      </c>
      <c r="M5690">
        <v>15.5</v>
      </c>
      <c r="N5690">
        <v>13.9</v>
      </c>
    </row>
    <row r="5691" spans="1:14" x14ac:dyDescent="0.25">
      <c r="A5691" t="s">
        <v>35</v>
      </c>
      <c r="B5691" t="s">
        <v>63</v>
      </c>
      <c r="C5691" s="1">
        <v>42515</v>
      </c>
      <c r="D5691">
        <f>24-0-0</f>
        <v>24</v>
      </c>
      <c r="E5691">
        <v>18</v>
      </c>
      <c r="F5691" s="7">
        <v>22.980849292256455</v>
      </c>
      <c r="G5691" s="7">
        <v>1.0451085424302227</v>
      </c>
      <c r="H5691">
        <v>0.55000000000000004</v>
      </c>
      <c r="I5691" s="7">
        <v>0.6062870031012122</v>
      </c>
      <c r="J5691">
        <v>14.1</v>
      </c>
      <c r="K5691">
        <v>544.5</v>
      </c>
      <c r="L5691">
        <v>450</v>
      </c>
      <c r="M5691">
        <v>205.1</v>
      </c>
      <c r="N5691">
        <v>184.9</v>
      </c>
    </row>
    <row r="5692" spans="1:14" x14ac:dyDescent="0.25">
      <c r="A5692" t="s">
        <v>36</v>
      </c>
      <c r="B5692" t="s">
        <v>63</v>
      </c>
      <c r="C5692" s="1">
        <v>42515</v>
      </c>
      <c r="D5692">
        <v>0</v>
      </c>
      <c r="E5692">
        <v>8</v>
      </c>
      <c r="F5692" s="7">
        <v>0</v>
      </c>
      <c r="G5692" s="7">
        <v>0.47504933746828298</v>
      </c>
      <c r="H5692">
        <v>0.25</v>
      </c>
      <c r="I5692" s="7">
        <v>0.27558500140964193</v>
      </c>
      <c r="J5692">
        <v>30.3</v>
      </c>
      <c r="K5692">
        <v>0</v>
      </c>
      <c r="L5692">
        <v>200</v>
      </c>
      <c r="M5692">
        <v>0</v>
      </c>
      <c r="N5692">
        <v>0</v>
      </c>
    </row>
    <row r="5693" spans="1:14" x14ac:dyDescent="0.25">
      <c r="A5693" t="s">
        <v>37</v>
      </c>
      <c r="B5693" t="s">
        <v>63</v>
      </c>
      <c r="C5693" s="1">
        <v>42515</v>
      </c>
      <c r="D5693">
        <v>0</v>
      </c>
      <c r="E5693">
        <v>0</v>
      </c>
      <c r="F5693" s="7">
        <v>0</v>
      </c>
      <c r="G5693" s="7">
        <v>0</v>
      </c>
      <c r="H5693">
        <v>0</v>
      </c>
      <c r="I5693" s="7">
        <v>0</v>
      </c>
      <c r="J5693">
        <v>0</v>
      </c>
      <c r="K5693">
        <v>0</v>
      </c>
      <c r="L5693">
        <v>0</v>
      </c>
      <c r="M5693">
        <v>0</v>
      </c>
      <c r="N5693">
        <v>0</v>
      </c>
    </row>
    <row r="5694" spans="1:14" x14ac:dyDescent="0.25">
      <c r="A5694" t="s">
        <v>38</v>
      </c>
      <c r="B5694" t="s">
        <v>63</v>
      </c>
      <c r="C5694" s="1">
        <v>42515</v>
      </c>
      <c r="D5694">
        <v>0</v>
      </c>
      <c r="E5694">
        <v>10</v>
      </c>
      <c r="F5694" s="7">
        <v>0</v>
      </c>
      <c r="G5694" s="7">
        <v>0</v>
      </c>
      <c r="H5694">
        <v>0</v>
      </c>
      <c r="I5694" s="7">
        <v>0</v>
      </c>
      <c r="J5694">
        <v>37.9</v>
      </c>
      <c r="K5694">
        <v>0</v>
      </c>
      <c r="L5694">
        <v>250</v>
      </c>
      <c r="M5694">
        <v>696</v>
      </c>
      <c r="N5694">
        <v>627.29999999999995</v>
      </c>
    </row>
    <row r="5695" spans="1:14" x14ac:dyDescent="0.25">
      <c r="A5695" t="s">
        <v>59</v>
      </c>
      <c r="B5695" t="s">
        <v>63</v>
      </c>
      <c r="C5695" s="1">
        <v>42515</v>
      </c>
      <c r="D5695">
        <v>0</v>
      </c>
      <c r="E5695">
        <v>5</v>
      </c>
      <c r="F5695" s="7">
        <v>0</v>
      </c>
      <c r="G5695" s="7">
        <v>0</v>
      </c>
      <c r="I5695" s="7">
        <v>0</v>
      </c>
      <c r="K5695">
        <v>0</v>
      </c>
      <c r="L5695">
        <v>125</v>
      </c>
      <c r="M5695">
        <v>0</v>
      </c>
      <c r="N5695">
        <v>0</v>
      </c>
    </row>
    <row r="5696" spans="1:14" x14ac:dyDescent="0.25">
      <c r="A5696" t="s">
        <v>1</v>
      </c>
      <c r="B5696" t="s">
        <v>63</v>
      </c>
      <c r="C5696" s="1">
        <v>42516</v>
      </c>
      <c r="D5696">
        <v>606.09999999999991</v>
      </c>
      <c r="E5696">
        <v>507.19999999999993</v>
      </c>
      <c r="F5696">
        <v>600</v>
      </c>
      <c r="G5696">
        <v>230.58170000000001</v>
      </c>
      <c r="H5696">
        <v>177.35000000000002</v>
      </c>
      <c r="I5696">
        <v>204.00000000000003</v>
      </c>
      <c r="J5696">
        <v>546.81632653061229</v>
      </c>
      <c r="K5696">
        <v>15758.599999999999</v>
      </c>
      <c r="L5696">
        <v>14442</v>
      </c>
      <c r="M5696">
        <v>5452.5816999999997</v>
      </c>
      <c r="N5696">
        <v>4910.2800000000007</v>
      </c>
    </row>
    <row r="5697" spans="1:14" x14ac:dyDescent="0.25">
      <c r="A5697" t="s">
        <v>2</v>
      </c>
      <c r="B5697" t="s">
        <v>63</v>
      </c>
      <c r="C5697" s="1">
        <v>42516</v>
      </c>
      <c r="D5697">
        <f>11.8-0-0</f>
        <v>11.8</v>
      </c>
      <c r="E5697">
        <v>16.100000000000001</v>
      </c>
      <c r="F5697" s="7">
        <v>11.681240719353244</v>
      </c>
      <c r="G5697" s="7">
        <v>26.913116380039465</v>
      </c>
      <c r="H5697">
        <v>20.7</v>
      </c>
      <c r="I5697" s="7">
        <v>23.810544121793061</v>
      </c>
      <c r="J5697">
        <v>10.3</v>
      </c>
      <c r="K5697">
        <v>407.17</v>
      </c>
      <c r="L5697">
        <v>418.6</v>
      </c>
      <c r="M5697">
        <v>43.2</v>
      </c>
      <c r="N5697">
        <v>38.9</v>
      </c>
    </row>
    <row r="5698" spans="1:14" x14ac:dyDescent="0.25">
      <c r="A5698" t="s">
        <v>3</v>
      </c>
      <c r="B5698" t="s">
        <v>63</v>
      </c>
      <c r="C5698" s="1">
        <v>42516</v>
      </c>
      <c r="D5698">
        <f>3.5-0-0</f>
        <v>3.5</v>
      </c>
      <c r="E5698">
        <v>4.5</v>
      </c>
      <c r="F5698" s="7">
        <v>3.4647747896386738</v>
      </c>
      <c r="G5698" s="7">
        <v>18.345124257118691</v>
      </c>
      <c r="H5698">
        <v>14.11</v>
      </c>
      <c r="I5698" s="7">
        <v>16.230279109106288</v>
      </c>
      <c r="J5698">
        <v>4.2</v>
      </c>
      <c r="K5698">
        <v>165.67500000000001</v>
      </c>
      <c r="L5698">
        <v>117</v>
      </c>
      <c r="M5698">
        <v>36.1</v>
      </c>
      <c r="N5698">
        <v>32.5</v>
      </c>
    </row>
    <row r="5699" spans="1:14" x14ac:dyDescent="0.25">
      <c r="A5699" t="s">
        <v>4</v>
      </c>
      <c r="B5699" t="s">
        <v>63</v>
      </c>
      <c r="C5699" s="1">
        <v>42516</v>
      </c>
      <c r="D5699">
        <f>5.1-0-0</f>
        <v>5.0999999999999996</v>
      </c>
      <c r="E5699">
        <v>7.8</v>
      </c>
      <c r="F5699" s="7">
        <v>5.0486718363306391</v>
      </c>
      <c r="G5699" s="7">
        <v>13.62557776148858</v>
      </c>
      <c r="H5699">
        <v>10.48</v>
      </c>
      <c r="I5699" s="7">
        <v>12.054806879052721</v>
      </c>
      <c r="J5699">
        <v>6.8</v>
      </c>
      <c r="K5699">
        <v>271.29700000000003</v>
      </c>
      <c r="L5699">
        <v>202.79999999999998</v>
      </c>
      <c r="M5699">
        <v>52.9</v>
      </c>
      <c r="N5699">
        <v>47.6</v>
      </c>
    </row>
    <row r="5700" spans="1:14" x14ac:dyDescent="0.25">
      <c r="A5700" t="s">
        <v>5</v>
      </c>
      <c r="B5700" t="s">
        <v>63</v>
      </c>
      <c r="C5700" s="1">
        <v>42516</v>
      </c>
      <c r="D5700">
        <f>9.8-0-0</f>
        <v>9.8000000000000007</v>
      </c>
      <c r="E5700">
        <v>7.7</v>
      </c>
      <c r="F5700" s="7">
        <v>9.7013694109882866</v>
      </c>
      <c r="G5700" s="7">
        <v>13.144522058077248</v>
      </c>
      <c r="H5700">
        <v>10.11</v>
      </c>
      <c r="I5700" s="7">
        <v>11.629207781223569</v>
      </c>
      <c r="J5700">
        <v>9.1</v>
      </c>
      <c r="K5700">
        <v>360.58299999999997</v>
      </c>
      <c r="L5700">
        <v>200.20000000000002</v>
      </c>
      <c r="M5700">
        <v>25.6</v>
      </c>
      <c r="N5700">
        <v>23.1</v>
      </c>
    </row>
    <row r="5701" spans="1:14" x14ac:dyDescent="0.25">
      <c r="A5701" t="s">
        <v>6</v>
      </c>
      <c r="B5701" t="s">
        <v>63</v>
      </c>
      <c r="C5701" s="1">
        <v>42516</v>
      </c>
      <c r="D5701">
        <f>11.9-0-0</f>
        <v>11.9</v>
      </c>
      <c r="E5701">
        <v>15.6</v>
      </c>
      <c r="F5701" s="7">
        <v>11.780234284771492</v>
      </c>
      <c r="G5701" s="7">
        <v>16.199875850014099</v>
      </c>
      <c r="H5701">
        <v>12.46</v>
      </c>
      <c r="I5701" s="7">
        <v>14.332337186354668</v>
      </c>
      <c r="J5701">
        <v>11.5</v>
      </c>
      <c r="K5701">
        <v>455.30550000000005</v>
      </c>
      <c r="L5701">
        <v>405.59999999999997</v>
      </c>
      <c r="M5701">
        <v>45.8</v>
      </c>
      <c r="N5701">
        <v>41.2</v>
      </c>
    </row>
    <row r="5702" spans="1:14" x14ac:dyDescent="0.25">
      <c r="A5702" t="s">
        <v>7</v>
      </c>
      <c r="B5702" t="s">
        <v>63</v>
      </c>
      <c r="C5702" s="1">
        <v>42516</v>
      </c>
      <c r="D5702">
        <f>13.5-0-0</f>
        <v>13.5</v>
      </c>
      <c r="E5702">
        <v>12</v>
      </c>
      <c r="F5702" s="7">
        <v>13.364131331463456</v>
      </c>
      <c r="G5702" s="7">
        <v>13.6905852889766</v>
      </c>
      <c r="H5702">
        <v>10.53</v>
      </c>
      <c r="I5702" s="7">
        <v>12.112320270651255</v>
      </c>
      <c r="J5702">
        <v>10</v>
      </c>
      <c r="K5702">
        <v>395.72699999999998</v>
      </c>
      <c r="L5702">
        <v>312</v>
      </c>
      <c r="M5702">
        <v>30.4</v>
      </c>
      <c r="N5702">
        <v>27.3</v>
      </c>
    </row>
    <row r="5703" spans="1:14" x14ac:dyDescent="0.25">
      <c r="A5703" t="s">
        <v>8</v>
      </c>
      <c r="B5703" t="s">
        <v>63</v>
      </c>
      <c r="C5703" s="1">
        <v>42516</v>
      </c>
      <c r="D5703">
        <f>9.2-0-0</f>
        <v>9.1999999999999993</v>
      </c>
      <c r="E5703">
        <v>9.4</v>
      </c>
      <c r="F5703" s="7">
        <v>9.1074080184788002</v>
      </c>
      <c r="G5703" s="7">
        <v>10.401204398082886</v>
      </c>
      <c r="H5703">
        <v>8</v>
      </c>
      <c r="I5703" s="7">
        <v>9.2021426557654351</v>
      </c>
      <c r="J5703">
        <v>7.8</v>
      </c>
      <c r="K5703">
        <v>309.24000000000007</v>
      </c>
      <c r="L5703">
        <v>244.4</v>
      </c>
      <c r="M5703">
        <v>29.2</v>
      </c>
      <c r="N5703">
        <v>26.3</v>
      </c>
    </row>
    <row r="5704" spans="1:14" x14ac:dyDescent="0.25">
      <c r="A5704" t="s">
        <v>9</v>
      </c>
      <c r="B5704" t="s">
        <v>63</v>
      </c>
      <c r="C5704" s="1">
        <v>42516</v>
      </c>
      <c r="D5704">
        <f>11.3-0-0</f>
        <v>11.3</v>
      </c>
      <c r="E5704">
        <v>11.3</v>
      </c>
      <c r="F5704" s="7">
        <v>11.186272892262005</v>
      </c>
      <c r="G5704" s="7">
        <v>13.469559695517336</v>
      </c>
      <c r="H5704">
        <v>10.36</v>
      </c>
      <c r="I5704" s="7">
        <v>11.916774739216239</v>
      </c>
      <c r="J5704">
        <v>6.4</v>
      </c>
      <c r="K5704">
        <v>254.72999999999993</v>
      </c>
      <c r="L5704">
        <v>293.8</v>
      </c>
      <c r="M5704">
        <v>21.1</v>
      </c>
      <c r="N5704">
        <v>19</v>
      </c>
    </row>
    <row r="5705" spans="1:14" x14ac:dyDescent="0.25">
      <c r="A5705" t="s">
        <v>10</v>
      </c>
      <c r="B5705" t="s">
        <v>63</v>
      </c>
      <c r="C5705" s="1">
        <v>42516</v>
      </c>
      <c r="D5705">
        <f>12-0-0</f>
        <v>12</v>
      </c>
      <c r="E5705">
        <v>12.5</v>
      </c>
      <c r="F5705" s="7">
        <v>11.879227850189739</v>
      </c>
      <c r="G5705" s="7">
        <v>12.754476893149141</v>
      </c>
      <c r="H5705">
        <v>9.81</v>
      </c>
      <c r="I5705" s="7">
        <v>11.284127431632367</v>
      </c>
      <c r="J5705">
        <v>10.1</v>
      </c>
      <c r="K5705">
        <v>400.96500000000003</v>
      </c>
      <c r="L5705">
        <v>325</v>
      </c>
      <c r="M5705">
        <v>42.7</v>
      </c>
      <c r="N5705">
        <v>38.4</v>
      </c>
    </row>
    <row r="5706" spans="1:14" x14ac:dyDescent="0.25">
      <c r="A5706" t="s">
        <v>11</v>
      </c>
      <c r="B5706" t="s">
        <v>63</v>
      </c>
      <c r="C5706" s="1">
        <v>42516</v>
      </c>
      <c r="D5706">
        <f>9.1-0-0</f>
        <v>9.1</v>
      </c>
      <c r="E5706">
        <v>9.6</v>
      </c>
      <c r="F5706" s="7">
        <v>9.0084144530605528</v>
      </c>
      <c r="G5706" s="7">
        <v>12.208413662249789</v>
      </c>
      <c r="H5706">
        <v>9.39</v>
      </c>
      <c r="I5706" s="7">
        <v>10.801014942204681</v>
      </c>
      <c r="J5706">
        <v>7</v>
      </c>
      <c r="K5706">
        <v>279.39699999999993</v>
      </c>
      <c r="L5706">
        <v>249.6</v>
      </c>
      <c r="M5706">
        <v>33</v>
      </c>
      <c r="N5706">
        <v>29.7</v>
      </c>
    </row>
    <row r="5707" spans="1:14" x14ac:dyDescent="0.25">
      <c r="A5707" t="s">
        <v>12</v>
      </c>
      <c r="B5707" t="s">
        <v>63</v>
      </c>
      <c r="C5707" s="1">
        <v>42516</v>
      </c>
      <c r="D5707">
        <f>41.5-0-0</f>
        <v>41.5</v>
      </c>
      <c r="E5707">
        <v>28.9</v>
      </c>
      <c r="F5707" s="7">
        <v>41.082329648572852</v>
      </c>
      <c r="G5707" s="7">
        <v>8.6199981449111913</v>
      </c>
      <c r="H5707">
        <v>6.63</v>
      </c>
      <c r="I5707" s="7">
        <v>7.6262757259656047</v>
      </c>
      <c r="J5707">
        <v>23.3</v>
      </c>
      <c r="K5707">
        <v>922.83999999999992</v>
      </c>
      <c r="L5707">
        <v>751.4</v>
      </c>
      <c r="M5707">
        <v>217.9</v>
      </c>
      <c r="N5707">
        <v>196.2</v>
      </c>
    </row>
    <row r="5708" spans="1:14" x14ac:dyDescent="0.25">
      <c r="A5708" t="s">
        <v>13</v>
      </c>
      <c r="B5708" t="s">
        <v>63</v>
      </c>
      <c r="C5708" s="1">
        <v>42516</v>
      </c>
      <c r="D5708">
        <f>13-0-0</f>
        <v>13</v>
      </c>
      <c r="E5708">
        <v>10</v>
      </c>
      <c r="F5708" s="7">
        <v>12.869163504372217</v>
      </c>
      <c r="G5708" s="7">
        <v>9.0620493318297139</v>
      </c>
      <c r="H5708">
        <v>6.97</v>
      </c>
      <c r="I5708" s="7">
        <v>8.0173667888356359</v>
      </c>
      <c r="J5708">
        <v>7.6</v>
      </c>
      <c r="K5708">
        <v>300</v>
      </c>
      <c r="L5708">
        <v>260</v>
      </c>
      <c r="M5708">
        <v>26.5</v>
      </c>
      <c r="N5708">
        <v>23.8</v>
      </c>
    </row>
    <row r="5709" spans="1:14" x14ac:dyDescent="0.25">
      <c r="A5709" t="s">
        <v>14</v>
      </c>
      <c r="B5709" t="s">
        <v>63</v>
      </c>
      <c r="C5709" s="1">
        <v>42516</v>
      </c>
      <c r="D5709">
        <f>7-0-0</f>
        <v>7</v>
      </c>
      <c r="E5709">
        <v>7</v>
      </c>
      <c r="F5709" s="7">
        <v>6.9295495792773476</v>
      </c>
      <c r="G5709" s="7">
        <v>5.4736338144911185</v>
      </c>
      <c r="H5709">
        <v>4.21</v>
      </c>
      <c r="I5709" s="7">
        <v>4.8426275725965606</v>
      </c>
      <c r="J5709">
        <v>6</v>
      </c>
      <c r="K5709">
        <v>237</v>
      </c>
      <c r="L5709">
        <v>182</v>
      </c>
      <c r="M5709">
        <v>14.1</v>
      </c>
      <c r="N5709">
        <v>12.7</v>
      </c>
    </row>
    <row r="5710" spans="1:14" x14ac:dyDescent="0.25">
      <c r="A5710" t="s">
        <v>15</v>
      </c>
      <c r="B5710" t="s">
        <v>63</v>
      </c>
      <c r="C5710" s="1">
        <v>42516</v>
      </c>
      <c r="D5710">
        <f>11.5-0-0</f>
        <v>11.5</v>
      </c>
      <c r="E5710">
        <v>9.9</v>
      </c>
      <c r="F5710" s="7">
        <v>11.3842600230985</v>
      </c>
      <c r="G5710" s="7">
        <v>5.3046142430222725</v>
      </c>
      <c r="H5710">
        <v>4.08</v>
      </c>
      <c r="I5710" s="7">
        <v>4.6930927544403724</v>
      </c>
      <c r="J5710">
        <v>7.3</v>
      </c>
      <c r="K5710">
        <v>290</v>
      </c>
      <c r="L5710">
        <v>257.40000000000003</v>
      </c>
      <c r="M5710">
        <v>30.9</v>
      </c>
      <c r="N5710">
        <v>27.8</v>
      </c>
    </row>
    <row r="5711" spans="1:14" x14ac:dyDescent="0.25">
      <c r="A5711" t="s">
        <v>16</v>
      </c>
      <c r="B5711" t="s">
        <v>63</v>
      </c>
      <c r="C5711" s="1">
        <v>42516</v>
      </c>
      <c r="D5711">
        <f>10-0-0</f>
        <v>10</v>
      </c>
      <c r="E5711">
        <v>9.9</v>
      </c>
      <c r="F5711" s="7">
        <v>9.8993565418247833</v>
      </c>
      <c r="G5711" s="7">
        <v>8.8280222328728506</v>
      </c>
      <c r="H5711">
        <v>6.79</v>
      </c>
      <c r="I5711" s="7">
        <v>7.8103185790809144</v>
      </c>
      <c r="J5711">
        <v>6.9</v>
      </c>
      <c r="K5711">
        <v>275</v>
      </c>
      <c r="L5711">
        <v>257.40000000000003</v>
      </c>
      <c r="M5711">
        <v>55.3</v>
      </c>
      <c r="N5711">
        <v>49.8</v>
      </c>
    </row>
    <row r="5712" spans="1:14" x14ac:dyDescent="0.25">
      <c r="A5712" t="s">
        <v>17</v>
      </c>
      <c r="B5712" t="s">
        <v>63</v>
      </c>
      <c r="C5712" s="1">
        <v>42516</v>
      </c>
      <c r="D5712">
        <v>0</v>
      </c>
      <c r="E5712">
        <v>17</v>
      </c>
      <c r="F5712" s="7">
        <v>0</v>
      </c>
      <c r="G5712" s="7">
        <v>4.277495308711587</v>
      </c>
      <c r="H5712">
        <v>3.29</v>
      </c>
      <c r="I5712" s="7">
        <v>3.7843811671835352</v>
      </c>
      <c r="J5712">
        <v>63</v>
      </c>
      <c r="K5712">
        <v>0</v>
      </c>
      <c r="L5712">
        <v>442</v>
      </c>
      <c r="M5712">
        <v>657.4</v>
      </c>
      <c r="N5712">
        <v>592</v>
      </c>
    </row>
    <row r="5713" spans="1:14" x14ac:dyDescent="0.25">
      <c r="A5713" t="s">
        <v>18</v>
      </c>
      <c r="B5713" t="s">
        <v>63</v>
      </c>
      <c r="C5713" s="1">
        <v>42516</v>
      </c>
      <c r="D5713">
        <f>24-0-0</f>
        <v>24</v>
      </c>
      <c r="E5713">
        <v>16.2</v>
      </c>
      <c r="F5713" s="7">
        <v>23.758455700379479</v>
      </c>
      <c r="G5713" s="7">
        <v>3.2243733634056948</v>
      </c>
      <c r="H5713">
        <v>2.48</v>
      </c>
      <c r="I5713" s="7">
        <v>2.852664223287285</v>
      </c>
      <c r="J5713">
        <v>13.5</v>
      </c>
      <c r="K5713">
        <v>536.5</v>
      </c>
      <c r="L5713">
        <v>421.2</v>
      </c>
      <c r="M5713">
        <v>152</v>
      </c>
      <c r="N5713">
        <v>136.9</v>
      </c>
    </row>
    <row r="5714" spans="1:14" x14ac:dyDescent="0.25">
      <c r="A5714" t="s">
        <v>19</v>
      </c>
      <c r="B5714" t="s">
        <v>63</v>
      </c>
      <c r="C5714" s="1">
        <v>42516</v>
      </c>
      <c r="D5714">
        <f>18-0-0</f>
        <v>18</v>
      </c>
      <c r="E5714">
        <v>15</v>
      </c>
      <c r="F5714" s="7">
        <v>17.818841775284611</v>
      </c>
      <c r="G5714" s="7">
        <v>3.2113718579080914</v>
      </c>
      <c r="H5714">
        <v>2.4700000000000002</v>
      </c>
      <c r="I5714" s="7">
        <v>2.8411615449675787</v>
      </c>
      <c r="J5714">
        <v>10.3</v>
      </c>
      <c r="K5714">
        <v>406.5</v>
      </c>
      <c r="L5714">
        <v>390</v>
      </c>
      <c r="M5714">
        <v>179.9</v>
      </c>
      <c r="N5714">
        <v>162</v>
      </c>
    </row>
    <row r="5715" spans="1:14" x14ac:dyDescent="0.25">
      <c r="A5715" t="s">
        <v>20</v>
      </c>
      <c r="B5715" t="s">
        <v>63</v>
      </c>
      <c r="C5715" s="1">
        <v>42516</v>
      </c>
      <c r="D5715">
        <f>31-0-0</f>
        <v>31</v>
      </c>
      <c r="E5715">
        <v>23.5</v>
      </c>
      <c r="F5715" s="7">
        <v>30.688005279656828</v>
      </c>
      <c r="G5715" s="7">
        <v>2.6263041105159286</v>
      </c>
      <c r="H5715">
        <v>2.02</v>
      </c>
      <c r="I5715" s="7">
        <v>2.3235410205807723</v>
      </c>
      <c r="J5715">
        <v>20.5</v>
      </c>
      <c r="K5715">
        <v>814.5</v>
      </c>
      <c r="L5715">
        <v>611</v>
      </c>
      <c r="M5715">
        <v>182.7</v>
      </c>
      <c r="N5715">
        <v>164.5</v>
      </c>
    </row>
    <row r="5716" spans="1:14" x14ac:dyDescent="0.25">
      <c r="A5716" t="s">
        <v>21</v>
      </c>
      <c r="B5716" t="s">
        <v>63</v>
      </c>
      <c r="C5716" s="1">
        <v>42516</v>
      </c>
      <c r="D5716">
        <f>29.5-0-0</f>
        <v>29.5</v>
      </c>
      <c r="E5716">
        <v>22.5</v>
      </c>
      <c r="F5716" s="7">
        <v>29.203101798383109</v>
      </c>
      <c r="G5716" s="7">
        <v>3.9264546602762898</v>
      </c>
      <c r="H5716">
        <v>3.02</v>
      </c>
      <c r="I5716" s="7">
        <v>3.4738088525514517</v>
      </c>
      <c r="J5716">
        <v>17.7</v>
      </c>
      <c r="K5716">
        <v>702</v>
      </c>
      <c r="L5716">
        <v>585</v>
      </c>
      <c r="M5716">
        <v>289.89999999999998</v>
      </c>
      <c r="N5716">
        <v>261.10000000000002</v>
      </c>
    </row>
    <row r="5717" spans="1:14" x14ac:dyDescent="0.25">
      <c r="A5717" t="s">
        <v>22</v>
      </c>
      <c r="B5717" t="s">
        <v>63</v>
      </c>
      <c r="C5717" s="1">
        <v>42516</v>
      </c>
      <c r="D5717">
        <f>18.5-0-0</f>
        <v>18.5</v>
      </c>
      <c r="E5717">
        <v>17.100000000000001</v>
      </c>
      <c r="F5717" s="7">
        <v>18.313809602375848</v>
      </c>
      <c r="G5717" s="7">
        <v>1.8462137806597123</v>
      </c>
      <c r="H5717">
        <v>1.42</v>
      </c>
      <c r="I5717" s="7">
        <v>1.6333803213983646</v>
      </c>
      <c r="J5717">
        <v>12</v>
      </c>
      <c r="K5717">
        <v>476</v>
      </c>
      <c r="L5717">
        <v>444.6</v>
      </c>
      <c r="M5717">
        <v>185.4</v>
      </c>
      <c r="N5717">
        <v>166.9</v>
      </c>
    </row>
    <row r="5718" spans="1:14" x14ac:dyDescent="0.25">
      <c r="A5718" t="s">
        <v>23</v>
      </c>
      <c r="B5718" t="s">
        <v>63</v>
      </c>
      <c r="C5718" s="1">
        <v>42516</v>
      </c>
      <c r="D5718">
        <f>3.6-0-0</f>
        <v>3.6</v>
      </c>
      <c r="E5718">
        <v>5</v>
      </c>
      <c r="F5718" s="7">
        <v>3.5637683550569217</v>
      </c>
      <c r="G5718" s="7">
        <v>3.0553537919368483</v>
      </c>
      <c r="H5718">
        <v>2.35</v>
      </c>
      <c r="I5718" s="7">
        <v>2.7031294051310968</v>
      </c>
      <c r="J5718">
        <v>3.3</v>
      </c>
      <c r="K5718">
        <v>129.9</v>
      </c>
      <c r="L5718">
        <v>130</v>
      </c>
      <c r="M5718">
        <v>4.5</v>
      </c>
      <c r="N5718">
        <v>4.0999999999999996</v>
      </c>
    </row>
    <row r="5719" spans="1:14" x14ac:dyDescent="0.25">
      <c r="A5719" t="s">
        <v>24</v>
      </c>
      <c r="B5719" t="s">
        <v>63</v>
      </c>
      <c r="C5719" s="1">
        <v>42516</v>
      </c>
      <c r="D5719">
        <f>44-0-0</f>
        <v>44</v>
      </c>
      <c r="E5719">
        <v>41</v>
      </c>
      <c r="F5719" s="7">
        <v>43.557168784029045</v>
      </c>
      <c r="G5719" s="7">
        <v>2.2362589455878203</v>
      </c>
      <c r="H5719">
        <v>1.72</v>
      </c>
      <c r="I5719" s="7">
        <v>1.9784606709895687</v>
      </c>
      <c r="J5719">
        <v>23.8</v>
      </c>
      <c r="K5719">
        <v>944.5</v>
      </c>
      <c r="L5719">
        <v>1066</v>
      </c>
      <c r="M5719">
        <v>367.9</v>
      </c>
      <c r="N5719">
        <v>331.3</v>
      </c>
    </row>
    <row r="5720" spans="1:14" x14ac:dyDescent="0.25">
      <c r="A5720" t="s">
        <v>25</v>
      </c>
      <c r="B5720" t="s">
        <v>63</v>
      </c>
      <c r="C5720" s="1">
        <v>42516</v>
      </c>
      <c r="D5720">
        <f>8-0-0</f>
        <v>8</v>
      </c>
      <c r="E5720">
        <v>6.3</v>
      </c>
      <c r="F5720" s="7">
        <v>7.9194852334598265</v>
      </c>
      <c r="G5720" s="7">
        <v>3.0033477699464335</v>
      </c>
      <c r="H5720">
        <v>2.31</v>
      </c>
      <c r="I5720" s="7">
        <v>2.6571186918522693</v>
      </c>
      <c r="J5720">
        <v>4.0999999999999996</v>
      </c>
      <c r="K5720">
        <v>163</v>
      </c>
      <c r="L5720">
        <v>163.79999999999998</v>
      </c>
      <c r="M5720">
        <v>9.6</v>
      </c>
      <c r="N5720">
        <v>8.6</v>
      </c>
    </row>
    <row r="5721" spans="1:14" x14ac:dyDescent="0.25">
      <c r="A5721" t="s">
        <v>26</v>
      </c>
      <c r="B5721" t="s">
        <v>63</v>
      </c>
      <c r="C5721" s="1">
        <v>42516</v>
      </c>
      <c r="D5721">
        <f>22.5-0-0</f>
        <v>22.5</v>
      </c>
      <c r="E5721">
        <v>13.8</v>
      </c>
      <c r="F5721" s="7">
        <v>22.27355221910576</v>
      </c>
      <c r="G5721" s="7">
        <v>2.0282348576261628</v>
      </c>
      <c r="H5721">
        <v>1.56</v>
      </c>
      <c r="I5721" s="7">
        <v>1.79441781787426</v>
      </c>
      <c r="J5721">
        <v>12.5</v>
      </c>
      <c r="K5721">
        <v>495.5</v>
      </c>
      <c r="L5721">
        <v>358.8</v>
      </c>
      <c r="M5721">
        <v>58.4</v>
      </c>
      <c r="N5721">
        <v>52.6</v>
      </c>
    </row>
    <row r="5722" spans="1:14" x14ac:dyDescent="0.25">
      <c r="A5722" t="s">
        <v>27</v>
      </c>
      <c r="B5722" t="s">
        <v>63</v>
      </c>
      <c r="C5722" s="1">
        <v>42516</v>
      </c>
      <c r="D5722">
        <f>18-0-0</f>
        <v>18</v>
      </c>
      <c r="E5722">
        <v>18.2</v>
      </c>
      <c r="F5722" s="7">
        <v>17.818841775284611</v>
      </c>
      <c r="G5722" s="7">
        <v>1.7552032421764872</v>
      </c>
      <c r="H5722">
        <v>1.35</v>
      </c>
      <c r="I5722" s="7">
        <v>1.5528615731604172</v>
      </c>
      <c r="J5722">
        <v>12.9</v>
      </c>
      <c r="K5722">
        <v>510.5</v>
      </c>
      <c r="L5722">
        <v>473.2</v>
      </c>
      <c r="M5722">
        <v>194.6</v>
      </c>
      <c r="N5722">
        <v>175.2</v>
      </c>
    </row>
    <row r="5723" spans="1:14" x14ac:dyDescent="0.25">
      <c r="A5723" t="s">
        <v>28</v>
      </c>
      <c r="B5723" t="s">
        <v>63</v>
      </c>
      <c r="C5723" s="1">
        <v>42516</v>
      </c>
      <c r="D5723">
        <f>7-0-0</f>
        <v>7</v>
      </c>
      <c r="E5723">
        <v>7</v>
      </c>
      <c r="F5723" s="7">
        <v>6.9295495792773476</v>
      </c>
      <c r="G5723" s="7">
        <v>1.7422017366788836</v>
      </c>
      <c r="H5723">
        <v>1.34</v>
      </c>
      <c r="I5723" s="7">
        <v>1.5413588948407106</v>
      </c>
      <c r="J5723">
        <v>4.5999999999999996</v>
      </c>
      <c r="K5723">
        <v>181</v>
      </c>
      <c r="L5723">
        <v>182</v>
      </c>
      <c r="M5723">
        <v>69.5</v>
      </c>
      <c r="N5723">
        <v>62.6</v>
      </c>
    </row>
    <row r="5724" spans="1:14" x14ac:dyDescent="0.25">
      <c r="A5724" t="s">
        <v>29</v>
      </c>
      <c r="B5724" t="s">
        <v>63</v>
      </c>
      <c r="C5724" s="1">
        <v>42516</v>
      </c>
      <c r="D5724">
        <f>20-0-0</f>
        <v>20</v>
      </c>
      <c r="E5724">
        <v>12.4</v>
      </c>
      <c r="F5724" s="7">
        <v>19.798713083649567</v>
      </c>
      <c r="G5724" s="7">
        <v>1.6771942091908654</v>
      </c>
      <c r="H5724">
        <v>1.29</v>
      </c>
      <c r="I5724" s="7">
        <v>1.4838455032421765</v>
      </c>
      <c r="J5724">
        <v>10.9</v>
      </c>
      <c r="K5724">
        <v>432</v>
      </c>
      <c r="L5724">
        <v>322.40000000000003</v>
      </c>
      <c r="M5724">
        <v>35.799999999999997</v>
      </c>
      <c r="N5724">
        <v>32.200000000000003</v>
      </c>
    </row>
    <row r="5725" spans="1:14" x14ac:dyDescent="0.25">
      <c r="A5725" t="s">
        <v>30</v>
      </c>
      <c r="B5725" t="s">
        <v>63</v>
      </c>
      <c r="C5725" s="1">
        <v>42516</v>
      </c>
      <c r="D5725">
        <f>34-0-0</f>
        <v>34</v>
      </c>
      <c r="E5725">
        <v>31.3</v>
      </c>
      <c r="F5725" s="7">
        <v>33.657812242204258</v>
      </c>
      <c r="G5725" s="7">
        <v>2.0802408796165777</v>
      </c>
      <c r="H5725">
        <v>1.6</v>
      </c>
      <c r="I5725" s="7">
        <v>1.8404285311530875</v>
      </c>
      <c r="J5725">
        <v>23</v>
      </c>
      <c r="K5725">
        <v>911.5</v>
      </c>
      <c r="L5725">
        <v>813.80000000000007</v>
      </c>
      <c r="M5725">
        <v>80.8</v>
      </c>
      <c r="N5725">
        <v>72.7</v>
      </c>
    </row>
    <row r="5726" spans="1:14" x14ac:dyDescent="0.25">
      <c r="A5726" t="s">
        <v>31</v>
      </c>
      <c r="B5726" t="s">
        <v>63</v>
      </c>
      <c r="C5726" s="1">
        <v>42516</v>
      </c>
      <c r="D5726">
        <f>56-0-0</f>
        <v>56</v>
      </c>
      <c r="E5726">
        <v>41.6</v>
      </c>
      <c r="F5726" s="7">
        <v>55.436396634218781</v>
      </c>
      <c r="G5726" s="7">
        <v>1.7422017366788836</v>
      </c>
      <c r="H5726">
        <v>1.34</v>
      </c>
      <c r="I5726" s="7">
        <v>1.5413588948407106</v>
      </c>
      <c r="J5726">
        <v>34.4</v>
      </c>
      <c r="K5726">
        <v>1362</v>
      </c>
      <c r="L5726">
        <v>1081.6000000000001</v>
      </c>
      <c r="M5726">
        <v>209</v>
      </c>
      <c r="N5726">
        <v>188.2</v>
      </c>
    </row>
    <row r="5727" spans="1:14" x14ac:dyDescent="0.25">
      <c r="A5727" t="s">
        <v>32</v>
      </c>
      <c r="B5727" t="s">
        <v>63</v>
      </c>
      <c r="C5727" s="1">
        <v>42516</v>
      </c>
      <c r="D5727">
        <f>7-0-0</f>
        <v>7</v>
      </c>
      <c r="E5727">
        <v>6.8</v>
      </c>
      <c r="F5727" s="7">
        <v>6.9295495792773476</v>
      </c>
      <c r="G5727" s="7">
        <v>1.0791249563010994</v>
      </c>
      <c r="H5727">
        <v>0.83</v>
      </c>
      <c r="I5727" s="7">
        <v>0.95472230053566398</v>
      </c>
      <c r="J5727">
        <v>4.5999999999999996</v>
      </c>
      <c r="K5727">
        <v>184</v>
      </c>
      <c r="L5727">
        <v>176.79999999999998</v>
      </c>
      <c r="M5727">
        <v>58.6</v>
      </c>
      <c r="N5727">
        <v>52.8</v>
      </c>
    </row>
    <row r="5728" spans="1:14" x14ac:dyDescent="0.25">
      <c r="A5728" t="s">
        <v>33</v>
      </c>
      <c r="B5728" t="s">
        <v>63</v>
      </c>
      <c r="C5728" s="1">
        <v>42516</v>
      </c>
      <c r="D5728">
        <v>0</v>
      </c>
      <c r="E5728">
        <v>15</v>
      </c>
      <c r="F5728" s="7">
        <v>0</v>
      </c>
      <c r="G5728" s="7">
        <v>1.2611460332675499</v>
      </c>
      <c r="H5728">
        <v>0.97</v>
      </c>
      <c r="I5728" s="7">
        <v>1.1157597970115591</v>
      </c>
      <c r="J5728">
        <v>55.6</v>
      </c>
      <c r="K5728">
        <v>0</v>
      </c>
      <c r="L5728">
        <v>390</v>
      </c>
      <c r="M5728">
        <v>1064.5</v>
      </c>
      <c r="N5728">
        <v>958.6</v>
      </c>
    </row>
    <row r="5729" spans="1:14" x14ac:dyDescent="0.25">
      <c r="A5729" t="s">
        <v>34</v>
      </c>
      <c r="B5729" t="s">
        <v>63</v>
      </c>
      <c r="C5729" s="1">
        <v>42516</v>
      </c>
      <c r="D5729">
        <f>5.8-0-0</f>
        <v>5.8</v>
      </c>
      <c r="E5729">
        <v>7.7</v>
      </c>
      <c r="F5729" s="7">
        <v>5.7416267942583739</v>
      </c>
      <c r="G5729" s="7">
        <v>0.72808430786580203</v>
      </c>
      <c r="H5729">
        <v>0.56000000000000005</v>
      </c>
      <c r="I5729" s="7">
        <v>0.64414998590358052</v>
      </c>
      <c r="J5729">
        <v>4.5999999999999996</v>
      </c>
      <c r="K5729">
        <v>183</v>
      </c>
      <c r="L5729">
        <v>200.20000000000002</v>
      </c>
      <c r="M5729">
        <v>16.3</v>
      </c>
      <c r="N5729">
        <v>14.7</v>
      </c>
    </row>
    <row r="5730" spans="1:14" x14ac:dyDescent="0.25">
      <c r="A5730" t="s">
        <v>35</v>
      </c>
      <c r="B5730" t="s">
        <v>63</v>
      </c>
      <c r="C5730" s="1">
        <v>42516</v>
      </c>
      <c r="D5730">
        <f>24-0-0</f>
        <v>24</v>
      </c>
      <c r="E5730">
        <v>18</v>
      </c>
      <c r="F5730" s="7">
        <v>23.758455700379479</v>
      </c>
      <c r="G5730" s="7">
        <v>0.71508280236819843</v>
      </c>
      <c r="H5730">
        <v>0.55000000000000004</v>
      </c>
      <c r="I5730" s="7">
        <v>0.63264730758387377</v>
      </c>
      <c r="J5730">
        <v>14.3</v>
      </c>
      <c r="K5730">
        <v>568.5</v>
      </c>
      <c r="L5730">
        <v>468</v>
      </c>
      <c r="M5730">
        <v>218</v>
      </c>
      <c r="N5730">
        <v>196.3</v>
      </c>
    </row>
    <row r="5731" spans="1:14" x14ac:dyDescent="0.25">
      <c r="A5731" t="s">
        <v>36</v>
      </c>
      <c r="B5731" t="s">
        <v>63</v>
      </c>
      <c r="C5731" s="1">
        <v>42516</v>
      </c>
      <c r="D5731">
        <v>0</v>
      </c>
      <c r="E5731">
        <v>8</v>
      </c>
      <c r="F5731" s="7">
        <v>0</v>
      </c>
      <c r="G5731" s="7">
        <v>0.32503763744009018</v>
      </c>
      <c r="H5731">
        <v>0.25</v>
      </c>
      <c r="I5731" s="7">
        <v>0.28756695799266985</v>
      </c>
      <c r="J5731">
        <v>29.7</v>
      </c>
      <c r="K5731">
        <v>0</v>
      </c>
      <c r="L5731">
        <v>208</v>
      </c>
      <c r="M5731">
        <v>0</v>
      </c>
      <c r="N5731">
        <v>0</v>
      </c>
    </row>
    <row r="5732" spans="1:14" x14ac:dyDescent="0.25">
      <c r="A5732" t="s">
        <v>37</v>
      </c>
      <c r="B5732" t="s">
        <v>63</v>
      </c>
      <c r="C5732" s="1">
        <v>42516</v>
      </c>
      <c r="D5732">
        <v>0</v>
      </c>
      <c r="E5732">
        <v>0</v>
      </c>
      <c r="F5732" s="7">
        <v>0</v>
      </c>
      <c r="G5732" s="7">
        <v>0</v>
      </c>
      <c r="H5732">
        <v>0</v>
      </c>
      <c r="I5732" s="7">
        <v>0</v>
      </c>
      <c r="J5732">
        <v>0</v>
      </c>
      <c r="K5732">
        <v>0</v>
      </c>
      <c r="L5732">
        <v>0</v>
      </c>
      <c r="M5732">
        <v>0</v>
      </c>
      <c r="N5732">
        <v>0</v>
      </c>
    </row>
    <row r="5733" spans="1:14" x14ac:dyDescent="0.25">
      <c r="A5733" t="s">
        <v>38</v>
      </c>
      <c r="B5733" t="s">
        <v>63</v>
      </c>
      <c r="C5733" s="1">
        <v>42516</v>
      </c>
      <c r="D5733">
        <v>0</v>
      </c>
      <c r="E5733">
        <v>10</v>
      </c>
      <c r="F5733" s="7">
        <v>0</v>
      </c>
      <c r="G5733" s="7">
        <v>0</v>
      </c>
      <c r="H5733">
        <v>0</v>
      </c>
      <c r="I5733" s="7">
        <v>0</v>
      </c>
      <c r="J5733">
        <v>37.1</v>
      </c>
      <c r="K5733">
        <v>0</v>
      </c>
      <c r="L5733">
        <v>260</v>
      </c>
      <c r="M5733">
        <v>713.3</v>
      </c>
      <c r="N5733">
        <v>642.29999999999995</v>
      </c>
    </row>
    <row r="5734" spans="1:14" x14ac:dyDescent="0.25">
      <c r="A5734" t="s">
        <v>59</v>
      </c>
      <c r="B5734" t="s">
        <v>63</v>
      </c>
      <c r="C5734" s="1">
        <v>42516</v>
      </c>
      <c r="D5734">
        <v>0</v>
      </c>
      <c r="E5734">
        <v>5</v>
      </c>
      <c r="F5734" s="7">
        <v>0</v>
      </c>
      <c r="G5734" s="7">
        <v>0</v>
      </c>
      <c r="I5734" s="7">
        <v>0</v>
      </c>
      <c r="K5734">
        <v>0</v>
      </c>
      <c r="L5734">
        <v>130</v>
      </c>
      <c r="M5734">
        <v>0</v>
      </c>
      <c r="N5734">
        <v>0</v>
      </c>
    </row>
    <row r="5735" spans="1:14" x14ac:dyDescent="0.25">
      <c r="A5735" t="s">
        <v>1</v>
      </c>
      <c r="B5735" t="s">
        <v>63</v>
      </c>
      <c r="C5735" s="1">
        <v>42517</v>
      </c>
      <c r="D5735">
        <v>623.59999999999991</v>
      </c>
      <c r="E5735">
        <v>507.19999999999993</v>
      </c>
      <c r="F5735">
        <v>620</v>
      </c>
      <c r="G5735">
        <v>229.43379999999999</v>
      </c>
      <c r="H5735">
        <v>177.35000000000002</v>
      </c>
      <c r="I5735">
        <v>210.8</v>
      </c>
      <c r="J5735">
        <v>547.31081081081084</v>
      </c>
      <c r="K5735">
        <v>16382.199999999999</v>
      </c>
      <c r="L5735">
        <v>15062</v>
      </c>
      <c r="M5735">
        <v>5682.0154999999995</v>
      </c>
      <c r="N5735">
        <v>5121.0800000000008</v>
      </c>
    </row>
    <row r="5736" spans="1:14" x14ac:dyDescent="0.25">
      <c r="A5736" t="s">
        <v>2</v>
      </c>
      <c r="B5736" t="s">
        <v>63</v>
      </c>
      <c r="C5736" s="1">
        <v>42517</v>
      </c>
      <c r="D5736">
        <f>11.5-0-0</f>
        <v>11.5</v>
      </c>
      <c r="E5736">
        <v>16.100000000000001</v>
      </c>
      <c r="F5736" s="7">
        <v>11.433611289288006</v>
      </c>
      <c r="G5736" s="7">
        <v>26.77913538201296</v>
      </c>
      <c r="H5736">
        <v>20.7</v>
      </c>
      <c r="I5736" s="7">
        <v>24.604228925852833</v>
      </c>
      <c r="J5736">
        <v>10.3</v>
      </c>
      <c r="K5736">
        <v>418.68</v>
      </c>
      <c r="L5736">
        <v>434.70000000000005</v>
      </c>
      <c r="M5736">
        <v>45.1</v>
      </c>
      <c r="N5736">
        <v>40.6</v>
      </c>
    </row>
    <row r="5737" spans="1:14" x14ac:dyDescent="0.25">
      <c r="A5737" t="s">
        <v>3</v>
      </c>
      <c r="B5737" t="s">
        <v>63</v>
      </c>
      <c r="C5737" s="1">
        <v>42517</v>
      </c>
      <c r="D5737">
        <f>2.7-0-0</f>
        <v>2.7</v>
      </c>
      <c r="E5737">
        <v>4.5</v>
      </c>
      <c r="F5737" s="7">
        <v>2.6844130853110975</v>
      </c>
      <c r="G5737" s="7">
        <v>18.253797113053281</v>
      </c>
      <c r="H5737">
        <v>14.11</v>
      </c>
      <c r="I5737" s="7">
        <v>16.771288412743161</v>
      </c>
      <c r="J5737">
        <v>4.0999999999999996</v>
      </c>
      <c r="K5737">
        <v>168.35</v>
      </c>
      <c r="L5737">
        <v>121.5</v>
      </c>
      <c r="M5737">
        <v>37.299999999999997</v>
      </c>
      <c r="N5737">
        <v>33.6</v>
      </c>
    </row>
    <row r="5738" spans="1:14" x14ac:dyDescent="0.25">
      <c r="A5738" t="s">
        <v>4</v>
      </c>
      <c r="B5738" t="s">
        <v>63</v>
      </c>
      <c r="C5738" s="1">
        <v>42517</v>
      </c>
      <c r="D5738">
        <f>6-0-0</f>
        <v>6</v>
      </c>
      <c r="E5738">
        <v>7.8</v>
      </c>
      <c r="F5738" s="7">
        <v>5.9653624118024382</v>
      </c>
      <c r="G5738" s="7">
        <v>13.557745835917673</v>
      </c>
      <c r="H5738">
        <v>10.48</v>
      </c>
      <c r="I5738" s="7">
        <v>12.456633775021144</v>
      </c>
      <c r="J5738">
        <v>6.8</v>
      </c>
      <c r="K5738">
        <v>277.34200000000004</v>
      </c>
      <c r="L5738">
        <v>210.6</v>
      </c>
      <c r="M5738">
        <v>54.9</v>
      </c>
      <c r="N5738">
        <v>49.5</v>
      </c>
    </row>
    <row r="5739" spans="1:14" x14ac:dyDescent="0.25">
      <c r="A5739" t="s">
        <v>5</v>
      </c>
      <c r="B5739" t="s">
        <v>63</v>
      </c>
      <c r="C5739" s="1">
        <v>42517</v>
      </c>
      <c r="D5739">
        <f>9.3-0-0</f>
        <v>9.3000000000000007</v>
      </c>
      <c r="E5739">
        <v>7.7</v>
      </c>
      <c r="F5739" s="7">
        <v>9.2463117382937803</v>
      </c>
      <c r="G5739" s="7">
        <v>13.079084961939664</v>
      </c>
      <c r="H5739">
        <v>10.11</v>
      </c>
      <c r="I5739" s="7">
        <v>12.016848040597687</v>
      </c>
      <c r="J5739">
        <v>9.1</v>
      </c>
      <c r="K5739">
        <v>369.863</v>
      </c>
      <c r="L5739">
        <v>207.9</v>
      </c>
      <c r="M5739">
        <v>26.7</v>
      </c>
      <c r="N5739">
        <v>24.1</v>
      </c>
    </row>
    <row r="5740" spans="1:14" x14ac:dyDescent="0.25">
      <c r="A5740" t="s">
        <v>6</v>
      </c>
      <c r="B5740" t="s">
        <v>63</v>
      </c>
      <c r="C5740" s="1">
        <v>42517</v>
      </c>
      <c r="D5740">
        <f>10.1-0-0</f>
        <v>10.1</v>
      </c>
      <c r="E5740">
        <v>15.6</v>
      </c>
      <c r="F5740" s="7">
        <v>10.041693393200772</v>
      </c>
      <c r="G5740" s="7">
        <v>16.119228350718917</v>
      </c>
      <c r="H5740">
        <v>12.46</v>
      </c>
      <c r="I5740" s="7">
        <v>14.810081759233155</v>
      </c>
      <c r="J5740">
        <v>11.4</v>
      </c>
      <c r="K5740">
        <v>465.39550000000003</v>
      </c>
      <c r="L5740">
        <v>421.2</v>
      </c>
      <c r="M5740">
        <v>47.5</v>
      </c>
      <c r="N5740">
        <v>42.8</v>
      </c>
    </row>
    <row r="5741" spans="1:14" x14ac:dyDescent="0.25">
      <c r="A5741" t="s">
        <v>7</v>
      </c>
      <c r="B5741" t="s">
        <v>63</v>
      </c>
      <c r="C5741" s="1">
        <v>42517</v>
      </c>
      <c r="D5741">
        <f>15.6-0-0</f>
        <v>15.6</v>
      </c>
      <c r="E5741">
        <v>12</v>
      </c>
      <c r="F5741" s="7">
        <v>15.50994227068634</v>
      </c>
      <c r="G5741" s="7">
        <v>13.622429737806593</v>
      </c>
      <c r="H5741">
        <v>10.53</v>
      </c>
      <c r="I5741" s="7">
        <v>12.516064279672962</v>
      </c>
      <c r="J5741">
        <v>10.1</v>
      </c>
      <c r="K5741">
        <v>411.31700000000001</v>
      </c>
      <c r="L5741">
        <v>324</v>
      </c>
      <c r="M5741">
        <v>32.1</v>
      </c>
      <c r="N5741">
        <v>28.9</v>
      </c>
    </row>
    <row r="5742" spans="1:14" x14ac:dyDescent="0.25">
      <c r="A5742" t="s">
        <v>8</v>
      </c>
      <c r="B5742" t="s">
        <v>63</v>
      </c>
      <c r="C5742" s="1">
        <v>42517</v>
      </c>
      <c r="D5742">
        <f>12.5-0-0</f>
        <v>12.5</v>
      </c>
      <c r="E5742">
        <v>9.4</v>
      </c>
      <c r="F5742" s="7">
        <v>12.427838357921747</v>
      </c>
      <c r="G5742" s="7">
        <v>10.349424302227233</v>
      </c>
      <c r="H5742">
        <v>8</v>
      </c>
      <c r="I5742" s="7">
        <v>9.5088807442909502</v>
      </c>
      <c r="J5742">
        <v>7.9</v>
      </c>
      <c r="K5742">
        <v>321.73500000000013</v>
      </c>
      <c r="L5742">
        <v>253.8</v>
      </c>
      <c r="M5742">
        <v>30.9</v>
      </c>
      <c r="N5742">
        <v>27.9</v>
      </c>
    </row>
    <row r="5743" spans="1:14" x14ac:dyDescent="0.25">
      <c r="A5743" t="s">
        <v>9</v>
      </c>
      <c r="B5743" t="s">
        <v>63</v>
      </c>
      <c r="C5743" s="1">
        <v>42517</v>
      </c>
      <c r="D5743">
        <f>11.3-0-0</f>
        <v>11.3</v>
      </c>
      <c r="E5743">
        <v>11.3</v>
      </c>
      <c r="F5743" s="7">
        <v>11.234765875561258</v>
      </c>
      <c r="G5743" s="7">
        <v>13.402504471384265</v>
      </c>
      <c r="H5743">
        <v>10.36</v>
      </c>
      <c r="I5743" s="7">
        <v>12.314000563856778</v>
      </c>
      <c r="J5743">
        <v>6.5</v>
      </c>
      <c r="K5743">
        <v>265.97999999999996</v>
      </c>
      <c r="L5743">
        <v>305.10000000000002</v>
      </c>
      <c r="M5743">
        <v>22.3</v>
      </c>
      <c r="N5743">
        <v>20.100000000000001</v>
      </c>
    </row>
    <row r="5744" spans="1:14" x14ac:dyDescent="0.25">
      <c r="A5744" t="s">
        <v>10</v>
      </c>
      <c r="B5744" t="s">
        <v>63</v>
      </c>
      <c r="C5744" s="1">
        <v>42517</v>
      </c>
      <c r="D5744">
        <f>12-0-0</f>
        <v>12</v>
      </c>
      <c r="E5744">
        <v>12.5</v>
      </c>
      <c r="F5744" s="7">
        <v>11.930724823604876</v>
      </c>
      <c r="G5744" s="7">
        <v>12.690981550606145</v>
      </c>
      <c r="H5744">
        <v>9.81</v>
      </c>
      <c r="I5744" s="7">
        <v>11.660265012686779</v>
      </c>
      <c r="J5744">
        <v>10.1</v>
      </c>
      <c r="K5744">
        <v>412.98500000000001</v>
      </c>
      <c r="L5744">
        <v>337.5</v>
      </c>
      <c r="M5744">
        <v>44.6</v>
      </c>
      <c r="N5744">
        <v>40.200000000000003</v>
      </c>
    </row>
    <row r="5745" spans="1:14" x14ac:dyDescent="0.25">
      <c r="A5745" t="s">
        <v>11</v>
      </c>
      <c r="B5745" t="s">
        <v>63</v>
      </c>
      <c r="C5745" s="1">
        <v>42517</v>
      </c>
      <c r="D5745">
        <f>9.8-0-0</f>
        <v>9.8000000000000007</v>
      </c>
      <c r="E5745">
        <v>9.6</v>
      </c>
      <c r="F5745" s="7">
        <v>9.7434252726106489</v>
      </c>
      <c r="G5745" s="7">
        <v>12.147636774739215</v>
      </c>
      <c r="H5745">
        <v>9.39</v>
      </c>
      <c r="I5745" s="7">
        <v>11.161048773611503</v>
      </c>
      <c r="J5745">
        <v>7.1</v>
      </c>
      <c r="K5745">
        <v>289.21699999999993</v>
      </c>
      <c r="L5745">
        <v>259.2</v>
      </c>
      <c r="M5745">
        <v>34.700000000000003</v>
      </c>
      <c r="N5745">
        <v>31.2</v>
      </c>
    </row>
    <row r="5746" spans="1:14" x14ac:dyDescent="0.25">
      <c r="A5746" t="s">
        <v>12</v>
      </c>
      <c r="B5746" t="s">
        <v>63</v>
      </c>
      <c r="C5746" s="1">
        <v>42517</v>
      </c>
      <c r="D5746">
        <f>43.1-0-0</f>
        <v>43.1</v>
      </c>
      <c r="E5746">
        <v>28.9</v>
      </c>
      <c r="F5746" s="7">
        <v>42.85118665811418</v>
      </c>
      <c r="G5746" s="7">
        <v>8.5770853904708186</v>
      </c>
      <c r="H5746">
        <v>6.63</v>
      </c>
      <c r="I5746" s="7">
        <v>7.880484916831124</v>
      </c>
      <c r="J5746">
        <v>23.7</v>
      </c>
      <c r="K5746">
        <v>965.95999999999981</v>
      </c>
      <c r="L5746">
        <v>780.3</v>
      </c>
      <c r="M5746">
        <v>231.7</v>
      </c>
      <c r="N5746">
        <v>208.9</v>
      </c>
    </row>
    <row r="5747" spans="1:14" x14ac:dyDescent="0.25">
      <c r="A5747" t="s">
        <v>13</v>
      </c>
      <c r="B5747" t="s">
        <v>63</v>
      </c>
      <c r="C5747" s="1">
        <v>42517</v>
      </c>
      <c r="D5747">
        <f>13-0-0</f>
        <v>13</v>
      </c>
      <c r="E5747">
        <v>10</v>
      </c>
      <c r="F5747" s="7">
        <v>12.924951892238616</v>
      </c>
      <c r="G5747" s="7">
        <v>9.0169359233154758</v>
      </c>
      <c r="H5747">
        <v>6.97</v>
      </c>
      <c r="I5747" s="7">
        <v>8.2846123484634902</v>
      </c>
      <c r="J5747">
        <v>7.7</v>
      </c>
      <c r="K5747">
        <v>313</v>
      </c>
      <c r="L5747">
        <v>270</v>
      </c>
      <c r="M5747">
        <v>28</v>
      </c>
      <c r="N5747">
        <v>25.3</v>
      </c>
    </row>
    <row r="5748" spans="1:14" x14ac:dyDescent="0.25">
      <c r="A5748" t="s">
        <v>14</v>
      </c>
      <c r="B5748" t="s">
        <v>63</v>
      </c>
      <c r="C5748" s="1">
        <v>42517</v>
      </c>
      <c r="D5748">
        <f>8-0-0</f>
        <v>8</v>
      </c>
      <c r="E5748">
        <v>7</v>
      </c>
      <c r="F5748" s="7">
        <v>7.9538165490699182</v>
      </c>
      <c r="G5748" s="7">
        <v>5.4463845390470809</v>
      </c>
      <c r="H5748">
        <v>4.21</v>
      </c>
      <c r="I5748" s="7">
        <v>5.0040484916831121</v>
      </c>
      <c r="J5748">
        <v>6</v>
      </c>
      <c r="K5748">
        <v>245</v>
      </c>
      <c r="L5748">
        <v>189</v>
      </c>
      <c r="M5748">
        <v>14.8</v>
      </c>
      <c r="N5748">
        <v>13.3</v>
      </c>
    </row>
    <row r="5749" spans="1:14" x14ac:dyDescent="0.25">
      <c r="A5749" t="s">
        <v>15</v>
      </c>
      <c r="B5749" t="s">
        <v>63</v>
      </c>
      <c r="C5749" s="1">
        <v>42517</v>
      </c>
      <c r="D5749">
        <f>11.5-0-0</f>
        <v>11.5</v>
      </c>
      <c r="E5749">
        <v>9.9</v>
      </c>
      <c r="F5749" s="7">
        <v>11.433611289288006</v>
      </c>
      <c r="G5749" s="7">
        <v>5.2782063941358883</v>
      </c>
      <c r="H5749">
        <v>4.08</v>
      </c>
      <c r="I5749" s="7">
        <v>4.8495291795883846</v>
      </c>
      <c r="J5749">
        <v>7.4</v>
      </c>
      <c r="K5749">
        <v>301.5</v>
      </c>
      <c r="L5749">
        <v>267.3</v>
      </c>
      <c r="M5749">
        <v>32.6</v>
      </c>
      <c r="N5749">
        <v>29.4</v>
      </c>
    </row>
    <row r="5750" spans="1:14" x14ac:dyDescent="0.25">
      <c r="A5750" t="s">
        <v>16</v>
      </c>
      <c r="B5750" t="s">
        <v>63</v>
      </c>
      <c r="C5750" s="1">
        <v>42517</v>
      </c>
      <c r="D5750">
        <f>11-0-0</f>
        <v>11</v>
      </c>
      <c r="E5750">
        <v>9.9</v>
      </c>
      <c r="F5750" s="7">
        <v>10.936497754971137</v>
      </c>
      <c r="G5750" s="7">
        <v>8.7840738765153628</v>
      </c>
      <c r="H5750">
        <v>6.79</v>
      </c>
      <c r="I5750" s="7">
        <v>8.0706625317169429</v>
      </c>
      <c r="J5750">
        <v>7</v>
      </c>
      <c r="K5750">
        <v>286</v>
      </c>
      <c r="L5750">
        <v>267.3</v>
      </c>
      <c r="M5750">
        <v>58.4</v>
      </c>
      <c r="N5750">
        <v>52.6</v>
      </c>
    </row>
    <row r="5751" spans="1:14" x14ac:dyDescent="0.25">
      <c r="A5751" t="s">
        <v>17</v>
      </c>
      <c r="B5751" t="s">
        <v>63</v>
      </c>
      <c r="C5751" s="1">
        <v>42517</v>
      </c>
      <c r="D5751">
        <v>0</v>
      </c>
      <c r="E5751">
        <v>17</v>
      </c>
      <c r="F5751" s="7">
        <v>0</v>
      </c>
      <c r="G5751" s="7">
        <v>4.2562007442909495</v>
      </c>
      <c r="H5751">
        <v>3.29</v>
      </c>
      <c r="I5751" s="7">
        <v>3.910527206089653</v>
      </c>
      <c r="J5751">
        <v>61.8</v>
      </c>
      <c r="K5751">
        <v>0</v>
      </c>
      <c r="L5751">
        <v>459</v>
      </c>
      <c r="M5751">
        <v>672.4</v>
      </c>
      <c r="N5751">
        <v>606.1</v>
      </c>
    </row>
    <row r="5752" spans="1:14" x14ac:dyDescent="0.25">
      <c r="A5752" t="s">
        <v>18</v>
      </c>
      <c r="B5752" t="s">
        <v>63</v>
      </c>
      <c r="C5752" s="1">
        <v>42517</v>
      </c>
      <c r="D5752">
        <f>24-0-0</f>
        <v>24</v>
      </c>
      <c r="E5752">
        <v>16.2</v>
      </c>
      <c r="F5752" s="7">
        <v>23.861449647209753</v>
      </c>
      <c r="G5752" s="7">
        <v>3.2083215336904423</v>
      </c>
      <c r="H5752">
        <v>2.48</v>
      </c>
      <c r="I5752" s="7">
        <v>2.947753030730194</v>
      </c>
      <c r="J5752">
        <v>13.8</v>
      </c>
      <c r="K5752">
        <v>560.5</v>
      </c>
      <c r="L5752">
        <v>437.4</v>
      </c>
      <c r="M5752">
        <v>161.4</v>
      </c>
      <c r="N5752">
        <v>145.5</v>
      </c>
    </row>
    <row r="5753" spans="1:14" x14ac:dyDescent="0.25">
      <c r="A5753" t="s">
        <v>19</v>
      </c>
      <c r="B5753" t="s">
        <v>63</v>
      </c>
      <c r="C5753" s="1">
        <v>42517</v>
      </c>
      <c r="D5753">
        <f>18-0-0</f>
        <v>18</v>
      </c>
      <c r="E5753">
        <v>15</v>
      </c>
      <c r="F5753" s="7">
        <v>17.896087235407315</v>
      </c>
      <c r="G5753" s="7">
        <v>3.1953847533126583</v>
      </c>
      <c r="H5753">
        <v>2.4700000000000002</v>
      </c>
      <c r="I5753" s="7">
        <v>2.9358669297998308</v>
      </c>
      <c r="J5753">
        <v>10.4</v>
      </c>
      <c r="K5753">
        <v>424.5</v>
      </c>
      <c r="L5753">
        <v>405</v>
      </c>
      <c r="M5753">
        <v>190.8</v>
      </c>
      <c r="N5753">
        <v>172</v>
      </c>
    </row>
    <row r="5754" spans="1:14" x14ac:dyDescent="0.25">
      <c r="A5754" t="s">
        <v>20</v>
      </c>
      <c r="B5754" t="s">
        <v>63</v>
      </c>
      <c r="C5754" s="1">
        <v>42517</v>
      </c>
      <c r="D5754">
        <f>31-0-0</f>
        <v>31</v>
      </c>
      <c r="E5754">
        <v>23.5</v>
      </c>
      <c r="F5754" s="7">
        <v>30.821039127645932</v>
      </c>
      <c r="G5754" s="7">
        <v>2.6132296363123761</v>
      </c>
      <c r="H5754">
        <v>2.02</v>
      </c>
      <c r="I5754" s="7">
        <v>2.4009923879334649</v>
      </c>
      <c r="J5754">
        <v>20.8</v>
      </c>
      <c r="K5754">
        <v>845.5</v>
      </c>
      <c r="L5754">
        <v>634.5</v>
      </c>
      <c r="M5754">
        <v>192.6</v>
      </c>
      <c r="N5754">
        <v>173.6</v>
      </c>
    </row>
    <row r="5755" spans="1:14" x14ac:dyDescent="0.25">
      <c r="A5755" t="s">
        <v>21</v>
      </c>
      <c r="B5755" t="s">
        <v>63</v>
      </c>
      <c r="C5755" s="1">
        <v>42517</v>
      </c>
      <c r="D5755">
        <f>30-0-0</f>
        <v>30</v>
      </c>
      <c r="E5755">
        <v>22.5</v>
      </c>
      <c r="F5755" s="7">
        <v>29.826812059012191</v>
      </c>
      <c r="G5755" s="7">
        <v>3.9069076740907804</v>
      </c>
      <c r="H5755">
        <v>3.02</v>
      </c>
      <c r="I5755" s="7">
        <v>3.589602480969833</v>
      </c>
      <c r="J5755">
        <v>18</v>
      </c>
      <c r="K5755">
        <v>732</v>
      </c>
      <c r="L5755">
        <v>607.5</v>
      </c>
      <c r="M5755">
        <v>307.10000000000002</v>
      </c>
      <c r="N5755">
        <v>276.8</v>
      </c>
    </row>
    <row r="5756" spans="1:14" x14ac:dyDescent="0.25">
      <c r="A5756" t="s">
        <v>22</v>
      </c>
      <c r="B5756" t="s">
        <v>63</v>
      </c>
      <c r="C5756" s="1">
        <v>42517</v>
      </c>
      <c r="D5756">
        <f>17-0-0</f>
        <v>17</v>
      </c>
      <c r="E5756">
        <v>17.100000000000001</v>
      </c>
      <c r="F5756" s="7">
        <v>16.901860166773574</v>
      </c>
      <c r="G5756" s="7">
        <v>1.8370228136453335</v>
      </c>
      <c r="H5756">
        <v>1.42</v>
      </c>
      <c r="I5756" s="7">
        <v>1.6878263321116436</v>
      </c>
      <c r="J5756">
        <v>12.1</v>
      </c>
      <c r="K5756">
        <v>493</v>
      </c>
      <c r="L5756">
        <v>461.70000000000005</v>
      </c>
      <c r="M5756">
        <v>195.1</v>
      </c>
      <c r="N5756">
        <v>175.8</v>
      </c>
    </row>
    <row r="5757" spans="1:14" x14ac:dyDescent="0.25">
      <c r="A5757" t="s">
        <v>23</v>
      </c>
      <c r="B5757" t="s">
        <v>63</v>
      </c>
      <c r="C5757" s="1">
        <v>42517</v>
      </c>
      <c r="D5757">
        <f>4.2-0-0</f>
        <v>4.2</v>
      </c>
      <c r="E5757">
        <v>5</v>
      </c>
      <c r="F5757" s="7">
        <v>4.1757536882617066</v>
      </c>
      <c r="G5757" s="7">
        <v>3.0401433887792497</v>
      </c>
      <c r="H5757">
        <v>2.35</v>
      </c>
      <c r="I5757" s="7">
        <v>2.7932337186354665</v>
      </c>
      <c r="J5757">
        <v>3.3</v>
      </c>
      <c r="K5757">
        <v>134.095</v>
      </c>
      <c r="L5757">
        <v>135</v>
      </c>
      <c r="M5757">
        <v>4.8</v>
      </c>
      <c r="N5757">
        <v>4.3</v>
      </c>
    </row>
    <row r="5758" spans="1:14" x14ac:dyDescent="0.25">
      <c r="A5758" t="s">
        <v>24</v>
      </c>
      <c r="B5758" t="s">
        <v>63</v>
      </c>
      <c r="C5758" s="1">
        <v>42517</v>
      </c>
      <c r="D5758">
        <f>43.5-0-0</f>
        <v>43.5</v>
      </c>
      <c r="E5758">
        <v>41</v>
      </c>
      <c r="F5758" s="7">
        <v>43.248877485567675</v>
      </c>
      <c r="G5758" s="7">
        <v>2.225126224978855</v>
      </c>
      <c r="H5758">
        <v>1.72</v>
      </c>
      <c r="I5758" s="7">
        <v>2.0444093600225539</v>
      </c>
      <c r="J5758">
        <v>24.3</v>
      </c>
      <c r="K5758">
        <v>988</v>
      </c>
      <c r="L5758">
        <v>1107</v>
      </c>
      <c r="M5758">
        <v>391</v>
      </c>
      <c r="N5758">
        <v>352.4</v>
      </c>
    </row>
    <row r="5759" spans="1:14" x14ac:dyDescent="0.25">
      <c r="A5759" t="s">
        <v>25</v>
      </c>
      <c r="B5759" t="s">
        <v>63</v>
      </c>
      <c r="C5759" s="1">
        <v>42517</v>
      </c>
      <c r="D5759">
        <f>11-0-0</f>
        <v>11</v>
      </c>
      <c r="E5759">
        <v>6.3</v>
      </c>
      <c r="F5759" s="7">
        <v>10.936497754971137</v>
      </c>
      <c r="G5759" s="7">
        <v>2.9883962672681137</v>
      </c>
      <c r="H5759">
        <v>2.31</v>
      </c>
      <c r="I5759" s="7">
        <v>2.7456893149140118</v>
      </c>
      <c r="J5759">
        <v>4.3</v>
      </c>
      <c r="K5759">
        <v>174</v>
      </c>
      <c r="L5759">
        <v>170.1</v>
      </c>
      <c r="M5759">
        <v>10.4</v>
      </c>
      <c r="N5759">
        <v>9.3000000000000007</v>
      </c>
    </row>
    <row r="5760" spans="1:14" x14ac:dyDescent="0.25">
      <c r="A5760" t="s">
        <v>26</v>
      </c>
      <c r="B5760" t="s">
        <v>63</v>
      </c>
      <c r="C5760" s="1">
        <v>42517</v>
      </c>
      <c r="D5760">
        <f>22.5-0-0</f>
        <v>22.5</v>
      </c>
      <c r="E5760">
        <v>13.8</v>
      </c>
      <c r="F5760" s="7">
        <v>22.370109044259145</v>
      </c>
      <c r="G5760" s="7">
        <v>2.0181377389343105</v>
      </c>
      <c r="H5760">
        <v>1.56</v>
      </c>
      <c r="I5760" s="7">
        <v>1.8542317451367352</v>
      </c>
      <c r="J5760">
        <v>12.7</v>
      </c>
      <c r="K5760">
        <v>518</v>
      </c>
      <c r="L5760">
        <v>372.6</v>
      </c>
      <c r="M5760">
        <v>62</v>
      </c>
      <c r="N5760">
        <v>55.9</v>
      </c>
    </row>
    <row r="5761" spans="1:14" x14ac:dyDescent="0.25">
      <c r="A5761" t="s">
        <v>27</v>
      </c>
      <c r="B5761" t="s">
        <v>63</v>
      </c>
      <c r="C5761" s="1">
        <v>42517</v>
      </c>
      <c r="D5761">
        <f>23-0-0</f>
        <v>23</v>
      </c>
      <c r="E5761">
        <v>18.2</v>
      </c>
      <c r="F5761" s="7">
        <v>22.867222578576012</v>
      </c>
      <c r="G5761" s="7">
        <v>1.7464653510008457</v>
      </c>
      <c r="H5761">
        <v>1.35</v>
      </c>
      <c r="I5761" s="7">
        <v>1.6046236255990978</v>
      </c>
      <c r="J5761">
        <v>13.1</v>
      </c>
      <c r="K5761">
        <v>533.5</v>
      </c>
      <c r="L5761">
        <v>491.4</v>
      </c>
      <c r="M5761">
        <v>206.6</v>
      </c>
      <c r="N5761">
        <v>186.2</v>
      </c>
    </row>
    <row r="5762" spans="1:14" x14ac:dyDescent="0.25">
      <c r="A5762" t="s">
        <v>28</v>
      </c>
      <c r="B5762" t="s">
        <v>63</v>
      </c>
      <c r="C5762" s="1">
        <v>42517</v>
      </c>
      <c r="D5762">
        <f>8-0-0</f>
        <v>8</v>
      </c>
      <c r="E5762">
        <v>7</v>
      </c>
      <c r="F5762" s="7">
        <v>7.9538165490699182</v>
      </c>
      <c r="G5762" s="7">
        <v>1.7335285706230616</v>
      </c>
      <c r="H5762">
        <v>1.34</v>
      </c>
      <c r="I5762" s="7">
        <v>1.5927375246687341</v>
      </c>
      <c r="J5762">
        <v>4.5999999999999996</v>
      </c>
      <c r="K5762">
        <v>189</v>
      </c>
      <c r="L5762">
        <v>189</v>
      </c>
      <c r="M5762">
        <v>73.7</v>
      </c>
      <c r="N5762">
        <v>66.5</v>
      </c>
    </row>
    <row r="5763" spans="1:14" x14ac:dyDescent="0.25">
      <c r="A5763" t="s">
        <v>29</v>
      </c>
      <c r="B5763" t="s">
        <v>63</v>
      </c>
      <c r="C5763" s="1">
        <v>42517</v>
      </c>
      <c r="D5763">
        <f>20-0-0</f>
        <v>20</v>
      </c>
      <c r="E5763">
        <v>12.4</v>
      </c>
      <c r="F5763" s="7">
        <v>19.884541372674793</v>
      </c>
      <c r="G5763" s="7">
        <v>1.6688446687341414</v>
      </c>
      <c r="H5763">
        <v>1.29</v>
      </c>
      <c r="I5763" s="7">
        <v>1.5333070200169157</v>
      </c>
      <c r="J5763">
        <v>11.1</v>
      </c>
      <c r="K5763">
        <v>452</v>
      </c>
      <c r="L5763">
        <v>334.8</v>
      </c>
      <c r="M5763">
        <v>38.1</v>
      </c>
      <c r="N5763">
        <v>34.299999999999997</v>
      </c>
    </row>
    <row r="5764" spans="1:14" x14ac:dyDescent="0.25">
      <c r="A5764" t="s">
        <v>30</v>
      </c>
      <c r="B5764" t="s">
        <v>63</v>
      </c>
      <c r="C5764" s="1">
        <v>42517</v>
      </c>
      <c r="D5764">
        <f>35-0-0</f>
        <v>35</v>
      </c>
      <c r="E5764">
        <v>31.3</v>
      </c>
      <c r="F5764" s="7">
        <v>34.797947402180888</v>
      </c>
      <c r="G5764" s="7">
        <v>2.0698848604454465</v>
      </c>
      <c r="H5764">
        <v>1.6</v>
      </c>
      <c r="I5764" s="7">
        <v>1.9017761488581899</v>
      </c>
      <c r="J5764">
        <v>23.2</v>
      </c>
      <c r="K5764">
        <v>946.5</v>
      </c>
      <c r="L5764">
        <v>845.1</v>
      </c>
      <c r="M5764">
        <v>85.2</v>
      </c>
      <c r="N5764">
        <v>76.8</v>
      </c>
    </row>
    <row r="5765" spans="1:14" x14ac:dyDescent="0.25">
      <c r="A5765" t="s">
        <v>31</v>
      </c>
      <c r="B5765" t="s">
        <v>63</v>
      </c>
      <c r="C5765" s="1">
        <v>42517</v>
      </c>
      <c r="D5765">
        <f>56-0-0</f>
        <v>56</v>
      </c>
      <c r="E5765">
        <v>41.6</v>
      </c>
      <c r="F5765" s="7">
        <v>55.676715843489426</v>
      </c>
      <c r="G5765" s="7">
        <v>1.7335285706230616</v>
      </c>
      <c r="H5765">
        <v>1.34</v>
      </c>
      <c r="I5765" s="7">
        <v>1.5927375246687341</v>
      </c>
      <c r="J5765">
        <v>34.799999999999997</v>
      </c>
      <c r="K5765">
        <v>1418</v>
      </c>
      <c r="L5765">
        <v>1123.2</v>
      </c>
      <c r="M5765">
        <v>221.1</v>
      </c>
      <c r="N5765">
        <v>199.3</v>
      </c>
    </row>
    <row r="5766" spans="1:14" x14ac:dyDescent="0.25">
      <c r="A5766" t="s">
        <v>32</v>
      </c>
      <c r="B5766" t="s">
        <v>63</v>
      </c>
      <c r="C5766" s="1">
        <v>42517</v>
      </c>
      <c r="D5766">
        <f>8-0-0</f>
        <v>8</v>
      </c>
      <c r="E5766">
        <v>6.8</v>
      </c>
      <c r="F5766" s="7">
        <v>7.9538165490699182</v>
      </c>
      <c r="G5766" s="7">
        <v>1.0737527713560753</v>
      </c>
      <c r="H5766">
        <v>0.83</v>
      </c>
      <c r="I5766" s="7">
        <v>0.9865463772201859</v>
      </c>
      <c r="J5766">
        <v>4.7</v>
      </c>
      <c r="K5766">
        <v>192</v>
      </c>
      <c r="L5766">
        <v>183.6</v>
      </c>
      <c r="M5766">
        <v>62.2</v>
      </c>
      <c r="N5766">
        <v>56</v>
      </c>
    </row>
    <row r="5767" spans="1:14" x14ac:dyDescent="0.25">
      <c r="A5767" t="s">
        <v>33</v>
      </c>
      <c r="B5767" t="s">
        <v>63</v>
      </c>
      <c r="C5767" s="1">
        <v>42517</v>
      </c>
      <c r="D5767">
        <v>0</v>
      </c>
      <c r="E5767">
        <v>15</v>
      </c>
      <c r="F5767" s="7">
        <v>0</v>
      </c>
      <c r="G5767" s="7">
        <v>1.2548676966450518</v>
      </c>
      <c r="H5767">
        <v>0.97</v>
      </c>
      <c r="I5767" s="7">
        <v>1.1529517902452775</v>
      </c>
      <c r="J5767">
        <v>54.5</v>
      </c>
      <c r="K5767">
        <v>0</v>
      </c>
      <c r="L5767">
        <v>405</v>
      </c>
      <c r="M5767">
        <v>1088.8</v>
      </c>
      <c r="N5767">
        <v>981.3</v>
      </c>
    </row>
    <row r="5768" spans="1:14" x14ac:dyDescent="0.25">
      <c r="A5768" t="s">
        <v>34</v>
      </c>
      <c r="B5768" t="s">
        <v>63</v>
      </c>
      <c r="C5768" s="1">
        <v>42517</v>
      </c>
      <c r="D5768">
        <f>7-0-0</f>
        <v>7</v>
      </c>
      <c r="E5768">
        <v>7.7</v>
      </c>
      <c r="F5768" s="7">
        <v>6.9595894804361782</v>
      </c>
      <c r="G5768" s="7">
        <v>0.72445970115590641</v>
      </c>
      <c r="H5768">
        <v>0.56000000000000005</v>
      </c>
      <c r="I5768" s="7">
        <v>0.6656216521003665</v>
      </c>
      <c r="J5768">
        <v>4.7</v>
      </c>
      <c r="K5768">
        <v>189.95</v>
      </c>
      <c r="L5768">
        <v>207.9</v>
      </c>
      <c r="M5768">
        <v>17.100000000000001</v>
      </c>
      <c r="N5768">
        <v>15.4</v>
      </c>
    </row>
    <row r="5769" spans="1:14" x14ac:dyDescent="0.25">
      <c r="A5769" t="s">
        <v>35</v>
      </c>
      <c r="B5769" t="s">
        <v>63</v>
      </c>
      <c r="C5769" s="1">
        <v>42517</v>
      </c>
      <c r="D5769">
        <f>23-0-0</f>
        <v>23</v>
      </c>
      <c r="E5769">
        <v>18</v>
      </c>
      <c r="F5769" s="7">
        <v>22.867222578576012</v>
      </c>
      <c r="G5769" s="7">
        <v>0.71152292077812229</v>
      </c>
      <c r="H5769">
        <v>0.55000000000000004</v>
      </c>
      <c r="I5769" s="7">
        <v>0.65373555117000282</v>
      </c>
      <c r="J5769">
        <v>14.5</v>
      </c>
      <c r="K5769">
        <v>591.5</v>
      </c>
      <c r="L5769">
        <v>486</v>
      </c>
      <c r="M5769">
        <v>230.5</v>
      </c>
      <c r="N5769">
        <v>207.7</v>
      </c>
    </row>
    <row r="5770" spans="1:14" x14ac:dyDescent="0.25">
      <c r="A5770" t="s">
        <v>36</v>
      </c>
      <c r="B5770" t="s">
        <v>63</v>
      </c>
      <c r="C5770" s="1">
        <v>42517</v>
      </c>
      <c r="D5770">
        <v>0</v>
      </c>
      <c r="E5770">
        <v>8</v>
      </c>
      <c r="F5770" s="7">
        <v>0</v>
      </c>
      <c r="G5770" s="7">
        <v>0.32341950944460102</v>
      </c>
      <c r="H5770">
        <v>0.25</v>
      </c>
      <c r="I5770" s="7">
        <v>0.29715252325909219</v>
      </c>
      <c r="J5770">
        <v>29.1</v>
      </c>
      <c r="K5770">
        <v>0</v>
      </c>
      <c r="L5770">
        <v>216</v>
      </c>
      <c r="M5770">
        <v>0</v>
      </c>
      <c r="N5770">
        <v>0</v>
      </c>
    </row>
    <row r="5771" spans="1:14" x14ac:dyDescent="0.25">
      <c r="A5771" t="s">
        <v>37</v>
      </c>
      <c r="B5771" t="s">
        <v>63</v>
      </c>
      <c r="C5771" s="1">
        <v>42517</v>
      </c>
      <c r="D5771">
        <v>0</v>
      </c>
      <c r="E5771">
        <v>0</v>
      </c>
      <c r="F5771" s="7">
        <v>0</v>
      </c>
      <c r="G5771" s="7">
        <v>0</v>
      </c>
      <c r="H5771">
        <v>0</v>
      </c>
      <c r="I5771" s="7">
        <v>0</v>
      </c>
      <c r="J5771">
        <v>0</v>
      </c>
      <c r="K5771">
        <v>0</v>
      </c>
      <c r="L5771">
        <v>0</v>
      </c>
      <c r="M5771">
        <v>0</v>
      </c>
      <c r="N5771">
        <v>0</v>
      </c>
    </row>
    <row r="5772" spans="1:14" x14ac:dyDescent="0.25">
      <c r="A5772" t="s">
        <v>38</v>
      </c>
      <c r="B5772" t="s">
        <v>63</v>
      </c>
      <c r="C5772" s="1">
        <v>42517</v>
      </c>
      <c r="D5772">
        <v>0</v>
      </c>
      <c r="E5772">
        <v>10</v>
      </c>
      <c r="F5772" s="7">
        <v>0</v>
      </c>
      <c r="G5772" s="7">
        <v>0</v>
      </c>
      <c r="H5772">
        <v>0</v>
      </c>
      <c r="I5772" s="7">
        <v>0</v>
      </c>
      <c r="J5772">
        <v>36.299999999999997</v>
      </c>
      <c r="K5772">
        <v>0</v>
      </c>
      <c r="L5772">
        <v>270</v>
      </c>
      <c r="M5772">
        <v>729.6</v>
      </c>
      <c r="N5772">
        <v>657.6</v>
      </c>
    </row>
    <row r="5773" spans="1:14" x14ac:dyDescent="0.25">
      <c r="A5773" t="s">
        <v>59</v>
      </c>
      <c r="B5773" t="s">
        <v>63</v>
      </c>
      <c r="C5773" s="1">
        <v>42517</v>
      </c>
      <c r="D5773">
        <v>0</v>
      </c>
      <c r="E5773">
        <v>5</v>
      </c>
      <c r="F5773" s="7">
        <v>0</v>
      </c>
      <c r="G5773" s="7">
        <v>0</v>
      </c>
      <c r="I5773" s="7">
        <v>0</v>
      </c>
      <c r="K5773">
        <v>0</v>
      </c>
      <c r="L5773">
        <v>135</v>
      </c>
      <c r="M5773">
        <v>0</v>
      </c>
      <c r="N5773">
        <v>0</v>
      </c>
    </row>
    <row r="5774" spans="1:14" x14ac:dyDescent="0.25">
      <c r="A5774" t="s">
        <v>1</v>
      </c>
      <c r="B5774" t="s">
        <v>63</v>
      </c>
      <c r="C5774" s="1">
        <v>42518</v>
      </c>
      <c r="D5774">
        <v>629</v>
      </c>
      <c r="E5774">
        <v>507.19999999999993</v>
      </c>
      <c r="F5774">
        <v>614</v>
      </c>
      <c r="G5774">
        <v>162.62290000000002</v>
      </c>
      <c r="H5774">
        <v>177.35000000000002</v>
      </c>
      <c r="I5774">
        <v>208.76000000000002</v>
      </c>
      <c r="J5774">
        <v>547.75838926174492</v>
      </c>
      <c r="K5774">
        <v>17011.199999999997</v>
      </c>
      <c r="L5774">
        <v>15676</v>
      </c>
      <c r="M5774">
        <v>5844.6383999999998</v>
      </c>
      <c r="N5774">
        <v>5329.84</v>
      </c>
    </row>
    <row r="5775" spans="1:14" x14ac:dyDescent="0.25">
      <c r="A5775" t="s">
        <v>2</v>
      </c>
      <c r="B5775" t="s">
        <v>63</v>
      </c>
      <c r="C5775" s="1">
        <v>42518</v>
      </c>
      <c r="D5775">
        <f>11.2-0-0</f>
        <v>11.2</v>
      </c>
      <c r="E5775">
        <v>16.100000000000001</v>
      </c>
      <c r="F5775" s="7">
        <v>10.932909379968203</v>
      </c>
      <c r="G5775" s="7">
        <v>18.981077135607553</v>
      </c>
      <c r="H5775">
        <v>20.7</v>
      </c>
      <c r="I5775" s="7">
        <v>24.366123484634901</v>
      </c>
      <c r="J5775">
        <v>10.3</v>
      </c>
      <c r="K5775">
        <v>429.89999999999992</v>
      </c>
      <c r="L5775">
        <v>450.80000000000007</v>
      </c>
      <c r="M5775">
        <v>46.5</v>
      </c>
      <c r="N5775">
        <v>42.4</v>
      </c>
    </row>
    <row r="5776" spans="1:14" x14ac:dyDescent="0.25">
      <c r="A5776" t="s">
        <v>3</v>
      </c>
      <c r="B5776" t="s">
        <v>63</v>
      </c>
      <c r="C5776" s="1">
        <v>42518</v>
      </c>
      <c r="D5776">
        <f>1.9-0-0</f>
        <v>1.9</v>
      </c>
      <c r="E5776">
        <v>4.5</v>
      </c>
      <c r="F5776" s="7">
        <v>1.8546899841017486</v>
      </c>
      <c r="G5776" s="7">
        <v>12.938309100648434</v>
      </c>
      <c r="H5776">
        <v>14.11</v>
      </c>
      <c r="I5776" s="7">
        <v>16.608985621652099</v>
      </c>
      <c r="J5776">
        <v>4.0999999999999996</v>
      </c>
      <c r="K5776">
        <v>170.20000000000002</v>
      </c>
      <c r="L5776">
        <v>126</v>
      </c>
      <c r="M5776">
        <v>37.799999999999997</v>
      </c>
      <c r="N5776">
        <v>34.5</v>
      </c>
    </row>
    <row r="5777" spans="1:14" x14ac:dyDescent="0.25">
      <c r="A5777" t="s">
        <v>4</v>
      </c>
      <c r="B5777" t="s">
        <v>63</v>
      </c>
      <c r="C5777" s="1">
        <v>42518</v>
      </c>
      <c r="D5777">
        <f>7-0-0</f>
        <v>7</v>
      </c>
      <c r="E5777">
        <v>7.8</v>
      </c>
      <c r="F5777" s="7">
        <v>6.8330683624801276</v>
      </c>
      <c r="G5777" s="7">
        <v>9.6097434000563862</v>
      </c>
      <c r="H5777">
        <v>10.48</v>
      </c>
      <c r="I5777" s="7">
        <v>12.336085706230618</v>
      </c>
      <c r="J5777">
        <v>6.8</v>
      </c>
      <c r="K5777">
        <v>284.29200000000003</v>
      </c>
      <c r="L5777">
        <v>218.4</v>
      </c>
      <c r="M5777">
        <v>56.5</v>
      </c>
      <c r="N5777">
        <v>51.6</v>
      </c>
    </row>
    <row r="5778" spans="1:14" x14ac:dyDescent="0.25">
      <c r="A5778" t="s">
        <v>5</v>
      </c>
      <c r="B5778" t="s">
        <v>63</v>
      </c>
      <c r="C5778" s="1">
        <v>42518</v>
      </c>
      <c r="D5778">
        <f>8.7-0-0</f>
        <v>8.6999999999999993</v>
      </c>
      <c r="E5778">
        <v>7.7</v>
      </c>
      <c r="F5778" s="7">
        <v>8.4925278219395857</v>
      </c>
      <c r="G5778" s="7">
        <v>9.270468108260502</v>
      </c>
      <c r="H5778">
        <v>10.11</v>
      </c>
      <c r="I5778" s="7">
        <v>11.90055596278545</v>
      </c>
      <c r="J5778">
        <v>9</v>
      </c>
      <c r="K5778">
        <v>378.60300000000001</v>
      </c>
      <c r="L5778">
        <v>215.6</v>
      </c>
      <c r="M5778">
        <v>27.4</v>
      </c>
      <c r="N5778">
        <v>25</v>
      </c>
    </row>
    <row r="5779" spans="1:14" x14ac:dyDescent="0.25">
      <c r="A5779" t="s">
        <v>6</v>
      </c>
      <c r="B5779" t="s">
        <v>63</v>
      </c>
      <c r="C5779" s="1">
        <v>42518</v>
      </c>
      <c r="D5779">
        <f>10.1-0-0</f>
        <v>10.1</v>
      </c>
      <c r="E5779">
        <v>15.6</v>
      </c>
      <c r="F5779" s="7">
        <v>9.8591414944356117</v>
      </c>
      <c r="G5779" s="7">
        <v>11.425324691288413</v>
      </c>
      <c r="H5779">
        <v>12.46</v>
      </c>
      <c r="I5779" s="7">
        <v>14.66675838736961</v>
      </c>
      <c r="J5779">
        <v>11.4</v>
      </c>
      <c r="K5779">
        <v>475.48550000000006</v>
      </c>
      <c r="L5779">
        <v>436.8</v>
      </c>
      <c r="M5779">
        <v>48.7</v>
      </c>
      <c r="N5779">
        <v>44.5</v>
      </c>
    </row>
    <row r="5780" spans="1:14" x14ac:dyDescent="0.25">
      <c r="A5780" t="s">
        <v>7</v>
      </c>
      <c r="B5780" t="s">
        <v>63</v>
      </c>
      <c r="C5780" s="1">
        <v>42518</v>
      </c>
      <c r="D5780">
        <f>15.6-0-0</f>
        <v>15.6</v>
      </c>
      <c r="E5780">
        <v>12</v>
      </c>
      <c r="F5780" s="7">
        <v>15.227980922098569</v>
      </c>
      <c r="G5780" s="7">
        <v>9.6555914124612343</v>
      </c>
      <c r="H5780">
        <v>10.53</v>
      </c>
      <c r="I5780" s="7">
        <v>12.394941076966449</v>
      </c>
      <c r="J5780">
        <v>10.199999999999999</v>
      </c>
      <c r="K5780">
        <v>426.90700000000004</v>
      </c>
      <c r="L5780">
        <v>336</v>
      </c>
      <c r="M5780">
        <v>33.4</v>
      </c>
      <c r="N5780">
        <v>30.4</v>
      </c>
    </row>
    <row r="5781" spans="1:14" x14ac:dyDescent="0.25">
      <c r="A5781" t="s">
        <v>8</v>
      </c>
      <c r="B5781" t="s">
        <v>63</v>
      </c>
      <c r="C5781" s="1">
        <v>42518</v>
      </c>
      <c r="D5781">
        <f>15.8-0-0</f>
        <v>15.8</v>
      </c>
      <c r="E5781">
        <v>9.4</v>
      </c>
      <c r="F5781" s="7">
        <v>15.42321144674086</v>
      </c>
      <c r="G5781" s="7">
        <v>7.3356819847758663</v>
      </c>
      <c r="H5781">
        <v>8</v>
      </c>
      <c r="I5781" s="7">
        <v>9.4168593177332962</v>
      </c>
      <c r="J5781">
        <v>8.1</v>
      </c>
      <c r="K5781">
        <v>337.56500000000005</v>
      </c>
      <c r="L5781">
        <v>263.2</v>
      </c>
      <c r="M5781">
        <v>32.6</v>
      </c>
      <c r="N5781">
        <v>29.7</v>
      </c>
    </row>
    <row r="5782" spans="1:14" x14ac:dyDescent="0.25">
      <c r="A5782" t="s">
        <v>9</v>
      </c>
      <c r="B5782" t="s">
        <v>63</v>
      </c>
      <c r="C5782" s="1">
        <v>42518</v>
      </c>
      <c r="D5782">
        <f>11.3-0-0</f>
        <v>11.3</v>
      </c>
      <c r="E5782">
        <v>11.3</v>
      </c>
      <c r="F5782" s="7">
        <v>11.030524642289349</v>
      </c>
      <c r="G5782" s="7">
        <v>9.4997081702847463</v>
      </c>
      <c r="H5782">
        <v>10.36</v>
      </c>
      <c r="I5782" s="7">
        <v>12.194832816464617</v>
      </c>
      <c r="J5782">
        <v>6.6</v>
      </c>
      <c r="K5782">
        <v>277.22999999999996</v>
      </c>
      <c r="L5782">
        <v>316.40000000000003</v>
      </c>
      <c r="M5782">
        <v>23.4</v>
      </c>
      <c r="N5782">
        <v>21.3</v>
      </c>
    </row>
    <row r="5783" spans="1:14" x14ac:dyDescent="0.25">
      <c r="A5783" t="s">
        <v>10</v>
      </c>
      <c r="B5783" t="s">
        <v>63</v>
      </c>
      <c r="C5783" s="1">
        <v>42518</v>
      </c>
      <c r="D5783">
        <f>12.4-0-0</f>
        <v>12.4</v>
      </c>
      <c r="E5783">
        <v>12.5</v>
      </c>
      <c r="F5783" s="7">
        <v>12.10429252782194</v>
      </c>
      <c r="G5783" s="7">
        <v>8.9953800338314061</v>
      </c>
      <c r="H5783">
        <v>9.81</v>
      </c>
      <c r="I5783" s="7">
        <v>11.547423738370453</v>
      </c>
      <c r="J5783">
        <v>10.199999999999999</v>
      </c>
      <c r="K5783">
        <v>425.375</v>
      </c>
      <c r="L5783">
        <v>350</v>
      </c>
      <c r="M5783">
        <v>46.1</v>
      </c>
      <c r="N5783">
        <v>42.1</v>
      </c>
    </row>
    <row r="5784" spans="1:14" x14ac:dyDescent="0.25">
      <c r="A5784" t="s">
        <v>11</v>
      </c>
      <c r="B5784" t="s">
        <v>63</v>
      </c>
      <c r="C5784" s="1">
        <v>42518</v>
      </c>
      <c r="D5784">
        <f>9.5-0-0</f>
        <v>9.5</v>
      </c>
      <c r="E5784">
        <v>9.6</v>
      </c>
      <c r="F5784" s="7">
        <v>9.2734499205087442</v>
      </c>
      <c r="G5784" s="7">
        <v>8.6102567296306738</v>
      </c>
      <c r="H5784">
        <v>9.39</v>
      </c>
      <c r="I5784" s="7">
        <v>11.053038624189456</v>
      </c>
      <c r="J5784">
        <v>7.1</v>
      </c>
      <c r="K5784">
        <v>298.74700000000007</v>
      </c>
      <c r="L5784">
        <v>268.8</v>
      </c>
      <c r="M5784">
        <v>35.9</v>
      </c>
      <c r="N5784">
        <v>32.799999999999997</v>
      </c>
    </row>
    <row r="5785" spans="1:14" x14ac:dyDescent="0.25">
      <c r="A5785" t="s">
        <v>12</v>
      </c>
      <c r="B5785" t="s">
        <v>63</v>
      </c>
      <c r="C5785" s="1">
        <v>42518</v>
      </c>
      <c r="D5785">
        <f>42-0-0</f>
        <v>42</v>
      </c>
      <c r="E5785">
        <v>28.9</v>
      </c>
      <c r="F5785" s="7">
        <v>40.99841017488076</v>
      </c>
      <c r="G5785" s="7">
        <v>6.0794464448829997</v>
      </c>
      <c r="H5785">
        <v>6.63</v>
      </c>
      <c r="I5785" s="7">
        <v>7.8042221595714683</v>
      </c>
      <c r="J5785">
        <v>24.1</v>
      </c>
      <c r="K5785">
        <v>1007.975</v>
      </c>
      <c r="L5785">
        <v>809.19999999999993</v>
      </c>
      <c r="M5785">
        <v>242.6</v>
      </c>
      <c r="N5785">
        <v>221.2</v>
      </c>
    </row>
    <row r="5786" spans="1:14" x14ac:dyDescent="0.25">
      <c r="A5786" t="s">
        <v>13</v>
      </c>
      <c r="B5786" t="s">
        <v>63</v>
      </c>
      <c r="C5786" s="1">
        <v>42518</v>
      </c>
      <c r="D5786">
        <f>13-0-0</f>
        <v>13</v>
      </c>
      <c r="E5786">
        <v>10</v>
      </c>
      <c r="F5786" s="7">
        <v>12.689984101748808</v>
      </c>
      <c r="G5786" s="7">
        <v>6.3912129292359738</v>
      </c>
      <c r="H5786">
        <v>6.97</v>
      </c>
      <c r="I5786" s="7">
        <v>8.2044386805751337</v>
      </c>
      <c r="J5786">
        <v>7.8</v>
      </c>
      <c r="K5786">
        <v>326</v>
      </c>
      <c r="L5786">
        <v>280</v>
      </c>
      <c r="M5786">
        <v>29.3</v>
      </c>
      <c r="N5786">
        <v>26.8</v>
      </c>
    </row>
    <row r="5787" spans="1:14" x14ac:dyDescent="0.25">
      <c r="A5787" t="s">
        <v>14</v>
      </c>
      <c r="B5787" t="s">
        <v>63</v>
      </c>
      <c r="C5787" s="1">
        <v>42518</v>
      </c>
      <c r="D5787">
        <f>8-0-0</f>
        <v>8</v>
      </c>
      <c r="E5787">
        <v>7</v>
      </c>
      <c r="F5787" s="7">
        <v>7.8092209856915735</v>
      </c>
      <c r="G5787" s="7">
        <v>3.8604026444882997</v>
      </c>
      <c r="H5787">
        <v>4.21</v>
      </c>
      <c r="I5787" s="7">
        <v>4.9556222159571464</v>
      </c>
      <c r="J5787">
        <v>6</v>
      </c>
      <c r="K5787">
        <v>253</v>
      </c>
      <c r="L5787">
        <v>196</v>
      </c>
      <c r="M5787">
        <v>15.3</v>
      </c>
      <c r="N5787">
        <v>14</v>
      </c>
    </row>
    <row r="5788" spans="1:14" x14ac:dyDescent="0.25">
      <c r="A5788" t="s">
        <v>15</v>
      </c>
      <c r="B5788" t="s">
        <v>63</v>
      </c>
      <c r="C5788" s="1">
        <v>42518</v>
      </c>
      <c r="D5788">
        <f>14-0-0</f>
        <v>14</v>
      </c>
      <c r="E5788">
        <v>9.9</v>
      </c>
      <c r="F5788" s="7">
        <v>13.666136724960255</v>
      </c>
      <c r="G5788" s="7">
        <v>3.7411978122356917</v>
      </c>
      <c r="H5788">
        <v>4.08</v>
      </c>
      <c r="I5788" s="7">
        <v>4.8025982520439809</v>
      </c>
      <c r="J5788">
        <v>7.5</v>
      </c>
      <c r="K5788">
        <v>315.5</v>
      </c>
      <c r="L5788">
        <v>277.2</v>
      </c>
      <c r="M5788">
        <v>34.200000000000003</v>
      </c>
      <c r="N5788">
        <v>31.2</v>
      </c>
    </row>
    <row r="5789" spans="1:14" x14ac:dyDescent="0.25">
      <c r="A5789" t="s">
        <v>16</v>
      </c>
      <c r="B5789" t="s">
        <v>63</v>
      </c>
      <c r="C5789" s="1">
        <v>42518</v>
      </c>
      <c r="D5789">
        <f>11-0-0</f>
        <v>11</v>
      </c>
      <c r="E5789">
        <v>9.9</v>
      </c>
      <c r="F5789" s="7">
        <v>10.737678855325914</v>
      </c>
      <c r="G5789" s="7">
        <v>6.2261600845785168</v>
      </c>
      <c r="H5789">
        <v>6.79</v>
      </c>
      <c r="I5789" s="7">
        <v>7.9925593459261348</v>
      </c>
      <c r="J5789">
        <v>7.1</v>
      </c>
      <c r="K5789">
        <v>297</v>
      </c>
      <c r="L5789">
        <v>277.2</v>
      </c>
      <c r="M5789">
        <v>60.8</v>
      </c>
      <c r="N5789">
        <v>55.5</v>
      </c>
    </row>
    <row r="5790" spans="1:14" x14ac:dyDescent="0.25">
      <c r="A5790" t="s">
        <v>17</v>
      </c>
      <c r="B5790" t="s">
        <v>63</v>
      </c>
      <c r="C5790" s="1">
        <v>42518</v>
      </c>
      <c r="D5790">
        <v>0</v>
      </c>
      <c r="E5790">
        <v>17</v>
      </c>
      <c r="F5790" s="7">
        <v>0</v>
      </c>
      <c r="G5790" s="7">
        <v>3.0167992162390753</v>
      </c>
      <c r="H5790">
        <v>3.29</v>
      </c>
      <c r="I5790" s="7">
        <v>3.8726833944178178</v>
      </c>
      <c r="J5790">
        <v>60.5</v>
      </c>
      <c r="K5790">
        <v>0</v>
      </c>
      <c r="L5790">
        <v>476</v>
      </c>
      <c r="M5790">
        <v>679.3</v>
      </c>
      <c r="N5790">
        <v>619.4</v>
      </c>
    </row>
    <row r="5791" spans="1:14" x14ac:dyDescent="0.25">
      <c r="A5791" t="s">
        <v>18</v>
      </c>
      <c r="B5791" t="s">
        <v>63</v>
      </c>
      <c r="C5791" s="1">
        <v>42518</v>
      </c>
      <c r="D5791">
        <f>24-0-0</f>
        <v>24</v>
      </c>
      <c r="E5791">
        <v>16.2</v>
      </c>
      <c r="F5791" s="7">
        <v>23.427662957074723</v>
      </c>
      <c r="G5791" s="7">
        <v>2.2740614152805185</v>
      </c>
      <c r="H5791">
        <v>2.48</v>
      </c>
      <c r="I5791" s="7">
        <v>2.9192263884973215</v>
      </c>
      <c r="J5791">
        <v>14</v>
      </c>
      <c r="K5791">
        <v>584.5</v>
      </c>
      <c r="L5791">
        <v>453.59999999999997</v>
      </c>
      <c r="M5791">
        <v>168.9</v>
      </c>
      <c r="N5791">
        <v>154</v>
      </c>
    </row>
    <row r="5792" spans="1:14" x14ac:dyDescent="0.25">
      <c r="A5792" t="s">
        <v>19</v>
      </c>
      <c r="B5792" t="s">
        <v>63</v>
      </c>
      <c r="C5792" s="1">
        <v>42518</v>
      </c>
      <c r="D5792">
        <f>18-0-0</f>
        <v>18</v>
      </c>
      <c r="E5792">
        <v>15</v>
      </c>
      <c r="F5792" s="7">
        <v>17.570747217806041</v>
      </c>
      <c r="G5792" s="7">
        <v>2.264891812799549</v>
      </c>
      <c r="H5792">
        <v>2.4700000000000002</v>
      </c>
      <c r="I5792" s="7">
        <v>2.9074553143501554</v>
      </c>
      <c r="J5792">
        <v>10.6</v>
      </c>
      <c r="K5792">
        <v>442.5</v>
      </c>
      <c r="L5792">
        <v>420</v>
      </c>
      <c r="M5792">
        <v>199.6</v>
      </c>
      <c r="N5792">
        <v>182</v>
      </c>
    </row>
    <row r="5793" spans="1:14" x14ac:dyDescent="0.25">
      <c r="A5793" t="s">
        <v>20</v>
      </c>
      <c r="B5793" t="s">
        <v>63</v>
      </c>
      <c r="C5793" s="1">
        <v>42518</v>
      </c>
      <c r="D5793">
        <f>31-0-0</f>
        <v>31</v>
      </c>
      <c r="E5793">
        <v>23.5</v>
      </c>
      <c r="F5793" s="7">
        <v>30.26073131955485</v>
      </c>
      <c r="G5793" s="7">
        <v>1.8522597011559063</v>
      </c>
      <c r="H5793">
        <v>2.02</v>
      </c>
      <c r="I5793" s="7">
        <v>2.3777569777276573</v>
      </c>
      <c r="J5793">
        <v>20.9</v>
      </c>
      <c r="K5793">
        <v>876.5</v>
      </c>
      <c r="L5793">
        <v>658</v>
      </c>
      <c r="M5793">
        <v>200.4</v>
      </c>
      <c r="N5793">
        <v>182.7</v>
      </c>
    </row>
    <row r="5794" spans="1:14" x14ac:dyDescent="0.25">
      <c r="A5794" t="s">
        <v>21</v>
      </c>
      <c r="B5794" t="s">
        <v>63</v>
      </c>
      <c r="C5794" s="1">
        <v>42518</v>
      </c>
      <c r="D5794">
        <f>29-0-0</f>
        <v>29</v>
      </c>
      <c r="E5794">
        <v>22.5</v>
      </c>
      <c r="F5794" s="7">
        <v>28.308426073131955</v>
      </c>
      <c r="G5794" s="7">
        <v>2.7692199492528897</v>
      </c>
      <c r="H5794">
        <v>3.02</v>
      </c>
      <c r="I5794" s="7">
        <v>3.5548643924443191</v>
      </c>
      <c r="J5794">
        <v>18.2</v>
      </c>
      <c r="K5794">
        <v>761</v>
      </c>
      <c r="L5794">
        <v>630</v>
      </c>
      <c r="M5794">
        <v>320.39999999999998</v>
      </c>
      <c r="N5794">
        <v>292.2</v>
      </c>
    </row>
    <row r="5795" spans="1:14" x14ac:dyDescent="0.25">
      <c r="A5795" t="s">
        <v>22</v>
      </c>
      <c r="B5795" t="s">
        <v>63</v>
      </c>
      <c r="C5795" s="1">
        <v>42518</v>
      </c>
      <c r="D5795">
        <f>17-0-0</f>
        <v>17</v>
      </c>
      <c r="E5795">
        <v>17.100000000000001</v>
      </c>
      <c r="F5795" s="7">
        <v>16.594594594594593</v>
      </c>
      <c r="G5795" s="7">
        <v>1.3020835522977163</v>
      </c>
      <c r="H5795">
        <v>1.42</v>
      </c>
      <c r="I5795" s="7">
        <v>1.6714925288976599</v>
      </c>
      <c r="J5795">
        <v>12.2</v>
      </c>
      <c r="K5795">
        <v>510</v>
      </c>
      <c r="L5795">
        <v>478.80000000000007</v>
      </c>
      <c r="M5795">
        <v>202.4</v>
      </c>
      <c r="N5795">
        <v>184.6</v>
      </c>
    </row>
    <row r="5796" spans="1:14" x14ac:dyDescent="0.25">
      <c r="A5796" t="s">
        <v>23</v>
      </c>
      <c r="B5796" t="s">
        <v>63</v>
      </c>
      <c r="C5796" s="1">
        <v>42518</v>
      </c>
      <c r="D5796">
        <f>4.2-0-0</f>
        <v>4.2</v>
      </c>
      <c r="E5796">
        <v>5</v>
      </c>
      <c r="F5796" s="7">
        <v>4.0998410174880764</v>
      </c>
      <c r="G5796" s="7">
        <v>2.1548565830279109</v>
      </c>
      <c r="H5796">
        <v>2.35</v>
      </c>
      <c r="I5796" s="7">
        <v>2.7662024245841557</v>
      </c>
      <c r="J5796">
        <v>3.3</v>
      </c>
      <c r="K5796">
        <v>138.29000000000002</v>
      </c>
      <c r="L5796">
        <v>140</v>
      </c>
      <c r="M5796">
        <v>5</v>
      </c>
      <c r="N5796">
        <v>4.5</v>
      </c>
    </row>
    <row r="5797" spans="1:14" x14ac:dyDescent="0.25">
      <c r="A5797" t="s">
        <v>24</v>
      </c>
      <c r="B5797" t="s">
        <v>63</v>
      </c>
      <c r="C5797" s="1">
        <v>42518</v>
      </c>
      <c r="D5797">
        <f>43.5-0-0</f>
        <v>43.5</v>
      </c>
      <c r="E5797">
        <v>41</v>
      </c>
      <c r="F5797" s="7">
        <v>42.462639109697932</v>
      </c>
      <c r="G5797" s="7">
        <v>1.5771716267268112</v>
      </c>
      <c r="H5797">
        <v>1.72</v>
      </c>
      <c r="I5797" s="7">
        <v>2.0246247533126582</v>
      </c>
      <c r="J5797">
        <v>24.7</v>
      </c>
      <c r="K5797">
        <v>1031.5</v>
      </c>
      <c r="L5797">
        <v>1148</v>
      </c>
      <c r="M5797">
        <v>409.6</v>
      </c>
      <c r="N5797">
        <v>373.6</v>
      </c>
    </row>
    <row r="5798" spans="1:14" x14ac:dyDescent="0.25">
      <c r="A5798" t="s">
        <v>25</v>
      </c>
      <c r="B5798" t="s">
        <v>63</v>
      </c>
      <c r="C5798" s="1">
        <v>42518</v>
      </c>
      <c r="D5798">
        <f>11-0-0</f>
        <v>11</v>
      </c>
      <c r="E5798">
        <v>6.3</v>
      </c>
      <c r="F5798" s="7">
        <v>10.737678855325914</v>
      </c>
      <c r="G5798" s="7">
        <v>2.1181781731040314</v>
      </c>
      <c r="H5798">
        <v>2.31</v>
      </c>
      <c r="I5798" s="7">
        <v>2.7191181279954888</v>
      </c>
      <c r="J5798">
        <v>4.4000000000000004</v>
      </c>
      <c r="K5798">
        <v>185</v>
      </c>
      <c r="L5798">
        <v>176.4</v>
      </c>
      <c r="M5798">
        <v>11</v>
      </c>
      <c r="N5798">
        <v>10</v>
      </c>
    </row>
    <row r="5799" spans="1:14" x14ac:dyDescent="0.25">
      <c r="A5799" t="s">
        <v>26</v>
      </c>
      <c r="B5799" t="s">
        <v>63</v>
      </c>
      <c r="C5799" s="1">
        <v>42518</v>
      </c>
      <c r="D5799">
        <f>21-0-0</f>
        <v>21</v>
      </c>
      <c r="E5799">
        <v>13.8</v>
      </c>
      <c r="F5799" s="7">
        <v>20.49920508744038</v>
      </c>
      <c r="G5799" s="7">
        <v>1.4304579870312939</v>
      </c>
      <c r="H5799">
        <v>1.56</v>
      </c>
      <c r="I5799" s="7">
        <v>1.8362875669579926</v>
      </c>
      <c r="J5799">
        <v>12.9</v>
      </c>
      <c r="K5799">
        <v>539</v>
      </c>
      <c r="L5799">
        <v>386.40000000000003</v>
      </c>
      <c r="M5799">
        <v>64.8</v>
      </c>
      <c r="N5799">
        <v>59.1</v>
      </c>
    </row>
    <row r="5800" spans="1:14" x14ac:dyDescent="0.25">
      <c r="A5800" t="s">
        <v>27</v>
      </c>
      <c r="B5800" t="s">
        <v>63</v>
      </c>
      <c r="C5800" s="1">
        <v>42518</v>
      </c>
      <c r="D5800">
        <f>23-0-0</f>
        <v>23</v>
      </c>
      <c r="E5800">
        <v>18.2</v>
      </c>
      <c r="F5800" s="7">
        <v>22.451510333863276</v>
      </c>
      <c r="G5800" s="7">
        <v>1.2378963349309275</v>
      </c>
      <c r="H5800">
        <v>1.35</v>
      </c>
      <c r="I5800" s="7">
        <v>1.5890950098674936</v>
      </c>
      <c r="J5800">
        <v>13.3</v>
      </c>
      <c r="K5800">
        <v>556.5</v>
      </c>
      <c r="L5800">
        <v>509.59999999999997</v>
      </c>
      <c r="M5800">
        <v>216.2</v>
      </c>
      <c r="N5800">
        <v>197.2</v>
      </c>
    </row>
    <row r="5801" spans="1:14" x14ac:dyDescent="0.25">
      <c r="A5801" t="s">
        <v>28</v>
      </c>
      <c r="B5801" t="s">
        <v>63</v>
      </c>
      <c r="C5801" s="1">
        <v>42518</v>
      </c>
      <c r="D5801">
        <f>8-0-0</f>
        <v>8</v>
      </c>
      <c r="E5801">
        <v>7</v>
      </c>
      <c r="F5801" s="7">
        <v>7.8092209856915735</v>
      </c>
      <c r="G5801" s="7">
        <v>1.2287267324499578</v>
      </c>
      <c r="H5801">
        <v>1.34</v>
      </c>
      <c r="I5801" s="7">
        <v>1.5773239357203273</v>
      </c>
      <c r="J5801">
        <v>4.7</v>
      </c>
      <c r="K5801">
        <v>197</v>
      </c>
      <c r="L5801">
        <v>196</v>
      </c>
      <c r="M5801">
        <v>77.099999999999994</v>
      </c>
      <c r="N5801">
        <v>70.3</v>
      </c>
    </row>
    <row r="5802" spans="1:14" x14ac:dyDescent="0.25">
      <c r="A5802" t="s">
        <v>29</v>
      </c>
      <c r="B5802" t="s">
        <v>63</v>
      </c>
      <c r="C5802" s="1">
        <v>42518</v>
      </c>
      <c r="D5802">
        <f>23-0-0</f>
        <v>23</v>
      </c>
      <c r="E5802">
        <v>12.4</v>
      </c>
      <c r="F5802" s="7">
        <v>22.451510333863276</v>
      </c>
      <c r="G5802" s="7">
        <v>1.1828787200451085</v>
      </c>
      <c r="H5802">
        <v>1.29</v>
      </c>
      <c r="I5802" s="7">
        <v>1.5184685649844938</v>
      </c>
      <c r="J5802">
        <v>11.4</v>
      </c>
      <c r="K5802">
        <v>475</v>
      </c>
      <c r="L5802">
        <v>347.2</v>
      </c>
      <c r="M5802">
        <v>40.200000000000003</v>
      </c>
      <c r="N5802">
        <v>36.6</v>
      </c>
    </row>
    <row r="5803" spans="1:14" x14ac:dyDescent="0.25">
      <c r="A5803" t="s">
        <v>30</v>
      </c>
      <c r="B5803" t="s">
        <v>63</v>
      </c>
      <c r="C5803" s="1">
        <v>42518</v>
      </c>
      <c r="D5803">
        <f>34-0-0</f>
        <v>34</v>
      </c>
      <c r="E5803">
        <v>31.3</v>
      </c>
      <c r="F5803" s="7">
        <v>33.189189189189186</v>
      </c>
      <c r="G5803" s="7">
        <v>1.4671363969551736</v>
      </c>
      <c r="H5803">
        <v>1.6</v>
      </c>
      <c r="I5803" s="7">
        <v>1.8833718635466594</v>
      </c>
      <c r="J5803">
        <v>23.4</v>
      </c>
      <c r="K5803">
        <v>980.5</v>
      </c>
      <c r="L5803">
        <v>876.4</v>
      </c>
      <c r="M5803">
        <v>88.6</v>
      </c>
      <c r="N5803">
        <v>80.8</v>
      </c>
    </row>
    <row r="5804" spans="1:14" x14ac:dyDescent="0.25">
      <c r="A5804" t="s">
        <v>31</v>
      </c>
      <c r="B5804" t="s">
        <v>63</v>
      </c>
      <c r="C5804" s="1">
        <v>42518</v>
      </c>
      <c r="D5804">
        <f>58-0-0</f>
        <v>58</v>
      </c>
      <c r="E5804">
        <v>41.6</v>
      </c>
      <c r="F5804" s="7">
        <v>56.616852146263909</v>
      </c>
      <c r="G5804" s="7">
        <v>1.2287267324499578</v>
      </c>
      <c r="H5804">
        <v>1.34</v>
      </c>
      <c r="I5804" s="7">
        <v>1.5773239357203273</v>
      </c>
      <c r="J5804">
        <v>35.299999999999997</v>
      </c>
      <c r="K5804">
        <v>1476</v>
      </c>
      <c r="L5804">
        <v>1164.8</v>
      </c>
      <c r="M5804">
        <v>230.9</v>
      </c>
      <c r="N5804">
        <v>210.6</v>
      </c>
    </row>
    <row r="5805" spans="1:14" x14ac:dyDescent="0.25">
      <c r="A5805" t="s">
        <v>32</v>
      </c>
      <c r="B5805" t="s">
        <v>63</v>
      </c>
      <c r="C5805" s="1">
        <v>42518</v>
      </c>
      <c r="D5805">
        <f>8-0-0</f>
        <v>8</v>
      </c>
      <c r="E5805">
        <v>6.8</v>
      </c>
      <c r="F5805" s="7">
        <v>7.8092209856915735</v>
      </c>
      <c r="G5805" s="7">
        <v>0.76107700592049621</v>
      </c>
      <c r="H5805">
        <v>0.83</v>
      </c>
      <c r="I5805" s="7">
        <v>0.9769991542148293</v>
      </c>
      <c r="J5805">
        <v>4.8</v>
      </c>
      <c r="K5805">
        <v>200</v>
      </c>
      <c r="L5805">
        <v>190.4</v>
      </c>
      <c r="M5805">
        <v>65</v>
      </c>
      <c r="N5805">
        <v>59.3</v>
      </c>
    </row>
    <row r="5806" spans="1:14" x14ac:dyDescent="0.25">
      <c r="A5806" t="s">
        <v>33</v>
      </c>
      <c r="B5806" t="s">
        <v>63</v>
      </c>
      <c r="C5806" s="1">
        <v>42518</v>
      </c>
      <c r="D5806">
        <v>0</v>
      </c>
      <c r="E5806">
        <v>15</v>
      </c>
      <c r="F5806" s="7">
        <v>0</v>
      </c>
      <c r="G5806" s="7">
        <v>0.88945144065407378</v>
      </c>
      <c r="H5806">
        <v>0.97</v>
      </c>
      <c r="I5806" s="7">
        <v>1.141794192275162</v>
      </c>
      <c r="J5806">
        <v>53.4</v>
      </c>
      <c r="K5806">
        <v>0</v>
      </c>
      <c r="L5806">
        <v>420</v>
      </c>
      <c r="M5806">
        <v>1099.9000000000001</v>
      </c>
      <c r="N5806">
        <v>1003</v>
      </c>
    </row>
    <row r="5807" spans="1:14" x14ac:dyDescent="0.25">
      <c r="A5807" t="s">
        <v>34</v>
      </c>
      <c r="B5807" t="s">
        <v>63</v>
      </c>
      <c r="C5807" s="1">
        <v>42518</v>
      </c>
      <c r="D5807">
        <f>6.8-0-0</f>
        <v>6.8</v>
      </c>
      <c r="E5807">
        <v>7.7</v>
      </c>
      <c r="F5807" s="7">
        <v>6.6378378378378375</v>
      </c>
      <c r="G5807" s="7">
        <v>0.51349773893431072</v>
      </c>
      <c r="H5807">
        <v>0.56000000000000005</v>
      </c>
      <c r="I5807" s="7">
        <v>0.65918015224133075</v>
      </c>
      <c r="J5807">
        <v>4.7</v>
      </c>
      <c r="K5807">
        <v>196.77499999999998</v>
      </c>
      <c r="L5807">
        <v>215.6</v>
      </c>
      <c r="M5807">
        <v>17.8</v>
      </c>
      <c r="N5807">
        <v>16.2</v>
      </c>
    </row>
    <row r="5808" spans="1:14" x14ac:dyDescent="0.25">
      <c r="A5808" t="s">
        <v>35</v>
      </c>
      <c r="B5808" t="s">
        <v>63</v>
      </c>
      <c r="C5808" s="1">
        <v>42518</v>
      </c>
      <c r="D5808">
        <f>23-0-0</f>
        <v>23</v>
      </c>
      <c r="E5808">
        <v>18</v>
      </c>
      <c r="F5808" s="7">
        <v>22.451510333863276</v>
      </c>
      <c r="G5808" s="7">
        <v>0.50432813645334085</v>
      </c>
      <c r="H5808">
        <v>0.55000000000000004</v>
      </c>
      <c r="I5808" s="7">
        <v>0.64740907809416415</v>
      </c>
      <c r="J5808">
        <v>14.7</v>
      </c>
      <c r="K5808">
        <v>614.5</v>
      </c>
      <c r="L5808">
        <v>504</v>
      </c>
      <c r="M5808">
        <v>240.2</v>
      </c>
      <c r="N5808">
        <v>219.1</v>
      </c>
    </row>
    <row r="5809" spans="1:14" x14ac:dyDescent="0.25">
      <c r="A5809" t="s">
        <v>36</v>
      </c>
      <c r="B5809" t="s">
        <v>63</v>
      </c>
      <c r="C5809" s="1">
        <v>42518</v>
      </c>
      <c r="D5809">
        <v>0</v>
      </c>
      <c r="E5809">
        <v>8</v>
      </c>
      <c r="F5809" s="7">
        <v>0</v>
      </c>
      <c r="G5809" s="7">
        <v>0.22924006202424582</v>
      </c>
      <c r="H5809">
        <v>0.25</v>
      </c>
      <c r="I5809" s="7">
        <v>0.29427685367916551</v>
      </c>
      <c r="J5809">
        <v>28.5</v>
      </c>
      <c r="K5809">
        <v>0</v>
      </c>
      <c r="L5809">
        <v>224</v>
      </c>
      <c r="M5809">
        <v>0</v>
      </c>
      <c r="N5809">
        <v>0</v>
      </c>
    </row>
    <row r="5810" spans="1:14" x14ac:dyDescent="0.25">
      <c r="A5810" t="s">
        <v>37</v>
      </c>
      <c r="B5810" t="s">
        <v>63</v>
      </c>
      <c r="C5810" s="1">
        <v>42518</v>
      </c>
      <c r="D5810">
        <v>0</v>
      </c>
      <c r="E5810">
        <v>0</v>
      </c>
      <c r="F5810" s="7">
        <v>0</v>
      </c>
      <c r="G5810" s="7">
        <v>0</v>
      </c>
      <c r="H5810">
        <v>0</v>
      </c>
      <c r="I5810" s="7">
        <v>0</v>
      </c>
      <c r="J5810">
        <v>0</v>
      </c>
      <c r="K5810">
        <v>0</v>
      </c>
      <c r="L5810">
        <v>0</v>
      </c>
      <c r="M5810">
        <v>0</v>
      </c>
      <c r="N5810">
        <v>0</v>
      </c>
    </row>
    <row r="5811" spans="1:14" x14ac:dyDescent="0.25">
      <c r="A5811" t="s">
        <v>38</v>
      </c>
      <c r="B5811" t="s">
        <v>63</v>
      </c>
      <c r="C5811" s="1">
        <v>42518</v>
      </c>
      <c r="D5811">
        <v>0</v>
      </c>
      <c r="E5811">
        <v>10</v>
      </c>
      <c r="F5811" s="7">
        <v>0</v>
      </c>
      <c r="G5811" s="7">
        <v>0</v>
      </c>
      <c r="H5811">
        <v>0</v>
      </c>
      <c r="I5811" s="7">
        <v>0</v>
      </c>
      <c r="J5811">
        <v>35.6</v>
      </c>
      <c r="K5811">
        <v>0</v>
      </c>
      <c r="L5811">
        <v>280</v>
      </c>
      <c r="M5811">
        <v>736.9</v>
      </c>
      <c r="N5811">
        <v>672</v>
      </c>
    </row>
    <row r="5812" spans="1:14" x14ac:dyDescent="0.25">
      <c r="A5812" t="s">
        <v>59</v>
      </c>
      <c r="B5812" t="s">
        <v>63</v>
      </c>
      <c r="C5812" s="1">
        <v>42518</v>
      </c>
      <c r="D5812">
        <v>0</v>
      </c>
      <c r="E5812">
        <v>5</v>
      </c>
      <c r="F5812" s="7">
        <v>0</v>
      </c>
      <c r="G5812" s="7">
        <v>0</v>
      </c>
      <c r="I5812" s="7">
        <v>0</v>
      </c>
      <c r="K5812">
        <v>0</v>
      </c>
      <c r="L5812">
        <v>140</v>
      </c>
      <c r="M5812">
        <v>0</v>
      </c>
      <c r="N5812">
        <v>0</v>
      </c>
    </row>
    <row r="5813" spans="1:14" x14ac:dyDescent="0.25">
      <c r="A5813" t="s">
        <v>1</v>
      </c>
      <c r="B5813" t="s">
        <v>63</v>
      </c>
      <c r="C5813" s="1">
        <v>42519</v>
      </c>
      <c r="D5813">
        <v>630.90000000000009</v>
      </c>
      <c r="E5813">
        <v>507.19999999999993</v>
      </c>
      <c r="F5813">
        <v>523</v>
      </c>
      <c r="G5813">
        <v>146.34780000000001</v>
      </c>
      <c r="H5813">
        <v>177.35000000000002</v>
      </c>
      <c r="I5813">
        <v>177.82000000000002</v>
      </c>
      <c r="J5813">
        <v>547.59333333333336</v>
      </c>
      <c r="K5813">
        <v>17642.099999999999</v>
      </c>
      <c r="L5813">
        <v>16199</v>
      </c>
      <c r="M5813">
        <v>5990.9862000000003</v>
      </c>
      <c r="N5813">
        <v>5507.66</v>
      </c>
    </row>
    <row r="5814" spans="1:14" x14ac:dyDescent="0.25">
      <c r="A5814" t="s">
        <v>2</v>
      </c>
      <c r="B5814" t="s">
        <v>63</v>
      </c>
      <c r="C5814" s="1">
        <v>42519</v>
      </c>
      <c r="D5814">
        <f>10.9-0-0</f>
        <v>10.9</v>
      </c>
      <c r="E5814">
        <v>16.100000000000001</v>
      </c>
      <c r="F5814" s="7">
        <v>9.0358218418132807</v>
      </c>
      <c r="G5814" s="7">
        <v>17.081474259937973</v>
      </c>
      <c r="H5814">
        <v>20.7</v>
      </c>
      <c r="I5814" s="7">
        <v>20.754857626162952</v>
      </c>
      <c r="J5814">
        <v>10.3</v>
      </c>
      <c r="K5814">
        <v>440.84499999999997</v>
      </c>
      <c r="L5814">
        <v>466.90000000000003</v>
      </c>
      <c r="M5814">
        <v>47.7</v>
      </c>
      <c r="N5814">
        <v>43.8</v>
      </c>
    </row>
    <row r="5815" spans="1:14" x14ac:dyDescent="0.25">
      <c r="A5815" t="s">
        <v>3</v>
      </c>
      <c r="B5815" t="s">
        <v>63</v>
      </c>
      <c r="C5815" s="1">
        <v>42519</v>
      </c>
      <c r="D5815">
        <f>2.1-0-0</f>
        <v>2.1</v>
      </c>
      <c r="E5815">
        <v>4.5</v>
      </c>
      <c r="F5815" s="7">
        <v>1.740846409890632</v>
      </c>
      <c r="G5815" s="7">
        <v>11.643459024527768</v>
      </c>
      <c r="H5815">
        <v>14.11</v>
      </c>
      <c r="I5815" s="7">
        <v>14.147393290104313</v>
      </c>
      <c r="J5815">
        <v>4</v>
      </c>
      <c r="K5815">
        <v>172.31</v>
      </c>
      <c r="L5815">
        <v>130.5</v>
      </c>
      <c r="M5815">
        <v>38.299999999999997</v>
      </c>
      <c r="N5815">
        <v>35.200000000000003</v>
      </c>
    </row>
    <row r="5816" spans="1:14" x14ac:dyDescent="0.25">
      <c r="A5816" t="s">
        <v>4</v>
      </c>
      <c r="B5816" t="s">
        <v>63</v>
      </c>
      <c r="C5816" s="1">
        <v>42519</v>
      </c>
      <c r="D5816">
        <f>6.7-0-0</f>
        <v>6.7</v>
      </c>
      <c r="E5816">
        <v>7.8</v>
      </c>
      <c r="F5816" s="7">
        <v>5.5541290220320167</v>
      </c>
      <c r="G5816" s="7">
        <v>8.6480120890893701</v>
      </c>
      <c r="H5816">
        <v>10.48</v>
      </c>
      <c r="I5816" s="7">
        <v>10.50777332957429</v>
      </c>
      <c r="J5816">
        <v>6.8</v>
      </c>
      <c r="K5816">
        <v>291.03700000000003</v>
      </c>
      <c r="L5816">
        <v>226.2</v>
      </c>
      <c r="M5816">
        <v>57.9</v>
      </c>
      <c r="N5816">
        <v>53.2</v>
      </c>
    </row>
    <row r="5817" spans="1:14" x14ac:dyDescent="0.25">
      <c r="A5817" t="s">
        <v>5</v>
      </c>
      <c r="B5817" t="s">
        <v>63</v>
      </c>
      <c r="C5817" s="1">
        <v>42519</v>
      </c>
      <c r="D5817">
        <f>9.6-0-0</f>
        <v>9.6</v>
      </c>
      <c r="E5817">
        <v>7.7</v>
      </c>
      <c r="F5817" s="7">
        <v>7.9581550166428903</v>
      </c>
      <c r="G5817" s="7">
        <v>8.3426910515928938</v>
      </c>
      <c r="H5817">
        <v>10.11</v>
      </c>
      <c r="I5817" s="7">
        <v>10.136792782633211</v>
      </c>
      <c r="J5817">
        <v>9</v>
      </c>
      <c r="K5817">
        <v>388.21299999999997</v>
      </c>
      <c r="L5817">
        <v>223.3</v>
      </c>
      <c r="M5817">
        <v>28.1</v>
      </c>
      <c r="N5817">
        <v>25.8</v>
      </c>
    </row>
    <row r="5818" spans="1:14" x14ac:dyDescent="0.25">
      <c r="A5818" t="s">
        <v>6</v>
      </c>
      <c r="B5818" t="s">
        <v>63</v>
      </c>
      <c r="C5818" s="1">
        <v>42519</v>
      </c>
      <c r="D5818">
        <f>13.1-0-0</f>
        <v>13.1</v>
      </c>
      <c r="E5818">
        <v>15.6</v>
      </c>
      <c r="F5818" s="7">
        <v>10.859565699793944</v>
      </c>
      <c r="G5818" s="7">
        <v>10.281892235692135</v>
      </c>
      <c r="H5818">
        <v>12.46</v>
      </c>
      <c r="I5818" s="7">
        <v>12.493020580772486</v>
      </c>
      <c r="J5818">
        <v>11.4</v>
      </c>
      <c r="K5818">
        <v>488.53550000000007</v>
      </c>
      <c r="L5818">
        <v>452.4</v>
      </c>
      <c r="M5818">
        <v>50</v>
      </c>
      <c r="N5818">
        <v>46</v>
      </c>
    </row>
    <row r="5819" spans="1:14" x14ac:dyDescent="0.25">
      <c r="A5819" t="s">
        <v>7</v>
      </c>
      <c r="B5819" t="s">
        <v>63</v>
      </c>
      <c r="C5819" s="1">
        <v>42519</v>
      </c>
      <c r="D5819">
        <f>17.7-0-0</f>
        <v>17.7</v>
      </c>
      <c r="E5819">
        <v>12</v>
      </c>
      <c r="F5819" s="7">
        <v>14.672848311935329</v>
      </c>
      <c r="G5819" s="7">
        <v>8.6892716887510559</v>
      </c>
      <c r="H5819">
        <v>10.53</v>
      </c>
      <c r="I5819" s="7">
        <v>10.557905835917676</v>
      </c>
      <c r="J5819">
        <v>10.3</v>
      </c>
      <c r="K5819">
        <v>444.577</v>
      </c>
      <c r="L5819">
        <v>348</v>
      </c>
      <c r="M5819">
        <v>34.799999999999997</v>
      </c>
      <c r="N5819">
        <v>32</v>
      </c>
    </row>
    <row r="5820" spans="1:14" x14ac:dyDescent="0.25">
      <c r="A5820" t="s">
        <v>8</v>
      </c>
      <c r="B5820" t="s">
        <v>63</v>
      </c>
      <c r="C5820" s="1">
        <v>42519</v>
      </c>
      <c r="D5820">
        <f>11-0-0</f>
        <v>11</v>
      </c>
      <c r="E5820">
        <v>9.4</v>
      </c>
      <c r="F5820" s="7">
        <v>9.1187192899033107</v>
      </c>
      <c r="G5820" s="7">
        <v>6.6015359458697489</v>
      </c>
      <c r="H5820">
        <v>8</v>
      </c>
      <c r="I5820" s="7">
        <v>8.0212010149422053</v>
      </c>
      <c r="J5820">
        <v>8.1</v>
      </c>
      <c r="K5820">
        <v>348.60500000000002</v>
      </c>
      <c r="L5820">
        <v>272.60000000000002</v>
      </c>
      <c r="M5820">
        <v>33.700000000000003</v>
      </c>
      <c r="N5820">
        <v>30.9</v>
      </c>
    </row>
    <row r="5821" spans="1:14" x14ac:dyDescent="0.25">
      <c r="A5821" t="s">
        <v>9</v>
      </c>
      <c r="B5821" t="s">
        <v>63</v>
      </c>
      <c r="C5821" s="1">
        <v>42519</v>
      </c>
      <c r="D5821">
        <f>11.3-0-0</f>
        <v>11.3</v>
      </c>
      <c r="E5821">
        <v>11.3</v>
      </c>
      <c r="F5821" s="7">
        <v>9.3674116341734024</v>
      </c>
      <c r="G5821" s="7">
        <v>8.5489890499013228</v>
      </c>
      <c r="H5821">
        <v>10.36</v>
      </c>
      <c r="I5821" s="7">
        <v>10.387455314350154</v>
      </c>
      <c r="J5821">
        <v>6.7</v>
      </c>
      <c r="K5821">
        <v>288.47999999999996</v>
      </c>
      <c r="L5821">
        <v>327.70000000000005</v>
      </c>
      <c r="M5821">
        <v>24.4</v>
      </c>
      <c r="N5821">
        <v>22.4</v>
      </c>
    </row>
    <row r="5822" spans="1:14" x14ac:dyDescent="0.25">
      <c r="A5822" t="s">
        <v>10</v>
      </c>
      <c r="B5822" t="s">
        <v>63</v>
      </c>
      <c r="C5822" s="1">
        <v>42519</v>
      </c>
      <c r="D5822">
        <f>12.4-0-0</f>
        <v>12.4</v>
      </c>
      <c r="E5822">
        <v>12.5</v>
      </c>
      <c r="F5822" s="7">
        <v>10.279283563163732</v>
      </c>
      <c r="G5822" s="7">
        <v>8.0951334536227808</v>
      </c>
      <c r="H5822">
        <v>9.81</v>
      </c>
      <c r="I5822" s="7">
        <v>9.8359977445728788</v>
      </c>
      <c r="J5822">
        <v>10.199999999999999</v>
      </c>
      <c r="K5822">
        <v>437.7650000000001</v>
      </c>
      <c r="L5822">
        <v>362.5</v>
      </c>
      <c r="M5822">
        <v>47.5</v>
      </c>
      <c r="N5822">
        <v>43.7</v>
      </c>
    </row>
    <row r="5823" spans="1:14" x14ac:dyDescent="0.25">
      <c r="A5823" t="s">
        <v>11</v>
      </c>
      <c r="B5823" t="s">
        <v>63</v>
      </c>
      <c r="C5823" s="1">
        <v>42519</v>
      </c>
      <c r="D5823">
        <f>9.2-0-0</f>
        <v>9.1999999999999993</v>
      </c>
      <c r="E5823">
        <v>9.6</v>
      </c>
      <c r="F5823" s="7">
        <v>7.6265652242827686</v>
      </c>
      <c r="G5823" s="7">
        <v>7.7485528164646178</v>
      </c>
      <c r="H5823">
        <v>9.39</v>
      </c>
      <c r="I5823" s="7">
        <v>9.4148846912884139</v>
      </c>
      <c r="J5823">
        <v>7.2</v>
      </c>
      <c r="K5823">
        <v>307.98700000000008</v>
      </c>
      <c r="L5823">
        <v>278.39999999999998</v>
      </c>
      <c r="M5823">
        <v>37.1</v>
      </c>
      <c r="N5823">
        <v>34.1</v>
      </c>
    </row>
    <row r="5824" spans="1:14" x14ac:dyDescent="0.25">
      <c r="A5824" t="s">
        <v>12</v>
      </c>
      <c r="B5824" t="s">
        <v>63</v>
      </c>
      <c r="C5824" s="1">
        <v>42519</v>
      </c>
      <c r="D5824">
        <f>40.9-0-0</f>
        <v>40.9</v>
      </c>
      <c r="E5824">
        <v>28.9</v>
      </c>
      <c r="F5824" s="7">
        <v>33.905056268822314</v>
      </c>
      <c r="G5824" s="7">
        <v>5.471022915139554</v>
      </c>
      <c r="H5824">
        <v>6.63</v>
      </c>
      <c r="I5824" s="7">
        <v>6.6475703411333527</v>
      </c>
      <c r="J5824">
        <v>24.4</v>
      </c>
      <c r="K5824">
        <v>1048.8849999999998</v>
      </c>
      <c r="L5824">
        <v>838.09999999999991</v>
      </c>
      <c r="M5824">
        <v>252.6</v>
      </c>
      <c r="N5824">
        <v>232.2</v>
      </c>
    </row>
    <row r="5825" spans="1:14" x14ac:dyDescent="0.25">
      <c r="A5825" t="s">
        <v>13</v>
      </c>
      <c r="B5825" t="s">
        <v>63</v>
      </c>
      <c r="C5825" s="1">
        <v>42519</v>
      </c>
      <c r="D5825">
        <f>12-0-0</f>
        <v>12</v>
      </c>
      <c r="E5825">
        <v>10</v>
      </c>
      <c r="F5825" s="7">
        <v>9.9476937708036122</v>
      </c>
      <c r="G5825" s="7">
        <v>5.7515881928390185</v>
      </c>
      <c r="H5825">
        <v>6.97</v>
      </c>
      <c r="I5825" s="7">
        <v>6.9884713842683954</v>
      </c>
      <c r="J5825">
        <v>7.9</v>
      </c>
      <c r="K5825">
        <v>338</v>
      </c>
      <c r="L5825">
        <v>290</v>
      </c>
      <c r="M5825">
        <v>30.4</v>
      </c>
      <c r="N5825">
        <v>28</v>
      </c>
    </row>
    <row r="5826" spans="1:14" x14ac:dyDescent="0.25">
      <c r="A5826" t="s">
        <v>14</v>
      </c>
      <c r="B5826" t="s">
        <v>63</v>
      </c>
      <c r="C5826" s="1">
        <v>42519</v>
      </c>
      <c r="D5826">
        <f>9-0-0</f>
        <v>9</v>
      </c>
      <c r="E5826">
        <v>7</v>
      </c>
      <c r="F5826" s="7">
        <v>7.4607703281027096</v>
      </c>
      <c r="G5826" s="7">
        <v>3.4740582915139551</v>
      </c>
      <c r="H5826">
        <v>4.21</v>
      </c>
      <c r="I5826" s="7">
        <v>4.2211570341133351</v>
      </c>
      <c r="J5826">
        <v>6.1</v>
      </c>
      <c r="K5826">
        <v>262</v>
      </c>
      <c r="L5826">
        <v>203</v>
      </c>
      <c r="M5826">
        <v>15.9</v>
      </c>
      <c r="N5826">
        <v>14.6</v>
      </c>
    </row>
    <row r="5827" spans="1:14" x14ac:dyDescent="0.25">
      <c r="A5827" t="s">
        <v>15</v>
      </c>
      <c r="B5827" t="s">
        <v>63</v>
      </c>
      <c r="C5827" s="1">
        <v>42519</v>
      </c>
      <c r="D5827">
        <f>15-0-0</f>
        <v>15</v>
      </c>
      <c r="E5827">
        <v>9.9</v>
      </c>
      <c r="F5827" s="7">
        <v>12.434617213504515</v>
      </c>
      <c r="G5827" s="7">
        <v>3.3667833323935716</v>
      </c>
      <c r="H5827">
        <v>4.08</v>
      </c>
      <c r="I5827" s="7">
        <v>4.0908125176205239</v>
      </c>
      <c r="J5827">
        <v>7.7</v>
      </c>
      <c r="K5827">
        <v>330.5</v>
      </c>
      <c r="L5827">
        <v>287.10000000000002</v>
      </c>
      <c r="M5827">
        <v>35.9</v>
      </c>
      <c r="N5827">
        <v>33</v>
      </c>
    </row>
    <row r="5828" spans="1:14" x14ac:dyDescent="0.25">
      <c r="A5828" t="s">
        <v>16</v>
      </c>
      <c r="B5828" t="s">
        <v>63</v>
      </c>
      <c r="C5828" s="1">
        <v>42519</v>
      </c>
      <c r="D5828">
        <f>11-0-0</f>
        <v>11</v>
      </c>
      <c r="E5828">
        <v>9.9</v>
      </c>
      <c r="F5828" s="7">
        <v>9.1187192899033107</v>
      </c>
      <c r="G5828" s="7">
        <v>5.6030536340569492</v>
      </c>
      <c r="H5828">
        <v>6.79</v>
      </c>
      <c r="I5828" s="7">
        <v>6.8079943614321961</v>
      </c>
      <c r="J5828">
        <v>7.2</v>
      </c>
      <c r="K5828">
        <v>308</v>
      </c>
      <c r="L5828">
        <v>287.10000000000002</v>
      </c>
      <c r="M5828">
        <v>63.1</v>
      </c>
      <c r="N5828">
        <v>58.1</v>
      </c>
    </row>
    <row r="5829" spans="1:14" x14ac:dyDescent="0.25">
      <c r="A5829" t="s">
        <v>17</v>
      </c>
      <c r="B5829" t="s">
        <v>63</v>
      </c>
      <c r="C5829" s="1">
        <v>42519</v>
      </c>
      <c r="D5829">
        <v>0</v>
      </c>
      <c r="E5829">
        <v>17</v>
      </c>
      <c r="F5829" s="7">
        <v>0</v>
      </c>
      <c r="G5829" s="7">
        <v>2.7148816577389341</v>
      </c>
      <c r="H5829">
        <v>3.29</v>
      </c>
      <c r="I5829" s="7">
        <v>3.2987189173949818</v>
      </c>
      <c r="J5829">
        <v>59.3</v>
      </c>
      <c r="K5829">
        <v>0</v>
      </c>
      <c r="L5829">
        <v>493</v>
      </c>
      <c r="M5829">
        <v>684.2</v>
      </c>
      <c r="N5829">
        <v>629</v>
      </c>
    </row>
    <row r="5830" spans="1:14" x14ac:dyDescent="0.25">
      <c r="A5830" t="s">
        <v>18</v>
      </c>
      <c r="B5830" t="s">
        <v>63</v>
      </c>
      <c r="C5830" s="1">
        <v>42519</v>
      </c>
      <c r="D5830">
        <f>24-0-0</f>
        <v>24</v>
      </c>
      <c r="E5830">
        <v>16.2</v>
      </c>
      <c r="F5830" s="7">
        <v>19.895387541607224</v>
      </c>
      <c r="G5830" s="7">
        <v>2.0464761432196221</v>
      </c>
      <c r="H5830">
        <v>2.48</v>
      </c>
      <c r="I5830" s="7">
        <v>2.4865723146320837</v>
      </c>
      <c r="J5830">
        <v>14.2</v>
      </c>
      <c r="K5830">
        <v>608.5</v>
      </c>
      <c r="L5830">
        <v>469.79999999999995</v>
      </c>
      <c r="M5830">
        <v>175.9</v>
      </c>
      <c r="N5830">
        <v>161.69999999999999</v>
      </c>
    </row>
    <row r="5831" spans="1:14" x14ac:dyDescent="0.25">
      <c r="A5831" t="s">
        <v>19</v>
      </c>
      <c r="B5831" t="s">
        <v>63</v>
      </c>
      <c r="C5831" s="1">
        <v>42519</v>
      </c>
      <c r="D5831">
        <f>18-0-0</f>
        <v>18</v>
      </c>
      <c r="E5831">
        <v>15</v>
      </c>
      <c r="F5831" s="7">
        <v>14.921540656205419</v>
      </c>
      <c r="G5831" s="7">
        <v>2.0382242232872851</v>
      </c>
      <c r="H5831">
        <v>2.4700000000000002</v>
      </c>
      <c r="I5831" s="7">
        <v>2.4765458133634057</v>
      </c>
      <c r="J5831">
        <v>10.7</v>
      </c>
      <c r="K5831">
        <v>460.5</v>
      </c>
      <c r="L5831">
        <v>435</v>
      </c>
      <c r="M5831">
        <v>207.9</v>
      </c>
      <c r="N5831">
        <v>191.1</v>
      </c>
    </row>
    <row r="5832" spans="1:14" x14ac:dyDescent="0.25">
      <c r="A5832" t="s">
        <v>20</v>
      </c>
      <c r="B5832" t="s">
        <v>63</v>
      </c>
      <c r="C5832" s="1">
        <v>42519</v>
      </c>
      <c r="D5832">
        <f>31.5-0-0</f>
        <v>31.5</v>
      </c>
      <c r="E5832">
        <v>23.5</v>
      </c>
      <c r="F5832" s="7">
        <v>26.112696148359483</v>
      </c>
      <c r="G5832" s="7">
        <v>1.6668878263321116</v>
      </c>
      <c r="H5832">
        <v>2.02</v>
      </c>
      <c r="I5832" s="7">
        <v>2.0253532562729069</v>
      </c>
      <c r="J5832">
        <v>21.1</v>
      </c>
      <c r="K5832">
        <v>908</v>
      </c>
      <c r="L5832">
        <v>681.5</v>
      </c>
      <c r="M5832">
        <v>207.6</v>
      </c>
      <c r="N5832">
        <v>190.9</v>
      </c>
    </row>
    <row r="5833" spans="1:14" x14ac:dyDescent="0.25">
      <c r="A5833" t="s">
        <v>21</v>
      </c>
      <c r="B5833" t="s">
        <v>63</v>
      </c>
      <c r="C5833" s="1">
        <v>42519</v>
      </c>
      <c r="D5833">
        <f>29-0-0</f>
        <v>29</v>
      </c>
      <c r="E5833">
        <v>22.5</v>
      </c>
      <c r="F5833" s="7">
        <v>24.04025994610873</v>
      </c>
      <c r="G5833" s="7">
        <v>2.4920798195658302</v>
      </c>
      <c r="H5833">
        <v>3.02</v>
      </c>
      <c r="I5833" s="7">
        <v>3.0280033831406823</v>
      </c>
      <c r="J5833">
        <v>18.399999999999999</v>
      </c>
      <c r="K5833">
        <v>790</v>
      </c>
      <c r="L5833">
        <v>652.5</v>
      </c>
      <c r="M5833">
        <v>332.8</v>
      </c>
      <c r="N5833">
        <v>306</v>
      </c>
    </row>
    <row r="5834" spans="1:14" x14ac:dyDescent="0.25">
      <c r="A5834" t="s">
        <v>22</v>
      </c>
      <c r="B5834" t="s">
        <v>63</v>
      </c>
      <c r="C5834" s="1">
        <v>42519</v>
      </c>
      <c r="D5834">
        <f>17-0-0</f>
        <v>17</v>
      </c>
      <c r="E5834">
        <v>17.100000000000001</v>
      </c>
      <c r="F5834" s="7">
        <v>14.092566175305118</v>
      </c>
      <c r="G5834" s="7">
        <v>1.1717726303918803</v>
      </c>
      <c r="H5834">
        <v>1.42</v>
      </c>
      <c r="I5834" s="7">
        <v>1.4237631801522412</v>
      </c>
      <c r="J5834">
        <v>12.3</v>
      </c>
      <c r="K5834">
        <v>527</v>
      </c>
      <c r="L5834">
        <v>495.90000000000003</v>
      </c>
      <c r="M5834">
        <v>209.3</v>
      </c>
      <c r="N5834">
        <v>192.4</v>
      </c>
    </row>
    <row r="5835" spans="1:14" x14ac:dyDescent="0.25">
      <c r="A5835" t="s">
        <v>23</v>
      </c>
      <c r="B5835" t="s">
        <v>63</v>
      </c>
      <c r="C5835" s="1">
        <v>42519</v>
      </c>
      <c r="D5835">
        <f>4.8-0-0</f>
        <v>4.8</v>
      </c>
      <c r="E5835">
        <v>5</v>
      </c>
      <c r="F5835" s="7">
        <v>3.9790775083214451</v>
      </c>
      <c r="G5835" s="7">
        <v>1.9392011840992389</v>
      </c>
      <c r="H5835">
        <v>2.35</v>
      </c>
      <c r="I5835" s="7">
        <v>2.3562277981392725</v>
      </c>
      <c r="J5835">
        <v>3.3</v>
      </c>
      <c r="K5835">
        <v>143.09000000000003</v>
      </c>
      <c r="L5835">
        <v>145</v>
      </c>
      <c r="M5835">
        <v>5.0999999999999996</v>
      </c>
      <c r="N5835">
        <v>4.7</v>
      </c>
    </row>
    <row r="5836" spans="1:14" x14ac:dyDescent="0.25">
      <c r="A5836" t="s">
        <v>24</v>
      </c>
      <c r="B5836" t="s">
        <v>63</v>
      </c>
      <c r="C5836" s="1">
        <v>42519</v>
      </c>
      <c r="D5836">
        <f>43-0-0</f>
        <v>43</v>
      </c>
      <c r="E5836">
        <v>41</v>
      </c>
      <c r="F5836" s="7">
        <v>35.645902678712943</v>
      </c>
      <c r="G5836" s="7">
        <v>1.419330228361996</v>
      </c>
      <c r="H5836">
        <v>1.72</v>
      </c>
      <c r="I5836" s="7">
        <v>1.724558218212574</v>
      </c>
      <c r="J5836">
        <v>25</v>
      </c>
      <c r="K5836">
        <v>1074.5</v>
      </c>
      <c r="L5836">
        <v>1189</v>
      </c>
      <c r="M5836">
        <v>426.9</v>
      </c>
      <c r="N5836">
        <v>392.5</v>
      </c>
    </row>
    <row r="5837" spans="1:14" x14ac:dyDescent="0.25">
      <c r="A5837" t="s">
        <v>25</v>
      </c>
      <c r="B5837" t="s">
        <v>63</v>
      </c>
      <c r="C5837" s="1">
        <v>42519</v>
      </c>
      <c r="D5837">
        <f>8-0-0</f>
        <v>8</v>
      </c>
      <c r="E5837">
        <v>6.3</v>
      </c>
      <c r="F5837" s="7">
        <v>6.6317958472024081</v>
      </c>
      <c r="G5837" s="7">
        <v>1.9061935043698899</v>
      </c>
      <c r="H5837">
        <v>2.31</v>
      </c>
      <c r="I5837" s="7">
        <v>2.3161217930645619</v>
      </c>
      <c r="J5837">
        <v>4.5</v>
      </c>
      <c r="K5837">
        <v>193</v>
      </c>
      <c r="L5837">
        <v>182.7</v>
      </c>
      <c r="M5837">
        <v>11.6</v>
      </c>
      <c r="N5837">
        <v>10.6</v>
      </c>
    </row>
    <row r="5838" spans="1:14" x14ac:dyDescent="0.25">
      <c r="A5838" t="s">
        <v>26</v>
      </c>
      <c r="B5838" t="s">
        <v>63</v>
      </c>
      <c r="C5838" s="1">
        <v>42519</v>
      </c>
      <c r="D5838">
        <f>24-0-0</f>
        <v>24</v>
      </c>
      <c r="E5838">
        <v>13.8</v>
      </c>
      <c r="F5838" s="7">
        <v>19.895387541607224</v>
      </c>
      <c r="G5838" s="7">
        <v>1.2872995094446009</v>
      </c>
      <c r="H5838">
        <v>1.56</v>
      </c>
      <c r="I5838" s="7">
        <v>1.56413419791373</v>
      </c>
      <c r="J5838">
        <v>13.1</v>
      </c>
      <c r="K5838">
        <v>563</v>
      </c>
      <c r="L5838">
        <v>400.20000000000005</v>
      </c>
      <c r="M5838">
        <v>67.7</v>
      </c>
      <c r="N5838">
        <v>62.3</v>
      </c>
    </row>
    <row r="5839" spans="1:14" x14ac:dyDescent="0.25">
      <c r="A5839" t="s">
        <v>27</v>
      </c>
      <c r="B5839" t="s">
        <v>63</v>
      </c>
      <c r="C5839" s="1">
        <v>42519</v>
      </c>
      <c r="D5839">
        <f>20-0-0</f>
        <v>20</v>
      </c>
      <c r="E5839">
        <v>18.2</v>
      </c>
      <c r="F5839" s="7">
        <v>16.579489618006022</v>
      </c>
      <c r="G5839" s="7">
        <v>1.1140091908655201</v>
      </c>
      <c r="H5839">
        <v>1.35</v>
      </c>
      <c r="I5839" s="7">
        <v>1.3535776712714971</v>
      </c>
      <c r="J5839">
        <v>13.4</v>
      </c>
      <c r="K5839">
        <v>576.5</v>
      </c>
      <c r="L5839">
        <v>527.79999999999995</v>
      </c>
      <c r="M5839">
        <v>224</v>
      </c>
      <c r="N5839">
        <v>206</v>
      </c>
    </row>
    <row r="5840" spans="1:14" x14ac:dyDescent="0.25">
      <c r="A5840" t="s">
        <v>28</v>
      </c>
      <c r="B5840" t="s">
        <v>63</v>
      </c>
      <c r="C5840" s="1">
        <v>42519</v>
      </c>
      <c r="D5840">
        <f>9-0-0</f>
        <v>9</v>
      </c>
      <c r="E5840">
        <v>7</v>
      </c>
      <c r="F5840" s="7">
        <v>7.4607703281027096</v>
      </c>
      <c r="G5840" s="7">
        <v>1.1057572709331831</v>
      </c>
      <c r="H5840">
        <v>1.34</v>
      </c>
      <c r="I5840" s="7">
        <v>1.3435511700028193</v>
      </c>
      <c r="J5840">
        <v>4.8</v>
      </c>
      <c r="K5840">
        <v>206</v>
      </c>
      <c r="L5840">
        <v>203</v>
      </c>
      <c r="M5840">
        <v>80.7</v>
      </c>
      <c r="N5840">
        <v>74.2</v>
      </c>
    </row>
    <row r="5841" spans="1:14" x14ac:dyDescent="0.25">
      <c r="A5841" t="s">
        <v>29</v>
      </c>
      <c r="B5841" t="s">
        <v>63</v>
      </c>
      <c r="C5841" s="1">
        <v>42519</v>
      </c>
      <c r="D5841">
        <f>23-0-0</f>
        <v>23</v>
      </c>
      <c r="E5841">
        <v>12.4</v>
      </c>
      <c r="F5841" s="7">
        <v>19.066413060706925</v>
      </c>
      <c r="G5841" s="7">
        <v>1.0644976712714971</v>
      </c>
      <c r="H5841">
        <v>1.29</v>
      </c>
      <c r="I5841" s="7">
        <v>1.2934186636594305</v>
      </c>
      <c r="J5841">
        <v>11.6</v>
      </c>
      <c r="K5841">
        <v>498</v>
      </c>
      <c r="L5841">
        <v>359.6</v>
      </c>
      <c r="M5841">
        <v>42.1</v>
      </c>
      <c r="N5841">
        <v>38.700000000000003</v>
      </c>
    </row>
    <row r="5842" spans="1:14" x14ac:dyDescent="0.25">
      <c r="A5842" t="s">
        <v>30</v>
      </c>
      <c r="B5842" t="s">
        <v>63</v>
      </c>
      <c r="C5842" s="1">
        <v>42519</v>
      </c>
      <c r="D5842">
        <f>36-0-0</f>
        <v>36</v>
      </c>
      <c r="E5842">
        <v>31.3</v>
      </c>
      <c r="F5842" s="7">
        <v>29.843081312410838</v>
      </c>
      <c r="G5842" s="7">
        <v>1.3203071891739497</v>
      </c>
      <c r="H5842">
        <v>1.6</v>
      </c>
      <c r="I5842" s="7">
        <v>1.6042402029884411</v>
      </c>
      <c r="J5842">
        <v>23.6</v>
      </c>
      <c r="K5842">
        <v>1016.5</v>
      </c>
      <c r="L5842">
        <v>907.7</v>
      </c>
      <c r="M5842">
        <v>91.8</v>
      </c>
      <c r="N5842">
        <v>84.4</v>
      </c>
    </row>
    <row r="5843" spans="1:14" x14ac:dyDescent="0.25">
      <c r="A5843" t="s">
        <v>31</v>
      </c>
      <c r="B5843" t="s">
        <v>63</v>
      </c>
      <c r="C5843" s="1">
        <v>42519</v>
      </c>
      <c r="D5843">
        <f>58-0-0</f>
        <v>58</v>
      </c>
      <c r="E5843">
        <v>41.6</v>
      </c>
      <c r="F5843" s="7">
        <v>48.08051989221746</v>
      </c>
      <c r="G5843" s="7">
        <v>1.1057572709331831</v>
      </c>
      <c r="H5843">
        <v>1.34</v>
      </c>
      <c r="I5843" s="7">
        <v>1.3435511700028193</v>
      </c>
      <c r="J5843">
        <v>35.700000000000003</v>
      </c>
      <c r="K5843">
        <v>1534</v>
      </c>
      <c r="L5843">
        <v>1206.4000000000001</v>
      </c>
      <c r="M5843">
        <v>240.1</v>
      </c>
      <c r="N5843">
        <v>220.7</v>
      </c>
    </row>
    <row r="5844" spans="1:14" x14ac:dyDescent="0.25">
      <c r="A5844" t="s">
        <v>32</v>
      </c>
      <c r="B5844" t="s">
        <v>63</v>
      </c>
      <c r="C5844" s="1">
        <v>42519</v>
      </c>
      <c r="D5844">
        <f>8-0-0</f>
        <v>8</v>
      </c>
      <c r="E5844">
        <v>6.8</v>
      </c>
      <c r="F5844" s="7">
        <v>6.6317958472024081</v>
      </c>
      <c r="G5844" s="7">
        <v>0.68490935438398637</v>
      </c>
      <c r="H5844">
        <v>0.83</v>
      </c>
      <c r="I5844" s="7">
        <v>0.83219960530025372</v>
      </c>
      <c r="J5844">
        <v>4.8</v>
      </c>
      <c r="K5844">
        <v>208</v>
      </c>
      <c r="L5844">
        <v>197.2</v>
      </c>
      <c r="M5844">
        <v>67.599999999999994</v>
      </c>
      <c r="N5844">
        <v>62.1</v>
      </c>
    </row>
    <row r="5845" spans="1:14" x14ac:dyDescent="0.25">
      <c r="A5845" t="s">
        <v>33</v>
      </c>
      <c r="B5845" t="s">
        <v>63</v>
      </c>
      <c r="C5845" s="1">
        <v>42519</v>
      </c>
      <c r="D5845">
        <v>0</v>
      </c>
      <c r="E5845">
        <v>15</v>
      </c>
      <c r="F5845" s="7">
        <v>0</v>
      </c>
      <c r="G5845" s="7">
        <v>0.800436233436707</v>
      </c>
      <c r="H5845">
        <v>0.97</v>
      </c>
      <c r="I5845" s="7">
        <v>0.97257062306174236</v>
      </c>
      <c r="J5845">
        <v>52.3</v>
      </c>
      <c r="K5845">
        <v>0</v>
      </c>
      <c r="L5845">
        <v>435</v>
      </c>
      <c r="M5845">
        <v>1107.8</v>
      </c>
      <c r="N5845">
        <v>1018.5</v>
      </c>
    </row>
    <row r="5846" spans="1:14" x14ac:dyDescent="0.25">
      <c r="A5846" t="s">
        <v>34</v>
      </c>
      <c r="B5846" t="s">
        <v>63</v>
      </c>
      <c r="C5846" s="1">
        <v>42519</v>
      </c>
      <c r="D5846">
        <f>6.7-0-0</f>
        <v>6.7</v>
      </c>
      <c r="E5846">
        <v>7.7</v>
      </c>
      <c r="F5846" s="7">
        <v>5.5541290220320167</v>
      </c>
      <c r="G5846" s="7">
        <v>0.46210751621088247</v>
      </c>
      <c r="H5846">
        <v>0.56000000000000005</v>
      </c>
      <c r="I5846" s="7">
        <v>0.56148407104595444</v>
      </c>
      <c r="J5846">
        <v>4.7</v>
      </c>
      <c r="K5846">
        <v>203.47499999999997</v>
      </c>
      <c r="L5846">
        <v>223.3</v>
      </c>
      <c r="M5846">
        <v>18.399999999999999</v>
      </c>
      <c r="N5846">
        <v>16.899999999999999</v>
      </c>
    </row>
    <row r="5847" spans="1:14" x14ac:dyDescent="0.25">
      <c r="A5847" t="s">
        <v>35</v>
      </c>
      <c r="B5847" t="s">
        <v>63</v>
      </c>
      <c r="C5847" s="1">
        <v>42519</v>
      </c>
      <c r="D5847">
        <f>24-0-0</f>
        <v>24</v>
      </c>
      <c r="E5847">
        <v>18</v>
      </c>
      <c r="F5847" s="7">
        <v>19.895387541607224</v>
      </c>
      <c r="G5847" s="7">
        <v>0.45385559627854521</v>
      </c>
      <c r="H5847">
        <v>0.55000000000000004</v>
      </c>
      <c r="I5847" s="7">
        <v>0.55145756977727656</v>
      </c>
      <c r="J5847">
        <v>14.9</v>
      </c>
      <c r="K5847">
        <v>638.5</v>
      </c>
      <c r="L5847">
        <v>522</v>
      </c>
      <c r="M5847">
        <v>249.7</v>
      </c>
      <c r="N5847">
        <v>229.6</v>
      </c>
    </row>
    <row r="5848" spans="1:14" x14ac:dyDescent="0.25">
      <c r="A5848" t="s">
        <v>36</v>
      </c>
      <c r="B5848" t="s">
        <v>63</v>
      </c>
      <c r="C5848" s="1">
        <v>42519</v>
      </c>
      <c r="D5848">
        <v>0</v>
      </c>
      <c r="E5848">
        <v>8</v>
      </c>
      <c r="F5848" s="7">
        <v>0</v>
      </c>
      <c r="G5848" s="7">
        <v>0.20629799830842965</v>
      </c>
      <c r="H5848">
        <v>0.25</v>
      </c>
      <c r="I5848" s="7">
        <v>0.25066253171694391</v>
      </c>
      <c r="J5848">
        <v>27.9</v>
      </c>
      <c r="K5848">
        <v>0</v>
      </c>
      <c r="L5848">
        <v>232</v>
      </c>
      <c r="M5848">
        <v>0</v>
      </c>
      <c r="N5848">
        <v>0</v>
      </c>
    </row>
    <row r="5849" spans="1:14" x14ac:dyDescent="0.25">
      <c r="A5849" t="s">
        <v>37</v>
      </c>
      <c r="B5849" t="s">
        <v>63</v>
      </c>
      <c r="C5849" s="1">
        <v>42519</v>
      </c>
      <c r="D5849">
        <v>0</v>
      </c>
      <c r="E5849">
        <v>0</v>
      </c>
      <c r="F5849" s="7">
        <v>0</v>
      </c>
      <c r="G5849" s="7">
        <v>0</v>
      </c>
      <c r="H5849">
        <v>0</v>
      </c>
      <c r="I5849" s="7">
        <v>0</v>
      </c>
      <c r="J5849">
        <v>0</v>
      </c>
      <c r="K5849">
        <v>0</v>
      </c>
      <c r="L5849">
        <v>0</v>
      </c>
      <c r="M5849">
        <v>0</v>
      </c>
      <c r="N5849">
        <v>0</v>
      </c>
    </row>
    <row r="5850" spans="1:14" x14ac:dyDescent="0.25">
      <c r="A5850" t="s">
        <v>38</v>
      </c>
      <c r="B5850" t="s">
        <v>63</v>
      </c>
      <c r="C5850" s="1">
        <v>42519</v>
      </c>
      <c r="D5850">
        <v>0</v>
      </c>
      <c r="E5850">
        <v>10</v>
      </c>
      <c r="F5850" s="7">
        <v>0</v>
      </c>
      <c r="G5850" s="7">
        <v>0</v>
      </c>
      <c r="H5850">
        <v>0</v>
      </c>
      <c r="I5850" s="7">
        <v>0</v>
      </c>
      <c r="J5850">
        <v>34.9</v>
      </c>
      <c r="K5850">
        <v>0</v>
      </c>
      <c r="L5850">
        <v>290</v>
      </c>
      <c r="M5850">
        <v>742.3</v>
      </c>
      <c r="N5850">
        <v>682.4</v>
      </c>
    </row>
    <row r="5851" spans="1:14" x14ac:dyDescent="0.25">
      <c r="A5851" t="s">
        <v>59</v>
      </c>
      <c r="B5851" t="s">
        <v>63</v>
      </c>
      <c r="C5851" s="1">
        <v>42519</v>
      </c>
      <c r="D5851">
        <v>0</v>
      </c>
      <c r="E5851">
        <v>5</v>
      </c>
      <c r="F5851" s="7">
        <v>0</v>
      </c>
      <c r="G5851" s="7">
        <v>0</v>
      </c>
      <c r="I5851" s="7">
        <v>0</v>
      </c>
      <c r="K5851">
        <v>0</v>
      </c>
      <c r="L5851">
        <v>145</v>
      </c>
      <c r="M5851">
        <v>0</v>
      </c>
      <c r="N5851">
        <v>0</v>
      </c>
    </row>
    <row r="5852" spans="1:14" x14ac:dyDescent="0.25">
      <c r="A5852" t="s">
        <v>1</v>
      </c>
      <c r="B5852" t="s">
        <v>63</v>
      </c>
      <c r="C5852" s="1">
        <v>42520</v>
      </c>
      <c r="D5852">
        <v>638.20000000000005</v>
      </c>
      <c r="E5852">
        <v>507.19999999999993</v>
      </c>
      <c r="F5852">
        <v>549</v>
      </c>
      <c r="G5852">
        <v>178.83950000000002</v>
      </c>
      <c r="H5852">
        <v>177.35000000000002</v>
      </c>
      <c r="I5852">
        <v>186.66000000000003</v>
      </c>
      <c r="J5852">
        <v>547.60264900662253</v>
      </c>
      <c r="K5852">
        <v>18280.299999999996</v>
      </c>
      <c r="L5852">
        <v>16748</v>
      </c>
      <c r="M5852">
        <v>6169.8257000000003</v>
      </c>
      <c r="N5852">
        <v>5694.32</v>
      </c>
    </row>
    <row r="5853" spans="1:14" x14ac:dyDescent="0.25">
      <c r="A5853" t="s">
        <v>2</v>
      </c>
      <c r="B5853" t="s">
        <v>63</v>
      </c>
      <c r="C5853" s="1">
        <v>42520</v>
      </c>
      <c r="D5853">
        <f>10.7-0-0</f>
        <v>10.7</v>
      </c>
      <c r="E5853">
        <v>16.100000000000001</v>
      </c>
      <c r="F5853" s="7">
        <v>9.2044813538075818</v>
      </c>
      <c r="G5853" s="7">
        <v>20.873851987595149</v>
      </c>
      <c r="H5853">
        <v>20.7</v>
      </c>
      <c r="I5853" s="7">
        <v>21.786647871440653</v>
      </c>
      <c r="J5853">
        <v>10.199999999999999</v>
      </c>
      <c r="K5853">
        <v>451.51499999999993</v>
      </c>
      <c r="L5853">
        <v>483.00000000000006</v>
      </c>
      <c r="M5853">
        <v>49.1</v>
      </c>
      <c r="N5853">
        <v>45.3</v>
      </c>
    </row>
    <row r="5854" spans="1:14" x14ac:dyDescent="0.25">
      <c r="A5854" t="s">
        <v>3</v>
      </c>
      <c r="B5854" t="s">
        <v>63</v>
      </c>
      <c r="C5854" s="1">
        <v>42520</v>
      </c>
      <c r="D5854">
        <f>2.4-0-0</f>
        <v>2.4</v>
      </c>
      <c r="E5854">
        <v>4.5</v>
      </c>
      <c r="F5854" s="7">
        <v>2.0645565653400184</v>
      </c>
      <c r="G5854" s="7">
        <v>14.228504905553988</v>
      </c>
      <c r="H5854">
        <v>14.11</v>
      </c>
      <c r="I5854" s="7">
        <v>14.850705384832253</v>
      </c>
      <c r="J5854">
        <v>4</v>
      </c>
      <c r="K5854">
        <v>174.68</v>
      </c>
      <c r="L5854">
        <v>135</v>
      </c>
      <c r="M5854">
        <v>39.1</v>
      </c>
      <c r="N5854">
        <v>36</v>
      </c>
    </row>
    <row r="5855" spans="1:14" x14ac:dyDescent="0.25">
      <c r="A5855" t="s">
        <v>4</v>
      </c>
      <c r="B5855" t="s">
        <v>63</v>
      </c>
      <c r="C5855" s="1">
        <v>42520</v>
      </c>
      <c r="D5855">
        <f>6.5-0-0</f>
        <v>6.5</v>
      </c>
      <c r="E5855">
        <v>7.8</v>
      </c>
      <c r="F5855" s="7">
        <v>5.5915073644625508</v>
      </c>
      <c r="G5855" s="7">
        <v>10.56801781787426</v>
      </c>
      <c r="H5855">
        <v>10.48</v>
      </c>
      <c r="I5855" s="7">
        <v>11.030148294333241</v>
      </c>
      <c r="J5855">
        <v>6.7</v>
      </c>
      <c r="K5855">
        <v>297.577</v>
      </c>
      <c r="L5855">
        <v>234</v>
      </c>
      <c r="M5855">
        <v>59.5</v>
      </c>
      <c r="N5855">
        <v>54.9</v>
      </c>
    </row>
    <row r="5856" spans="1:14" x14ac:dyDescent="0.25">
      <c r="A5856" t="s">
        <v>5</v>
      </c>
      <c r="B5856" t="s">
        <v>63</v>
      </c>
      <c r="C5856" s="1">
        <v>42520</v>
      </c>
      <c r="D5856">
        <f>9.6-0-0</f>
        <v>9.6</v>
      </c>
      <c r="E5856">
        <v>7.7</v>
      </c>
      <c r="F5856" s="7">
        <v>8.2582262613600737</v>
      </c>
      <c r="G5856" s="7">
        <v>10.19491031857908</v>
      </c>
      <c r="H5856">
        <v>10.11</v>
      </c>
      <c r="I5856" s="7">
        <v>10.640725119819566</v>
      </c>
      <c r="J5856">
        <v>9</v>
      </c>
      <c r="K5856">
        <v>397.82299999999998</v>
      </c>
      <c r="L5856">
        <v>231</v>
      </c>
      <c r="M5856">
        <v>29</v>
      </c>
      <c r="N5856">
        <v>26.8</v>
      </c>
    </row>
    <row r="5857" spans="1:14" x14ac:dyDescent="0.25">
      <c r="A5857" t="s">
        <v>6</v>
      </c>
      <c r="B5857" t="s">
        <v>63</v>
      </c>
      <c r="C5857" s="1">
        <v>42520</v>
      </c>
      <c r="D5857">
        <f>16-0-0</f>
        <v>16</v>
      </c>
      <c r="E5857">
        <v>15.6</v>
      </c>
      <c r="F5857" s="7">
        <v>13.763710435600125</v>
      </c>
      <c r="G5857" s="7">
        <v>12.564647138426841</v>
      </c>
      <c r="H5857">
        <v>12.46</v>
      </c>
      <c r="I5857" s="7">
        <v>13.114088525514521</v>
      </c>
      <c r="J5857">
        <v>11.4</v>
      </c>
      <c r="K5857">
        <v>504.54550000000006</v>
      </c>
      <c r="L5857">
        <v>468</v>
      </c>
      <c r="M5857">
        <v>52</v>
      </c>
      <c r="N5857">
        <v>48</v>
      </c>
    </row>
    <row r="5858" spans="1:14" x14ac:dyDescent="0.25">
      <c r="A5858" t="s">
        <v>7</v>
      </c>
      <c r="B5858" t="s">
        <v>63</v>
      </c>
      <c r="C5858" s="1">
        <v>42520</v>
      </c>
      <c r="D5858">
        <f>17-0-0</f>
        <v>17</v>
      </c>
      <c r="E5858">
        <v>12</v>
      </c>
      <c r="F5858" s="7">
        <v>14.623942337825133</v>
      </c>
      <c r="G5858" s="7">
        <v>10.618437750211445</v>
      </c>
      <c r="H5858">
        <v>10.53</v>
      </c>
      <c r="I5858" s="7">
        <v>11.082773047645897</v>
      </c>
      <c r="J5858">
        <v>10.5</v>
      </c>
      <c r="K5858">
        <v>461.59699999999998</v>
      </c>
      <c r="L5858">
        <v>360</v>
      </c>
      <c r="M5858">
        <v>36.299999999999997</v>
      </c>
      <c r="N5858">
        <v>33.5</v>
      </c>
    </row>
    <row r="5859" spans="1:14" x14ac:dyDescent="0.25">
      <c r="A5859" t="s">
        <v>8</v>
      </c>
      <c r="B5859" t="s">
        <v>63</v>
      </c>
      <c r="C5859" s="1">
        <v>42520</v>
      </c>
      <c r="D5859">
        <f>6.3-0-0</f>
        <v>6.3</v>
      </c>
      <c r="E5859">
        <v>9.4</v>
      </c>
      <c r="F5859" s="7">
        <v>5.4194609840175483</v>
      </c>
      <c r="G5859" s="7">
        <v>8.0671891739498172</v>
      </c>
      <c r="H5859">
        <v>8</v>
      </c>
      <c r="I5859" s="7">
        <v>8.4199605300253744</v>
      </c>
      <c r="J5859">
        <v>8</v>
      </c>
      <c r="K5859">
        <v>354.85500000000002</v>
      </c>
      <c r="L5859">
        <v>282</v>
      </c>
      <c r="M5859">
        <v>34.5</v>
      </c>
      <c r="N5859">
        <v>31.8</v>
      </c>
    </row>
    <row r="5860" spans="1:14" x14ac:dyDescent="0.25">
      <c r="A5860" t="s">
        <v>9</v>
      </c>
      <c r="B5860" t="s">
        <v>63</v>
      </c>
      <c r="C5860" s="1">
        <v>42520</v>
      </c>
      <c r="D5860">
        <f>11.3-0-0</f>
        <v>11.3</v>
      </c>
      <c r="E5860">
        <v>11.3</v>
      </c>
      <c r="F5860" s="7">
        <v>9.7206204951425885</v>
      </c>
      <c r="G5860" s="7">
        <v>10.447009980265012</v>
      </c>
      <c r="H5860">
        <v>10.36</v>
      </c>
      <c r="I5860" s="7">
        <v>10.903848886382859</v>
      </c>
      <c r="J5860">
        <v>6.8</v>
      </c>
      <c r="K5860">
        <v>299.72999999999996</v>
      </c>
      <c r="L5860">
        <v>339</v>
      </c>
      <c r="M5860">
        <v>25.5</v>
      </c>
      <c r="N5860">
        <v>23.5</v>
      </c>
    </row>
    <row r="5861" spans="1:14" x14ac:dyDescent="0.25">
      <c r="A5861" t="s">
        <v>10</v>
      </c>
      <c r="B5861" t="s">
        <v>63</v>
      </c>
      <c r="C5861" s="1">
        <v>42520</v>
      </c>
      <c r="D5861">
        <f>12.1-0-0</f>
        <v>12.1</v>
      </c>
      <c r="E5861">
        <v>12.5</v>
      </c>
      <c r="F5861" s="7">
        <v>10.408806016922593</v>
      </c>
      <c r="G5861" s="7">
        <v>9.8923907245559626</v>
      </c>
      <c r="H5861">
        <v>9.81</v>
      </c>
      <c r="I5861" s="7">
        <v>10.324976599943614</v>
      </c>
      <c r="J5861">
        <v>10.199999999999999</v>
      </c>
      <c r="K5861">
        <v>449.875</v>
      </c>
      <c r="L5861">
        <v>375</v>
      </c>
      <c r="M5861">
        <v>49.1</v>
      </c>
      <c r="N5861">
        <v>45.3</v>
      </c>
    </row>
    <row r="5862" spans="1:14" x14ac:dyDescent="0.25">
      <c r="A5862" t="s">
        <v>11</v>
      </c>
      <c r="B5862" t="s">
        <v>63</v>
      </c>
      <c r="C5862" s="1">
        <v>42520</v>
      </c>
      <c r="D5862">
        <f>9.3-0-0</f>
        <v>9.3000000000000007</v>
      </c>
      <c r="E5862">
        <v>9.6</v>
      </c>
      <c r="F5862" s="7">
        <v>8.0001566906925738</v>
      </c>
      <c r="G5862" s="7">
        <v>9.4688632929235972</v>
      </c>
      <c r="H5862">
        <v>9.39</v>
      </c>
      <c r="I5862" s="7">
        <v>9.8829286721172842</v>
      </c>
      <c r="J5862">
        <v>7.2</v>
      </c>
      <c r="K5862">
        <v>317.32200000000006</v>
      </c>
      <c r="L5862">
        <v>288</v>
      </c>
      <c r="M5862">
        <v>38.4</v>
      </c>
      <c r="N5862">
        <v>35.5</v>
      </c>
    </row>
    <row r="5863" spans="1:14" x14ac:dyDescent="0.25">
      <c r="A5863" t="s">
        <v>12</v>
      </c>
      <c r="B5863" t="s">
        <v>63</v>
      </c>
      <c r="C5863" s="1">
        <v>42520</v>
      </c>
      <c r="D5863">
        <f>43-0-0</f>
        <v>43</v>
      </c>
      <c r="E5863">
        <v>28.9</v>
      </c>
      <c r="F5863" s="7">
        <v>36.989971795675338</v>
      </c>
      <c r="G5863" s="7">
        <v>6.6856830279109101</v>
      </c>
      <c r="H5863">
        <v>6.63</v>
      </c>
      <c r="I5863" s="7">
        <v>6.9780422892585277</v>
      </c>
      <c r="J5863">
        <v>24.7</v>
      </c>
      <c r="K5863">
        <v>1091.8849999999998</v>
      </c>
      <c r="L5863">
        <v>867</v>
      </c>
      <c r="M5863">
        <v>264.39999999999998</v>
      </c>
      <c r="N5863">
        <v>244.1</v>
      </c>
    </row>
    <row r="5864" spans="1:14" x14ac:dyDescent="0.25">
      <c r="A5864" t="s">
        <v>13</v>
      </c>
      <c r="B5864" t="s">
        <v>63</v>
      </c>
      <c r="C5864" s="1">
        <v>42520</v>
      </c>
      <c r="D5864">
        <f>13-0-0</f>
        <v>13</v>
      </c>
      <c r="E5864">
        <v>10</v>
      </c>
      <c r="F5864" s="7">
        <v>11.183014728925102</v>
      </c>
      <c r="G5864" s="7">
        <v>7.0285385678037766</v>
      </c>
      <c r="H5864">
        <v>6.97</v>
      </c>
      <c r="I5864" s="7">
        <v>7.335890611784607</v>
      </c>
      <c r="J5864">
        <v>7.9</v>
      </c>
      <c r="K5864">
        <v>351</v>
      </c>
      <c r="L5864">
        <v>300</v>
      </c>
      <c r="M5864">
        <v>31.8</v>
      </c>
      <c r="N5864">
        <v>29.3</v>
      </c>
    </row>
    <row r="5865" spans="1:14" x14ac:dyDescent="0.25">
      <c r="A5865" t="s">
        <v>14</v>
      </c>
      <c r="B5865" t="s">
        <v>63</v>
      </c>
      <c r="C5865" s="1">
        <v>42520</v>
      </c>
      <c r="D5865">
        <f>9-0-0</f>
        <v>9</v>
      </c>
      <c r="E5865">
        <v>7</v>
      </c>
      <c r="F5865" s="7">
        <v>7.7420871200250696</v>
      </c>
      <c r="G5865" s="7">
        <v>4.2453583027910904</v>
      </c>
      <c r="H5865">
        <v>4.21</v>
      </c>
      <c r="I5865" s="7">
        <v>4.4310042289258522</v>
      </c>
      <c r="J5865">
        <v>6.1</v>
      </c>
      <c r="K5865">
        <v>271</v>
      </c>
      <c r="L5865">
        <v>210</v>
      </c>
      <c r="M5865">
        <v>16.5</v>
      </c>
      <c r="N5865">
        <v>15.2</v>
      </c>
    </row>
    <row r="5866" spans="1:14" x14ac:dyDescent="0.25">
      <c r="A5866" t="s">
        <v>15</v>
      </c>
      <c r="B5866" t="s">
        <v>63</v>
      </c>
      <c r="C5866" s="1">
        <v>42520</v>
      </c>
      <c r="D5866">
        <f>15-0-0</f>
        <v>15</v>
      </c>
      <c r="E5866">
        <v>9.9</v>
      </c>
      <c r="F5866" s="7">
        <v>12.903478533375116</v>
      </c>
      <c r="G5866" s="7">
        <v>4.1142664787144065</v>
      </c>
      <c r="H5866">
        <v>4.08</v>
      </c>
      <c r="I5866" s="7">
        <v>4.2941798703129406</v>
      </c>
      <c r="J5866">
        <v>7.8</v>
      </c>
      <c r="K5866">
        <v>345.5</v>
      </c>
      <c r="L5866">
        <v>297</v>
      </c>
      <c r="M5866">
        <v>37.700000000000003</v>
      </c>
      <c r="N5866">
        <v>34.799999999999997</v>
      </c>
    </row>
    <row r="5867" spans="1:14" x14ac:dyDescent="0.25">
      <c r="A5867" t="s">
        <v>16</v>
      </c>
      <c r="B5867" t="s">
        <v>63</v>
      </c>
      <c r="C5867" s="1">
        <v>42520</v>
      </c>
      <c r="D5867">
        <f>14-0-0</f>
        <v>14</v>
      </c>
      <c r="E5867">
        <v>9.9</v>
      </c>
      <c r="F5867" s="7">
        <v>12.043246631150108</v>
      </c>
      <c r="G5867" s="7">
        <v>6.8470268113899069</v>
      </c>
      <c r="H5867">
        <v>6.79</v>
      </c>
      <c r="I5867" s="7">
        <v>7.1464414998590362</v>
      </c>
      <c r="J5867">
        <v>7.3</v>
      </c>
      <c r="K5867">
        <v>322</v>
      </c>
      <c r="L5867">
        <v>297</v>
      </c>
      <c r="M5867">
        <v>66.3</v>
      </c>
      <c r="N5867">
        <v>61.2</v>
      </c>
    </row>
    <row r="5868" spans="1:14" x14ac:dyDescent="0.25">
      <c r="A5868" t="s">
        <v>17</v>
      </c>
      <c r="B5868" t="s">
        <v>63</v>
      </c>
      <c r="C5868" s="1">
        <v>42520</v>
      </c>
      <c r="D5868">
        <v>0</v>
      </c>
      <c r="E5868">
        <v>17</v>
      </c>
      <c r="F5868" s="7">
        <v>0</v>
      </c>
      <c r="G5868" s="7">
        <v>3.3176315477868621</v>
      </c>
      <c r="H5868">
        <v>3.29</v>
      </c>
      <c r="I5868" s="7">
        <v>3.4627087679729351</v>
      </c>
      <c r="J5868">
        <v>58.1</v>
      </c>
      <c r="K5868">
        <v>0</v>
      </c>
      <c r="L5868">
        <v>510</v>
      </c>
      <c r="M5868">
        <v>692.7</v>
      </c>
      <c r="N5868">
        <v>639.29999999999995</v>
      </c>
    </row>
    <row r="5869" spans="1:14" x14ac:dyDescent="0.25">
      <c r="A5869" t="s">
        <v>18</v>
      </c>
      <c r="B5869" t="s">
        <v>63</v>
      </c>
      <c r="C5869" s="1">
        <v>42520</v>
      </c>
      <c r="D5869">
        <f>24-0-0</f>
        <v>24</v>
      </c>
      <c r="E5869">
        <v>16.2</v>
      </c>
      <c r="F5869" s="7">
        <v>20.645565653400187</v>
      </c>
      <c r="G5869" s="7">
        <v>2.5008286439244429</v>
      </c>
      <c r="H5869">
        <v>2.48</v>
      </c>
      <c r="I5869" s="7">
        <v>2.6101877643078657</v>
      </c>
      <c r="J5869">
        <v>14.3</v>
      </c>
      <c r="K5869">
        <v>632.5</v>
      </c>
      <c r="L5869">
        <v>486</v>
      </c>
      <c r="M5869">
        <v>183.8</v>
      </c>
      <c r="N5869">
        <v>169.7</v>
      </c>
    </row>
    <row r="5870" spans="1:14" x14ac:dyDescent="0.25">
      <c r="A5870" t="s">
        <v>19</v>
      </c>
      <c r="B5870" t="s">
        <v>63</v>
      </c>
      <c r="C5870" s="1">
        <v>42520</v>
      </c>
      <c r="D5870">
        <f>18-0-0</f>
        <v>18</v>
      </c>
      <c r="E5870">
        <v>15</v>
      </c>
      <c r="F5870" s="7">
        <v>15.484174240050139</v>
      </c>
      <c r="G5870" s="7">
        <v>2.490744657457006</v>
      </c>
      <c r="H5870">
        <v>2.4700000000000002</v>
      </c>
      <c r="I5870" s="7">
        <v>2.5996628136453341</v>
      </c>
      <c r="J5870">
        <v>10.8</v>
      </c>
      <c r="K5870">
        <v>478.5</v>
      </c>
      <c r="L5870">
        <v>450</v>
      </c>
      <c r="M5870">
        <v>217.2</v>
      </c>
      <c r="N5870">
        <v>200.5</v>
      </c>
    </row>
    <row r="5871" spans="1:14" x14ac:dyDescent="0.25">
      <c r="A5871" t="s">
        <v>20</v>
      </c>
      <c r="B5871" t="s">
        <v>63</v>
      </c>
      <c r="C5871" s="1">
        <v>42520</v>
      </c>
      <c r="D5871">
        <f>31.5-0-0</f>
        <v>31.5</v>
      </c>
      <c r="E5871">
        <v>23.5</v>
      </c>
      <c r="F5871" s="7">
        <v>27.097304920087744</v>
      </c>
      <c r="G5871" s="7">
        <v>2.0369652664223286</v>
      </c>
      <c r="H5871">
        <v>2.02</v>
      </c>
      <c r="I5871" s="7">
        <v>2.1260400338314067</v>
      </c>
      <c r="J5871">
        <v>21.3</v>
      </c>
      <c r="K5871">
        <v>939.5</v>
      </c>
      <c r="L5871">
        <v>705</v>
      </c>
      <c r="M5871">
        <v>216.1</v>
      </c>
      <c r="N5871">
        <v>199.4</v>
      </c>
    </row>
    <row r="5872" spans="1:14" x14ac:dyDescent="0.25">
      <c r="A5872" t="s">
        <v>21</v>
      </c>
      <c r="B5872" t="s">
        <v>63</v>
      </c>
      <c r="C5872" s="1">
        <v>42520</v>
      </c>
      <c r="D5872">
        <f>28-0-0</f>
        <v>28</v>
      </c>
      <c r="E5872">
        <v>22.5</v>
      </c>
      <c r="F5872" s="7">
        <v>24.086493262300216</v>
      </c>
      <c r="G5872" s="7">
        <v>3.0453639131660561</v>
      </c>
      <c r="H5872">
        <v>3.02</v>
      </c>
      <c r="I5872" s="7">
        <v>3.1785351000845781</v>
      </c>
      <c r="J5872">
        <v>18.5</v>
      </c>
      <c r="K5872">
        <v>818</v>
      </c>
      <c r="L5872">
        <v>675</v>
      </c>
      <c r="M5872">
        <v>346.6</v>
      </c>
      <c r="N5872">
        <v>319.89999999999998</v>
      </c>
    </row>
    <row r="5873" spans="1:14" x14ac:dyDescent="0.25">
      <c r="A5873" t="s">
        <v>22</v>
      </c>
      <c r="B5873" t="s">
        <v>63</v>
      </c>
      <c r="C5873" s="1">
        <v>42520</v>
      </c>
      <c r="D5873">
        <f>17-0-0</f>
        <v>17</v>
      </c>
      <c r="E5873">
        <v>17.100000000000001</v>
      </c>
      <c r="F5873" s="7">
        <v>14.623942337825133</v>
      </c>
      <c r="G5873" s="7">
        <v>1.4319260783760923</v>
      </c>
      <c r="H5873">
        <v>1.42</v>
      </c>
      <c r="I5873" s="7">
        <v>1.4945429940795036</v>
      </c>
      <c r="J5873">
        <v>12.3</v>
      </c>
      <c r="K5873">
        <v>544</v>
      </c>
      <c r="L5873">
        <v>513</v>
      </c>
      <c r="M5873">
        <v>217.3</v>
      </c>
      <c r="N5873">
        <v>200.5</v>
      </c>
    </row>
    <row r="5874" spans="1:14" x14ac:dyDescent="0.25">
      <c r="A5874" t="s">
        <v>23</v>
      </c>
      <c r="B5874" t="s">
        <v>63</v>
      </c>
      <c r="C5874" s="1">
        <v>42520</v>
      </c>
      <c r="D5874">
        <f>4.8-0-0</f>
        <v>4.8</v>
      </c>
      <c r="E5874">
        <v>5</v>
      </c>
      <c r="F5874" s="7">
        <v>4.1291131306800368</v>
      </c>
      <c r="G5874" s="7">
        <v>2.3697368198477586</v>
      </c>
      <c r="H5874">
        <v>2.35</v>
      </c>
      <c r="I5874" s="7">
        <v>2.4733634056949536</v>
      </c>
      <c r="J5874">
        <v>3.3</v>
      </c>
      <c r="K5874">
        <v>147.89000000000001</v>
      </c>
      <c r="L5874">
        <v>150</v>
      </c>
      <c r="M5874">
        <v>5.3</v>
      </c>
      <c r="N5874">
        <v>4.9000000000000004</v>
      </c>
    </row>
    <row r="5875" spans="1:14" x14ac:dyDescent="0.25">
      <c r="A5875" t="s">
        <v>24</v>
      </c>
      <c r="B5875" t="s">
        <v>63</v>
      </c>
      <c r="C5875" s="1">
        <v>42520</v>
      </c>
      <c r="D5875">
        <f>43-0-0</f>
        <v>43</v>
      </c>
      <c r="E5875">
        <v>41</v>
      </c>
      <c r="F5875" s="7">
        <v>36.989971795675338</v>
      </c>
      <c r="G5875" s="7">
        <v>1.7344456723992105</v>
      </c>
      <c r="H5875">
        <v>1.72</v>
      </c>
      <c r="I5875" s="7">
        <v>1.8102915139554552</v>
      </c>
      <c r="J5875">
        <v>25.3</v>
      </c>
      <c r="K5875">
        <v>1117.5</v>
      </c>
      <c r="L5875">
        <v>1230</v>
      </c>
      <c r="M5875">
        <v>446.5</v>
      </c>
      <c r="N5875">
        <v>412.1</v>
      </c>
    </row>
    <row r="5876" spans="1:14" x14ac:dyDescent="0.25">
      <c r="A5876" t="s">
        <v>25</v>
      </c>
      <c r="B5876" t="s">
        <v>63</v>
      </c>
      <c r="C5876" s="1">
        <v>42520</v>
      </c>
      <c r="D5876">
        <f>12-0-0</f>
        <v>12</v>
      </c>
      <c r="E5876">
        <v>6.3</v>
      </c>
      <c r="F5876" s="7">
        <v>10.322782826700093</v>
      </c>
      <c r="G5876" s="7">
        <v>2.3294008739780097</v>
      </c>
      <c r="H5876">
        <v>2.31</v>
      </c>
      <c r="I5876" s="7">
        <v>2.4312636030448265</v>
      </c>
      <c r="J5876">
        <v>4.5999999999999996</v>
      </c>
      <c r="K5876">
        <v>205</v>
      </c>
      <c r="L5876">
        <v>189</v>
      </c>
      <c r="M5876">
        <v>12.3</v>
      </c>
      <c r="N5876">
        <v>11.3</v>
      </c>
    </row>
    <row r="5877" spans="1:14" x14ac:dyDescent="0.25">
      <c r="A5877" t="s">
        <v>26</v>
      </c>
      <c r="B5877" t="s">
        <v>63</v>
      </c>
      <c r="C5877" s="1">
        <v>42520</v>
      </c>
      <c r="D5877">
        <f>24-0-0</f>
        <v>24</v>
      </c>
      <c r="E5877">
        <v>13.8</v>
      </c>
      <c r="F5877" s="7">
        <v>20.645565653400187</v>
      </c>
      <c r="G5877" s="7">
        <v>1.5731018889202144</v>
      </c>
      <c r="H5877">
        <v>1.56</v>
      </c>
      <c r="I5877" s="7">
        <v>1.641892303354948</v>
      </c>
      <c r="J5877">
        <v>13.3</v>
      </c>
      <c r="K5877">
        <v>587</v>
      </c>
      <c r="L5877">
        <v>414</v>
      </c>
      <c r="M5877">
        <v>71</v>
      </c>
      <c r="N5877">
        <v>65.5</v>
      </c>
    </row>
    <row r="5878" spans="1:14" x14ac:dyDescent="0.25">
      <c r="A5878" t="s">
        <v>27</v>
      </c>
      <c r="B5878" t="s">
        <v>63</v>
      </c>
      <c r="C5878" s="1">
        <v>42520</v>
      </c>
      <c r="D5878">
        <f>19-0-0</f>
        <v>19</v>
      </c>
      <c r="E5878">
        <v>18.2</v>
      </c>
      <c r="F5878" s="7">
        <v>16.344406142275147</v>
      </c>
      <c r="G5878" s="7">
        <v>1.3613381731040315</v>
      </c>
      <c r="H5878">
        <v>1.35</v>
      </c>
      <c r="I5878" s="7">
        <v>1.4208683394417818</v>
      </c>
      <c r="J5878">
        <v>13.5</v>
      </c>
      <c r="K5878">
        <v>595.5</v>
      </c>
      <c r="L5878">
        <v>546</v>
      </c>
      <c r="M5878">
        <v>232.8</v>
      </c>
      <c r="N5878">
        <v>214.8</v>
      </c>
    </row>
    <row r="5879" spans="1:14" x14ac:dyDescent="0.25">
      <c r="A5879" t="s">
        <v>28</v>
      </c>
      <c r="B5879" t="s">
        <v>63</v>
      </c>
      <c r="C5879" s="1">
        <v>42520</v>
      </c>
      <c r="D5879">
        <f>8.5-0-0</f>
        <v>8.5</v>
      </c>
      <c r="E5879">
        <v>7</v>
      </c>
      <c r="F5879" s="7">
        <v>7.3119711689125664</v>
      </c>
      <c r="G5879" s="7">
        <v>1.3512541866365944</v>
      </c>
      <c r="H5879">
        <v>1.34</v>
      </c>
      <c r="I5879" s="7">
        <v>1.41034338877925</v>
      </c>
      <c r="J5879">
        <v>4.9000000000000004</v>
      </c>
      <c r="K5879">
        <v>214.5</v>
      </c>
      <c r="L5879">
        <v>210</v>
      </c>
      <c r="M5879">
        <v>84.5</v>
      </c>
      <c r="N5879">
        <v>77.900000000000006</v>
      </c>
    </row>
    <row r="5880" spans="1:14" x14ac:dyDescent="0.25">
      <c r="A5880" t="s">
        <v>29</v>
      </c>
      <c r="B5880" t="s">
        <v>63</v>
      </c>
      <c r="C5880" s="1">
        <v>42520</v>
      </c>
      <c r="D5880">
        <f>26-0-0</f>
        <v>26</v>
      </c>
      <c r="E5880">
        <v>12.4</v>
      </c>
      <c r="F5880" s="7">
        <v>22.366029457850203</v>
      </c>
      <c r="G5880" s="7">
        <v>1.300834254299408</v>
      </c>
      <c r="H5880">
        <v>1.29</v>
      </c>
      <c r="I5880" s="7">
        <v>1.3577186354665916</v>
      </c>
      <c r="J5880">
        <v>11.9</v>
      </c>
      <c r="K5880">
        <v>524</v>
      </c>
      <c r="L5880">
        <v>372</v>
      </c>
      <c r="M5880">
        <v>44.5</v>
      </c>
      <c r="N5880">
        <v>41.1</v>
      </c>
    </row>
    <row r="5881" spans="1:14" x14ac:dyDescent="0.25">
      <c r="A5881" t="s">
        <v>30</v>
      </c>
      <c r="B5881" t="s">
        <v>63</v>
      </c>
      <c r="C5881" s="1">
        <v>42520</v>
      </c>
      <c r="D5881">
        <f>35-0-0</f>
        <v>35</v>
      </c>
      <c r="E5881">
        <v>31.3</v>
      </c>
      <c r="F5881" s="7">
        <v>30.108116577875272</v>
      </c>
      <c r="G5881" s="7">
        <v>1.6134378347899634</v>
      </c>
      <c r="H5881">
        <v>1.6</v>
      </c>
      <c r="I5881" s="7">
        <v>1.6839921060050749</v>
      </c>
      <c r="J5881">
        <v>23.8</v>
      </c>
      <c r="K5881">
        <v>1051.5</v>
      </c>
      <c r="L5881">
        <v>939</v>
      </c>
      <c r="M5881">
        <v>95.5</v>
      </c>
      <c r="N5881">
        <v>88.2</v>
      </c>
    </row>
    <row r="5882" spans="1:14" x14ac:dyDescent="0.25">
      <c r="A5882" t="s">
        <v>31</v>
      </c>
      <c r="B5882" t="s">
        <v>63</v>
      </c>
      <c r="C5882" s="1">
        <v>42520</v>
      </c>
      <c r="D5882">
        <f>58-0-0</f>
        <v>58</v>
      </c>
      <c r="E5882">
        <v>41.6</v>
      </c>
      <c r="F5882" s="7">
        <v>49.893450329050452</v>
      </c>
      <c r="G5882" s="7">
        <v>1.3512541866365944</v>
      </c>
      <c r="H5882">
        <v>1.34</v>
      </c>
      <c r="I5882" s="7">
        <v>1.41034338877925</v>
      </c>
      <c r="J5882">
        <v>36.1</v>
      </c>
      <c r="K5882">
        <v>1592</v>
      </c>
      <c r="L5882">
        <v>1248</v>
      </c>
      <c r="M5882">
        <v>250.6</v>
      </c>
      <c r="N5882">
        <v>231.3</v>
      </c>
    </row>
    <row r="5883" spans="1:14" x14ac:dyDescent="0.25">
      <c r="A5883" t="s">
        <v>32</v>
      </c>
      <c r="B5883" t="s">
        <v>63</v>
      </c>
      <c r="C5883" s="1">
        <v>42520</v>
      </c>
      <c r="D5883">
        <f>9-0-0</f>
        <v>9</v>
      </c>
      <c r="E5883">
        <v>6.8</v>
      </c>
      <c r="F5883" s="7">
        <v>7.7420871200250696</v>
      </c>
      <c r="G5883" s="7">
        <v>0.83697087679729343</v>
      </c>
      <c r="H5883">
        <v>0.83</v>
      </c>
      <c r="I5883" s="7">
        <v>0.87357090499013246</v>
      </c>
      <c r="J5883">
        <v>4.9000000000000004</v>
      </c>
      <c r="K5883">
        <v>217</v>
      </c>
      <c r="L5883">
        <v>204</v>
      </c>
      <c r="M5883">
        <v>70.900000000000006</v>
      </c>
      <c r="N5883">
        <v>65.5</v>
      </c>
    </row>
    <row r="5884" spans="1:14" x14ac:dyDescent="0.25">
      <c r="A5884" t="s">
        <v>33</v>
      </c>
      <c r="B5884" t="s">
        <v>63</v>
      </c>
      <c r="C5884" s="1">
        <v>42520</v>
      </c>
      <c r="D5884">
        <v>0</v>
      </c>
      <c r="E5884">
        <v>15</v>
      </c>
      <c r="F5884" s="7">
        <v>0</v>
      </c>
      <c r="G5884" s="7">
        <v>0.9781466873414153</v>
      </c>
      <c r="H5884">
        <v>0.97</v>
      </c>
      <c r="I5884" s="7">
        <v>1.0209202142655764</v>
      </c>
      <c r="J5884">
        <v>51.3</v>
      </c>
      <c r="K5884">
        <v>0</v>
      </c>
      <c r="L5884">
        <v>450</v>
      </c>
      <c r="M5884">
        <v>1121.5999999999999</v>
      </c>
      <c r="N5884">
        <v>1035.2</v>
      </c>
    </row>
    <row r="5885" spans="1:14" x14ac:dyDescent="0.25">
      <c r="A5885" t="s">
        <v>34</v>
      </c>
      <c r="B5885" t="s">
        <v>63</v>
      </c>
      <c r="C5885" s="1">
        <v>42520</v>
      </c>
      <c r="D5885">
        <f>6.2-0-0</f>
        <v>6.2</v>
      </c>
      <c r="E5885">
        <v>7.7</v>
      </c>
      <c r="F5885" s="7">
        <v>5.3334377937950483</v>
      </c>
      <c r="G5885" s="7">
        <v>0.56470324217648715</v>
      </c>
      <c r="H5885">
        <v>0.56000000000000005</v>
      </c>
      <c r="I5885" s="7">
        <v>0.58939723710177627</v>
      </c>
      <c r="J5885">
        <v>4.7</v>
      </c>
      <c r="K5885">
        <v>209.64999999999998</v>
      </c>
      <c r="L5885">
        <v>231</v>
      </c>
      <c r="M5885">
        <v>19.100000000000001</v>
      </c>
      <c r="N5885">
        <v>17.600000000000001</v>
      </c>
    </row>
    <row r="5886" spans="1:14" x14ac:dyDescent="0.25">
      <c r="A5886" t="s">
        <v>35</v>
      </c>
      <c r="B5886" t="s">
        <v>63</v>
      </c>
      <c r="C5886" s="1">
        <v>42520</v>
      </c>
      <c r="D5886">
        <f>24-0-0</f>
        <v>24</v>
      </c>
      <c r="E5886">
        <v>18</v>
      </c>
      <c r="F5886" s="7">
        <v>20.645565653400187</v>
      </c>
      <c r="G5886" s="7">
        <v>0.55461925570904991</v>
      </c>
      <c r="H5886">
        <v>0.55000000000000004</v>
      </c>
      <c r="I5886" s="7">
        <v>0.57887228643924449</v>
      </c>
      <c r="J5886">
        <v>15</v>
      </c>
      <c r="K5886">
        <v>662.5</v>
      </c>
      <c r="L5886">
        <v>540</v>
      </c>
      <c r="M5886">
        <v>260.60000000000002</v>
      </c>
      <c r="N5886">
        <v>240.5</v>
      </c>
    </row>
    <row r="5887" spans="1:14" x14ac:dyDescent="0.25">
      <c r="A5887" t="s">
        <v>36</v>
      </c>
      <c r="B5887" t="s">
        <v>63</v>
      </c>
      <c r="C5887" s="1">
        <v>42520</v>
      </c>
      <c r="D5887">
        <v>0</v>
      </c>
      <c r="E5887">
        <v>8</v>
      </c>
      <c r="F5887" s="7">
        <v>0</v>
      </c>
      <c r="G5887" s="7">
        <v>0.25209966168593179</v>
      </c>
      <c r="H5887">
        <v>0.25</v>
      </c>
      <c r="I5887" s="7">
        <v>0.26312376656329295</v>
      </c>
      <c r="J5887">
        <v>27.4</v>
      </c>
      <c r="K5887">
        <v>0</v>
      </c>
      <c r="L5887">
        <v>240</v>
      </c>
      <c r="M5887">
        <v>0</v>
      </c>
      <c r="N5887">
        <v>0</v>
      </c>
    </row>
    <row r="5888" spans="1:14" x14ac:dyDescent="0.25">
      <c r="A5888" t="s">
        <v>37</v>
      </c>
      <c r="B5888" t="s">
        <v>63</v>
      </c>
      <c r="C5888" s="1">
        <v>42520</v>
      </c>
      <c r="D5888">
        <v>0</v>
      </c>
      <c r="E5888">
        <v>0</v>
      </c>
      <c r="F5888" s="7">
        <v>0</v>
      </c>
      <c r="G5888" s="7">
        <v>0</v>
      </c>
      <c r="H5888">
        <v>0</v>
      </c>
      <c r="I5888" s="7">
        <v>0</v>
      </c>
      <c r="J5888">
        <v>0</v>
      </c>
      <c r="K5888">
        <v>0</v>
      </c>
      <c r="L5888">
        <v>0</v>
      </c>
      <c r="M5888">
        <v>0</v>
      </c>
      <c r="N5888">
        <v>0</v>
      </c>
    </row>
    <row r="5889" spans="1:14" x14ac:dyDescent="0.25">
      <c r="A5889" t="s">
        <v>38</v>
      </c>
      <c r="B5889" t="s">
        <v>63</v>
      </c>
      <c r="C5889" s="1">
        <v>42520</v>
      </c>
      <c r="D5889">
        <v>0</v>
      </c>
      <c r="E5889">
        <v>10</v>
      </c>
      <c r="F5889" s="7">
        <v>0</v>
      </c>
      <c r="G5889" s="7">
        <v>0</v>
      </c>
      <c r="H5889">
        <v>0</v>
      </c>
      <c r="I5889" s="7">
        <v>0</v>
      </c>
      <c r="J5889">
        <v>34.200000000000003</v>
      </c>
      <c r="K5889">
        <v>0</v>
      </c>
      <c r="L5889">
        <v>300</v>
      </c>
      <c r="M5889">
        <v>751.6</v>
      </c>
      <c r="N5889">
        <v>693.7</v>
      </c>
    </row>
    <row r="5890" spans="1:14" x14ac:dyDescent="0.25">
      <c r="A5890" t="s">
        <v>59</v>
      </c>
      <c r="B5890" t="s">
        <v>63</v>
      </c>
      <c r="C5890" s="1">
        <v>42520</v>
      </c>
      <c r="D5890">
        <v>0</v>
      </c>
      <c r="E5890">
        <v>5</v>
      </c>
      <c r="F5890" s="7">
        <v>0</v>
      </c>
      <c r="G5890" s="7">
        <v>0</v>
      </c>
      <c r="I5890" s="7">
        <v>0</v>
      </c>
      <c r="K5890">
        <v>0</v>
      </c>
      <c r="L5890">
        <v>150</v>
      </c>
      <c r="M5890">
        <v>0</v>
      </c>
      <c r="N5890">
        <v>0</v>
      </c>
    </row>
    <row r="5891" spans="1:14" x14ac:dyDescent="0.25">
      <c r="A5891" t="s">
        <v>1</v>
      </c>
      <c r="B5891" t="s">
        <v>63</v>
      </c>
      <c r="C5891" s="1">
        <v>42521</v>
      </c>
      <c r="D5891">
        <v>637.20000000000005</v>
      </c>
      <c r="E5891">
        <v>507.19999999999993</v>
      </c>
      <c r="F5891">
        <v>549</v>
      </c>
      <c r="G5891">
        <v>250.1763</v>
      </c>
      <c r="H5891">
        <v>177.35000000000002</v>
      </c>
      <c r="I5891">
        <v>186.66000000000003</v>
      </c>
      <c r="J5891">
        <v>547.61184210526312</v>
      </c>
      <c r="K5891">
        <v>18917.5</v>
      </c>
      <c r="L5891">
        <v>17297</v>
      </c>
      <c r="M5891">
        <v>6420.0020000000004</v>
      </c>
      <c r="N5891">
        <v>5880.98</v>
      </c>
    </row>
    <row r="5892" spans="1:14" x14ac:dyDescent="0.25">
      <c r="A5892" t="s">
        <v>2</v>
      </c>
      <c r="B5892" t="s">
        <v>63</v>
      </c>
      <c r="C5892" s="1">
        <v>42521</v>
      </c>
      <c r="D5892">
        <f>10.7-0-0</f>
        <v>10.7</v>
      </c>
      <c r="E5892">
        <v>16.100000000000001</v>
      </c>
      <c r="F5892" s="7">
        <v>9.2189265536723148</v>
      </c>
      <c r="G5892" s="7">
        <v>29.200165830279104</v>
      </c>
      <c r="H5892">
        <v>20.7</v>
      </c>
      <c r="I5892" s="7">
        <v>21.786647871440653</v>
      </c>
      <c r="J5892">
        <v>10.199999999999999</v>
      </c>
      <c r="K5892">
        <v>462.185</v>
      </c>
      <c r="L5892">
        <v>499.1</v>
      </c>
      <c r="M5892">
        <v>51.1</v>
      </c>
      <c r="N5892">
        <v>46.8</v>
      </c>
    </row>
    <row r="5893" spans="1:14" x14ac:dyDescent="0.25">
      <c r="A5893" t="s">
        <v>3</v>
      </c>
      <c r="B5893" t="s">
        <v>63</v>
      </c>
      <c r="C5893" s="1">
        <v>42521</v>
      </c>
      <c r="D5893">
        <f>2.4-0-0</f>
        <v>2.4</v>
      </c>
      <c r="E5893">
        <v>4.5</v>
      </c>
      <c r="F5893" s="7">
        <v>2.0677966101694913</v>
      </c>
      <c r="G5893" s="7">
        <v>19.904074389625031</v>
      </c>
      <c r="H5893">
        <v>14.11</v>
      </c>
      <c r="I5893" s="7">
        <v>14.850705384832253</v>
      </c>
      <c r="J5893">
        <v>3.9</v>
      </c>
      <c r="K5893">
        <v>177.04999999999998</v>
      </c>
      <c r="L5893">
        <v>139.5</v>
      </c>
      <c r="M5893">
        <v>40.299999999999997</v>
      </c>
      <c r="N5893">
        <v>36.9</v>
      </c>
    </row>
    <row r="5894" spans="1:14" x14ac:dyDescent="0.25">
      <c r="A5894" t="s">
        <v>4</v>
      </c>
      <c r="B5894" t="s">
        <v>63</v>
      </c>
      <c r="C5894" s="1">
        <v>42521</v>
      </c>
      <c r="D5894">
        <f>7.1-0-0</f>
        <v>7.1</v>
      </c>
      <c r="E5894">
        <v>7.8</v>
      </c>
      <c r="F5894" s="7">
        <v>6.1172316384180778</v>
      </c>
      <c r="G5894" s="7">
        <v>14.783465599097827</v>
      </c>
      <c r="H5894">
        <v>10.48</v>
      </c>
      <c r="I5894" s="7">
        <v>11.030148294333241</v>
      </c>
      <c r="J5894">
        <v>6.7</v>
      </c>
      <c r="K5894">
        <v>304.642</v>
      </c>
      <c r="L5894">
        <v>241.79999999999998</v>
      </c>
      <c r="M5894">
        <v>62</v>
      </c>
      <c r="N5894">
        <v>56.8</v>
      </c>
    </row>
    <row r="5895" spans="1:14" x14ac:dyDescent="0.25">
      <c r="A5895" t="s">
        <v>5</v>
      </c>
      <c r="B5895" t="s">
        <v>63</v>
      </c>
      <c r="C5895" s="1">
        <v>42521</v>
      </c>
      <c r="D5895">
        <f>10.5-0-0</f>
        <v>10.5</v>
      </c>
      <c r="E5895">
        <v>7.7</v>
      </c>
      <c r="F5895" s="7">
        <v>9.0466101694915242</v>
      </c>
      <c r="G5895" s="7">
        <v>14.261530267831969</v>
      </c>
      <c r="H5895">
        <v>10.11</v>
      </c>
      <c r="I5895" s="7">
        <v>10.640725119819566</v>
      </c>
      <c r="J5895">
        <v>9</v>
      </c>
      <c r="K5895">
        <v>408.30299999999994</v>
      </c>
      <c r="L5895">
        <v>238.70000000000002</v>
      </c>
      <c r="M5895">
        <v>30.2</v>
      </c>
      <c r="N5895">
        <v>27.7</v>
      </c>
    </row>
    <row r="5896" spans="1:14" x14ac:dyDescent="0.25">
      <c r="A5896" t="s">
        <v>6</v>
      </c>
      <c r="B5896" t="s">
        <v>63</v>
      </c>
      <c r="C5896" s="1">
        <v>42521</v>
      </c>
      <c r="D5896">
        <f>17.9-0-0</f>
        <v>17.899999999999999</v>
      </c>
      <c r="E5896">
        <v>15.6</v>
      </c>
      <c r="F5896" s="7">
        <v>15.422316384180787</v>
      </c>
      <c r="G5896" s="7">
        <v>17.576524939385394</v>
      </c>
      <c r="H5896">
        <v>12.46</v>
      </c>
      <c r="I5896" s="7">
        <v>13.114088525514521</v>
      </c>
      <c r="J5896">
        <v>11.5</v>
      </c>
      <c r="K5896">
        <v>522.41050000000007</v>
      </c>
      <c r="L5896">
        <v>483.59999999999997</v>
      </c>
      <c r="M5896">
        <v>54.8</v>
      </c>
      <c r="N5896">
        <v>50.2</v>
      </c>
    </row>
    <row r="5897" spans="1:14" x14ac:dyDescent="0.25">
      <c r="A5897" t="s">
        <v>7</v>
      </c>
      <c r="B5897" t="s">
        <v>63</v>
      </c>
      <c r="C5897" s="1">
        <v>42521</v>
      </c>
      <c r="D5897">
        <f>16.4-0-0</f>
        <v>16.399999999999999</v>
      </c>
      <c r="E5897">
        <v>12</v>
      </c>
      <c r="F5897" s="7">
        <v>14.129943502824856</v>
      </c>
      <c r="G5897" s="7">
        <v>14.853997400620239</v>
      </c>
      <c r="H5897">
        <v>10.53</v>
      </c>
      <c r="I5897" s="7">
        <v>11.082773047645897</v>
      </c>
      <c r="J5897">
        <v>10.6</v>
      </c>
      <c r="K5897">
        <v>477.96699999999998</v>
      </c>
      <c r="L5897">
        <v>372</v>
      </c>
      <c r="M5897">
        <v>38.299999999999997</v>
      </c>
      <c r="N5897">
        <v>35.1</v>
      </c>
    </row>
    <row r="5898" spans="1:14" x14ac:dyDescent="0.25">
      <c r="A5898" t="s">
        <v>8</v>
      </c>
      <c r="B5898" t="s">
        <v>63</v>
      </c>
      <c r="C5898" s="1">
        <v>42521</v>
      </c>
      <c r="D5898">
        <f>10.8-0-0</f>
        <v>10.8</v>
      </c>
      <c r="E5898">
        <v>9.4</v>
      </c>
      <c r="F5898" s="7">
        <v>9.3050847457627128</v>
      </c>
      <c r="G5898" s="7">
        <v>11.285088243586127</v>
      </c>
      <c r="H5898">
        <v>8</v>
      </c>
      <c r="I5898" s="7">
        <v>8.4199605300253744</v>
      </c>
      <c r="J5898">
        <v>8.1</v>
      </c>
      <c r="K5898">
        <v>365.62500000000006</v>
      </c>
      <c r="L5898">
        <v>291.40000000000003</v>
      </c>
      <c r="M5898">
        <v>36.1</v>
      </c>
      <c r="N5898">
        <v>33</v>
      </c>
    </row>
    <row r="5899" spans="1:14" x14ac:dyDescent="0.25">
      <c r="A5899" t="s">
        <v>9</v>
      </c>
      <c r="B5899" t="s">
        <v>63</v>
      </c>
      <c r="C5899" s="1">
        <v>42521</v>
      </c>
      <c r="D5899">
        <f>11.3-0-0</f>
        <v>11.3</v>
      </c>
      <c r="E5899">
        <v>11.3</v>
      </c>
      <c r="F5899" s="7">
        <v>9.7358757062146903</v>
      </c>
      <c r="G5899" s="7">
        <v>14.614189275444033</v>
      </c>
      <c r="H5899">
        <v>10.36</v>
      </c>
      <c r="I5899" s="7">
        <v>10.903848886382859</v>
      </c>
      <c r="J5899">
        <v>6.9</v>
      </c>
      <c r="K5899">
        <v>310.97999999999996</v>
      </c>
      <c r="L5899">
        <v>350.3</v>
      </c>
      <c r="M5899">
        <v>26.9</v>
      </c>
      <c r="N5899">
        <v>24.6</v>
      </c>
    </row>
    <row r="5900" spans="1:14" x14ac:dyDescent="0.25">
      <c r="A5900" t="s">
        <v>10</v>
      </c>
      <c r="B5900" t="s">
        <v>63</v>
      </c>
      <c r="C5900" s="1">
        <v>42521</v>
      </c>
      <c r="D5900">
        <f>11.8-0-0</f>
        <v>11.8</v>
      </c>
      <c r="E5900">
        <v>12.5</v>
      </c>
      <c r="F5900" s="7">
        <v>10.166666666666668</v>
      </c>
      <c r="G5900" s="7">
        <v>13.838339458697488</v>
      </c>
      <c r="H5900">
        <v>9.81</v>
      </c>
      <c r="I5900" s="7">
        <v>10.324976599943614</v>
      </c>
      <c r="J5900">
        <v>10.199999999999999</v>
      </c>
      <c r="K5900">
        <v>461.70500000000004</v>
      </c>
      <c r="L5900">
        <v>387.5</v>
      </c>
      <c r="M5900">
        <v>51.3</v>
      </c>
      <c r="N5900">
        <v>47</v>
      </c>
    </row>
    <row r="5901" spans="1:14" x14ac:dyDescent="0.25">
      <c r="A5901" t="s">
        <v>11</v>
      </c>
      <c r="B5901" t="s">
        <v>63</v>
      </c>
      <c r="C5901" s="1">
        <v>42521</v>
      </c>
      <c r="D5901">
        <f>9.4-0-0</f>
        <v>9.4</v>
      </c>
      <c r="E5901">
        <v>9.6</v>
      </c>
      <c r="F5901" s="7">
        <v>8.0988700564971747</v>
      </c>
      <c r="G5901" s="7">
        <v>13.245872325909218</v>
      </c>
      <c r="H5901">
        <v>9.39</v>
      </c>
      <c r="I5901" s="7">
        <v>9.8829286721172842</v>
      </c>
      <c r="J5901">
        <v>7.2</v>
      </c>
      <c r="K5901">
        <v>326.75200000000007</v>
      </c>
      <c r="L5901">
        <v>297.59999999999997</v>
      </c>
      <c r="M5901">
        <v>40.200000000000003</v>
      </c>
      <c r="N5901">
        <v>36.799999999999997</v>
      </c>
    </row>
    <row r="5902" spans="1:14" x14ac:dyDescent="0.25">
      <c r="A5902" t="s">
        <v>12</v>
      </c>
      <c r="B5902" t="s">
        <v>63</v>
      </c>
      <c r="C5902" s="1">
        <v>42521</v>
      </c>
      <c r="D5902">
        <f>45.1-0-0</f>
        <v>45.1</v>
      </c>
      <c r="E5902">
        <v>28.9</v>
      </c>
      <c r="F5902" s="7">
        <v>38.85734463276836</v>
      </c>
      <c r="G5902" s="7">
        <v>9.3525168818720026</v>
      </c>
      <c r="H5902">
        <v>6.63</v>
      </c>
      <c r="I5902" s="7">
        <v>6.9780422892585277</v>
      </c>
      <c r="J5902">
        <v>25.1</v>
      </c>
      <c r="K5902">
        <v>1136.9750000000001</v>
      </c>
      <c r="L5902">
        <v>895.9</v>
      </c>
      <c r="M5902">
        <v>280</v>
      </c>
      <c r="N5902">
        <v>256.5</v>
      </c>
    </row>
    <row r="5903" spans="1:14" x14ac:dyDescent="0.25">
      <c r="A5903" t="s">
        <v>13</v>
      </c>
      <c r="B5903" t="s">
        <v>63</v>
      </c>
      <c r="C5903" s="1">
        <v>42521</v>
      </c>
      <c r="D5903">
        <f>12-0-0</f>
        <v>12</v>
      </c>
      <c r="E5903">
        <v>10</v>
      </c>
      <c r="F5903" s="7">
        <v>10.338983050847457</v>
      </c>
      <c r="G5903" s="7">
        <v>9.8321331322244134</v>
      </c>
      <c r="H5903">
        <v>6.97</v>
      </c>
      <c r="I5903" s="7">
        <v>7.335890611784607</v>
      </c>
      <c r="J5903">
        <v>8</v>
      </c>
      <c r="K5903">
        <v>363</v>
      </c>
      <c r="L5903">
        <v>310</v>
      </c>
      <c r="M5903">
        <v>33.4</v>
      </c>
      <c r="N5903">
        <v>30.6</v>
      </c>
    </row>
    <row r="5904" spans="1:14" x14ac:dyDescent="0.25">
      <c r="A5904" t="s">
        <v>14</v>
      </c>
      <c r="B5904" t="s">
        <v>63</v>
      </c>
      <c r="C5904" s="1">
        <v>42521</v>
      </c>
      <c r="D5904">
        <f>9-0-0</f>
        <v>9</v>
      </c>
      <c r="E5904">
        <v>7</v>
      </c>
      <c r="F5904" s="7">
        <v>7.7542372881355925</v>
      </c>
      <c r="G5904" s="7">
        <v>5.9387776881871996</v>
      </c>
      <c r="H5904">
        <v>4.21</v>
      </c>
      <c r="I5904" s="7">
        <v>4.4310042289258522</v>
      </c>
      <c r="J5904">
        <v>6.2</v>
      </c>
      <c r="K5904">
        <v>280</v>
      </c>
      <c r="L5904">
        <v>217</v>
      </c>
      <c r="M5904">
        <v>17.3</v>
      </c>
      <c r="N5904">
        <v>15.9</v>
      </c>
    </row>
    <row r="5905" spans="1:14" x14ac:dyDescent="0.25">
      <c r="A5905" t="s">
        <v>15</v>
      </c>
      <c r="B5905" t="s">
        <v>63</v>
      </c>
      <c r="C5905" s="1">
        <v>42521</v>
      </c>
      <c r="D5905">
        <f>16-0-0</f>
        <v>16</v>
      </c>
      <c r="E5905">
        <v>9.9</v>
      </c>
      <c r="F5905" s="7">
        <v>13.785310734463275</v>
      </c>
      <c r="G5905" s="7">
        <v>5.7553950042289248</v>
      </c>
      <c r="H5905">
        <v>4.08</v>
      </c>
      <c r="I5905" s="7">
        <v>4.2941798703129406</v>
      </c>
      <c r="J5905">
        <v>8</v>
      </c>
      <c r="K5905">
        <v>361.5</v>
      </c>
      <c r="L5905">
        <v>306.90000000000003</v>
      </c>
      <c r="M5905">
        <v>40.1</v>
      </c>
      <c r="N5905">
        <v>36.799999999999997</v>
      </c>
    </row>
    <row r="5906" spans="1:14" x14ac:dyDescent="0.25">
      <c r="A5906" t="s">
        <v>16</v>
      </c>
      <c r="B5906" t="s">
        <v>63</v>
      </c>
      <c r="C5906" s="1">
        <v>42521</v>
      </c>
      <c r="D5906">
        <f>13-0-0</f>
        <v>13</v>
      </c>
      <c r="E5906">
        <v>9.9</v>
      </c>
      <c r="F5906" s="7">
        <v>11.200564971751412</v>
      </c>
      <c r="G5906" s="7">
        <v>9.5782186467437267</v>
      </c>
      <c r="H5906">
        <v>6.79</v>
      </c>
      <c r="I5906" s="7">
        <v>7.1464414998590362</v>
      </c>
      <c r="J5906">
        <v>7.4</v>
      </c>
      <c r="K5906">
        <v>335</v>
      </c>
      <c r="L5906">
        <v>306.90000000000003</v>
      </c>
      <c r="M5906">
        <v>70.2</v>
      </c>
      <c r="N5906">
        <v>64.3</v>
      </c>
    </row>
    <row r="5907" spans="1:14" x14ac:dyDescent="0.25">
      <c r="A5907" t="s">
        <v>17</v>
      </c>
      <c r="B5907" t="s">
        <v>63</v>
      </c>
      <c r="C5907" s="1">
        <v>42521</v>
      </c>
      <c r="D5907">
        <v>0</v>
      </c>
      <c r="E5907">
        <v>17</v>
      </c>
      <c r="F5907" s="7">
        <v>0</v>
      </c>
      <c r="G5907" s="7">
        <v>4.6409925401747945</v>
      </c>
      <c r="H5907">
        <v>3.29</v>
      </c>
      <c r="I5907" s="7">
        <v>3.4627087679729351</v>
      </c>
      <c r="J5907">
        <v>57</v>
      </c>
      <c r="K5907">
        <v>0</v>
      </c>
      <c r="L5907">
        <v>527</v>
      </c>
      <c r="M5907">
        <v>709.1</v>
      </c>
      <c r="N5907">
        <v>649.6</v>
      </c>
    </row>
    <row r="5908" spans="1:14" x14ac:dyDescent="0.25">
      <c r="A5908" t="s">
        <v>18</v>
      </c>
      <c r="B5908" t="s">
        <v>63</v>
      </c>
      <c r="C5908" s="1">
        <v>42521</v>
      </c>
      <c r="D5908">
        <f>22-0-0</f>
        <v>22</v>
      </c>
      <c r="E5908">
        <v>16.2</v>
      </c>
      <c r="F5908" s="7">
        <v>18.954802259887003</v>
      </c>
      <c r="G5908" s="7">
        <v>3.4983773555116997</v>
      </c>
      <c r="H5908">
        <v>2.48</v>
      </c>
      <c r="I5908" s="7">
        <v>2.6101877643078657</v>
      </c>
      <c r="J5908">
        <v>14.4</v>
      </c>
      <c r="K5908">
        <v>654.5</v>
      </c>
      <c r="L5908">
        <v>502.2</v>
      </c>
      <c r="M5908">
        <v>193.5</v>
      </c>
      <c r="N5908">
        <v>177.2</v>
      </c>
    </row>
    <row r="5909" spans="1:14" x14ac:dyDescent="0.25">
      <c r="A5909" t="s">
        <v>19</v>
      </c>
      <c r="B5909" t="s">
        <v>63</v>
      </c>
      <c r="C5909" s="1">
        <v>42521</v>
      </c>
      <c r="D5909">
        <f>18-0-0</f>
        <v>18</v>
      </c>
      <c r="E5909">
        <v>15</v>
      </c>
      <c r="F5909" s="7">
        <v>15.508474576271185</v>
      </c>
      <c r="G5909" s="7">
        <v>3.4842709952072171</v>
      </c>
      <c r="H5909">
        <v>2.4700000000000002</v>
      </c>
      <c r="I5909" s="7">
        <v>2.5996628136453341</v>
      </c>
      <c r="J5909">
        <v>11</v>
      </c>
      <c r="K5909">
        <v>496.5</v>
      </c>
      <c r="L5909">
        <v>465</v>
      </c>
      <c r="M5909">
        <v>229.2</v>
      </c>
      <c r="N5909">
        <v>210</v>
      </c>
    </row>
    <row r="5910" spans="1:14" x14ac:dyDescent="0.25">
      <c r="A5910" t="s">
        <v>20</v>
      </c>
      <c r="B5910" t="s">
        <v>63</v>
      </c>
      <c r="C5910" s="1">
        <v>42521</v>
      </c>
      <c r="D5910">
        <f>32-0-0</f>
        <v>32</v>
      </c>
      <c r="E5910">
        <v>23.5</v>
      </c>
      <c r="F5910" s="7">
        <v>27.57062146892655</v>
      </c>
      <c r="G5910" s="7">
        <v>2.8494847815054976</v>
      </c>
      <c r="H5910">
        <v>2.02</v>
      </c>
      <c r="I5910" s="7">
        <v>2.1260400338314067</v>
      </c>
      <c r="J5910">
        <v>21.4</v>
      </c>
      <c r="K5910">
        <v>971.5</v>
      </c>
      <c r="L5910">
        <v>728.5</v>
      </c>
      <c r="M5910">
        <v>227.2</v>
      </c>
      <c r="N5910">
        <v>208.1</v>
      </c>
    </row>
    <row r="5911" spans="1:14" x14ac:dyDescent="0.25">
      <c r="A5911" t="s">
        <v>21</v>
      </c>
      <c r="B5911" t="s">
        <v>63</v>
      </c>
      <c r="C5911" s="1">
        <v>42521</v>
      </c>
      <c r="D5911">
        <f>28-0-0</f>
        <v>28</v>
      </c>
      <c r="E5911">
        <v>22.5</v>
      </c>
      <c r="F5911" s="7">
        <v>24.124293785310734</v>
      </c>
      <c r="G5911" s="7">
        <v>4.2601208119537635</v>
      </c>
      <c r="H5911">
        <v>3.02</v>
      </c>
      <c r="I5911" s="7">
        <v>3.1785351000845781</v>
      </c>
      <c r="J5911">
        <v>18.7</v>
      </c>
      <c r="K5911">
        <v>846</v>
      </c>
      <c r="L5911">
        <v>697.5</v>
      </c>
      <c r="M5911">
        <v>364.5</v>
      </c>
      <c r="N5911">
        <v>333.9</v>
      </c>
    </row>
    <row r="5912" spans="1:14" x14ac:dyDescent="0.25">
      <c r="A5912" t="s">
        <v>22</v>
      </c>
      <c r="B5912" t="s">
        <v>63</v>
      </c>
      <c r="C5912" s="1">
        <v>42521</v>
      </c>
      <c r="D5912">
        <f>17-0-0</f>
        <v>17</v>
      </c>
      <c r="E5912">
        <v>17.100000000000001</v>
      </c>
      <c r="F5912" s="7">
        <v>14.64689265536723</v>
      </c>
      <c r="G5912" s="7">
        <v>2.0031031632365375</v>
      </c>
      <c r="H5912">
        <v>1.42</v>
      </c>
      <c r="I5912" s="7">
        <v>1.4945429940795036</v>
      </c>
      <c r="J5912">
        <v>12.4</v>
      </c>
      <c r="K5912">
        <v>561</v>
      </c>
      <c r="L5912">
        <v>530.1</v>
      </c>
      <c r="M5912">
        <v>227.9</v>
      </c>
      <c r="N5912">
        <v>208.8</v>
      </c>
    </row>
    <row r="5913" spans="1:14" x14ac:dyDescent="0.25">
      <c r="A5913" t="s">
        <v>23</v>
      </c>
      <c r="B5913" t="s">
        <v>63</v>
      </c>
      <c r="C5913" s="1">
        <v>42521</v>
      </c>
      <c r="D5913">
        <f>4.1-0-0</f>
        <v>4.0999999999999996</v>
      </c>
      <c r="E5913">
        <v>5</v>
      </c>
      <c r="F5913" s="7">
        <v>3.5324858757062141</v>
      </c>
      <c r="G5913" s="7">
        <v>3.3149946715534249</v>
      </c>
      <c r="H5913">
        <v>2.35</v>
      </c>
      <c r="I5913" s="7">
        <v>2.4733634056949536</v>
      </c>
      <c r="J5913">
        <v>3.4</v>
      </c>
      <c r="K5913">
        <v>152.03</v>
      </c>
      <c r="L5913">
        <v>155</v>
      </c>
      <c r="M5913">
        <v>5.6</v>
      </c>
      <c r="N5913">
        <v>5.0999999999999996</v>
      </c>
    </row>
    <row r="5914" spans="1:14" x14ac:dyDescent="0.25">
      <c r="A5914" t="s">
        <v>24</v>
      </c>
      <c r="B5914" t="s">
        <v>63</v>
      </c>
      <c r="C5914" s="1">
        <v>42521</v>
      </c>
      <c r="D5914">
        <f>39-0-0</f>
        <v>39</v>
      </c>
      <c r="E5914">
        <v>41</v>
      </c>
      <c r="F5914" s="7">
        <v>33.601694915254235</v>
      </c>
      <c r="G5914" s="7">
        <v>2.4262939723710173</v>
      </c>
      <c r="H5914">
        <v>1.72</v>
      </c>
      <c r="I5914" s="7">
        <v>1.8102915139554552</v>
      </c>
      <c r="J5914">
        <v>25.5</v>
      </c>
      <c r="K5914">
        <v>1156.5</v>
      </c>
      <c r="L5914">
        <v>1271</v>
      </c>
      <c r="M5914">
        <v>470</v>
      </c>
      <c r="N5914">
        <v>430.5</v>
      </c>
    </row>
    <row r="5915" spans="1:14" x14ac:dyDescent="0.25">
      <c r="A5915" t="s">
        <v>25</v>
      </c>
      <c r="B5915" t="s">
        <v>63</v>
      </c>
      <c r="C5915" s="1">
        <v>42521</v>
      </c>
      <c r="D5915">
        <f>12-0-0</f>
        <v>12</v>
      </c>
      <c r="E5915">
        <v>6.3</v>
      </c>
      <c r="F5915" s="7">
        <v>10.338983050847457</v>
      </c>
      <c r="G5915" s="7">
        <v>3.2585692303354943</v>
      </c>
      <c r="H5915">
        <v>2.31</v>
      </c>
      <c r="I5915" s="7">
        <v>2.4312636030448265</v>
      </c>
      <c r="J5915">
        <v>4.8</v>
      </c>
      <c r="K5915">
        <v>217</v>
      </c>
      <c r="L5915">
        <v>195.29999999999998</v>
      </c>
      <c r="M5915">
        <v>13.3</v>
      </c>
      <c r="N5915">
        <v>12.1</v>
      </c>
    </row>
    <row r="5916" spans="1:14" x14ac:dyDescent="0.25">
      <c r="A5916" t="s">
        <v>26</v>
      </c>
      <c r="B5916" t="s">
        <v>63</v>
      </c>
      <c r="C5916" s="1">
        <v>42521</v>
      </c>
      <c r="D5916">
        <f>27-0-0</f>
        <v>27</v>
      </c>
      <c r="E5916">
        <v>13.8</v>
      </c>
      <c r="F5916" s="7">
        <v>23.262711864406779</v>
      </c>
      <c r="G5916" s="7">
        <v>2.200592207499295</v>
      </c>
      <c r="H5916">
        <v>1.56</v>
      </c>
      <c r="I5916" s="7">
        <v>1.641892303354948</v>
      </c>
      <c r="J5916">
        <v>13.6</v>
      </c>
      <c r="K5916">
        <v>614</v>
      </c>
      <c r="L5916">
        <v>427.8</v>
      </c>
      <c r="M5916">
        <v>75.5</v>
      </c>
      <c r="N5916">
        <v>69.2</v>
      </c>
    </row>
    <row r="5917" spans="1:14" x14ac:dyDescent="0.25">
      <c r="A5917" t="s">
        <v>27</v>
      </c>
      <c r="B5917" t="s">
        <v>63</v>
      </c>
      <c r="C5917" s="1">
        <v>42521</v>
      </c>
      <c r="D5917">
        <f>19-0-0</f>
        <v>19</v>
      </c>
      <c r="E5917">
        <v>18.2</v>
      </c>
      <c r="F5917" s="7">
        <v>16.370056497175138</v>
      </c>
      <c r="G5917" s="7">
        <v>1.9043586411051594</v>
      </c>
      <c r="H5917">
        <v>1.35</v>
      </c>
      <c r="I5917" s="7">
        <v>1.4208683394417818</v>
      </c>
      <c r="J5917">
        <v>13.6</v>
      </c>
      <c r="K5917">
        <v>614.5</v>
      </c>
      <c r="L5917">
        <v>564.19999999999993</v>
      </c>
      <c r="M5917">
        <v>244.3</v>
      </c>
      <c r="N5917">
        <v>223.7</v>
      </c>
    </row>
    <row r="5918" spans="1:14" x14ac:dyDescent="0.25">
      <c r="A5918" t="s">
        <v>28</v>
      </c>
      <c r="B5918" t="s">
        <v>63</v>
      </c>
      <c r="C5918" s="1">
        <v>42521</v>
      </c>
      <c r="D5918">
        <f>8.5-0-0</f>
        <v>8.5</v>
      </c>
      <c r="E5918">
        <v>7</v>
      </c>
      <c r="F5918" s="7">
        <v>7.323446327683615</v>
      </c>
      <c r="G5918" s="7">
        <v>1.8902522808006763</v>
      </c>
      <c r="H5918">
        <v>1.34</v>
      </c>
      <c r="I5918" s="7">
        <v>1.41034338877925</v>
      </c>
      <c r="J5918">
        <v>4.9000000000000004</v>
      </c>
      <c r="K5918">
        <v>223</v>
      </c>
      <c r="L5918">
        <v>217</v>
      </c>
      <c r="M5918">
        <v>89.3</v>
      </c>
      <c r="N5918">
        <v>81.8</v>
      </c>
    </row>
    <row r="5919" spans="1:14" x14ac:dyDescent="0.25">
      <c r="A5919" t="s">
        <v>29</v>
      </c>
      <c r="B5919" t="s">
        <v>63</v>
      </c>
      <c r="C5919" s="1">
        <v>42521</v>
      </c>
      <c r="D5919">
        <f>20.5-0-0</f>
        <v>20.5</v>
      </c>
      <c r="E5919">
        <v>12.4</v>
      </c>
      <c r="F5919" s="7">
        <v>17.662429378531073</v>
      </c>
      <c r="G5919" s="7">
        <v>1.8197204792782633</v>
      </c>
      <c r="H5919">
        <v>1.29</v>
      </c>
      <c r="I5919" s="7">
        <v>1.3577186354665916</v>
      </c>
      <c r="J5919">
        <v>12</v>
      </c>
      <c r="K5919">
        <v>544.5</v>
      </c>
      <c r="L5919">
        <v>384.40000000000003</v>
      </c>
      <c r="M5919">
        <v>47.1</v>
      </c>
      <c r="N5919">
        <v>43.1</v>
      </c>
    </row>
    <row r="5920" spans="1:14" x14ac:dyDescent="0.25">
      <c r="A5920" t="s">
        <v>30</v>
      </c>
      <c r="B5920" t="s">
        <v>63</v>
      </c>
      <c r="C5920" s="1">
        <v>42521</v>
      </c>
      <c r="D5920">
        <f>36-0-0</f>
        <v>36</v>
      </c>
      <c r="E5920">
        <v>31.3</v>
      </c>
      <c r="F5920" s="7">
        <v>31.01694915254237</v>
      </c>
      <c r="G5920" s="7">
        <v>2.2570176487172255</v>
      </c>
      <c r="H5920">
        <v>1.6</v>
      </c>
      <c r="I5920" s="7">
        <v>1.6839921060050749</v>
      </c>
      <c r="J5920">
        <v>24</v>
      </c>
      <c r="K5920">
        <v>1087.5</v>
      </c>
      <c r="L5920">
        <v>970.30000000000007</v>
      </c>
      <c r="M5920">
        <v>100.5</v>
      </c>
      <c r="N5920">
        <v>92.1</v>
      </c>
    </row>
    <row r="5921" spans="1:14" x14ac:dyDescent="0.25">
      <c r="A5921" t="s">
        <v>31</v>
      </c>
      <c r="B5921" t="s">
        <v>63</v>
      </c>
      <c r="C5921" s="1">
        <v>42521</v>
      </c>
      <c r="D5921">
        <f>58-0-0</f>
        <v>58</v>
      </c>
      <c r="E5921">
        <v>41.6</v>
      </c>
      <c r="F5921" s="7">
        <v>49.971751412429377</v>
      </c>
      <c r="G5921" s="7">
        <v>1.8902522808006763</v>
      </c>
      <c r="H5921">
        <v>1.34</v>
      </c>
      <c r="I5921" s="7">
        <v>1.41034338877925</v>
      </c>
      <c r="J5921">
        <v>36.4</v>
      </c>
      <c r="K5921">
        <v>1650</v>
      </c>
      <c r="L5921">
        <v>1289.6000000000001</v>
      </c>
      <c r="M5921">
        <v>264.2</v>
      </c>
      <c r="N5921">
        <v>242</v>
      </c>
    </row>
    <row r="5922" spans="1:14" x14ac:dyDescent="0.25">
      <c r="A5922" t="s">
        <v>32</v>
      </c>
      <c r="B5922" t="s">
        <v>63</v>
      </c>
      <c r="C5922" s="1">
        <v>42521</v>
      </c>
      <c r="D5922">
        <f>7-0-0</f>
        <v>7</v>
      </c>
      <c r="E5922">
        <v>6.8</v>
      </c>
      <c r="F5922" s="7">
        <v>6.0310734463276834</v>
      </c>
      <c r="G5922" s="7">
        <v>1.1708279052720607</v>
      </c>
      <c r="H5922">
        <v>0.83</v>
      </c>
      <c r="I5922" s="7">
        <v>0.87357090499013246</v>
      </c>
      <c r="J5922">
        <v>4.9000000000000004</v>
      </c>
      <c r="K5922">
        <v>224</v>
      </c>
      <c r="L5922">
        <v>210.79999999999998</v>
      </c>
      <c r="M5922">
        <v>74.5</v>
      </c>
      <c r="N5922">
        <v>68.2</v>
      </c>
    </row>
    <row r="5923" spans="1:14" x14ac:dyDescent="0.25">
      <c r="A5923" t="s">
        <v>33</v>
      </c>
      <c r="B5923" t="s">
        <v>63</v>
      </c>
      <c r="C5923" s="1">
        <v>42521</v>
      </c>
      <c r="D5923">
        <v>0</v>
      </c>
      <c r="E5923">
        <v>15</v>
      </c>
      <c r="F5923" s="7">
        <v>0</v>
      </c>
      <c r="G5923" s="7">
        <v>1.368316949534818</v>
      </c>
      <c r="H5923">
        <v>0.97</v>
      </c>
      <c r="I5923" s="7">
        <v>1.0209202142655764</v>
      </c>
      <c r="J5923">
        <v>50.3</v>
      </c>
      <c r="K5923">
        <v>0</v>
      </c>
      <c r="L5923">
        <v>465</v>
      </c>
      <c r="M5923">
        <v>1148.2</v>
      </c>
      <c r="N5923">
        <v>1051.8</v>
      </c>
    </row>
    <row r="5924" spans="1:14" x14ac:dyDescent="0.25">
      <c r="A5924" t="s">
        <v>34</v>
      </c>
      <c r="B5924" t="s">
        <v>63</v>
      </c>
      <c r="C5924" s="1">
        <v>42521</v>
      </c>
      <c r="D5924">
        <f>5.7-0-0</f>
        <v>5.7</v>
      </c>
      <c r="E5924">
        <v>7.7</v>
      </c>
      <c r="F5924" s="7">
        <v>4.9110169491525424</v>
      </c>
      <c r="G5924" s="7">
        <v>0.78995617705102905</v>
      </c>
      <c r="H5924">
        <v>0.56000000000000005</v>
      </c>
      <c r="I5924" s="7">
        <v>0.58939723710177627</v>
      </c>
      <c r="J5924">
        <v>4.8</v>
      </c>
      <c r="K5924">
        <v>215.3</v>
      </c>
      <c r="L5924">
        <v>238.70000000000002</v>
      </c>
      <c r="M5924">
        <v>19.899999999999999</v>
      </c>
      <c r="N5924">
        <v>18.3</v>
      </c>
    </row>
    <row r="5925" spans="1:14" x14ac:dyDescent="0.25">
      <c r="A5925" t="s">
        <v>35</v>
      </c>
      <c r="B5925" t="s">
        <v>63</v>
      </c>
      <c r="C5925" s="1">
        <v>42521</v>
      </c>
      <c r="D5925">
        <f>25-0-0</f>
        <v>25</v>
      </c>
      <c r="E5925">
        <v>18</v>
      </c>
      <c r="F5925" s="7">
        <v>21.539548022598868</v>
      </c>
      <c r="G5925" s="7">
        <v>0.77584981674654629</v>
      </c>
      <c r="H5925">
        <v>0.55000000000000004</v>
      </c>
      <c r="I5925" s="7">
        <v>0.57887228643924449</v>
      </c>
      <c r="J5925">
        <v>15.2</v>
      </c>
      <c r="K5925">
        <v>687.5</v>
      </c>
      <c r="L5925">
        <v>558</v>
      </c>
      <c r="M5925">
        <v>275</v>
      </c>
      <c r="N5925">
        <v>251.9</v>
      </c>
    </row>
    <row r="5926" spans="1:14" x14ac:dyDescent="0.25">
      <c r="A5926" t="s">
        <v>36</v>
      </c>
      <c r="B5926" t="s">
        <v>63</v>
      </c>
      <c r="C5926" s="1">
        <v>42521</v>
      </c>
      <c r="D5926">
        <v>0</v>
      </c>
      <c r="E5926">
        <v>8</v>
      </c>
      <c r="F5926" s="7">
        <v>0</v>
      </c>
      <c r="G5926" s="7">
        <v>0.35265900761206648</v>
      </c>
      <c r="H5926">
        <v>0.25</v>
      </c>
      <c r="I5926" s="7">
        <v>0.26312376656329295</v>
      </c>
      <c r="J5926">
        <v>26.8</v>
      </c>
      <c r="K5926">
        <v>0</v>
      </c>
      <c r="L5926">
        <v>248</v>
      </c>
      <c r="M5926">
        <v>0</v>
      </c>
      <c r="N5926">
        <v>0</v>
      </c>
    </row>
    <row r="5927" spans="1:14" x14ac:dyDescent="0.25">
      <c r="A5927" t="s">
        <v>37</v>
      </c>
      <c r="B5927" t="s">
        <v>63</v>
      </c>
      <c r="C5927" s="1">
        <v>42521</v>
      </c>
      <c r="D5927">
        <v>0</v>
      </c>
      <c r="E5927">
        <v>0</v>
      </c>
      <c r="F5927" s="7">
        <v>0</v>
      </c>
      <c r="G5927" s="7">
        <v>0</v>
      </c>
      <c r="H5927">
        <v>0</v>
      </c>
      <c r="I5927" s="7">
        <v>0</v>
      </c>
      <c r="J5927">
        <v>0</v>
      </c>
      <c r="K5927">
        <v>0</v>
      </c>
      <c r="L5927">
        <v>0</v>
      </c>
      <c r="M5927">
        <v>0</v>
      </c>
      <c r="N5927">
        <v>0</v>
      </c>
    </row>
    <row r="5928" spans="1:14" x14ac:dyDescent="0.25">
      <c r="A5928" t="s">
        <v>38</v>
      </c>
      <c r="B5928" t="s">
        <v>63</v>
      </c>
      <c r="C5928" s="1">
        <v>42521</v>
      </c>
      <c r="D5928">
        <v>0</v>
      </c>
      <c r="E5928">
        <v>10</v>
      </c>
      <c r="F5928" s="7">
        <v>0</v>
      </c>
      <c r="G5928" s="7">
        <v>0</v>
      </c>
      <c r="H5928">
        <v>0</v>
      </c>
      <c r="I5928" s="7">
        <v>0</v>
      </c>
      <c r="J5928">
        <v>33.6</v>
      </c>
      <c r="K5928">
        <v>0</v>
      </c>
      <c r="L5928">
        <v>310</v>
      </c>
      <c r="M5928">
        <v>769.3</v>
      </c>
      <c r="N5928">
        <v>704.7</v>
      </c>
    </row>
    <row r="5929" spans="1:14" x14ac:dyDescent="0.25">
      <c r="A5929" t="s">
        <v>59</v>
      </c>
      <c r="B5929" t="s">
        <v>63</v>
      </c>
      <c r="C5929" s="1">
        <v>42521</v>
      </c>
      <c r="D5929">
        <v>0</v>
      </c>
      <c r="E5929">
        <v>5</v>
      </c>
      <c r="F5929" s="7">
        <v>0</v>
      </c>
      <c r="G5929" s="7">
        <v>0</v>
      </c>
      <c r="I5929" s="7">
        <v>0</v>
      </c>
      <c r="K5929">
        <v>0</v>
      </c>
      <c r="L5929">
        <v>155</v>
      </c>
      <c r="M5929">
        <v>0</v>
      </c>
      <c r="N5929">
        <v>0</v>
      </c>
    </row>
    <row r="5930" spans="1:14" x14ac:dyDescent="0.25">
      <c r="A5930" t="s">
        <v>1</v>
      </c>
      <c r="B5930" t="s">
        <v>64</v>
      </c>
      <c r="C5930" s="1">
        <v>42522</v>
      </c>
      <c r="D5930">
        <v>628.30000000000007</v>
      </c>
      <c r="E5930">
        <v>507.19999999999993</v>
      </c>
      <c r="F5930">
        <v>549</v>
      </c>
      <c r="G5930">
        <v>328.53180000000003</v>
      </c>
      <c r="H5930">
        <v>177.35000000000002</v>
      </c>
      <c r="I5930">
        <v>186.66000000000003</v>
      </c>
      <c r="J5930">
        <v>547.6209150326797</v>
      </c>
      <c r="K5930">
        <v>628.30000000000007</v>
      </c>
      <c r="L5930">
        <v>549</v>
      </c>
      <c r="M5930">
        <v>328.53180000000003</v>
      </c>
      <c r="N5930">
        <v>186.66000000000003</v>
      </c>
    </row>
    <row r="5931" spans="1:14" x14ac:dyDescent="0.25">
      <c r="A5931" t="s">
        <v>2</v>
      </c>
      <c r="B5931" t="s">
        <v>64</v>
      </c>
      <c r="C5931" s="1">
        <v>42522</v>
      </c>
      <c r="D5931">
        <f>9-0-0</f>
        <v>9</v>
      </c>
      <c r="E5931">
        <v>16.100000000000001</v>
      </c>
      <c r="F5931" s="7">
        <v>7.8640776699029118</v>
      </c>
      <c r="G5931" s="7">
        <v>38.345690780941638</v>
      </c>
      <c r="H5931">
        <v>20.7</v>
      </c>
      <c r="I5931" s="7">
        <v>21.786647871440653</v>
      </c>
      <c r="J5931">
        <v>0.6</v>
      </c>
      <c r="K5931">
        <v>9.0150000000000006</v>
      </c>
      <c r="L5931">
        <v>16.100000000000001</v>
      </c>
      <c r="M5931">
        <v>0.1</v>
      </c>
      <c r="N5931">
        <v>0.1</v>
      </c>
    </row>
    <row r="5932" spans="1:14" x14ac:dyDescent="0.25">
      <c r="A5932" t="s">
        <v>3</v>
      </c>
      <c r="B5932" t="s">
        <v>64</v>
      </c>
      <c r="C5932" s="1">
        <v>42522</v>
      </c>
      <c r="D5932">
        <f>2.4-0-0</f>
        <v>2.4</v>
      </c>
      <c r="E5932">
        <v>4.5</v>
      </c>
      <c r="F5932" s="7">
        <v>2.0970873786407762</v>
      </c>
      <c r="G5932" s="7">
        <v>26.138052991260217</v>
      </c>
      <c r="H5932">
        <v>14.11</v>
      </c>
      <c r="I5932" s="7">
        <v>14.850705384832253</v>
      </c>
      <c r="J5932">
        <v>0.2</v>
      </c>
      <c r="K5932">
        <v>2.37</v>
      </c>
      <c r="L5932">
        <v>4.5</v>
      </c>
      <c r="M5932">
        <v>0.1</v>
      </c>
      <c r="N5932">
        <v>0</v>
      </c>
    </row>
    <row r="5933" spans="1:14" x14ac:dyDescent="0.25">
      <c r="A5933" t="s">
        <v>4</v>
      </c>
      <c r="B5933" t="s">
        <v>64</v>
      </c>
      <c r="C5933" s="1">
        <v>42522</v>
      </c>
      <c r="D5933">
        <f>7.6-0-0</f>
        <v>7.6</v>
      </c>
      <c r="E5933">
        <v>7.8</v>
      </c>
      <c r="F5933" s="7">
        <v>6.640776699029125</v>
      </c>
      <c r="G5933" s="7">
        <v>19.413663738370456</v>
      </c>
      <c r="H5933">
        <v>10.48</v>
      </c>
      <c r="I5933" s="7">
        <v>11.030148294333241</v>
      </c>
      <c r="J5933">
        <v>0.5</v>
      </c>
      <c r="K5933">
        <v>7.59</v>
      </c>
      <c r="L5933">
        <v>7.8</v>
      </c>
      <c r="M5933">
        <v>0.2</v>
      </c>
      <c r="N5933">
        <v>0.1</v>
      </c>
    </row>
    <row r="5934" spans="1:14" x14ac:dyDescent="0.25">
      <c r="A5934" t="s">
        <v>5</v>
      </c>
      <c r="B5934" t="s">
        <v>64</v>
      </c>
      <c r="C5934" s="1">
        <v>42522</v>
      </c>
      <c r="D5934">
        <f>7.6-0-0</f>
        <v>7.6</v>
      </c>
      <c r="E5934">
        <v>7.7</v>
      </c>
      <c r="F5934" s="7">
        <v>6.640776699029125</v>
      </c>
      <c r="G5934" s="7">
        <v>18.728257671271496</v>
      </c>
      <c r="H5934">
        <v>10.11</v>
      </c>
      <c r="I5934" s="7">
        <v>10.640725119819566</v>
      </c>
      <c r="J5934">
        <v>0.5</v>
      </c>
      <c r="K5934">
        <v>7.6150000000000002</v>
      </c>
      <c r="L5934">
        <v>7.7</v>
      </c>
      <c r="M5934">
        <v>0.1</v>
      </c>
      <c r="N5934">
        <v>0</v>
      </c>
    </row>
    <row r="5935" spans="1:14" x14ac:dyDescent="0.25">
      <c r="A5935" t="s">
        <v>6</v>
      </c>
      <c r="B5935" t="s">
        <v>64</v>
      </c>
      <c r="C5935" s="1">
        <v>42522</v>
      </c>
      <c r="D5935">
        <f>19.7-0-0</f>
        <v>19.7</v>
      </c>
      <c r="E5935">
        <v>15.6</v>
      </c>
      <c r="F5935" s="7">
        <v>17.213592233009706</v>
      </c>
      <c r="G5935" s="7">
        <v>23.081512421764874</v>
      </c>
      <c r="H5935">
        <v>12.46</v>
      </c>
      <c r="I5935" s="7">
        <v>13.114088525514521</v>
      </c>
      <c r="J5935">
        <v>1.3</v>
      </c>
      <c r="K5935">
        <v>19.72</v>
      </c>
      <c r="L5935">
        <v>15.6</v>
      </c>
      <c r="M5935">
        <v>0.2</v>
      </c>
      <c r="N5935">
        <v>0.1</v>
      </c>
    </row>
    <row r="5936" spans="1:14" x14ac:dyDescent="0.25">
      <c r="A5936" t="s">
        <v>7</v>
      </c>
      <c r="B5936" t="s">
        <v>64</v>
      </c>
      <c r="C5936" s="1">
        <v>42522</v>
      </c>
      <c r="D5936">
        <f>16.4-0-0</f>
        <v>16.399999999999999</v>
      </c>
      <c r="E5936">
        <v>12</v>
      </c>
      <c r="F5936" s="7">
        <v>14.330097087378636</v>
      </c>
      <c r="G5936" s="7">
        <v>19.506286179870312</v>
      </c>
      <c r="H5936">
        <v>10.53</v>
      </c>
      <c r="I5936" s="7">
        <v>11.082773047645897</v>
      </c>
      <c r="J5936">
        <v>1.1000000000000001</v>
      </c>
      <c r="K5936">
        <v>16.37</v>
      </c>
      <c r="L5936">
        <v>12</v>
      </c>
      <c r="M5936">
        <v>0.2</v>
      </c>
      <c r="N5936">
        <v>0.1</v>
      </c>
    </row>
    <row r="5937" spans="1:14" x14ac:dyDescent="0.25">
      <c r="A5937" t="s">
        <v>8</v>
      </c>
      <c r="B5937" t="s">
        <v>64</v>
      </c>
      <c r="C5937" s="1">
        <v>42522</v>
      </c>
      <c r="D5937">
        <f>15.3-0-0</f>
        <v>15.3</v>
      </c>
      <c r="E5937">
        <v>9.4</v>
      </c>
      <c r="F5937" s="7">
        <v>13.36893203883495</v>
      </c>
      <c r="G5937" s="7">
        <v>14.819590639977445</v>
      </c>
      <c r="H5937">
        <v>8</v>
      </c>
      <c r="I5937" s="7">
        <v>8.4199605300253744</v>
      </c>
      <c r="J5937">
        <v>1</v>
      </c>
      <c r="K5937">
        <v>15.29</v>
      </c>
      <c r="L5937">
        <v>9.4</v>
      </c>
      <c r="M5937">
        <v>0.2</v>
      </c>
      <c r="N5937">
        <v>0.1</v>
      </c>
    </row>
    <row r="5938" spans="1:14" x14ac:dyDescent="0.25">
      <c r="A5938" t="s">
        <v>9</v>
      </c>
      <c r="B5938" t="s">
        <v>64</v>
      </c>
      <c r="C5938" s="1">
        <v>42522</v>
      </c>
      <c r="D5938">
        <f>11.3-0-0</f>
        <v>11.3</v>
      </c>
      <c r="E5938">
        <v>11.3</v>
      </c>
      <c r="F5938" s="7">
        <v>9.8737864077669908</v>
      </c>
      <c r="G5938" s="7">
        <v>19.191369878770789</v>
      </c>
      <c r="H5938">
        <v>10.36</v>
      </c>
      <c r="I5938" s="7">
        <v>10.903848886382859</v>
      </c>
      <c r="J5938">
        <v>0.8</v>
      </c>
      <c r="K5938">
        <v>11.25</v>
      </c>
      <c r="L5938">
        <v>11.3</v>
      </c>
      <c r="M5938">
        <v>0.1</v>
      </c>
      <c r="N5938">
        <v>0.1</v>
      </c>
    </row>
    <row r="5939" spans="1:14" x14ac:dyDescent="0.25">
      <c r="A5939" t="s">
        <v>10</v>
      </c>
      <c r="B5939" t="s">
        <v>64</v>
      </c>
      <c r="C5939" s="1">
        <v>42522</v>
      </c>
      <c r="D5939">
        <f>12.2-0-0</f>
        <v>12.2</v>
      </c>
      <c r="E5939">
        <v>12.5</v>
      </c>
      <c r="F5939" s="7">
        <v>10.660194174757279</v>
      </c>
      <c r="G5939" s="7">
        <v>18.17252302227234</v>
      </c>
      <c r="H5939">
        <v>9.81</v>
      </c>
      <c r="I5939" s="7">
        <v>10.324976599943614</v>
      </c>
      <c r="J5939">
        <v>0.8</v>
      </c>
      <c r="K5939">
        <v>12.155000000000001</v>
      </c>
      <c r="L5939">
        <v>12.5</v>
      </c>
      <c r="M5939">
        <v>0.2</v>
      </c>
      <c r="N5939">
        <v>0.1</v>
      </c>
    </row>
    <row r="5940" spans="1:14" x14ac:dyDescent="0.25">
      <c r="A5940" t="s">
        <v>11</v>
      </c>
      <c r="B5940" t="s">
        <v>64</v>
      </c>
      <c r="C5940" s="1">
        <v>42522</v>
      </c>
      <c r="D5940">
        <f>9.4-0-0</f>
        <v>9.4</v>
      </c>
      <c r="E5940">
        <v>9.6</v>
      </c>
      <c r="F5940" s="7">
        <v>8.2135922330097078</v>
      </c>
      <c r="G5940" s="7">
        <v>17.394494513673529</v>
      </c>
      <c r="H5940">
        <v>9.39</v>
      </c>
      <c r="I5940" s="7">
        <v>9.8829286721172842</v>
      </c>
      <c r="J5940">
        <v>0.6</v>
      </c>
      <c r="K5940">
        <v>9.43</v>
      </c>
      <c r="L5940">
        <v>9.6</v>
      </c>
      <c r="M5940">
        <v>0.1</v>
      </c>
      <c r="N5940">
        <v>0.1</v>
      </c>
    </row>
    <row r="5941" spans="1:14" x14ac:dyDescent="0.25">
      <c r="A5941" t="s">
        <v>12</v>
      </c>
      <c r="B5941" t="s">
        <v>64</v>
      </c>
      <c r="C5941" s="1">
        <v>42522</v>
      </c>
      <c r="D5941">
        <f>45.1-0-0</f>
        <v>45.1</v>
      </c>
      <c r="E5941">
        <v>28.9</v>
      </c>
      <c r="F5941" s="7">
        <v>39.407766990291258</v>
      </c>
      <c r="G5941" s="7">
        <v>12.281735742881308</v>
      </c>
      <c r="H5941">
        <v>6.63</v>
      </c>
      <c r="I5941" s="7">
        <v>6.9780422892585277</v>
      </c>
      <c r="J5941">
        <v>3</v>
      </c>
      <c r="K5941">
        <v>45.09</v>
      </c>
      <c r="L5941">
        <v>28.9</v>
      </c>
      <c r="M5941">
        <v>1.3</v>
      </c>
      <c r="N5941">
        <v>0.8</v>
      </c>
    </row>
    <row r="5942" spans="1:14" x14ac:dyDescent="0.25">
      <c r="A5942" t="s">
        <v>13</v>
      </c>
      <c r="B5942" t="s">
        <v>64</v>
      </c>
      <c r="C5942" s="1">
        <v>42522</v>
      </c>
      <c r="D5942">
        <f>12-0-0</f>
        <v>12</v>
      </c>
      <c r="E5942">
        <v>10</v>
      </c>
      <c r="F5942" s="7">
        <v>10.485436893203882</v>
      </c>
      <c r="G5942" s="7">
        <v>12.911568345080347</v>
      </c>
      <c r="H5942">
        <v>6.97</v>
      </c>
      <c r="I5942" s="7">
        <v>7.335890611784607</v>
      </c>
      <c r="J5942">
        <v>0.8</v>
      </c>
      <c r="K5942">
        <v>12</v>
      </c>
      <c r="L5942">
        <v>10</v>
      </c>
      <c r="M5942">
        <v>0.1</v>
      </c>
      <c r="N5942">
        <v>0.1</v>
      </c>
    </row>
    <row r="5943" spans="1:14" x14ac:dyDescent="0.25">
      <c r="A5943" t="s">
        <v>14</v>
      </c>
      <c r="B5943" t="s">
        <v>64</v>
      </c>
      <c r="C5943" s="1">
        <v>42522</v>
      </c>
      <c r="D5943">
        <f>9-0-0</f>
        <v>9</v>
      </c>
      <c r="E5943">
        <v>7</v>
      </c>
      <c r="F5943" s="7">
        <v>7.8640776699029118</v>
      </c>
      <c r="G5943" s="7">
        <v>7.7988095742881312</v>
      </c>
      <c r="H5943">
        <v>4.21</v>
      </c>
      <c r="I5943" s="7">
        <v>4.4310042289258522</v>
      </c>
      <c r="J5943">
        <v>0.6</v>
      </c>
      <c r="K5943">
        <v>9</v>
      </c>
      <c r="L5943">
        <v>7</v>
      </c>
      <c r="M5943">
        <v>0.1</v>
      </c>
      <c r="N5943">
        <v>0</v>
      </c>
    </row>
    <row r="5944" spans="1:14" x14ac:dyDescent="0.25">
      <c r="A5944" t="s">
        <v>15</v>
      </c>
      <c r="B5944" t="s">
        <v>64</v>
      </c>
      <c r="C5944" s="1">
        <v>42522</v>
      </c>
      <c r="D5944">
        <f>15-0-0</f>
        <v>15</v>
      </c>
      <c r="E5944">
        <v>9.9</v>
      </c>
      <c r="F5944" s="7">
        <v>13.106796116504853</v>
      </c>
      <c r="G5944" s="7">
        <v>7.5579912263884967</v>
      </c>
      <c r="H5944">
        <v>4.08</v>
      </c>
      <c r="I5944" s="7">
        <v>4.2941798703129406</v>
      </c>
      <c r="J5944">
        <v>1</v>
      </c>
      <c r="K5944">
        <v>15</v>
      </c>
      <c r="L5944">
        <v>9.9</v>
      </c>
      <c r="M5944">
        <v>0.2</v>
      </c>
      <c r="N5944">
        <v>0.1</v>
      </c>
    </row>
    <row r="5945" spans="1:14" x14ac:dyDescent="0.25">
      <c r="A5945" t="s">
        <v>16</v>
      </c>
      <c r="B5945" t="s">
        <v>64</v>
      </c>
      <c r="C5945" s="1">
        <v>42522</v>
      </c>
      <c r="D5945">
        <f>13-0-0</f>
        <v>13</v>
      </c>
      <c r="E5945">
        <v>9.9</v>
      </c>
      <c r="F5945" s="7">
        <v>11.359223300970873</v>
      </c>
      <c r="G5945" s="7">
        <v>12.578127555680856</v>
      </c>
      <c r="H5945">
        <v>6.79</v>
      </c>
      <c r="I5945" s="7">
        <v>7.1464414998590362</v>
      </c>
      <c r="J5945">
        <v>0.9</v>
      </c>
      <c r="K5945">
        <v>13</v>
      </c>
      <c r="L5945">
        <v>9.9</v>
      </c>
      <c r="M5945">
        <v>0.3</v>
      </c>
      <c r="N5945">
        <v>0.2</v>
      </c>
    </row>
    <row r="5946" spans="1:14" x14ac:dyDescent="0.25">
      <c r="A5946" t="s">
        <v>17</v>
      </c>
      <c r="B5946" t="s">
        <v>64</v>
      </c>
      <c r="C5946" s="1">
        <v>42522</v>
      </c>
      <c r="D5946">
        <v>0</v>
      </c>
      <c r="E5946">
        <v>17</v>
      </c>
      <c r="F5946" s="7">
        <v>0</v>
      </c>
      <c r="G5946" s="7">
        <v>6.0945566506907243</v>
      </c>
      <c r="H5946">
        <v>3.29</v>
      </c>
      <c r="I5946" s="7">
        <v>3.4627087679729351</v>
      </c>
      <c r="J5946">
        <v>173.2</v>
      </c>
      <c r="K5946">
        <v>0</v>
      </c>
      <c r="L5946">
        <v>17</v>
      </c>
      <c r="M5946">
        <v>84.7</v>
      </c>
      <c r="N5946">
        <v>48.1</v>
      </c>
    </row>
    <row r="5947" spans="1:14" x14ac:dyDescent="0.25">
      <c r="A5947" t="s">
        <v>18</v>
      </c>
      <c r="B5947" t="s">
        <v>64</v>
      </c>
      <c r="C5947" s="1">
        <v>42522</v>
      </c>
      <c r="D5947">
        <f>22-0-0</f>
        <v>22</v>
      </c>
      <c r="E5947">
        <v>16.2</v>
      </c>
      <c r="F5947" s="7">
        <v>19.223300970873783</v>
      </c>
      <c r="G5947" s="7">
        <v>4.5940730983930083</v>
      </c>
      <c r="H5947">
        <v>2.48</v>
      </c>
      <c r="I5947" s="7">
        <v>2.6101877643078657</v>
      </c>
      <c r="J5947">
        <v>1.5</v>
      </c>
      <c r="K5947">
        <v>22</v>
      </c>
      <c r="L5947">
        <v>16.2</v>
      </c>
      <c r="M5947">
        <v>0.8</v>
      </c>
      <c r="N5947">
        <v>0.4</v>
      </c>
    </row>
    <row r="5948" spans="1:14" x14ac:dyDescent="0.25">
      <c r="A5948" t="s">
        <v>19</v>
      </c>
      <c r="B5948" t="s">
        <v>64</v>
      </c>
      <c r="C5948" s="1">
        <v>42522</v>
      </c>
      <c r="D5948">
        <f>18-0-0</f>
        <v>18</v>
      </c>
      <c r="E5948">
        <v>15</v>
      </c>
      <c r="F5948" s="7">
        <v>15.728155339805824</v>
      </c>
      <c r="G5948" s="7">
        <v>4.5755486100930369</v>
      </c>
      <c r="H5948">
        <v>2.4700000000000002</v>
      </c>
      <c r="I5948" s="7">
        <v>2.5996628136453341</v>
      </c>
      <c r="J5948">
        <v>1.2</v>
      </c>
      <c r="K5948">
        <v>18</v>
      </c>
      <c r="L5948">
        <v>15</v>
      </c>
      <c r="M5948">
        <v>1</v>
      </c>
      <c r="N5948">
        <v>0.6</v>
      </c>
    </row>
    <row r="5949" spans="1:14" x14ac:dyDescent="0.25">
      <c r="A5949" t="s">
        <v>20</v>
      </c>
      <c r="B5949" t="s">
        <v>64</v>
      </c>
      <c r="C5949" s="1">
        <v>42522</v>
      </c>
      <c r="D5949">
        <f>32-0-0</f>
        <v>32</v>
      </c>
      <c r="E5949">
        <v>23.5</v>
      </c>
      <c r="F5949" s="7">
        <v>27.961165048543688</v>
      </c>
      <c r="G5949" s="7">
        <v>3.7419466365943053</v>
      </c>
      <c r="H5949">
        <v>2.02</v>
      </c>
      <c r="I5949" s="7">
        <v>2.1260400338314067</v>
      </c>
      <c r="J5949">
        <v>2.1</v>
      </c>
      <c r="K5949">
        <v>32</v>
      </c>
      <c r="L5949">
        <v>23.5</v>
      </c>
      <c r="M5949">
        <v>0.9</v>
      </c>
      <c r="N5949">
        <v>0.5</v>
      </c>
    </row>
    <row r="5950" spans="1:14" x14ac:dyDescent="0.25">
      <c r="A5950" t="s">
        <v>21</v>
      </c>
      <c r="B5950" t="s">
        <v>64</v>
      </c>
      <c r="C5950" s="1">
        <v>42522</v>
      </c>
      <c r="D5950">
        <f>28-0-0</f>
        <v>28</v>
      </c>
      <c r="E5950">
        <v>22.5</v>
      </c>
      <c r="F5950" s="7">
        <v>24.466019417475724</v>
      </c>
      <c r="G5950" s="7">
        <v>5.5943954665914859</v>
      </c>
      <c r="H5950">
        <v>3.02</v>
      </c>
      <c r="I5950" s="7">
        <v>3.1785351000845781</v>
      </c>
      <c r="J5950">
        <v>1.9</v>
      </c>
      <c r="K5950">
        <v>28</v>
      </c>
      <c r="L5950">
        <v>22.5</v>
      </c>
      <c r="M5950">
        <v>1.4</v>
      </c>
      <c r="N5950">
        <v>0.8</v>
      </c>
    </row>
    <row r="5951" spans="1:14" x14ac:dyDescent="0.25">
      <c r="A5951" t="s">
        <v>22</v>
      </c>
      <c r="B5951" t="s">
        <v>64</v>
      </c>
      <c r="C5951" s="1">
        <v>42522</v>
      </c>
      <c r="D5951">
        <f>16-0-0</f>
        <v>16</v>
      </c>
      <c r="E5951">
        <v>17.100000000000001</v>
      </c>
      <c r="F5951" s="7">
        <v>13.980582524271844</v>
      </c>
      <c r="G5951" s="7">
        <v>2.6304773385959965</v>
      </c>
      <c r="H5951">
        <v>1.42</v>
      </c>
      <c r="I5951" s="7">
        <v>1.4945429940795036</v>
      </c>
      <c r="J5951">
        <v>1.1000000000000001</v>
      </c>
      <c r="K5951">
        <v>16</v>
      </c>
      <c r="L5951">
        <v>17.100000000000001</v>
      </c>
      <c r="M5951">
        <v>0.8</v>
      </c>
      <c r="N5951">
        <v>0.4</v>
      </c>
    </row>
    <row r="5952" spans="1:14" x14ac:dyDescent="0.25">
      <c r="A5952" t="s">
        <v>23</v>
      </c>
      <c r="B5952" t="s">
        <v>64</v>
      </c>
      <c r="C5952" s="1">
        <v>42522</v>
      </c>
      <c r="D5952">
        <f>4.1-0-0</f>
        <v>4.0999999999999996</v>
      </c>
      <c r="E5952">
        <v>5</v>
      </c>
      <c r="F5952" s="7">
        <v>3.582524271844659</v>
      </c>
      <c r="G5952" s="7">
        <v>4.3532547504933747</v>
      </c>
      <c r="H5952">
        <v>2.35</v>
      </c>
      <c r="I5952" s="7">
        <v>2.4733634056949536</v>
      </c>
      <c r="J5952">
        <v>0.3</v>
      </c>
      <c r="K5952">
        <v>4.1399999999999997</v>
      </c>
      <c r="L5952">
        <v>5</v>
      </c>
      <c r="M5952">
        <v>0</v>
      </c>
      <c r="N5952">
        <v>0</v>
      </c>
    </row>
    <row r="5953" spans="1:14" x14ac:dyDescent="0.25">
      <c r="A5953" t="s">
        <v>24</v>
      </c>
      <c r="B5953" t="s">
        <v>64</v>
      </c>
      <c r="C5953" s="1">
        <v>42522</v>
      </c>
      <c r="D5953">
        <f>35-0-0</f>
        <v>35</v>
      </c>
      <c r="E5953">
        <v>41</v>
      </c>
      <c r="F5953" s="7">
        <v>30.582524271844658</v>
      </c>
      <c r="G5953" s="7">
        <v>3.1862119875951507</v>
      </c>
      <c r="H5953">
        <v>1.72</v>
      </c>
      <c r="I5953" s="7">
        <v>1.8102915139554552</v>
      </c>
      <c r="J5953">
        <v>2.2999999999999998</v>
      </c>
      <c r="K5953">
        <v>35</v>
      </c>
      <c r="L5953">
        <v>41</v>
      </c>
      <c r="M5953">
        <v>1.7</v>
      </c>
      <c r="N5953">
        <v>1</v>
      </c>
    </row>
    <row r="5954" spans="1:14" x14ac:dyDescent="0.25">
      <c r="A5954" t="s">
        <v>25</v>
      </c>
      <c r="B5954" t="s">
        <v>64</v>
      </c>
      <c r="C5954" s="1">
        <v>42522</v>
      </c>
      <c r="D5954">
        <f>12-0-0</f>
        <v>12</v>
      </c>
      <c r="E5954">
        <v>6.4</v>
      </c>
      <c r="F5954" s="7">
        <v>10.485436893203882</v>
      </c>
      <c r="G5954" s="7">
        <v>4.2791567972934876</v>
      </c>
      <c r="H5954">
        <v>2.31</v>
      </c>
      <c r="I5954" s="7">
        <v>2.4312636030448265</v>
      </c>
      <c r="J5954">
        <v>0.8</v>
      </c>
      <c r="K5954">
        <v>12</v>
      </c>
      <c r="L5954">
        <v>6.4</v>
      </c>
      <c r="M5954">
        <v>0.1</v>
      </c>
      <c r="N5954">
        <v>0.1</v>
      </c>
    </row>
    <row r="5955" spans="1:14" x14ac:dyDescent="0.25">
      <c r="A5955" t="s">
        <v>26</v>
      </c>
      <c r="B5955" t="s">
        <v>64</v>
      </c>
      <c r="C5955" s="1">
        <v>42522</v>
      </c>
      <c r="D5955">
        <f>24-0-0</f>
        <v>24</v>
      </c>
      <c r="E5955">
        <v>13.8</v>
      </c>
      <c r="F5955" s="7">
        <v>20.970873786407765</v>
      </c>
      <c r="G5955" s="7">
        <v>2.8898201747956018</v>
      </c>
      <c r="H5955">
        <v>1.56</v>
      </c>
      <c r="I5955" s="7">
        <v>1.641892303354948</v>
      </c>
      <c r="J5955">
        <v>1.6</v>
      </c>
      <c r="K5955">
        <v>24</v>
      </c>
      <c r="L5955">
        <v>13.8</v>
      </c>
      <c r="M5955">
        <v>0.4</v>
      </c>
      <c r="N5955">
        <v>0.2</v>
      </c>
    </row>
    <row r="5956" spans="1:14" x14ac:dyDescent="0.25">
      <c r="A5956" t="s">
        <v>27</v>
      </c>
      <c r="B5956" t="s">
        <v>64</v>
      </c>
      <c r="C5956" s="1">
        <v>42522</v>
      </c>
      <c r="D5956">
        <f>18-0-0</f>
        <v>18</v>
      </c>
      <c r="E5956">
        <v>18.2</v>
      </c>
      <c r="F5956" s="7">
        <v>15.728155339805824</v>
      </c>
      <c r="G5956" s="7">
        <v>2.5008059204961941</v>
      </c>
      <c r="H5956">
        <v>1.35</v>
      </c>
      <c r="I5956" s="7">
        <v>1.4208683394417818</v>
      </c>
      <c r="J5956">
        <v>1.2</v>
      </c>
      <c r="K5956">
        <v>18</v>
      </c>
      <c r="L5956">
        <v>18.2</v>
      </c>
      <c r="M5956">
        <v>0.8</v>
      </c>
      <c r="N5956">
        <v>0.5</v>
      </c>
    </row>
    <row r="5957" spans="1:14" x14ac:dyDescent="0.25">
      <c r="A5957" t="s">
        <v>28</v>
      </c>
      <c r="B5957" t="s">
        <v>64</v>
      </c>
      <c r="C5957" s="1">
        <v>42522</v>
      </c>
      <c r="D5957">
        <f>8-0-0</f>
        <v>8</v>
      </c>
      <c r="E5957">
        <v>7</v>
      </c>
      <c r="F5957" s="7">
        <v>6.9902912621359219</v>
      </c>
      <c r="G5957" s="7">
        <v>2.4822814321962223</v>
      </c>
      <c r="H5957">
        <v>1.34</v>
      </c>
      <c r="I5957" s="7">
        <v>1.41034338877925</v>
      </c>
      <c r="J5957">
        <v>0.5</v>
      </c>
      <c r="K5957">
        <v>8</v>
      </c>
      <c r="L5957">
        <v>7</v>
      </c>
      <c r="M5957">
        <v>0.4</v>
      </c>
      <c r="N5957">
        <v>0.2</v>
      </c>
    </row>
    <row r="5958" spans="1:14" x14ac:dyDescent="0.25">
      <c r="A5958" t="s">
        <v>29</v>
      </c>
      <c r="B5958" t="s">
        <v>64</v>
      </c>
      <c r="C5958" s="1">
        <v>42522</v>
      </c>
      <c r="D5958">
        <f>20.5-0-0</f>
        <v>20.5</v>
      </c>
      <c r="E5958">
        <v>12.4</v>
      </c>
      <c r="F5958" s="7">
        <v>17.912621359223298</v>
      </c>
      <c r="G5958" s="7">
        <v>2.389658990696363</v>
      </c>
      <c r="H5958">
        <v>1.29</v>
      </c>
      <c r="I5958" s="7">
        <v>1.3577186354665916</v>
      </c>
      <c r="J5958">
        <v>1.4</v>
      </c>
      <c r="K5958">
        <v>20.5</v>
      </c>
      <c r="L5958">
        <v>12.4</v>
      </c>
      <c r="M5958">
        <v>0.2</v>
      </c>
      <c r="N5958">
        <v>0.1</v>
      </c>
    </row>
    <row r="5959" spans="1:14" x14ac:dyDescent="0.25">
      <c r="A5959" t="s">
        <v>30</v>
      </c>
      <c r="B5959" t="s">
        <v>64</v>
      </c>
      <c r="C5959" s="1">
        <v>42522</v>
      </c>
      <c r="D5959">
        <f>36-0-0</f>
        <v>36</v>
      </c>
      <c r="E5959">
        <v>31.3</v>
      </c>
      <c r="F5959" s="7">
        <v>31.456310679611647</v>
      </c>
      <c r="G5959" s="7">
        <v>2.9639181279954889</v>
      </c>
      <c r="H5959">
        <v>1.6</v>
      </c>
      <c r="I5959" s="7">
        <v>1.6839921060050749</v>
      </c>
      <c r="J5959">
        <v>2.4</v>
      </c>
      <c r="K5959">
        <v>36</v>
      </c>
      <c r="L5959">
        <v>31.3</v>
      </c>
      <c r="M5959">
        <v>0.4</v>
      </c>
      <c r="N5959">
        <v>0.2</v>
      </c>
    </row>
    <row r="5960" spans="1:14" x14ac:dyDescent="0.25">
      <c r="A5960" t="s">
        <v>31</v>
      </c>
      <c r="B5960" t="s">
        <v>64</v>
      </c>
      <c r="C5960" s="1">
        <v>42522</v>
      </c>
      <c r="D5960">
        <f>58-0-0</f>
        <v>58</v>
      </c>
      <c r="E5960">
        <v>41.6</v>
      </c>
      <c r="F5960" s="7">
        <v>50.679611650485434</v>
      </c>
      <c r="G5960" s="7">
        <v>2.4822814321962223</v>
      </c>
      <c r="H5960">
        <v>1.34</v>
      </c>
      <c r="I5960" s="7">
        <v>1.41034338877925</v>
      </c>
      <c r="J5960">
        <v>3.9</v>
      </c>
      <c r="K5960">
        <v>58</v>
      </c>
      <c r="L5960">
        <v>41.6</v>
      </c>
      <c r="M5960">
        <v>1.1000000000000001</v>
      </c>
      <c r="N5960">
        <v>0.6</v>
      </c>
    </row>
    <row r="5961" spans="1:14" x14ac:dyDescent="0.25">
      <c r="A5961" t="s">
        <v>32</v>
      </c>
      <c r="B5961" t="s">
        <v>64</v>
      </c>
      <c r="C5961" s="1">
        <v>42522</v>
      </c>
      <c r="D5961">
        <f>7-0-0</f>
        <v>7</v>
      </c>
      <c r="E5961">
        <v>6.8</v>
      </c>
      <c r="F5961" s="7">
        <v>6.1165048543689311</v>
      </c>
      <c r="G5961" s="7">
        <v>1.5375325288976598</v>
      </c>
      <c r="H5961">
        <v>0.83</v>
      </c>
      <c r="I5961" s="7">
        <v>0.87357090499013246</v>
      </c>
      <c r="J5961">
        <v>0.5</v>
      </c>
      <c r="K5961">
        <v>7</v>
      </c>
      <c r="L5961">
        <v>6.8</v>
      </c>
      <c r="M5961">
        <v>0.3</v>
      </c>
      <c r="N5961">
        <v>0.2</v>
      </c>
    </row>
    <row r="5962" spans="1:14" x14ac:dyDescent="0.25">
      <c r="A5962" t="s">
        <v>33</v>
      </c>
      <c r="B5962" t="s">
        <v>64</v>
      </c>
      <c r="C5962" s="1">
        <v>42522</v>
      </c>
      <c r="D5962">
        <v>0</v>
      </c>
      <c r="E5962">
        <v>15</v>
      </c>
      <c r="F5962" s="7">
        <v>0</v>
      </c>
      <c r="G5962" s="7">
        <v>1.7968753650972653</v>
      </c>
      <c r="H5962">
        <v>0.97</v>
      </c>
      <c r="I5962" s="7">
        <v>1.0209202142655764</v>
      </c>
      <c r="J5962">
        <v>152.80000000000001</v>
      </c>
      <c r="K5962">
        <v>0</v>
      </c>
      <c r="L5962">
        <v>15</v>
      </c>
      <c r="M5962">
        <v>137.1</v>
      </c>
      <c r="N5962">
        <v>77.900000000000006</v>
      </c>
    </row>
    <row r="5963" spans="1:14" x14ac:dyDescent="0.25">
      <c r="A5963" t="s">
        <v>34</v>
      </c>
      <c r="B5963" t="s">
        <v>64</v>
      </c>
      <c r="C5963" s="1">
        <v>42522</v>
      </c>
      <c r="D5963">
        <f>5.7-0-0</f>
        <v>5.7</v>
      </c>
      <c r="E5963">
        <v>7.7</v>
      </c>
      <c r="F5963" s="7">
        <v>4.9805825242718447</v>
      </c>
      <c r="G5963" s="7">
        <v>1.0373713447984212</v>
      </c>
      <c r="H5963">
        <v>0.56000000000000005</v>
      </c>
      <c r="I5963" s="7">
        <v>0.58939723710177627</v>
      </c>
      <c r="J5963">
        <v>0.4</v>
      </c>
      <c r="K5963">
        <v>5.65</v>
      </c>
      <c r="L5963">
        <v>7.7</v>
      </c>
      <c r="M5963">
        <v>0.1</v>
      </c>
      <c r="N5963">
        <v>0</v>
      </c>
    </row>
    <row r="5964" spans="1:14" x14ac:dyDescent="0.25">
      <c r="A5964" t="s">
        <v>35</v>
      </c>
      <c r="B5964" t="s">
        <v>64</v>
      </c>
      <c r="C5964" s="1">
        <v>42522</v>
      </c>
      <c r="D5964">
        <f>24-0-0</f>
        <v>24</v>
      </c>
      <c r="E5964">
        <v>18</v>
      </c>
      <c r="F5964" s="7">
        <v>20.970873786407765</v>
      </c>
      <c r="G5964" s="7">
        <v>1.0188468564984494</v>
      </c>
      <c r="H5964">
        <v>0.55000000000000004</v>
      </c>
      <c r="I5964" s="7">
        <v>0.57887228643924449</v>
      </c>
      <c r="J5964">
        <v>1.6</v>
      </c>
      <c r="K5964">
        <v>24</v>
      </c>
      <c r="L5964">
        <v>18</v>
      </c>
      <c r="M5964">
        <v>1.1000000000000001</v>
      </c>
      <c r="N5964">
        <v>0.6</v>
      </c>
    </row>
    <row r="5965" spans="1:14" x14ac:dyDescent="0.25">
      <c r="A5965" t="s">
        <v>36</v>
      </c>
      <c r="B5965" t="s">
        <v>64</v>
      </c>
      <c r="C5965" s="1">
        <v>42522</v>
      </c>
      <c r="D5965">
        <v>0</v>
      </c>
      <c r="E5965">
        <v>8</v>
      </c>
      <c r="F5965" s="7">
        <v>0</v>
      </c>
      <c r="G5965" s="7">
        <v>0.46311220749929516</v>
      </c>
      <c r="H5965">
        <v>0.25</v>
      </c>
      <c r="I5965" s="7">
        <v>0.26312376656329295</v>
      </c>
      <c r="J5965">
        <v>81.5</v>
      </c>
      <c r="K5965">
        <v>0</v>
      </c>
      <c r="L5965">
        <v>8</v>
      </c>
      <c r="M5965">
        <v>0</v>
      </c>
      <c r="N5965">
        <v>0</v>
      </c>
    </row>
    <row r="5966" spans="1:14" x14ac:dyDescent="0.25">
      <c r="A5966" t="s">
        <v>37</v>
      </c>
      <c r="B5966" t="s">
        <v>64</v>
      </c>
      <c r="C5966" s="1">
        <v>42522</v>
      </c>
      <c r="D5966">
        <v>0</v>
      </c>
      <c r="E5966">
        <v>0</v>
      </c>
      <c r="F5966" s="7">
        <v>0</v>
      </c>
      <c r="G5966" s="7">
        <v>0</v>
      </c>
      <c r="H5966">
        <v>0</v>
      </c>
      <c r="I5966" s="7">
        <v>0</v>
      </c>
      <c r="J5966">
        <v>0</v>
      </c>
      <c r="K5966">
        <v>0</v>
      </c>
      <c r="L5966">
        <v>0</v>
      </c>
      <c r="M5966">
        <v>0</v>
      </c>
      <c r="N5966">
        <v>0</v>
      </c>
    </row>
    <row r="5967" spans="1:14" x14ac:dyDescent="0.25">
      <c r="A5967" t="s">
        <v>38</v>
      </c>
      <c r="B5967" t="s">
        <v>64</v>
      </c>
      <c r="C5967" s="1">
        <v>42522</v>
      </c>
      <c r="D5967">
        <v>0</v>
      </c>
      <c r="E5967">
        <v>10</v>
      </c>
      <c r="F5967" s="7">
        <v>0</v>
      </c>
      <c r="G5967" s="7">
        <v>0</v>
      </c>
      <c r="H5967">
        <v>0</v>
      </c>
      <c r="I5967" s="7">
        <v>0</v>
      </c>
      <c r="J5967">
        <v>101.9</v>
      </c>
      <c r="K5967">
        <v>0</v>
      </c>
      <c r="L5967">
        <v>10</v>
      </c>
      <c r="M5967">
        <v>91.9</v>
      </c>
      <c r="N5967">
        <v>52.2</v>
      </c>
    </row>
    <row r="5968" spans="1:14" x14ac:dyDescent="0.25">
      <c r="A5968" t="s">
        <v>59</v>
      </c>
      <c r="B5968" t="s">
        <v>64</v>
      </c>
      <c r="C5968" s="1">
        <v>42522</v>
      </c>
      <c r="D5968">
        <v>0</v>
      </c>
      <c r="E5968">
        <v>5</v>
      </c>
      <c r="F5968" s="7">
        <v>0</v>
      </c>
      <c r="G5968" s="7">
        <v>0</v>
      </c>
      <c r="I5968" s="7">
        <v>0</v>
      </c>
      <c r="K5968">
        <v>0</v>
      </c>
      <c r="L5968">
        <v>5</v>
      </c>
      <c r="M5968">
        <v>0</v>
      </c>
      <c r="N5968">
        <v>0</v>
      </c>
    </row>
    <row r="5969" spans="1:14" x14ac:dyDescent="0.25">
      <c r="A5969" t="s">
        <v>1</v>
      </c>
      <c r="B5969" t="s">
        <v>64</v>
      </c>
      <c r="C5969" s="1">
        <v>42523</v>
      </c>
      <c r="D5969">
        <v>598.9</v>
      </c>
      <c r="E5969">
        <v>507.19999999999993</v>
      </c>
      <c r="F5969">
        <v>581</v>
      </c>
      <c r="G5969">
        <v>19.8218</v>
      </c>
      <c r="H5969">
        <v>177.35000000000002</v>
      </c>
      <c r="I5969">
        <v>197.54000000000002</v>
      </c>
      <c r="J5969">
        <v>547.83766233766232</v>
      </c>
      <c r="K5969">
        <v>1227.2</v>
      </c>
      <c r="L5969">
        <v>1130</v>
      </c>
      <c r="M5969">
        <v>348.35360000000003</v>
      </c>
      <c r="N5969">
        <v>384.20000000000005</v>
      </c>
    </row>
    <row r="5970" spans="1:14" x14ac:dyDescent="0.25">
      <c r="A5970" t="s">
        <v>2</v>
      </c>
      <c r="B5970" t="s">
        <v>64</v>
      </c>
      <c r="C5970" s="1">
        <v>42523</v>
      </c>
      <c r="D5970">
        <f>9-0-0</f>
        <v>9</v>
      </c>
      <c r="E5970">
        <v>16.100000000000001</v>
      </c>
      <c r="F5970" s="7">
        <v>8.7310068458841208</v>
      </c>
      <c r="G5970" s="7">
        <v>2.3135678601635181</v>
      </c>
      <c r="H5970">
        <v>20.7</v>
      </c>
      <c r="I5970" s="7">
        <v>23.056543557936283</v>
      </c>
      <c r="J5970">
        <v>1.1000000000000001</v>
      </c>
      <c r="K5970">
        <v>18.03</v>
      </c>
      <c r="L5970">
        <v>32.200000000000003</v>
      </c>
      <c r="M5970">
        <v>0.2</v>
      </c>
      <c r="N5970">
        <v>0.3</v>
      </c>
    </row>
    <row r="5971" spans="1:14" x14ac:dyDescent="0.25">
      <c r="A5971" t="s">
        <v>3</v>
      </c>
      <c r="B5971" t="s">
        <v>64</v>
      </c>
      <c r="C5971" s="1">
        <v>42523</v>
      </c>
      <c r="D5971">
        <f>2.4-0-0</f>
        <v>2.4</v>
      </c>
      <c r="E5971">
        <v>4.5</v>
      </c>
      <c r="F5971" s="7">
        <v>2.3282684922357655</v>
      </c>
      <c r="G5971" s="7">
        <v>1.5770262080631516</v>
      </c>
      <c r="H5971">
        <v>14.11</v>
      </c>
      <c r="I5971" s="7">
        <v>15.716320270651254</v>
      </c>
      <c r="J5971">
        <v>0.3</v>
      </c>
      <c r="K5971">
        <v>4.74</v>
      </c>
      <c r="L5971">
        <v>9</v>
      </c>
      <c r="M5971">
        <v>0.1</v>
      </c>
      <c r="N5971">
        <v>0.1</v>
      </c>
    </row>
    <row r="5972" spans="1:14" x14ac:dyDescent="0.25">
      <c r="A5972" t="s">
        <v>4</v>
      </c>
      <c r="B5972" t="s">
        <v>64</v>
      </c>
      <c r="C5972" s="1">
        <v>42523</v>
      </c>
      <c r="D5972">
        <f>7.6-0-0</f>
        <v>7.6</v>
      </c>
      <c r="E5972">
        <v>7.8</v>
      </c>
      <c r="F5972" s="7">
        <v>7.3728502254132566</v>
      </c>
      <c r="G5972" s="7">
        <v>1.1713135833098391</v>
      </c>
      <c r="H5972">
        <v>10.48</v>
      </c>
      <c r="I5972" s="7">
        <v>11.673071327882719</v>
      </c>
      <c r="J5972">
        <v>0.9</v>
      </c>
      <c r="K5972">
        <v>15.18</v>
      </c>
      <c r="L5972">
        <v>15.6</v>
      </c>
      <c r="M5972">
        <v>0.4</v>
      </c>
      <c r="N5972">
        <v>0.4</v>
      </c>
    </row>
    <row r="5973" spans="1:14" x14ac:dyDescent="0.25">
      <c r="A5973" t="s">
        <v>5</v>
      </c>
      <c r="B5973" t="s">
        <v>64</v>
      </c>
      <c r="C5973" s="1">
        <v>42523</v>
      </c>
      <c r="D5973">
        <f>7.6-0-0</f>
        <v>7.6</v>
      </c>
      <c r="E5973">
        <v>7.7</v>
      </c>
      <c r="F5973" s="7">
        <v>7.3728502254132566</v>
      </c>
      <c r="G5973" s="7">
        <v>1.1299599548914574</v>
      </c>
      <c r="H5973">
        <v>10.11</v>
      </c>
      <c r="I5973" s="7">
        <v>11.260949534818154</v>
      </c>
      <c r="J5973">
        <v>0.9</v>
      </c>
      <c r="K5973">
        <v>15.23</v>
      </c>
      <c r="L5973">
        <v>15.4</v>
      </c>
      <c r="M5973">
        <v>0.1</v>
      </c>
      <c r="N5973">
        <v>0.1</v>
      </c>
    </row>
    <row r="5974" spans="1:14" x14ac:dyDescent="0.25">
      <c r="A5974" t="s">
        <v>6</v>
      </c>
      <c r="B5974" t="s">
        <v>64</v>
      </c>
      <c r="C5974" s="1">
        <v>42523</v>
      </c>
      <c r="D5974">
        <f>16.9-0-0</f>
        <v>16.899999999999999</v>
      </c>
      <c r="E5974">
        <v>15.6</v>
      </c>
      <c r="F5974" s="7">
        <v>16.394890632826851</v>
      </c>
      <c r="G5974" s="7">
        <v>1.392611378629828</v>
      </c>
      <c r="H5974">
        <v>12.46</v>
      </c>
      <c r="I5974" s="7">
        <v>13.878479842120102</v>
      </c>
      <c r="J5974">
        <v>2.2999999999999998</v>
      </c>
      <c r="K5974">
        <v>36.64</v>
      </c>
      <c r="L5974">
        <v>31.2</v>
      </c>
      <c r="M5974">
        <v>0.5</v>
      </c>
      <c r="N5974">
        <v>0.5</v>
      </c>
    </row>
    <row r="5975" spans="1:14" x14ac:dyDescent="0.25">
      <c r="A5975" t="s">
        <v>7</v>
      </c>
      <c r="B5975" t="s">
        <v>64</v>
      </c>
      <c r="C5975" s="1">
        <v>42523</v>
      </c>
      <c r="D5975">
        <f>13.5-0-0</f>
        <v>13.5</v>
      </c>
      <c r="E5975">
        <v>12</v>
      </c>
      <c r="F5975" s="7">
        <v>13.096510268826181</v>
      </c>
      <c r="G5975" s="7">
        <v>1.1769019114744852</v>
      </c>
      <c r="H5975">
        <v>10.53</v>
      </c>
      <c r="I5975" s="7">
        <v>11.72876346208063</v>
      </c>
      <c r="J5975">
        <v>1.9</v>
      </c>
      <c r="K5975">
        <v>29.840000000000003</v>
      </c>
      <c r="L5975">
        <v>24</v>
      </c>
      <c r="M5975">
        <v>0.3</v>
      </c>
      <c r="N5975">
        <v>0.3</v>
      </c>
    </row>
    <row r="5976" spans="1:14" x14ac:dyDescent="0.25">
      <c r="A5976" t="s">
        <v>8</v>
      </c>
      <c r="B5976" t="s">
        <v>64</v>
      </c>
      <c r="C5976" s="1">
        <v>42523</v>
      </c>
      <c r="D5976">
        <f>10.7-0-0</f>
        <v>10.7</v>
      </c>
      <c r="E5976">
        <v>9.4</v>
      </c>
      <c r="F5976" s="7">
        <v>10.380197027884455</v>
      </c>
      <c r="G5976" s="7">
        <v>0.8941325063433887</v>
      </c>
      <c r="H5976">
        <v>8</v>
      </c>
      <c r="I5976" s="7">
        <v>8.9107414716661957</v>
      </c>
      <c r="J5976">
        <v>1.6</v>
      </c>
      <c r="K5976">
        <v>26.004999999999999</v>
      </c>
      <c r="L5976">
        <v>18.8</v>
      </c>
      <c r="M5976">
        <v>0.3</v>
      </c>
      <c r="N5976">
        <v>0.3</v>
      </c>
    </row>
    <row r="5977" spans="1:14" x14ac:dyDescent="0.25">
      <c r="A5977" t="s">
        <v>9</v>
      </c>
      <c r="B5977" t="s">
        <v>64</v>
      </c>
      <c r="C5977" s="1">
        <v>42523</v>
      </c>
      <c r="D5977">
        <f>11.3-0-0</f>
        <v>11.3</v>
      </c>
      <c r="E5977">
        <v>11.3</v>
      </c>
      <c r="F5977" s="7">
        <v>10.962264150943398</v>
      </c>
      <c r="G5977" s="7">
        <v>1.1579015957146881</v>
      </c>
      <c r="H5977">
        <v>10.36</v>
      </c>
      <c r="I5977" s="7">
        <v>11.539410205807723</v>
      </c>
      <c r="J5977">
        <v>1.4</v>
      </c>
      <c r="K5977">
        <v>22.5</v>
      </c>
      <c r="L5977">
        <v>22.6</v>
      </c>
      <c r="M5977">
        <v>0.2</v>
      </c>
      <c r="N5977">
        <v>0.3</v>
      </c>
    </row>
    <row r="5978" spans="1:14" x14ac:dyDescent="0.25">
      <c r="A5978" t="s">
        <v>10</v>
      </c>
      <c r="B5978" t="s">
        <v>64</v>
      </c>
      <c r="C5978" s="1">
        <v>42523</v>
      </c>
      <c r="D5978">
        <f>12.2-0-0</f>
        <v>12.2</v>
      </c>
      <c r="E5978">
        <v>12.5</v>
      </c>
      <c r="F5978" s="7">
        <v>11.835364835531809</v>
      </c>
      <c r="G5978" s="7">
        <v>1.0964299859035804</v>
      </c>
      <c r="H5978">
        <v>9.81</v>
      </c>
      <c r="I5978" s="7">
        <v>10.926796729630674</v>
      </c>
      <c r="J5978">
        <v>1.5</v>
      </c>
      <c r="K5978">
        <v>24.310000000000002</v>
      </c>
      <c r="L5978">
        <v>25</v>
      </c>
      <c r="M5978">
        <v>0.3</v>
      </c>
      <c r="N5978">
        <v>0.4</v>
      </c>
    </row>
    <row r="5979" spans="1:14" x14ac:dyDescent="0.25">
      <c r="A5979" t="s">
        <v>11</v>
      </c>
      <c r="B5979" t="s">
        <v>64</v>
      </c>
      <c r="C5979" s="1">
        <v>42523</v>
      </c>
      <c r="D5979">
        <f>11.4-0-0</f>
        <v>11.4</v>
      </c>
      <c r="E5979">
        <v>9.6</v>
      </c>
      <c r="F5979" s="7">
        <v>11.059275338119887</v>
      </c>
      <c r="G5979" s="7">
        <v>1.0494880293205524</v>
      </c>
      <c r="H5979">
        <v>9.39</v>
      </c>
      <c r="I5979" s="7">
        <v>10.458982802368199</v>
      </c>
      <c r="J5979">
        <v>1.3</v>
      </c>
      <c r="K5979">
        <v>20.78</v>
      </c>
      <c r="L5979">
        <v>19.2</v>
      </c>
      <c r="M5979">
        <v>0.3</v>
      </c>
      <c r="N5979">
        <v>0.3</v>
      </c>
    </row>
    <row r="5980" spans="1:14" x14ac:dyDescent="0.25">
      <c r="A5980" t="s">
        <v>12</v>
      </c>
      <c r="B5980" t="s">
        <v>64</v>
      </c>
      <c r="C5980" s="1">
        <v>42523</v>
      </c>
      <c r="D5980">
        <f>41.3-0-0</f>
        <v>41.3</v>
      </c>
      <c r="E5980">
        <v>28.9</v>
      </c>
      <c r="F5980" s="7">
        <v>40.065620303890469</v>
      </c>
      <c r="G5980" s="7">
        <v>0.74101231463208328</v>
      </c>
      <c r="H5980">
        <v>6.63</v>
      </c>
      <c r="I5980" s="7">
        <v>7.3847769946433592</v>
      </c>
      <c r="J5980">
        <v>5.4</v>
      </c>
      <c r="K5980">
        <v>86.385000000000005</v>
      </c>
      <c r="L5980">
        <v>57.8</v>
      </c>
      <c r="M5980">
        <v>2.6</v>
      </c>
      <c r="N5980">
        <v>2.8</v>
      </c>
    </row>
    <row r="5981" spans="1:14" x14ac:dyDescent="0.25">
      <c r="A5981" t="s">
        <v>13</v>
      </c>
      <c r="B5981" t="s">
        <v>64</v>
      </c>
      <c r="C5981" s="1">
        <v>42523</v>
      </c>
      <c r="D5981">
        <f>12-0-0</f>
        <v>12</v>
      </c>
      <c r="E5981">
        <v>10</v>
      </c>
      <c r="F5981" s="7">
        <v>11.641342461178828</v>
      </c>
      <c r="G5981" s="7">
        <v>0.77901294615167727</v>
      </c>
      <c r="H5981">
        <v>6.97</v>
      </c>
      <c r="I5981" s="7">
        <v>7.7634835071891732</v>
      </c>
      <c r="J5981">
        <v>1.5</v>
      </c>
      <c r="K5981">
        <v>24</v>
      </c>
      <c r="L5981">
        <v>20</v>
      </c>
      <c r="M5981">
        <v>0.3</v>
      </c>
      <c r="N5981">
        <v>0.3</v>
      </c>
    </row>
    <row r="5982" spans="1:14" x14ac:dyDescent="0.25">
      <c r="A5982" t="s">
        <v>14</v>
      </c>
      <c r="B5982" t="s">
        <v>64</v>
      </c>
      <c r="C5982" s="1">
        <v>42523</v>
      </c>
      <c r="D5982">
        <f>9-0-0</f>
        <v>9</v>
      </c>
      <c r="E5982">
        <v>7</v>
      </c>
      <c r="F5982" s="7">
        <v>8.7310068458841208</v>
      </c>
      <c r="G5982" s="7">
        <v>0.47053723146320825</v>
      </c>
      <c r="H5982">
        <v>4.21</v>
      </c>
      <c r="I5982" s="7">
        <v>4.6892776994643359</v>
      </c>
      <c r="J5982">
        <v>1.1000000000000001</v>
      </c>
      <c r="K5982">
        <v>18</v>
      </c>
      <c r="L5982">
        <v>14</v>
      </c>
      <c r="M5982">
        <v>0.1</v>
      </c>
      <c r="N5982">
        <v>0.1</v>
      </c>
    </row>
    <row r="5983" spans="1:14" x14ac:dyDescent="0.25">
      <c r="A5983" t="s">
        <v>15</v>
      </c>
      <c r="B5983" t="s">
        <v>64</v>
      </c>
      <c r="C5983" s="1">
        <v>42523</v>
      </c>
      <c r="D5983">
        <f>15-0-0</f>
        <v>15</v>
      </c>
      <c r="E5983">
        <v>9.9</v>
      </c>
      <c r="F5983" s="7">
        <v>14.551678076473536</v>
      </c>
      <c r="G5983" s="7">
        <v>0.45600757823512822</v>
      </c>
      <c r="H5983">
        <v>4.08</v>
      </c>
      <c r="I5983" s="7">
        <v>4.5444781505497609</v>
      </c>
      <c r="J5983">
        <v>1.9</v>
      </c>
      <c r="K5983">
        <v>30</v>
      </c>
      <c r="L5983">
        <v>19.8</v>
      </c>
      <c r="M5983">
        <v>0.4</v>
      </c>
      <c r="N5983">
        <v>0.4</v>
      </c>
    </row>
    <row r="5984" spans="1:14" x14ac:dyDescent="0.25">
      <c r="A5984" t="s">
        <v>16</v>
      </c>
      <c r="B5984" t="s">
        <v>64</v>
      </c>
      <c r="C5984" s="1">
        <v>42523</v>
      </c>
      <c r="D5984">
        <f>10-0-0</f>
        <v>10</v>
      </c>
      <c r="E5984">
        <v>9.9</v>
      </c>
      <c r="F5984" s="7">
        <v>9.7011187176490239</v>
      </c>
      <c r="G5984" s="7">
        <v>0.75889496475895113</v>
      </c>
      <c r="H5984">
        <v>6.79</v>
      </c>
      <c r="I5984" s="7">
        <v>7.5629918240766845</v>
      </c>
      <c r="J5984">
        <v>1.4</v>
      </c>
      <c r="K5984">
        <v>23</v>
      </c>
      <c r="L5984">
        <v>19.8</v>
      </c>
      <c r="M5984">
        <v>0.6</v>
      </c>
      <c r="N5984">
        <v>0.6</v>
      </c>
    </row>
    <row r="5985" spans="1:14" x14ac:dyDescent="0.25">
      <c r="A5985" t="s">
        <v>17</v>
      </c>
      <c r="B5985" t="s">
        <v>64</v>
      </c>
      <c r="C5985" s="1">
        <v>42523</v>
      </c>
      <c r="D5985">
        <v>0</v>
      </c>
      <c r="E5985">
        <v>17</v>
      </c>
      <c r="F5985" s="7">
        <v>0</v>
      </c>
      <c r="G5985" s="7">
        <v>0.36771199323371861</v>
      </c>
      <c r="H5985">
        <v>3.29</v>
      </c>
      <c r="I5985" s="7">
        <v>3.6645424302227232</v>
      </c>
      <c r="J5985">
        <v>162.69999999999999</v>
      </c>
      <c r="K5985">
        <v>0</v>
      </c>
      <c r="L5985">
        <v>34</v>
      </c>
      <c r="M5985">
        <v>86.1</v>
      </c>
      <c r="N5985">
        <v>94.9</v>
      </c>
    </row>
    <row r="5986" spans="1:14" x14ac:dyDescent="0.25">
      <c r="A5986" t="s">
        <v>18</v>
      </c>
      <c r="B5986" t="s">
        <v>64</v>
      </c>
      <c r="C5986" s="1">
        <v>42523</v>
      </c>
      <c r="D5986">
        <f>20-0-0</f>
        <v>20</v>
      </c>
      <c r="E5986">
        <v>16.2</v>
      </c>
      <c r="F5986" s="7">
        <v>19.402237435298048</v>
      </c>
      <c r="G5986" s="7">
        <v>0.27718107696645045</v>
      </c>
      <c r="H5986">
        <v>2.48</v>
      </c>
      <c r="I5986" s="7">
        <v>2.7623298562165211</v>
      </c>
      <c r="J5986">
        <v>2.6</v>
      </c>
      <c r="K5986">
        <v>42</v>
      </c>
      <c r="L5986">
        <v>32.4</v>
      </c>
      <c r="M5986">
        <v>1.5</v>
      </c>
      <c r="N5986">
        <v>1.6</v>
      </c>
    </row>
    <row r="5987" spans="1:14" x14ac:dyDescent="0.25">
      <c r="A5987" t="s">
        <v>19</v>
      </c>
      <c r="B5987" t="s">
        <v>64</v>
      </c>
      <c r="C5987" s="1">
        <v>42523</v>
      </c>
      <c r="D5987">
        <f>18-0-0</f>
        <v>18</v>
      </c>
      <c r="E5987">
        <v>15</v>
      </c>
      <c r="F5987" s="7">
        <v>17.462013691768242</v>
      </c>
      <c r="G5987" s="7">
        <v>0.2760634113335213</v>
      </c>
      <c r="H5987">
        <v>2.4700000000000002</v>
      </c>
      <c r="I5987" s="7">
        <v>2.7511914293769384</v>
      </c>
      <c r="J5987">
        <v>2.2000000000000002</v>
      </c>
      <c r="K5987">
        <v>36</v>
      </c>
      <c r="L5987">
        <v>30</v>
      </c>
      <c r="M5987">
        <v>2</v>
      </c>
      <c r="N5987">
        <v>2.2000000000000002</v>
      </c>
    </row>
    <row r="5988" spans="1:14" x14ac:dyDescent="0.25">
      <c r="A5988" t="s">
        <v>20</v>
      </c>
      <c r="B5988" t="s">
        <v>64</v>
      </c>
      <c r="C5988" s="1">
        <v>42523</v>
      </c>
      <c r="D5988">
        <f>30.5-0-0</f>
        <v>30.5</v>
      </c>
      <c r="E5988">
        <v>23.5</v>
      </c>
      <c r="F5988" s="7">
        <v>29.588412088829521</v>
      </c>
      <c r="G5988" s="7">
        <v>0.22576845785170563</v>
      </c>
      <c r="H5988">
        <v>2.02</v>
      </c>
      <c r="I5988" s="7">
        <v>2.2499622215957147</v>
      </c>
      <c r="J5988">
        <v>3.9</v>
      </c>
      <c r="K5988">
        <v>62.5</v>
      </c>
      <c r="L5988">
        <v>47</v>
      </c>
      <c r="M5988">
        <v>1.8</v>
      </c>
      <c r="N5988">
        <v>1.9</v>
      </c>
    </row>
    <row r="5989" spans="1:14" x14ac:dyDescent="0.25">
      <c r="A5989" t="s">
        <v>21</v>
      </c>
      <c r="B5989" t="s">
        <v>64</v>
      </c>
      <c r="C5989" s="1">
        <v>42523</v>
      </c>
      <c r="D5989">
        <f>28-0-0</f>
        <v>28</v>
      </c>
      <c r="E5989">
        <v>22.5</v>
      </c>
      <c r="F5989" s="7">
        <v>27.163132409417265</v>
      </c>
      <c r="G5989" s="7">
        <v>0.33753502114462919</v>
      </c>
      <c r="H5989">
        <v>3.02</v>
      </c>
      <c r="I5989" s="7">
        <v>3.3638049055539891</v>
      </c>
      <c r="J5989">
        <v>3.5</v>
      </c>
      <c r="K5989">
        <v>56</v>
      </c>
      <c r="L5989">
        <v>45</v>
      </c>
      <c r="M5989">
        <v>2.9</v>
      </c>
      <c r="N5989">
        <v>3.2</v>
      </c>
    </row>
    <row r="5990" spans="1:14" x14ac:dyDescent="0.25">
      <c r="A5990" t="s">
        <v>22</v>
      </c>
      <c r="B5990" t="s">
        <v>64</v>
      </c>
      <c r="C5990" s="1">
        <v>42523</v>
      </c>
      <c r="D5990">
        <f>16-0-0</f>
        <v>16</v>
      </c>
      <c r="E5990">
        <v>17.100000000000001</v>
      </c>
      <c r="F5990" s="7">
        <v>15.521789948238437</v>
      </c>
      <c r="G5990" s="7">
        <v>0.1587085198759515</v>
      </c>
      <c r="H5990">
        <v>1.42</v>
      </c>
      <c r="I5990" s="7">
        <v>1.5816566112207497</v>
      </c>
      <c r="J5990">
        <v>2</v>
      </c>
      <c r="K5990">
        <v>32</v>
      </c>
      <c r="L5990">
        <v>34.200000000000003</v>
      </c>
      <c r="M5990">
        <v>1.6</v>
      </c>
      <c r="N5990">
        <v>1.7</v>
      </c>
    </row>
    <row r="5991" spans="1:14" x14ac:dyDescent="0.25">
      <c r="A5991" t="s">
        <v>23</v>
      </c>
      <c r="B5991" t="s">
        <v>64</v>
      </c>
      <c r="C5991" s="1">
        <v>42523</v>
      </c>
      <c r="D5991">
        <f>4.1-0-0</f>
        <v>4.0999999999999996</v>
      </c>
      <c r="E5991">
        <v>5</v>
      </c>
      <c r="F5991" s="7">
        <v>3.9774586742360993</v>
      </c>
      <c r="G5991" s="7">
        <v>0.26265142373837042</v>
      </c>
      <c r="H5991">
        <v>2.35</v>
      </c>
      <c r="I5991" s="7">
        <v>2.6175303073019451</v>
      </c>
      <c r="J5991">
        <v>0.5</v>
      </c>
      <c r="K5991">
        <v>8.2799999999999994</v>
      </c>
      <c r="L5991">
        <v>10</v>
      </c>
      <c r="M5991">
        <v>0</v>
      </c>
      <c r="N5991">
        <v>0</v>
      </c>
    </row>
    <row r="5992" spans="1:14" x14ac:dyDescent="0.25">
      <c r="A5992" t="s">
        <v>24</v>
      </c>
      <c r="B5992" t="s">
        <v>64</v>
      </c>
      <c r="C5992" s="1">
        <v>42523</v>
      </c>
      <c r="D5992">
        <f>35-0-0</f>
        <v>35</v>
      </c>
      <c r="E5992">
        <v>41</v>
      </c>
      <c r="F5992" s="7">
        <v>33.953915511771584</v>
      </c>
      <c r="G5992" s="7">
        <v>0.19223848886382858</v>
      </c>
      <c r="H5992">
        <v>1.72</v>
      </c>
      <c r="I5992" s="7">
        <v>1.9158094164082324</v>
      </c>
      <c r="J5992">
        <v>4.3</v>
      </c>
      <c r="K5992">
        <v>70</v>
      </c>
      <c r="L5992">
        <v>82</v>
      </c>
      <c r="M5992">
        <v>3.4</v>
      </c>
      <c r="N5992">
        <v>3.8</v>
      </c>
    </row>
    <row r="5993" spans="1:14" x14ac:dyDescent="0.25">
      <c r="A5993" t="s">
        <v>25</v>
      </c>
      <c r="B5993" t="s">
        <v>64</v>
      </c>
      <c r="C5993" s="1">
        <v>42523</v>
      </c>
      <c r="D5993">
        <f>6-0-0</f>
        <v>6</v>
      </c>
      <c r="E5993">
        <v>6.4</v>
      </c>
      <c r="F5993" s="7">
        <v>5.8206712305894142</v>
      </c>
      <c r="G5993" s="7">
        <v>0.25818076120665351</v>
      </c>
      <c r="H5993">
        <v>2.31</v>
      </c>
      <c r="I5993" s="7">
        <v>2.5729765999436145</v>
      </c>
      <c r="J5993">
        <v>1.1000000000000001</v>
      </c>
      <c r="K5993">
        <v>18</v>
      </c>
      <c r="L5993">
        <v>12.8</v>
      </c>
      <c r="M5993">
        <v>0.1</v>
      </c>
      <c r="N5993">
        <v>0.1</v>
      </c>
    </row>
    <row r="5994" spans="1:14" x14ac:dyDescent="0.25">
      <c r="A5994" t="s">
        <v>26</v>
      </c>
      <c r="B5994" t="s">
        <v>64</v>
      </c>
      <c r="C5994" s="1">
        <v>42523</v>
      </c>
      <c r="D5994">
        <f>24-0-0</f>
        <v>24</v>
      </c>
      <c r="E5994">
        <v>13.8</v>
      </c>
      <c r="F5994" s="7">
        <v>23.282684922357657</v>
      </c>
      <c r="G5994" s="7">
        <v>0.17435583873696081</v>
      </c>
      <c r="H5994">
        <v>1.56</v>
      </c>
      <c r="I5994" s="7">
        <v>1.7375945869749083</v>
      </c>
      <c r="J5994">
        <v>3</v>
      </c>
      <c r="K5994">
        <v>48</v>
      </c>
      <c r="L5994">
        <v>27.6</v>
      </c>
      <c r="M5994">
        <v>0.7</v>
      </c>
      <c r="N5994">
        <v>0.8</v>
      </c>
    </row>
    <row r="5995" spans="1:14" x14ac:dyDescent="0.25">
      <c r="A5995" t="s">
        <v>27</v>
      </c>
      <c r="B5995" t="s">
        <v>64</v>
      </c>
      <c r="C5995" s="1">
        <v>42523</v>
      </c>
      <c r="D5995">
        <f>20-0-0</f>
        <v>20</v>
      </c>
      <c r="E5995">
        <v>18.2</v>
      </c>
      <c r="F5995" s="7">
        <v>19.402237435298048</v>
      </c>
      <c r="G5995" s="7">
        <v>0.15088486044544686</v>
      </c>
      <c r="H5995">
        <v>1.35</v>
      </c>
      <c r="I5995" s="7">
        <v>1.5036876233436707</v>
      </c>
      <c r="J5995">
        <v>2.4</v>
      </c>
      <c r="K5995">
        <v>38</v>
      </c>
      <c r="L5995">
        <v>36.4</v>
      </c>
      <c r="M5995">
        <v>1.8</v>
      </c>
      <c r="N5995">
        <v>2</v>
      </c>
    </row>
    <row r="5996" spans="1:14" x14ac:dyDescent="0.25">
      <c r="A5996" t="s">
        <v>28</v>
      </c>
      <c r="B5996" t="s">
        <v>64</v>
      </c>
      <c r="C5996" s="1">
        <v>42523</v>
      </c>
      <c r="D5996">
        <f>8-0-0</f>
        <v>8</v>
      </c>
      <c r="E5996">
        <v>7</v>
      </c>
      <c r="F5996" s="7">
        <v>7.7608949741192186</v>
      </c>
      <c r="G5996" s="7">
        <v>0.1497671948125176</v>
      </c>
      <c r="H5996">
        <v>1.34</v>
      </c>
      <c r="I5996" s="7">
        <v>1.492549196504088</v>
      </c>
      <c r="J5996">
        <v>1</v>
      </c>
      <c r="K5996">
        <v>16</v>
      </c>
      <c r="L5996">
        <v>14</v>
      </c>
      <c r="M5996">
        <v>0.8</v>
      </c>
      <c r="N5996">
        <v>0.8</v>
      </c>
    </row>
    <row r="5997" spans="1:14" x14ac:dyDescent="0.25">
      <c r="A5997" t="s">
        <v>29</v>
      </c>
      <c r="B5997" t="s">
        <v>64</v>
      </c>
      <c r="C5997" s="1">
        <v>42523</v>
      </c>
      <c r="D5997">
        <f>15-0-0</f>
        <v>15</v>
      </c>
      <c r="E5997">
        <v>12.4</v>
      </c>
      <c r="F5997" s="7">
        <v>14.551678076473536</v>
      </c>
      <c r="G5997" s="7">
        <v>0.14417886664787144</v>
      </c>
      <c r="H5997">
        <v>1.29</v>
      </c>
      <c r="I5997" s="7">
        <v>1.4368570623061743</v>
      </c>
      <c r="J5997">
        <v>2.2000000000000002</v>
      </c>
      <c r="K5997">
        <v>35.5</v>
      </c>
      <c r="L5997">
        <v>24.8</v>
      </c>
      <c r="M5997">
        <v>0.4</v>
      </c>
      <c r="N5997">
        <v>0.4</v>
      </c>
    </row>
    <row r="5998" spans="1:14" x14ac:dyDescent="0.25">
      <c r="A5998" t="s">
        <v>30</v>
      </c>
      <c r="B5998" t="s">
        <v>64</v>
      </c>
      <c r="C5998" s="1">
        <v>42523</v>
      </c>
      <c r="D5998">
        <f>36-0-0</f>
        <v>36</v>
      </c>
      <c r="E5998">
        <v>31.3</v>
      </c>
      <c r="F5998" s="7">
        <v>34.924027383536483</v>
      </c>
      <c r="G5998" s="7">
        <v>0.17882650126867775</v>
      </c>
      <c r="H5998">
        <v>1.6</v>
      </c>
      <c r="I5998" s="7">
        <v>1.7821482943332396</v>
      </c>
      <c r="J5998">
        <v>4.5</v>
      </c>
      <c r="K5998">
        <v>72</v>
      </c>
      <c r="L5998">
        <v>62.6</v>
      </c>
      <c r="M5998">
        <v>0.8</v>
      </c>
      <c r="N5998">
        <v>0.9</v>
      </c>
    </row>
    <row r="5999" spans="1:14" x14ac:dyDescent="0.25">
      <c r="A5999" t="s">
        <v>31</v>
      </c>
      <c r="B5999" t="s">
        <v>64</v>
      </c>
      <c r="C5999" s="1">
        <v>42523</v>
      </c>
      <c r="D5999">
        <f>57-0-0</f>
        <v>57</v>
      </c>
      <c r="E5999">
        <v>41.6</v>
      </c>
      <c r="F5999" s="7">
        <v>55.296376690599438</v>
      </c>
      <c r="G5999" s="7">
        <v>0.1497671948125176</v>
      </c>
      <c r="H5999">
        <v>1.34</v>
      </c>
      <c r="I5999" s="7">
        <v>1.492549196504088</v>
      </c>
      <c r="J5999">
        <v>7.1</v>
      </c>
      <c r="K5999">
        <v>115</v>
      </c>
      <c r="L5999">
        <v>83.2</v>
      </c>
      <c r="M5999">
        <v>2.2000000000000002</v>
      </c>
      <c r="N5999">
        <v>2.4</v>
      </c>
    </row>
    <row r="6000" spans="1:14" x14ac:dyDescent="0.25">
      <c r="A6000" t="s">
        <v>32</v>
      </c>
      <c r="B6000" t="s">
        <v>64</v>
      </c>
      <c r="C6000" s="1">
        <v>42523</v>
      </c>
      <c r="D6000">
        <f>7-0-0</f>
        <v>7</v>
      </c>
      <c r="E6000">
        <v>6.8</v>
      </c>
      <c r="F6000" s="7">
        <v>6.7907831023543164</v>
      </c>
      <c r="G6000" s="7">
        <v>9.2766247533126567E-2</v>
      </c>
      <c r="H6000">
        <v>0.83</v>
      </c>
      <c r="I6000" s="7">
        <v>0.92448942768536779</v>
      </c>
      <c r="J6000">
        <v>0.9</v>
      </c>
      <c r="K6000">
        <v>14</v>
      </c>
      <c r="L6000">
        <v>13.6</v>
      </c>
      <c r="M6000">
        <v>0.6</v>
      </c>
      <c r="N6000">
        <v>0.6</v>
      </c>
    </row>
    <row r="6001" spans="1:14" x14ac:dyDescent="0.25">
      <c r="A6001" t="s">
        <v>33</v>
      </c>
      <c r="B6001" t="s">
        <v>64</v>
      </c>
      <c r="C6001" s="1">
        <v>42523</v>
      </c>
      <c r="D6001">
        <v>0</v>
      </c>
      <c r="E6001">
        <v>15</v>
      </c>
      <c r="F6001" s="7">
        <v>0</v>
      </c>
      <c r="G6001" s="7">
        <v>0.10841356639413587</v>
      </c>
      <c r="H6001">
        <v>0.97</v>
      </c>
      <c r="I6001" s="7">
        <v>1.0804274034395265</v>
      </c>
      <c r="J6001">
        <v>143.5</v>
      </c>
      <c r="K6001">
        <v>0</v>
      </c>
      <c r="L6001">
        <v>30</v>
      </c>
      <c r="M6001">
        <v>139.30000000000001</v>
      </c>
      <c r="N6001">
        <v>153.69999999999999</v>
      </c>
    </row>
    <row r="6002" spans="1:14" x14ac:dyDescent="0.25">
      <c r="A6002" t="s">
        <v>34</v>
      </c>
      <c r="B6002" t="s">
        <v>64</v>
      </c>
      <c r="C6002" s="1">
        <v>42523</v>
      </c>
      <c r="D6002">
        <f>5.4-0-0</f>
        <v>5.4</v>
      </c>
      <c r="E6002">
        <v>7.7</v>
      </c>
      <c r="F6002" s="7">
        <v>5.238604107530473</v>
      </c>
      <c r="G6002" s="7">
        <v>6.258927544403721E-2</v>
      </c>
      <c r="H6002">
        <v>0.56000000000000005</v>
      </c>
      <c r="I6002" s="7">
        <v>0.62375190301663386</v>
      </c>
      <c r="J6002">
        <v>0.7</v>
      </c>
      <c r="K6002">
        <v>11</v>
      </c>
      <c r="L6002">
        <v>15.4</v>
      </c>
      <c r="M6002">
        <v>0.1</v>
      </c>
      <c r="N6002">
        <v>0.1</v>
      </c>
    </row>
    <row r="6003" spans="1:14" x14ac:dyDescent="0.25">
      <c r="A6003" t="s">
        <v>35</v>
      </c>
      <c r="B6003" t="s">
        <v>64</v>
      </c>
      <c r="C6003" s="1">
        <v>42523</v>
      </c>
      <c r="D6003">
        <f>24-0-0</f>
        <v>24</v>
      </c>
      <c r="E6003">
        <v>18</v>
      </c>
      <c r="F6003" s="7">
        <v>23.282684922357657</v>
      </c>
      <c r="G6003" s="7">
        <v>6.1471609811107976E-2</v>
      </c>
      <c r="H6003">
        <v>0.55000000000000004</v>
      </c>
      <c r="I6003" s="7">
        <v>0.61261347617705109</v>
      </c>
      <c r="J6003">
        <v>3</v>
      </c>
      <c r="K6003">
        <v>48</v>
      </c>
      <c r="L6003">
        <v>36</v>
      </c>
      <c r="M6003">
        <v>2.2999999999999998</v>
      </c>
      <c r="N6003">
        <v>2.5</v>
      </c>
    </row>
    <row r="6004" spans="1:14" x14ac:dyDescent="0.25">
      <c r="A6004" t="s">
        <v>36</v>
      </c>
      <c r="B6004" t="s">
        <v>64</v>
      </c>
      <c r="C6004" s="1">
        <v>42523</v>
      </c>
      <c r="D6004">
        <v>0</v>
      </c>
      <c r="E6004">
        <v>8</v>
      </c>
      <c r="F6004" s="7">
        <v>0</v>
      </c>
      <c r="G6004" s="7">
        <v>2.7941640823230897E-2</v>
      </c>
      <c r="H6004">
        <v>0.25</v>
      </c>
      <c r="I6004" s="7">
        <v>0.27846067098956861</v>
      </c>
      <c r="J6004">
        <v>76.599999999999994</v>
      </c>
      <c r="K6004">
        <v>0</v>
      </c>
      <c r="L6004">
        <v>16</v>
      </c>
      <c r="M6004">
        <v>0</v>
      </c>
      <c r="N6004">
        <v>0</v>
      </c>
    </row>
    <row r="6005" spans="1:14" x14ac:dyDescent="0.25">
      <c r="A6005" t="s">
        <v>37</v>
      </c>
      <c r="B6005" t="s">
        <v>64</v>
      </c>
      <c r="C6005" s="1">
        <v>42523</v>
      </c>
      <c r="D6005">
        <v>0</v>
      </c>
      <c r="E6005">
        <v>0</v>
      </c>
      <c r="F6005" s="7">
        <v>0</v>
      </c>
      <c r="G6005" s="7">
        <v>0</v>
      </c>
      <c r="H6005">
        <v>0</v>
      </c>
      <c r="I6005" s="7">
        <v>0</v>
      </c>
      <c r="J6005">
        <v>0</v>
      </c>
      <c r="K6005">
        <v>0</v>
      </c>
      <c r="L6005">
        <v>0</v>
      </c>
      <c r="M6005">
        <v>0</v>
      </c>
      <c r="N6005">
        <v>0</v>
      </c>
    </row>
    <row r="6006" spans="1:14" x14ac:dyDescent="0.25">
      <c r="A6006" t="s">
        <v>38</v>
      </c>
      <c r="B6006" t="s">
        <v>64</v>
      </c>
      <c r="C6006" s="1">
        <v>42523</v>
      </c>
      <c r="D6006">
        <v>0</v>
      </c>
      <c r="E6006">
        <v>10</v>
      </c>
      <c r="F6006" s="7">
        <v>0</v>
      </c>
      <c r="G6006" s="7">
        <v>0</v>
      </c>
      <c r="H6006">
        <v>0</v>
      </c>
      <c r="I6006" s="7">
        <v>0</v>
      </c>
      <c r="J6006">
        <v>95.7</v>
      </c>
      <c r="K6006">
        <v>0</v>
      </c>
      <c r="L6006">
        <v>20</v>
      </c>
      <c r="M6006">
        <v>93.4</v>
      </c>
      <c r="N6006">
        <v>103</v>
      </c>
    </row>
    <row r="6007" spans="1:14" x14ac:dyDescent="0.25">
      <c r="A6007" t="s">
        <v>59</v>
      </c>
      <c r="B6007" t="s">
        <v>64</v>
      </c>
      <c r="C6007" s="1">
        <v>42523</v>
      </c>
      <c r="D6007">
        <v>0</v>
      </c>
      <c r="E6007">
        <v>5</v>
      </c>
      <c r="F6007" s="7">
        <v>0</v>
      </c>
      <c r="G6007" s="7">
        <v>0</v>
      </c>
      <c r="I6007" s="7">
        <v>0</v>
      </c>
      <c r="K6007">
        <v>0</v>
      </c>
      <c r="L6007">
        <v>10</v>
      </c>
      <c r="M6007">
        <v>0</v>
      </c>
      <c r="N6007">
        <v>0</v>
      </c>
    </row>
    <row r="6008" spans="1:14" x14ac:dyDescent="0.25">
      <c r="A6008" t="s">
        <v>1</v>
      </c>
      <c r="B6008" t="s">
        <v>64</v>
      </c>
      <c r="C6008" s="1">
        <v>42524</v>
      </c>
      <c r="D6008">
        <v>580.79999999999995</v>
      </c>
      <c r="E6008">
        <v>507.19999999999993</v>
      </c>
      <c r="F6008">
        <v>600</v>
      </c>
      <c r="G6008">
        <v>242.7328</v>
      </c>
      <c r="H6008">
        <v>177.35000000000002</v>
      </c>
      <c r="I6008">
        <v>204.00000000000003</v>
      </c>
      <c r="J6008">
        <v>548.17419354838705</v>
      </c>
      <c r="K6008">
        <v>1808</v>
      </c>
      <c r="L6008">
        <v>1730</v>
      </c>
      <c r="M6008">
        <v>591.08640000000003</v>
      </c>
      <c r="N6008">
        <v>588.20000000000005</v>
      </c>
    </row>
    <row r="6009" spans="1:14" x14ac:dyDescent="0.25">
      <c r="A6009" t="s">
        <v>2</v>
      </c>
      <c r="B6009" t="s">
        <v>64</v>
      </c>
      <c r="C6009" s="1">
        <v>42524</v>
      </c>
      <c r="D6009">
        <f>7.4-0-0</f>
        <v>7.4</v>
      </c>
      <c r="E6009">
        <v>16.100000000000001</v>
      </c>
      <c r="F6009" s="7">
        <v>7.6446280991735547</v>
      </c>
      <c r="G6009" s="7">
        <v>28.331372765717504</v>
      </c>
      <c r="H6009">
        <v>20.7</v>
      </c>
      <c r="I6009" s="7">
        <v>23.810544121793061</v>
      </c>
      <c r="J6009">
        <v>1.5</v>
      </c>
      <c r="K6009">
        <v>25.39</v>
      </c>
      <c r="L6009">
        <v>48.300000000000004</v>
      </c>
      <c r="M6009">
        <v>0.5</v>
      </c>
      <c r="N6009">
        <v>0.5</v>
      </c>
    </row>
    <row r="6010" spans="1:14" x14ac:dyDescent="0.25">
      <c r="A6010" t="s">
        <v>3</v>
      </c>
      <c r="B6010" t="s">
        <v>64</v>
      </c>
      <c r="C6010" s="1">
        <v>42524</v>
      </c>
      <c r="D6010">
        <f>2.4-0-0</f>
        <v>2.4</v>
      </c>
      <c r="E6010">
        <v>4.5</v>
      </c>
      <c r="F6010" s="7">
        <v>2.4793388429752068</v>
      </c>
      <c r="G6010" s="7">
        <v>19.311868102621929</v>
      </c>
      <c r="H6010">
        <v>14.11</v>
      </c>
      <c r="I6010" s="7">
        <v>16.230279109106288</v>
      </c>
      <c r="J6010">
        <v>0.4</v>
      </c>
      <c r="K6010">
        <v>7.11</v>
      </c>
      <c r="L6010">
        <v>13.5</v>
      </c>
      <c r="M6010">
        <v>0.3</v>
      </c>
      <c r="N6010">
        <v>0.3</v>
      </c>
    </row>
    <row r="6011" spans="1:14" x14ac:dyDescent="0.25">
      <c r="A6011" t="s">
        <v>4</v>
      </c>
      <c r="B6011" t="s">
        <v>64</v>
      </c>
      <c r="C6011" s="1">
        <v>42524</v>
      </c>
      <c r="D6011">
        <f>4.3-0-0</f>
        <v>4.3</v>
      </c>
      <c r="E6011">
        <v>7.8</v>
      </c>
      <c r="F6011" s="7">
        <v>4.4421487603305785</v>
      </c>
      <c r="G6011" s="7">
        <v>14.343612878488861</v>
      </c>
      <c r="H6011">
        <v>10.48</v>
      </c>
      <c r="I6011" s="7">
        <v>12.054806879052721</v>
      </c>
      <c r="J6011">
        <v>1.1000000000000001</v>
      </c>
      <c r="K6011">
        <v>19.439999999999998</v>
      </c>
      <c r="L6011">
        <v>23.4</v>
      </c>
      <c r="M6011">
        <v>0.8</v>
      </c>
      <c r="N6011">
        <v>0.8</v>
      </c>
    </row>
    <row r="6012" spans="1:14" x14ac:dyDescent="0.25">
      <c r="A6012" t="s">
        <v>5</v>
      </c>
      <c r="B6012" t="s">
        <v>64</v>
      </c>
      <c r="C6012" s="1">
        <v>42524</v>
      </c>
      <c r="D6012">
        <f>4.8-0-0</f>
        <v>4.8</v>
      </c>
      <c r="E6012">
        <v>7.7</v>
      </c>
      <c r="F6012" s="7">
        <v>4.9586776859504136</v>
      </c>
      <c r="G6012" s="7">
        <v>13.837206698618546</v>
      </c>
      <c r="H6012">
        <v>10.11</v>
      </c>
      <c r="I6012" s="7">
        <v>11.629207781223569</v>
      </c>
      <c r="J6012">
        <v>1.2</v>
      </c>
      <c r="K6012">
        <v>19.98</v>
      </c>
      <c r="L6012">
        <v>23.1</v>
      </c>
      <c r="M6012">
        <v>0.3</v>
      </c>
      <c r="N6012">
        <v>0.3</v>
      </c>
    </row>
    <row r="6013" spans="1:14" x14ac:dyDescent="0.25">
      <c r="A6013" t="s">
        <v>6</v>
      </c>
      <c r="B6013" t="s">
        <v>64</v>
      </c>
      <c r="C6013" s="1">
        <v>42524</v>
      </c>
      <c r="D6013">
        <f>15.4-0-0</f>
        <v>15.4</v>
      </c>
      <c r="E6013">
        <v>15.6</v>
      </c>
      <c r="F6013" s="7">
        <v>15.90909090909091</v>
      </c>
      <c r="G6013" s="7">
        <v>17.053570273470537</v>
      </c>
      <c r="H6013">
        <v>12.46</v>
      </c>
      <c r="I6013" s="7">
        <v>14.332337186354668</v>
      </c>
      <c r="J6013">
        <v>3</v>
      </c>
      <c r="K6013">
        <v>51.99</v>
      </c>
      <c r="L6013">
        <v>46.8</v>
      </c>
      <c r="M6013">
        <v>1.1000000000000001</v>
      </c>
      <c r="N6013">
        <v>1</v>
      </c>
    </row>
    <row r="6014" spans="1:14" x14ac:dyDescent="0.25">
      <c r="A6014" t="s">
        <v>7</v>
      </c>
      <c r="B6014" t="s">
        <v>64</v>
      </c>
      <c r="C6014" s="1">
        <v>42524</v>
      </c>
      <c r="D6014">
        <f>13.5-0-0</f>
        <v>13.5</v>
      </c>
      <c r="E6014">
        <v>12</v>
      </c>
      <c r="F6014" s="7">
        <v>13.946280991735538</v>
      </c>
      <c r="G6014" s="7">
        <v>14.412046146038902</v>
      </c>
      <c r="H6014">
        <v>10.53</v>
      </c>
      <c r="I6014" s="7">
        <v>12.112320270651255</v>
      </c>
      <c r="J6014">
        <v>2.5</v>
      </c>
      <c r="K6014">
        <v>43.31</v>
      </c>
      <c r="L6014">
        <v>36</v>
      </c>
      <c r="M6014">
        <v>0.7</v>
      </c>
      <c r="N6014">
        <v>0.7</v>
      </c>
    </row>
    <row r="6015" spans="1:14" x14ac:dyDescent="0.25">
      <c r="A6015" t="s">
        <v>8</v>
      </c>
      <c r="B6015" t="s">
        <v>64</v>
      </c>
      <c r="C6015" s="1">
        <v>42524</v>
      </c>
      <c r="D6015">
        <f>6.1-0-0</f>
        <v>6.1</v>
      </c>
      <c r="E6015">
        <v>9.4</v>
      </c>
      <c r="F6015" s="7">
        <v>6.3016528925619841</v>
      </c>
      <c r="G6015" s="7">
        <v>10.949322808006764</v>
      </c>
      <c r="H6015">
        <v>8</v>
      </c>
      <c r="I6015" s="7">
        <v>9.2021426557654351</v>
      </c>
      <c r="J6015">
        <v>1.9</v>
      </c>
      <c r="K6015">
        <v>32.144999999999996</v>
      </c>
      <c r="L6015">
        <v>28.200000000000003</v>
      </c>
      <c r="M6015">
        <v>0.6</v>
      </c>
      <c r="N6015">
        <v>0.6</v>
      </c>
    </row>
    <row r="6016" spans="1:14" x14ac:dyDescent="0.25">
      <c r="A6016" t="s">
        <v>9</v>
      </c>
      <c r="B6016" t="s">
        <v>64</v>
      </c>
      <c r="C6016" s="1">
        <v>42524</v>
      </c>
      <c r="D6016">
        <f>11.3-0-0</f>
        <v>11.3</v>
      </c>
      <c r="E6016">
        <v>11.3</v>
      </c>
      <c r="F6016" s="7">
        <v>11.673553719008265</v>
      </c>
      <c r="G6016" s="7">
        <v>14.17937303636876</v>
      </c>
      <c r="H6016">
        <v>10.36</v>
      </c>
      <c r="I6016" s="7">
        <v>11.916774739216239</v>
      </c>
      <c r="J6016">
        <v>2</v>
      </c>
      <c r="K6016">
        <v>33.75</v>
      </c>
      <c r="L6016">
        <v>33.900000000000006</v>
      </c>
      <c r="M6016">
        <v>0.6</v>
      </c>
      <c r="N6016">
        <v>0.6</v>
      </c>
    </row>
    <row r="6017" spans="1:14" x14ac:dyDescent="0.25">
      <c r="A6017" t="s">
        <v>10</v>
      </c>
      <c r="B6017" t="s">
        <v>64</v>
      </c>
      <c r="C6017" s="1">
        <v>42524</v>
      </c>
      <c r="D6017">
        <f>12.5-0-0</f>
        <v>12.5</v>
      </c>
      <c r="E6017">
        <v>12.5</v>
      </c>
      <c r="F6017" s="7">
        <v>12.91322314049587</v>
      </c>
      <c r="G6017" s="7">
        <v>13.426607093318296</v>
      </c>
      <c r="H6017">
        <v>9.81</v>
      </c>
      <c r="I6017" s="7">
        <v>11.284127431632367</v>
      </c>
      <c r="J6017">
        <v>2.1</v>
      </c>
      <c r="K6017">
        <v>36.790000000000006</v>
      </c>
      <c r="L6017">
        <v>37.5</v>
      </c>
      <c r="M6017">
        <v>0.8</v>
      </c>
      <c r="N6017">
        <v>0.8</v>
      </c>
    </row>
    <row r="6018" spans="1:14" x14ac:dyDescent="0.25">
      <c r="A6018" t="s">
        <v>11</v>
      </c>
      <c r="B6018" t="s">
        <v>64</v>
      </c>
      <c r="C6018" s="1">
        <v>42524</v>
      </c>
      <c r="D6018">
        <f>11.4-0-0</f>
        <v>11.4</v>
      </c>
      <c r="E6018">
        <v>9.6</v>
      </c>
      <c r="F6018" s="7">
        <v>11.776859504132233</v>
      </c>
      <c r="G6018" s="7">
        <v>12.85176764589794</v>
      </c>
      <c r="H6018">
        <v>9.39</v>
      </c>
      <c r="I6018" s="7">
        <v>10.801014942204681</v>
      </c>
      <c r="J6018">
        <v>1.9</v>
      </c>
      <c r="K6018">
        <v>32.129999999999995</v>
      </c>
      <c r="L6018">
        <v>28.799999999999997</v>
      </c>
      <c r="M6018">
        <v>0.8</v>
      </c>
      <c r="N6018">
        <v>0.8</v>
      </c>
    </row>
    <row r="6019" spans="1:14" x14ac:dyDescent="0.25">
      <c r="A6019" t="s">
        <v>12</v>
      </c>
      <c r="B6019" t="s">
        <v>64</v>
      </c>
      <c r="C6019" s="1">
        <v>42524</v>
      </c>
      <c r="D6019">
        <f>41.3-0-0</f>
        <v>41.3</v>
      </c>
      <c r="E6019">
        <v>28.9</v>
      </c>
      <c r="F6019" s="7">
        <v>42.665289256198349</v>
      </c>
      <c r="G6019" s="7">
        <v>9.0742512771356054</v>
      </c>
      <c r="H6019">
        <v>6.63</v>
      </c>
      <c r="I6019" s="7">
        <v>7.6262757259656047</v>
      </c>
      <c r="J6019">
        <v>7.5</v>
      </c>
      <c r="K6019">
        <v>127.68</v>
      </c>
      <c r="L6019">
        <v>86.699999999999989</v>
      </c>
      <c r="M6019">
        <v>6.1</v>
      </c>
      <c r="N6019">
        <v>6.1</v>
      </c>
    </row>
    <row r="6020" spans="1:14" x14ac:dyDescent="0.25">
      <c r="A6020" t="s">
        <v>13</v>
      </c>
      <c r="B6020" t="s">
        <v>64</v>
      </c>
      <c r="C6020" s="1">
        <v>42524</v>
      </c>
      <c r="D6020">
        <f>12-0-0</f>
        <v>12</v>
      </c>
      <c r="E6020">
        <v>10</v>
      </c>
      <c r="F6020" s="7">
        <v>12.396694214876034</v>
      </c>
      <c r="G6020" s="7">
        <v>9.5395974964758938</v>
      </c>
      <c r="H6020">
        <v>6.97</v>
      </c>
      <c r="I6020" s="7">
        <v>8.0173667888356359</v>
      </c>
      <c r="J6020">
        <v>2.1</v>
      </c>
      <c r="K6020">
        <v>36</v>
      </c>
      <c r="L6020">
        <v>30</v>
      </c>
      <c r="M6020">
        <v>0.6</v>
      </c>
      <c r="N6020">
        <v>0.6</v>
      </c>
    </row>
    <row r="6021" spans="1:14" x14ac:dyDescent="0.25">
      <c r="A6021" t="s">
        <v>14</v>
      </c>
      <c r="B6021" t="s">
        <v>64</v>
      </c>
      <c r="C6021" s="1">
        <v>42524</v>
      </c>
      <c r="D6021">
        <f>9-0-0</f>
        <v>9</v>
      </c>
      <c r="E6021">
        <v>7</v>
      </c>
      <c r="F6021" s="7">
        <v>9.2975206611570247</v>
      </c>
      <c r="G6021" s="7">
        <v>5.76208112771356</v>
      </c>
      <c r="H6021">
        <v>4.21</v>
      </c>
      <c r="I6021" s="7">
        <v>4.8426275725965606</v>
      </c>
      <c r="J6021">
        <v>1.6</v>
      </c>
      <c r="K6021">
        <v>27</v>
      </c>
      <c r="L6021">
        <v>21</v>
      </c>
      <c r="M6021">
        <v>0.3</v>
      </c>
      <c r="N6021">
        <v>0.3</v>
      </c>
    </row>
    <row r="6022" spans="1:14" x14ac:dyDescent="0.25">
      <c r="A6022" t="s">
        <v>15</v>
      </c>
      <c r="B6022" t="s">
        <v>64</v>
      </c>
      <c r="C6022" s="1">
        <v>42524</v>
      </c>
      <c r="D6022">
        <f>14-0-0</f>
        <v>14</v>
      </c>
      <c r="E6022">
        <v>9.9</v>
      </c>
      <c r="F6022" s="7">
        <v>14.462809917355374</v>
      </c>
      <c r="G6022" s="7">
        <v>5.5841546320834503</v>
      </c>
      <c r="H6022">
        <v>4.08</v>
      </c>
      <c r="I6022" s="7">
        <v>4.6930927544403724</v>
      </c>
      <c r="J6022">
        <v>2.6</v>
      </c>
      <c r="K6022">
        <v>44</v>
      </c>
      <c r="L6022">
        <v>29.700000000000003</v>
      </c>
      <c r="M6022">
        <v>0.9</v>
      </c>
      <c r="N6022">
        <v>0.9</v>
      </c>
    </row>
    <row r="6023" spans="1:14" x14ac:dyDescent="0.25">
      <c r="A6023" t="s">
        <v>16</v>
      </c>
      <c r="B6023" t="s">
        <v>64</v>
      </c>
      <c r="C6023" s="1">
        <v>42524</v>
      </c>
      <c r="D6023">
        <f>10-0-0</f>
        <v>10</v>
      </c>
      <c r="E6023">
        <v>9.9</v>
      </c>
      <c r="F6023" s="7">
        <v>10.330578512396695</v>
      </c>
      <c r="G6023" s="7">
        <v>9.2932377332957419</v>
      </c>
      <c r="H6023">
        <v>6.79</v>
      </c>
      <c r="I6023" s="7">
        <v>7.8103185790809144</v>
      </c>
      <c r="J6023">
        <v>1.9</v>
      </c>
      <c r="K6023">
        <v>33</v>
      </c>
      <c r="L6023">
        <v>29.700000000000003</v>
      </c>
      <c r="M6023">
        <v>1.3</v>
      </c>
      <c r="N6023">
        <v>1.3</v>
      </c>
    </row>
    <row r="6024" spans="1:14" x14ac:dyDescent="0.25">
      <c r="A6024" t="s">
        <v>17</v>
      </c>
      <c r="B6024" t="s">
        <v>64</v>
      </c>
      <c r="C6024" s="1">
        <v>42524</v>
      </c>
      <c r="D6024">
        <v>0</v>
      </c>
      <c r="E6024">
        <v>17</v>
      </c>
      <c r="F6024" s="7">
        <v>0</v>
      </c>
      <c r="G6024" s="7">
        <v>4.502909004792782</v>
      </c>
      <c r="H6024">
        <v>3.29</v>
      </c>
      <c r="I6024" s="7">
        <v>3.7843811671835352</v>
      </c>
      <c r="J6024">
        <v>153.80000000000001</v>
      </c>
      <c r="K6024">
        <v>0</v>
      </c>
      <c r="L6024">
        <v>51</v>
      </c>
      <c r="M6024">
        <v>140.4</v>
      </c>
      <c r="N6024">
        <v>139.69999999999999</v>
      </c>
    </row>
    <row r="6025" spans="1:14" x14ac:dyDescent="0.25">
      <c r="A6025" t="s">
        <v>18</v>
      </c>
      <c r="B6025" t="s">
        <v>64</v>
      </c>
      <c r="C6025" s="1">
        <v>42524</v>
      </c>
      <c r="D6025">
        <f>20-0-0</f>
        <v>20</v>
      </c>
      <c r="E6025">
        <v>16.2</v>
      </c>
      <c r="F6025" s="7">
        <v>20.66115702479339</v>
      </c>
      <c r="G6025" s="7">
        <v>3.3942900704820973</v>
      </c>
      <c r="H6025">
        <v>2.48</v>
      </c>
      <c r="I6025" s="7">
        <v>2.852664223287285</v>
      </c>
      <c r="J6025">
        <v>3.6</v>
      </c>
      <c r="K6025">
        <v>62</v>
      </c>
      <c r="L6025">
        <v>48.599999999999994</v>
      </c>
      <c r="M6025">
        <v>3.6</v>
      </c>
      <c r="N6025">
        <v>3.5</v>
      </c>
    </row>
    <row r="6026" spans="1:14" x14ac:dyDescent="0.25">
      <c r="A6026" t="s">
        <v>19</v>
      </c>
      <c r="B6026" t="s">
        <v>64</v>
      </c>
      <c r="C6026" s="1">
        <v>42524</v>
      </c>
      <c r="D6026">
        <f>17-0-0</f>
        <v>17</v>
      </c>
      <c r="E6026">
        <v>15</v>
      </c>
      <c r="F6026" s="7">
        <v>17.561983471074381</v>
      </c>
      <c r="G6026" s="7">
        <v>3.3806034169720887</v>
      </c>
      <c r="H6026">
        <v>2.4700000000000002</v>
      </c>
      <c r="I6026" s="7">
        <v>2.8411615449675787</v>
      </c>
      <c r="J6026">
        <v>3.1</v>
      </c>
      <c r="K6026">
        <v>53</v>
      </c>
      <c r="L6026">
        <v>45</v>
      </c>
      <c r="M6026">
        <v>4.7</v>
      </c>
      <c r="N6026">
        <v>4.7</v>
      </c>
    </row>
    <row r="6027" spans="1:14" x14ac:dyDescent="0.25">
      <c r="A6027" t="s">
        <v>20</v>
      </c>
      <c r="B6027" t="s">
        <v>64</v>
      </c>
      <c r="C6027" s="1">
        <v>42524</v>
      </c>
      <c r="D6027">
        <f>30.5-0-0</f>
        <v>30.5</v>
      </c>
      <c r="E6027">
        <v>23.5</v>
      </c>
      <c r="F6027" s="7">
        <v>31.508264462809919</v>
      </c>
      <c r="G6027" s="7">
        <v>2.7647040090217079</v>
      </c>
      <c r="H6027">
        <v>2.02</v>
      </c>
      <c r="I6027" s="7">
        <v>2.3235410205807723</v>
      </c>
      <c r="J6027">
        <v>5.4</v>
      </c>
      <c r="K6027">
        <v>93</v>
      </c>
      <c r="L6027">
        <v>70.5</v>
      </c>
      <c r="M6027">
        <v>4.2</v>
      </c>
      <c r="N6027">
        <v>4.2</v>
      </c>
    </row>
    <row r="6028" spans="1:14" x14ac:dyDescent="0.25">
      <c r="A6028" t="s">
        <v>21</v>
      </c>
      <c r="B6028" t="s">
        <v>64</v>
      </c>
      <c r="C6028" s="1">
        <v>42524</v>
      </c>
      <c r="D6028">
        <f>28-0-0</f>
        <v>28</v>
      </c>
      <c r="E6028">
        <v>22.5</v>
      </c>
      <c r="F6028" s="7">
        <v>28.925619834710748</v>
      </c>
      <c r="G6028" s="7">
        <v>4.1333693600225532</v>
      </c>
      <c r="H6028">
        <v>3.02</v>
      </c>
      <c r="I6028" s="7">
        <v>3.4738088525514517</v>
      </c>
      <c r="J6028">
        <v>4.9000000000000004</v>
      </c>
      <c r="K6028">
        <v>84</v>
      </c>
      <c r="L6028">
        <v>67.5</v>
      </c>
      <c r="M6028">
        <v>7</v>
      </c>
      <c r="N6028">
        <v>7</v>
      </c>
    </row>
    <row r="6029" spans="1:14" x14ac:dyDescent="0.25">
      <c r="A6029" t="s">
        <v>22</v>
      </c>
      <c r="B6029" t="s">
        <v>64</v>
      </c>
      <c r="C6029" s="1">
        <v>42524</v>
      </c>
      <c r="D6029">
        <f>15-0-0</f>
        <v>15</v>
      </c>
      <c r="E6029">
        <v>17.100000000000001</v>
      </c>
      <c r="F6029" s="7">
        <v>15.495867768595042</v>
      </c>
      <c r="G6029" s="7">
        <v>1.9435047984212006</v>
      </c>
      <c r="H6029">
        <v>1.42</v>
      </c>
      <c r="I6029" s="7">
        <v>1.6333803213983646</v>
      </c>
      <c r="J6029">
        <v>2.7</v>
      </c>
      <c r="K6029">
        <v>47</v>
      </c>
      <c r="L6029">
        <v>51.300000000000004</v>
      </c>
      <c r="M6029">
        <v>3.7</v>
      </c>
      <c r="N6029">
        <v>3.7</v>
      </c>
    </row>
    <row r="6030" spans="1:14" x14ac:dyDescent="0.25">
      <c r="A6030" t="s">
        <v>23</v>
      </c>
      <c r="B6030" t="s">
        <v>64</v>
      </c>
      <c r="C6030" s="1">
        <v>42524</v>
      </c>
      <c r="D6030">
        <f>4.5-0-0</f>
        <v>4.5</v>
      </c>
      <c r="E6030">
        <v>5</v>
      </c>
      <c r="F6030" s="7">
        <v>4.6487603305785123</v>
      </c>
      <c r="G6030" s="7">
        <v>3.2163635748519877</v>
      </c>
      <c r="H6030">
        <v>2.35</v>
      </c>
      <c r="I6030" s="7">
        <v>2.7031294051310968</v>
      </c>
      <c r="J6030">
        <v>0.7</v>
      </c>
      <c r="K6030">
        <v>12.82</v>
      </c>
      <c r="L6030">
        <v>15</v>
      </c>
      <c r="M6030">
        <v>0.1</v>
      </c>
      <c r="N6030">
        <v>0.1</v>
      </c>
    </row>
    <row r="6031" spans="1:14" x14ac:dyDescent="0.25">
      <c r="A6031" t="s">
        <v>24</v>
      </c>
      <c r="B6031" t="s">
        <v>64</v>
      </c>
      <c r="C6031" s="1">
        <v>42524</v>
      </c>
      <c r="D6031">
        <f>37.5-0-0</f>
        <v>37.5</v>
      </c>
      <c r="E6031">
        <v>41</v>
      </c>
      <c r="F6031" s="7">
        <v>38.739669421487605</v>
      </c>
      <c r="G6031" s="7">
        <v>2.3541044037214545</v>
      </c>
      <c r="H6031">
        <v>1.72</v>
      </c>
      <c r="I6031" s="7">
        <v>1.9784606709895687</v>
      </c>
      <c r="J6031">
        <v>6.3</v>
      </c>
      <c r="K6031">
        <v>107.5</v>
      </c>
      <c r="L6031">
        <v>123</v>
      </c>
      <c r="M6031">
        <v>8.5</v>
      </c>
      <c r="N6031">
        <v>8.4</v>
      </c>
    </row>
    <row r="6032" spans="1:14" x14ac:dyDescent="0.25">
      <c r="A6032" t="s">
        <v>25</v>
      </c>
      <c r="B6032" t="s">
        <v>64</v>
      </c>
      <c r="C6032" s="1">
        <v>42524</v>
      </c>
      <c r="D6032">
        <f>6-0-0</f>
        <v>6</v>
      </c>
      <c r="E6032">
        <v>6.4</v>
      </c>
      <c r="F6032" s="7">
        <v>6.1983471074380168</v>
      </c>
      <c r="G6032" s="7">
        <v>3.1616169608119531</v>
      </c>
      <c r="H6032">
        <v>2.31</v>
      </c>
      <c r="I6032" s="7">
        <v>2.6571186918522693</v>
      </c>
      <c r="J6032">
        <v>1.4</v>
      </c>
      <c r="K6032">
        <v>24</v>
      </c>
      <c r="L6032">
        <v>19.200000000000003</v>
      </c>
      <c r="M6032">
        <v>0.3</v>
      </c>
      <c r="N6032">
        <v>0.3</v>
      </c>
    </row>
    <row r="6033" spans="1:14" x14ac:dyDescent="0.25">
      <c r="A6033" t="s">
        <v>26</v>
      </c>
      <c r="B6033" t="s">
        <v>64</v>
      </c>
      <c r="C6033" s="1">
        <v>42524</v>
      </c>
      <c r="D6033">
        <f>21-0-0</f>
        <v>21</v>
      </c>
      <c r="E6033">
        <v>13.8</v>
      </c>
      <c r="F6033" s="7">
        <v>21.694214876033058</v>
      </c>
      <c r="G6033" s="7">
        <v>2.1351179475613189</v>
      </c>
      <c r="H6033">
        <v>1.56</v>
      </c>
      <c r="I6033" s="7">
        <v>1.79441781787426</v>
      </c>
      <c r="J6033">
        <v>4</v>
      </c>
      <c r="K6033">
        <v>69</v>
      </c>
      <c r="L6033">
        <v>41.400000000000006</v>
      </c>
      <c r="M6033">
        <v>1.7</v>
      </c>
      <c r="N6033">
        <v>1.6</v>
      </c>
    </row>
    <row r="6034" spans="1:14" x14ac:dyDescent="0.25">
      <c r="A6034" t="s">
        <v>27</v>
      </c>
      <c r="B6034" t="s">
        <v>64</v>
      </c>
      <c r="C6034" s="1">
        <v>42524</v>
      </c>
      <c r="D6034">
        <f>20-0-0</f>
        <v>20</v>
      </c>
      <c r="E6034">
        <v>18.2</v>
      </c>
      <c r="F6034" s="7">
        <v>20.66115702479339</v>
      </c>
      <c r="G6034" s="7">
        <v>1.8476982238511415</v>
      </c>
      <c r="H6034">
        <v>1.35</v>
      </c>
      <c r="I6034" s="7">
        <v>1.5528615731604172</v>
      </c>
      <c r="J6034">
        <v>3.4</v>
      </c>
      <c r="K6034">
        <v>58</v>
      </c>
      <c r="L6034">
        <v>54.599999999999994</v>
      </c>
      <c r="M6034">
        <v>4.5</v>
      </c>
      <c r="N6034">
        <v>4.5</v>
      </c>
    </row>
    <row r="6035" spans="1:14" x14ac:dyDescent="0.25">
      <c r="A6035" t="s">
        <v>28</v>
      </c>
      <c r="B6035" t="s">
        <v>64</v>
      </c>
      <c r="C6035" s="1">
        <v>42524</v>
      </c>
      <c r="D6035">
        <f>7.5-0-0</f>
        <v>7.5</v>
      </c>
      <c r="E6035">
        <v>7</v>
      </c>
      <c r="F6035" s="7">
        <v>7.7479338842975212</v>
      </c>
      <c r="G6035" s="7">
        <v>1.8340115703411333</v>
      </c>
      <c r="H6035">
        <v>1.34</v>
      </c>
      <c r="I6035" s="7">
        <v>1.5413588948407106</v>
      </c>
      <c r="J6035">
        <v>1.4</v>
      </c>
      <c r="K6035">
        <v>23.5</v>
      </c>
      <c r="L6035">
        <v>21</v>
      </c>
      <c r="M6035">
        <v>1.8</v>
      </c>
      <c r="N6035">
        <v>1.8</v>
      </c>
    </row>
    <row r="6036" spans="1:14" x14ac:dyDescent="0.25">
      <c r="A6036" t="s">
        <v>29</v>
      </c>
      <c r="B6036" t="s">
        <v>64</v>
      </c>
      <c r="C6036" s="1">
        <v>42524</v>
      </c>
      <c r="D6036">
        <f>16-0-0</f>
        <v>16</v>
      </c>
      <c r="E6036">
        <v>12.4</v>
      </c>
      <c r="F6036" s="7">
        <v>16.528925619834713</v>
      </c>
      <c r="G6036" s="7">
        <v>1.765578302791091</v>
      </c>
      <c r="H6036">
        <v>1.29</v>
      </c>
      <c r="I6036" s="7">
        <v>1.4838455032421765</v>
      </c>
      <c r="J6036">
        <v>3</v>
      </c>
      <c r="K6036">
        <v>51.5</v>
      </c>
      <c r="L6036">
        <v>37.200000000000003</v>
      </c>
      <c r="M6036">
        <v>0.9</v>
      </c>
      <c r="N6036">
        <v>0.9</v>
      </c>
    </row>
    <row r="6037" spans="1:14" x14ac:dyDescent="0.25">
      <c r="A6037" t="s">
        <v>30</v>
      </c>
      <c r="B6037" t="s">
        <v>64</v>
      </c>
      <c r="C6037" s="1">
        <v>42524</v>
      </c>
      <c r="D6037">
        <f>35-0-0</f>
        <v>35</v>
      </c>
      <c r="E6037">
        <v>31.3</v>
      </c>
      <c r="F6037" s="7">
        <v>36.15702479338843</v>
      </c>
      <c r="G6037" s="7">
        <v>2.189864561601353</v>
      </c>
      <c r="H6037">
        <v>1.6</v>
      </c>
      <c r="I6037" s="7">
        <v>1.8404285311530875</v>
      </c>
      <c r="J6037">
        <v>6.2</v>
      </c>
      <c r="K6037">
        <v>107</v>
      </c>
      <c r="L6037">
        <v>93.9</v>
      </c>
      <c r="M6037">
        <v>1.9</v>
      </c>
      <c r="N6037">
        <v>1.9</v>
      </c>
    </row>
    <row r="6038" spans="1:14" x14ac:dyDescent="0.25">
      <c r="A6038" t="s">
        <v>31</v>
      </c>
      <c r="B6038" t="s">
        <v>64</v>
      </c>
      <c r="C6038" s="1">
        <v>42524</v>
      </c>
      <c r="D6038">
        <f>57-0-0</f>
        <v>57</v>
      </c>
      <c r="E6038">
        <v>41.6</v>
      </c>
      <c r="F6038" s="7">
        <v>58.884297520661164</v>
      </c>
      <c r="G6038" s="7">
        <v>1.8340115703411333</v>
      </c>
      <c r="H6038">
        <v>1.34</v>
      </c>
      <c r="I6038" s="7">
        <v>1.5413588948407106</v>
      </c>
      <c r="J6038">
        <v>10</v>
      </c>
      <c r="K6038">
        <v>172</v>
      </c>
      <c r="L6038">
        <v>124.80000000000001</v>
      </c>
      <c r="M6038">
        <v>5.3</v>
      </c>
      <c r="N6038">
        <v>5.3</v>
      </c>
    </row>
    <row r="6039" spans="1:14" x14ac:dyDescent="0.25">
      <c r="A6039" t="s">
        <v>32</v>
      </c>
      <c r="B6039" t="s">
        <v>64</v>
      </c>
      <c r="C6039" s="1">
        <v>42524</v>
      </c>
      <c r="D6039">
        <f>7-0-0</f>
        <v>7</v>
      </c>
      <c r="E6039">
        <v>6.8</v>
      </c>
      <c r="F6039" s="7">
        <v>7.231404958677687</v>
      </c>
      <c r="G6039" s="7">
        <v>1.1359922413307018</v>
      </c>
      <c r="H6039">
        <v>0.83</v>
      </c>
      <c r="I6039" s="7">
        <v>0.95472230053566398</v>
      </c>
      <c r="J6039">
        <v>1.2</v>
      </c>
      <c r="K6039">
        <v>21</v>
      </c>
      <c r="L6039">
        <v>20.399999999999999</v>
      </c>
      <c r="M6039">
        <v>1.4</v>
      </c>
      <c r="N6039">
        <v>1.4</v>
      </c>
    </row>
    <row r="6040" spans="1:14" x14ac:dyDescent="0.25">
      <c r="A6040" t="s">
        <v>33</v>
      </c>
      <c r="B6040" t="s">
        <v>64</v>
      </c>
      <c r="C6040" s="1">
        <v>42524</v>
      </c>
      <c r="D6040">
        <v>0</v>
      </c>
      <c r="E6040">
        <v>15</v>
      </c>
      <c r="F6040" s="7">
        <v>0</v>
      </c>
      <c r="G6040" s="7">
        <v>1.3276053904708203</v>
      </c>
      <c r="H6040">
        <v>0.97</v>
      </c>
      <c r="I6040" s="7">
        <v>1.1157597970115591</v>
      </c>
      <c r="J6040">
        <v>135.69999999999999</v>
      </c>
      <c r="K6040">
        <v>0</v>
      </c>
      <c r="L6040">
        <v>45</v>
      </c>
      <c r="M6040">
        <v>227.3</v>
      </c>
      <c r="N6040">
        <v>226.2</v>
      </c>
    </row>
    <row r="6041" spans="1:14" x14ac:dyDescent="0.25">
      <c r="A6041" t="s">
        <v>34</v>
      </c>
      <c r="B6041" t="s">
        <v>64</v>
      </c>
      <c r="C6041" s="1">
        <v>42524</v>
      </c>
      <c r="D6041">
        <f>5.4-0-0</f>
        <v>5.4</v>
      </c>
      <c r="E6041">
        <v>7.7</v>
      </c>
      <c r="F6041" s="7">
        <v>5.5785123966942152</v>
      </c>
      <c r="G6041" s="7">
        <v>0.7664525965604736</v>
      </c>
      <c r="H6041">
        <v>0.56000000000000005</v>
      </c>
      <c r="I6041" s="7">
        <v>0.64414998590358052</v>
      </c>
      <c r="J6041">
        <v>1</v>
      </c>
      <c r="K6041">
        <v>16.350000000000001</v>
      </c>
      <c r="L6041">
        <v>23.1</v>
      </c>
      <c r="M6041">
        <v>0.3</v>
      </c>
      <c r="N6041">
        <v>0.3</v>
      </c>
    </row>
    <row r="6042" spans="1:14" x14ac:dyDescent="0.25">
      <c r="A6042" t="s">
        <v>35</v>
      </c>
      <c r="B6042" t="s">
        <v>64</v>
      </c>
      <c r="C6042" s="1">
        <v>42524</v>
      </c>
      <c r="D6042">
        <f>23-0-0</f>
        <v>23</v>
      </c>
      <c r="E6042">
        <v>18</v>
      </c>
      <c r="F6042" s="7">
        <v>23.760330578512399</v>
      </c>
      <c r="G6042" s="7">
        <v>0.75276594305046507</v>
      </c>
      <c r="H6042">
        <v>0.55000000000000004</v>
      </c>
      <c r="I6042" s="7">
        <v>0.63264730758387377</v>
      </c>
      <c r="J6042">
        <v>4.0999999999999996</v>
      </c>
      <c r="K6042">
        <v>71</v>
      </c>
      <c r="L6042">
        <v>54</v>
      </c>
      <c r="M6042">
        <v>5.5</v>
      </c>
      <c r="N6042">
        <v>5.5</v>
      </c>
    </row>
    <row r="6043" spans="1:14" x14ac:dyDescent="0.25">
      <c r="A6043" t="s">
        <v>36</v>
      </c>
      <c r="B6043" t="s">
        <v>64</v>
      </c>
      <c r="C6043" s="1">
        <v>42524</v>
      </c>
      <c r="D6043">
        <v>0</v>
      </c>
      <c r="E6043">
        <v>8</v>
      </c>
      <c r="F6043" s="7">
        <v>0</v>
      </c>
      <c r="G6043" s="7">
        <v>0.34216633775021138</v>
      </c>
      <c r="H6043">
        <v>0.25</v>
      </c>
      <c r="I6043" s="7">
        <v>0.28756695799266985</v>
      </c>
      <c r="J6043">
        <v>72.400000000000006</v>
      </c>
      <c r="K6043">
        <v>0</v>
      </c>
      <c r="L6043">
        <v>24</v>
      </c>
      <c r="M6043">
        <v>0</v>
      </c>
      <c r="N6043">
        <v>0</v>
      </c>
    </row>
    <row r="6044" spans="1:14" x14ac:dyDescent="0.25">
      <c r="A6044" t="s">
        <v>37</v>
      </c>
      <c r="B6044" t="s">
        <v>64</v>
      </c>
      <c r="C6044" s="1">
        <v>42524</v>
      </c>
      <c r="D6044">
        <v>0</v>
      </c>
      <c r="E6044">
        <v>0</v>
      </c>
      <c r="F6044" s="7">
        <v>0</v>
      </c>
      <c r="G6044" s="7">
        <v>0</v>
      </c>
      <c r="H6044">
        <v>0</v>
      </c>
      <c r="I6044" s="7">
        <v>0</v>
      </c>
      <c r="J6044">
        <v>0</v>
      </c>
      <c r="K6044">
        <v>0</v>
      </c>
      <c r="L6044">
        <v>0</v>
      </c>
      <c r="M6044">
        <v>0</v>
      </c>
      <c r="N6044">
        <v>0</v>
      </c>
    </row>
    <row r="6045" spans="1:14" x14ac:dyDescent="0.25">
      <c r="A6045" t="s">
        <v>38</v>
      </c>
      <c r="B6045" t="s">
        <v>64</v>
      </c>
      <c r="C6045" s="1">
        <v>42524</v>
      </c>
      <c r="D6045">
        <v>0</v>
      </c>
      <c r="E6045">
        <v>10</v>
      </c>
      <c r="F6045" s="7">
        <v>0</v>
      </c>
      <c r="G6045" s="7">
        <v>0</v>
      </c>
      <c r="H6045">
        <v>0</v>
      </c>
      <c r="I6045" s="7">
        <v>0</v>
      </c>
      <c r="J6045">
        <v>90.5</v>
      </c>
      <c r="K6045">
        <v>0</v>
      </c>
      <c r="L6045">
        <v>30</v>
      </c>
      <c r="M6045">
        <v>152.30000000000001</v>
      </c>
      <c r="N6045">
        <v>151.5</v>
      </c>
    </row>
    <row r="6046" spans="1:14" x14ac:dyDescent="0.25">
      <c r="A6046" t="s">
        <v>59</v>
      </c>
      <c r="B6046" t="s">
        <v>64</v>
      </c>
      <c r="C6046" s="1">
        <v>42524</v>
      </c>
      <c r="D6046">
        <v>0</v>
      </c>
      <c r="E6046">
        <v>5</v>
      </c>
      <c r="F6046" s="7">
        <v>0</v>
      </c>
      <c r="G6046" s="7">
        <v>0</v>
      </c>
      <c r="I6046" s="7">
        <v>0</v>
      </c>
      <c r="K6046">
        <v>0</v>
      </c>
      <c r="L6046">
        <v>15</v>
      </c>
      <c r="M6046">
        <v>0</v>
      </c>
      <c r="N6046">
        <v>0</v>
      </c>
    </row>
    <row r="6047" spans="1:14" x14ac:dyDescent="0.25">
      <c r="A6047" t="s">
        <v>1</v>
      </c>
      <c r="B6047" t="s">
        <v>64</v>
      </c>
      <c r="C6047" s="1">
        <v>42525</v>
      </c>
      <c r="D6047">
        <v>579</v>
      </c>
      <c r="E6047">
        <v>507.19999999999993</v>
      </c>
      <c r="F6047">
        <v>544</v>
      </c>
      <c r="G6047">
        <v>203.6328</v>
      </c>
      <c r="H6047">
        <v>177.35000000000002</v>
      </c>
      <c r="I6047">
        <v>184.96</v>
      </c>
      <c r="J6047">
        <v>548.14743589743591</v>
      </c>
      <c r="K6047">
        <v>2387</v>
      </c>
      <c r="L6047">
        <v>2274</v>
      </c>
      <c r="M6047">
        <v>794.7192</v>
      </c>
      <c r="N6047">
        <v>773.16000000000008</v>
      </c>
    </row>
    <row r="6048" spans="1:14" x14ac:dyDescent="0.25">
      <c r="A6048" t="s">
        <v>2</v>
      </c>
      <c r="B6048" t="s">
        <v>64</v>
      </c>
      <c r="C6048" s="1">
        <v>42525</v>
      </c>
      <c r="D6048">
        <f>9.9-0-0</f>
        <v>9.9</v>
      </c>
      <c r="E6048">
        <v>16.100000000000001</v>
      </c>
      <c r="F6048" s="7">
        <v>9.3015544041450777</v>
      </c>
      <c r="G6048" s="7">
        <v>23.767685142373832</v>
      </c>
      <c r="H6048">
        <v>20.7</v>
      </c>
      <c r="I6048" s="7">
        <v>21.588226670425708</v>
      </c>
      <c r="J6048">
        <v>1.9</v>
      </c>
      <c r="K6048">
        <v>35.24</v>
      </c>
      <c r="L6048">
        <v>64.400000000000006</v>
      </c>
      <c r="M6048">
        <v>1</v>
      </c>
      <c r="N6048">
        <v>1</v>
      </c>
    </row>
    <row r="6049" spans="1:14" x14ac:dyDescent="0.25">
      <c r="A6049" t="s">
        <v>3</v>
      </c>
      <c r="B6049" t="s">
        <v>64</v>
      </c>
      <c r="C6049" s="1">
        <v>42525</v>
      </c>
      <c r="D6049">
        <f>2.4-0-0</f>
        <v>2.4</v>
      </c>
      <c r="E6049">
        <v>4.5</v>
      </c>
      <c r="F6049" s="7">
        <v>2.254922279792746</v>
      </c>
      <c r="G6049" s="7">
        <v>16.201064606709895</v>
      </c>
      <c r="H6049">
        <v>14.11</v>
      </c>
      <c r="I6049" s="7">
        <v>14.715453058923032</v>
      </c>
      <c r="J6049">
        <v>0.5</v>
      </c>
      <c r="K6049">
        <v>9.48</v>
      </c>
      <c r="L6049">
        <v>18</v>
      </c>
      <c r="M6049">
        <v>0.5</v>
      </c>
      <c r="N6049">
        <v>0.5</v>
      </c>
    </row>
    <row r="6050" spans="1:14" x14ac:dyDescent="0.25">
      <c r="A6050" t="s">
        <v>4</v>
      </c>
      <c r="B6050" t="s">
        <v>64</v>
      </c>
      <c r="C6050" s="1">
        <v>42525</v>
      </c>
      <c r="D6050">
        <f>4.4-0-0</f>
        <v>4.4000000000000004</v>
      </c>
      <c r="E6050">
        <v>7.8</v>
      </c>
      <c r="F6050" s="7">
        <v>4.1340241796200354</v>
      </c>
      <c r="G6050" s="7">
        <v>12.033108226670427</v>
      </c>
      <c r="H6050">
        <v>10.48</v>
      </c>
      <c r="I6050" s="7">
        <v>10.929691570341133</v>
      </c>
      <c r="J6050">
        <v>1.3</v>
      </c>
      <c r="K6050">
        <v>23.824999999999999</v>
      </c>
      <c r="L6050">
        <v>31.2</v>
      </c>
      <c r="M6050">
        <v>1.2</v>
      </c>
      <c r="N6050">
        <v>1.2</v>
      </c>
    </row>
    <row r="6051" spans="1:14" x14ac:dyDescent="0.25">
      <c r="A6051" t="s">
        <v>5</v>
      </c>
      <c r="B6051" t="s">
        <v>64</v>
      </c>
      <c r="C6051" s="1">
        <v>42525</v>
      </c>
      <c r="D6051">
        <f>4.8-0-0</f>
        <v>4.8</v>
      </c>
      <c r="E6051">
        <v>7.7</v>
      </c>
      <c r="F6051" s="7">
        <v>4.5098445595854919</v>
      </c>
      <c r="G6051" s="7">
        <v>11.608275207217364</v>
      </c>
      <c r="H6051">
        <v>10.11</v>
      </c>
      <c r="I6051" s="7">
        <v>10.543815054976035</v>
      </c>
      <c r="J6051">
        <v>1.4</v>
      </c>
      <c r="K6051">
        <v>24.730000000000004</v>
      </c>
      <c r="L6051">
        <v>30.8</v>
      </c>
      <c r="M6051">
        <v>0.5</v>
      </c>
      <c r="N6051">
        <v>0.5</v>
      </c>
    </row>
    <row r="6052" spans="1:14" x14ac:dyDescent="0.25">
      <c r="A6052" t="s">
        <v>6</v>
      </c>
      <c r="B6052" t="s">
        <v>64</v>
      </c>
      <c r="C6052" s="1">
        <v>42525</v>
      </c>
      <c r="D6052">
        <f>19.8-0-0</f>
        <v>19.8</v>
      </c>
      <c r="E6052">
        <v>15.6</v>
      </c>
      <c r="F6052" s="7">
        <v>18.603108808290155</v>
      </c>
      <c r="G6052" s="7">
        <v>14.306538979419226</v>
      </c>
      <c r="H6052">
        <v>12.46</v>
      </c>
      <c r="I6052" s="7">
        <v>12.994652382294898</v>
      </c>
      <c r="J6052">
        <v>3.9</v>
      </c>
      <c r="K6052">
        <v>71.805000000000007</v>
      </c>
      <c r="L6052">
        <v>62.4</v>
      </c>
      <c r="M6052">
        <v>1.9</v>
      </c>
      <c r="N6052">
        <v>1.8</v>
      </c>
    </row>
    <row r="6053" spans="1:14" x14ac:dyDescent="0.25">
      <c r="A6053" t="s">
        <v>7</v>
      </c>
      <c r="B6053" t="s">
        <v>64</v>
      </c>
      <c r="C6053" s="1">
        <v>42525</v>
      </c>
      <c r="D6053">
        <f>10.6-0-0</f>
        <v>10.6</v>
      </c>
      <c r="E6053">
        <v>12</v>
      </c>
      <c r="F6053" s="7">
        <v>9.9592400690846272</v>
      </c>
      <c r="G6053" s="7">
        <v>12.090518094164082</v>
      </c>
      <c r="H6053">
        <v>10.53</v>
      </c>
      <c r="I6053" s="7">
        <v>10.981837045390469</v>
      </c>
      <c r="J6053">
        <v>3</v>
      </c>
      <c r="K6053">
        <v>53.879999999999995</v>
      </c>
      <c r="L6053">
        <v>48</v>
      </c>
      <c r="M6053">
        <v>1.1000000000000001</v>
      </c>
      <c r="N6053">
        <v>1.1000000000000001</v>
      </c>
    </row>
    <row r="6054" spans="1:14" x14ac:dyDescent="0.25">
      <c r="A6054" t="s">
        <v>8</v>
      </c>
      <c r="B6054" t="s">
        <v>64</v>
      </c>
      <c r="C6054" s="1">
        <v>42525</v>
      </c>
      <c r="D6054">
        <f>7.9-0-0</f>
        <v>7.9</v>
      </c>
      <c r="E6054">
        <v>9.4</v>
      </c>
      <c r="F6054" s="7">
        <v>7.42245250431779</v>
      </c>
      <c r="G6054" s="7">
        <v>9.1855787989850572</v>
      </c>
      <c r="H6054">
        <v>8</v>
      </c>
      <c r="I6054" s="7">
        <v>8.3432760078939943</v>
      </c>
      <c r="J6054">
        <v>2.2000000000000002</v>
      </c>
      <c r="K6054">
        <v>40.024999999999999</v>
      </c>
      <c r="L6054">
        <v>37.6</v>
      </c>
      <c r="M6054">
        <v>1</v>
      </c>
      <c r="N6054">
        <v>1</v>
      </c>
    </row>
    <row r="6055" spans="1:14" x14ac:dyDescent="0.25">
      <c r="A6055" t="s">
        <v>9</v>
      </c>
      <c r="B6055" t="s">
        <v>64</v>
      </c>
      <c r="C6055" s="1">
        <v>42525</v>
      </c>
      <c r="D6055">
        <f>11.3-0-0</f>
        <v>11.3</v>
      </c>
      <c r="E6055">
        <v>11.3</v>
      </c>
      <c r="F6055" s="7">
        <v>10.61692573402418</v>
      </c>
      <c r="G6055" s="7">
        <v>11.895324544685648</v>
      </c>
      <c r="H6055">
        <v>10.36</v>
      </c>
      <c r="I6055" s="7">
        <v>10.804542430222723</v>
      </c>
      <c r="J6055">
        <v>2.5</v>
      </c>
      <c r="K6055">
        <v>45</v>
      </c>
      <c r="L6055">
        <v>45.2</v>
      </c>
      <c r="M6055">
        <v>1</v>
      </c>
      <c r="N6055">
        <v>1</v>
      </c>
    </row>
    <row r="6056" spans="1:14" x14ac:dyDescent="0.25">
      <c r="A6056" t="s">
        <v>10</v>
      </c>
      <c r="B6056" t="s">
        <v>64</v>
      </c>
      <c r="C6056" s="1">
        <v>42525</v>
      </c>
      <c r="D6056">
        <f>12.5-0-0</f>
        <v>12.5</v>
      </c>
      <c r="E6056">
        <v>12.5</v>
      </c>
      <c r="F6056" s="7">
        <v>11.744386873920552</v>
      </c>
      <c r="G6056" s="7">
        <v>11.263816002255426</v>
      </c>
      <c r="H6056">
        <v>9.81</v>
      </c>
      <c r="I6056" s="7">
        <v>10.23094220468001</v>
      </c>
      <c r="J6056">
        <v>2.7</v>
      </c>
      <c r="K6056">
        <v>49.27</v>
      </c>
      <c r="L6056">
        <v>50</v>
      </c>
      <c r="M6056">
        <v>1.4</v>
      </c>
      <c r="N6056">
        <v>1.3</v>
      </c>
    </row>
    <row r="6057" spans="1:14" x14ac:dyDescent="0.25">
      <c r="A6057" t="s">
        <v>11</v>
      </c>
      <c r="B6057" t="s">
        <v>64</v>
      </c>
      <c r="C6057" s="1">
        <v>42525</v>
      </c>
      <c r="D6057">
        <f>13.3-0-0</f>
        <v>13.3</v>
      </c>
      <c r="E6057">
        <v>9.6</v>
      </c>
      <c r="F6057" s="7">
        <v>12.496027633851469</v>
      </c>
      <c r="G6057" s="7">
        <v>10.78157311530871</v>
      </c>
      <c r="H6057">
        <v>9.39</v>
      </c>
      <c r="I6057" s="7">
        <v>9.7929202142655765</v>
      </c>
      <c r="J6057">
        <v>2.5</v>
      </c>
      <c r="K6057">
        <v>45.4</v>
      </c>
      <c r="L6057">
        <v>38.4</v>
      </c>
      <c r="M6057">
        <v>1.4</v>
      </c>
      <c r="N6057">
        <v>1.4</v>
      </c>
    </row>
    <row r="6058" spans="1:14" x14ac:dyDescent="0.25">
      <c r="A6058" t="s">
        <v>12</v>
      </c>
      <c r="B6058" t="s">
        <v>64</v>
      </c>
      <c r="C6058" s="1">
        <v>42525</v>
      </c>
      <c r="D6058">
        <f>37.5-0-0</f>
        <v>37.5</v>
      </c>
      <c r="E6058">
        <v>28.9</v>
      </c>
      <c r="F6058" s="7">
        <v>35.233160621761655</v>
      </c>
      <c r="G6058" s="7">
        <v>7.6125484296588652</v>
      </c>
      <c r="H6058">
        <v>6.63</v>
      </c>
      <c r="I6058" s="7">
        <v>6.9144899915421485</v>
      </c>
      <c r="J6058">
        <v>9.1</v>
      </c>
      <c r="K6058">
        <v>165.18</v>
      </c>
      <c r="L6058">
        <v>115.6</v>
      </c>
      <c r="M6058">
        <v>10.199999999999999</v>
      </c>
      <c r="N6058">
        <v>9.9</v>
      </c>
    </row>
    <row r="6059" spans="1:14" x14ac:dyDescent="0.25">
      <c r="A6059" t="s">
        <v>13</v>
      </c>
      <c r="B6059" t="s">
        <v>64</v>
      </c>
      <c r="C6059" s="1">
        <v>42525</v>
      </c>
      <c r="D6059">
        <f>11-0-0</f>
        <v>11</v>
      </c>
      <c r="E6059">
        <v>10</v>
      </c>
      <c r="F6059" s="7">
        <v>10.335060449050086</v>
      </c>
      <c r="G6059" s="7">
        <v>8.0029355286157298</v>
      </c>
      <c r="H6059">
        <v>6.97</v>
      </c>
      <c r="I6059" s="7">
        <v>7.2690792218776421</v>
      </c>
      <c r="J6059">
        <v>2.6</v>
      </c>
      <c r="K6059">
        <v>47</v>
      </c>
      <c r="L6059">
        <v>40</v>
      </c>
      <c r="M6059">
        <v>1.1000000000000001</v>
      </c>
      <c r="N6059">
        <v>1.1000000000000001</v>
      </c>
    </row>
    <row r="6060" spans="1:14" x14ac:dyDescent="0.25">
      <c r="A6060" t="s">
        <v>14</v>
      </c>
      <c r="B6060" t="s">
        <v>64</v>
      </c>
      <c r="C6060" s="1">
        <v>42525</v>
      </c>
      <c r="D6060">
        <f>9-0-0</f>
        <v>9</v>
      </c>
      <c r="E6060">
        <v>7</v>
      </c>
      <c r="F6060" s="7">
        <v>8.4559585492227978</v>
      </c>
      <c r="G6060" s="7">
        <v>4.8339108429658859</v>
      </c>
      <c r="H6060">
        <v>4.21</v>
      </c>
      <c r="I6060" s="7">
        <v>4.3906489991542141</v>
      </c>
      <c r="J6060">
        <v>2</v>
      </c>
      <c r="K6060">
        <v>36</v>
      </c>
      <c r="L6060">
        <v>28</v>
      </c>
      <c r="M6060">
        <v>0.5</v>
      </c>
      <c r="N6060">
        <v>0.5</v>
      </c>
    </row>
    <row r="6061" spans="1:14" x14ac:dyDescent="0.25">
      <c r="A6061" t="s">
        <v>15</v>
      </c>
      <c r="B6061" t="s">
        <v>64</v>
      </c>
      <c r="C6061" s="1">
        <v>42525</v>
      </c>
      <c r="D6061">
        <f>14-0-0</f>
        <v>14</v>
      </c>
      <c r="E6061">
        <v>9.9</v>
      </c>
      <c r="F6061" s="7">
        <v>13.153713298791018</v>
      </c>
      <c r="G6061" s="7">
        <v>4.6846451874823787</v>
      </c>
      <c r="H6061">
        <v>4.08</v>
      </c>
      <c r="I6061" s="7">
        <v>4.2550707640259366</v>
      </c>
      <c r="J6061">
        <v>3.2</v>
      </c>
      <c r="K6061">
        <v>58</v>
      </c>
      <c r="L6061">
        <v>39.6</v>
      </c>
      <c r="M6061">
        <v>1.6</v>
      </c>
      <c r="N6061">
        <v>1.6</v>
      </c>
    </row>
    <row r="6062" spans="1:14" x14ac:dyDescent="0.25">
      <c r="A6062" t="s">
        <v>16</v>
      </c>
      <c r="B6062" t="s">
        <v>64</v>
      </c>
      <c r="C6062" s="1">
        <v>42525</v>
      </c>
      <c r="D6062">
        <f>10-0-0</f>
        <v>10</v>
      </c>
      <c r="E6062">
        <v>9.9</v>
      </c>
      <c r="F6062" s="7">
        <v>9.395509499136443</v>
      </c>
      <c r="G6062" s="7">
        <v>7.7962600056385662</v>
      </c>
      <c r="H6062">
        <v>6.79</v>
      </c>
      <c r="I6062" s="7">
        <v>7.0813555117000275</v>
      </c>
      <c r="J6062">
        <v>2.4</v>
      </c>
      <c r="K6062">
        <v>43</v>
      </c>
      <c r="L6062">
        <v>39.6</v>
      </c>
      <c r="M6062">
        <v>2.2000000000000002</v>
      </c>
      <c r="N6062">
        <v>2.2000000000000002</v>
      </c>
    </row>
    <row r="6063" spans="1:14" x14ac:dyDescent="0.25">
      <c r="A6063" t="s">
        <v>17</v>
      </c>
      <c r="B6063" t="s">
        <v>64</v>
      </c>
      <c r="C6063" s="1">
        <v>42525</v>
      </c>
      <c r="D6063">
        <v>0</v>
      </c>
      <c r="E6063">
        <v>17</v>
      </c>
      <c r="F6063" s="7">
        <v>0</v>
      </c>
      <c r="G6063" s="7">
        <v>3.7775692810826045</v>
      </c>
      <c r="H6063">
        <v>3.29</v>
      </c>
      <c r="I6063" s="7">
        <v>3.4311722582464053</v>
      </c>
      <c r="J6063">
        <v>145.9</v>
      </c>
      <c r="K6063">
        <v>0</v>
      </c>
      <c r="L6063">
        <v>68</v>
      </c>
      <c r="M6063">
        <v>181.9</v>
      </c>
      <c r="N6063">
        <v>176.9</v>
      </c>
    </row>
    <row r="6064" spans="1:14" x14ac:dyDescent="0.25">
      <c r="A6064" t="s">
        <v>18</v>
      </c>
      <c r="B6064" t="s">
        <v>64</v>
      </c>
      <c r="C6064" s="1">
        <v>42525</v>
      </c>
      <c r="D6064">
        <f>20-0-0</f>
        <v>20</v>
      </c>
      <c r="E6064">
        <v>16.2</v>
      </c>
      <c r="F6064" s="7">
        <v>18.791018998272886</v>
      </c>
      <c r="G6064" s="7">
        <v>2.8475294276853678</v>
      </c>
      <c r="H6064">
        <v>2.48</v>
      </c>
      <c r="I6064" s="7">
        <v>2.5864155624471383</v>
      </c>
      <c r="J6064">
        <v>4.5</v>
      </c>
      <c r="K6064">
        <v>82</v>
      </c>
      <c r="L6064">
        <v>64.8</v>
      </c>
      <c r="M6064">
        <v>6.1</v>
      </c>
      <c r="N6064">
        <v>5.9</v>
      </c>
    </row>
    <row r="6065" spans="1:14" x14ac:dyDescent="0.25">
      <c r="A6065" t="s">
        <v>19</v>
      </c>
      <c r="B6065" t="s">
        <v>64</v>
      </c>
      <c r="C6065" s="1">
        <v>42525</v>
      </c>
      <c r="D6065">
        <f>17-0-0</f>
        <v>17</v>
      </c>
      <c r="E6065">
        <v>15</v>
      </c>
      <c r="F6065" s="7">
        <v>15.972366148531952</v>
      </c>
      <c r="G6065" s="7">
        <v>2.8360474541866365</v>
      </c>
      <c r="H6065">
        <v>2.4700000000000002</v>
      </c>
      <c r="I6065" s="7">
        <v>2.575986467437271</v>
      </c>
      <c r="J6065">
        <v>3.9</v>
      </c>
      <c r="K6065">
        <v>70</v>
      </c>
      <c r="L6065">
        <v>60</v>
      </c>
      <c r="M6065">
        <v>8.1</v>
      </c>
      <c r="N6065">
        <v>7.9</v>
      </c>
    </row>
    <row r="6066" spans="1:14" x14ac:dyDescent="0.25">
      <c r="A6066" t="s">
        <v>20</v>
      </c>
      <c r="B6066" t="s">
        <v>64</v>
      </c>
      <c r="C6066" s="1">
        <v>42525</v>
      </c>
      <c r="D6066">
        <f>29-0-0</f>
        <v>29</v>
      </c>
      <c r="E6066">
        <v>23.5</v>
      </c>
      <c r="F6066" s="7">
        <v>27.246977547495682</v>
      </c>
      <c r="G6066" s="7">
        <v>2.3193586467437268</v>
      </c>
      <c r="H6066">
        <v>2.02</v>
      </c>
      <c r="I6066" s="7">
        <v>2.1066771919932337</v>
      </c>
      <c r="J6066">
        <v>6.7</v>
      </c>
      <c r="K6066">
        <v>122</v>
      </c>
      <c r="L6066">
        <v>94</v>
      </c>
      <c r="M6066">
        <v>7.1</v>
      </c>
      <c r="N6066">
        <v>6.9</v>
      </c>
    </row>
    <row r="6067" spans="1:14" x14ac:dyDescent="0.25">
      <c r="A6067" t="s">
        <v>21</v>
      </c>
      <c r="B6067" t="s">
        <v>64</v>
      </c>
      <c r="C6067" s="1">
        <v>42525</v>
      </c>
      <c r="D6067">
        <f>28-0-0</f>
        <v>28</v>
      </c>
      <c r="E6067">
        <v>22.5</v>
      </c>
      <c r="F6067" s="7">
        <v>26.307426597582037</v>
      </c>
      <c r="G6067" s="7">
        <v>3.4675559966168588</v>
      </c>
      <c r="H6067">
        <v>3.02</v>
      </c>
      <c r="I6067" s="7">
        <v>3.1495866929799829</v>
      </c>
      <c r="J6067">
        <v>6.2</v>
      </c>
      <c r="K6067">
        <v>112</v>
      </c>
      <c r="L6067">
        <v>90</v>
      </c>
      <c r="M6067">
        <v>12.1</v>
      </c>
      <c r="N6067">
        <v>11.7</v>
      </c>
    </row>
    <row r="6068" spans="1:14" x14ac:dyDescent="0.25">
      <c r="A6068" t="s">
        <v>22</v>
      </c>
      <c r="B6068" t="s">
        <v>64</v>
      </c>
      <c r="C6068" s="1">
        <v>42525</v>
      </c>
      <c r="D6068">
        <f>15-0-0</f>
        <v>15</v>
      </c>
      <c r="E6068">
        <v>17.100000000000001</v>
      </c>
      <c r="F6068" s="7">
        <v>14.093264248704664</v>
      </c>
      <c r="G6068" s="7">
        <v>1.6304402368198474</v>
      </c>
      <c r="H6068">
        <v>1.42</v>
      </c>
      <c r="I6068" s="7">
        <v>1.4809314914011837</v>
      </c>
      <c r="J6068">
        <v>3.4</v>
      </c>
      <c r="K6068">
        <v>62</v>
      </c>
      <c r="L6068">
        <v>68.400000000000006</v>
      </c>
      <c r="M6068">
        <v>6.3</v>
      </c>
      <c r="N6068">
        <v>6.1</v>
      </c>
    </row>
    <row r="6069" spans="1:14" x14ac:dyDescent="0.25">
      <c r="A6069" t="s">
        <v>23</v>
      </c>
      <c r="B6069" t="s">
        <v>64</v>
      </c>
      <c r="C6069" s="1">
        <v>42525</v>
      </c>
      <c r="D6069">
        <f>4.5-0-0</f>
        <v>4.5</v>
      </c>
      <c r="E6069">
        <v>5</v>
      </c>
      <c r="F6069" s="7">
        <v>4.2279792746113989</v>
      </c>
      <c r="G6069" s="7">
        <v>2.6982637722018605</v>
      </c>
      <c r="H6069">
        <v>2.35</v>
      </c>
      <c r="I6069" s="7">
        <v>2.4508373273188608</v>
      </c>
      <c r="J6069">
        <v>1</v>
      </c>
      <c r="K6069">
        <v>17.36</v>
      </c>
      <c r="L6069">
        <v>20</v>
      </c>
      <c r="M6069">
        <v>0.2</v>
      </c>
      <c r="N6069">
        <v>0.2</v>
      </c>
    </row>
    <row r="6070" spans="1:14" x14ac:dyDescent="0.25">
      <c r="A6070" t="s">
        <v>24</v>
      </c>
      <c r="B6070" t="s">
        <v>64</v>
      </c>
      <c r="C6070" s="1">
        <v>42525</v>
      </c>
      <c r="D6070">
        <f>37.5-0-0</f>
        <v>37.5</v>
      </c>
      <c r="E6070">
        <v>41</v>
      </c>
      <c r="F6070" s="7">
        <v>35.233160621761655</v>
      </c>
      <c r="G6070" s="7">
        <v>1.9748994417817873</v>
      </c>
      <c r="H6070">
        <v>1.72</v>
      </c>
      <c r="I6070" s="7">
        <v>1.7938043416972089</v>
      </c>
      <c r="J6070">
        <v>8</v>
      </c>
      <c r="K6070">
        <v>145</v>
      </c>
      <c r="L6070">
        <v>164</v>
      </c>
      <c r="M6070">
        <v>14.7</v>
      </c>
      <c r="N6070">
        <v>14.3</v>
      </c>
    </row>
    <row r="6071" spans="1:14" x14ac:dyDescent="0.25">
      <c r="A6071" t="s">
        <v>25</v>
      </c>
      <c r="B6071" t="s">
        <v>64</v>
      </c>
      <c r="C6071" s="1">
        <v>42525</v>
      </c>
      <c r="D6071">
        <f>6-0-0</f>
        <v>6</v>
      </c>
      <c r="E6071">
        <v>6.4</v>
      </c>
      <c r="F6071" s="7">
        <v>5.6373056994818649</v>
      </c>
      <c r="G6071" s="7">
        <v>2.6523358782069351</v>
      </c>
      <c r="H6071">
        <v>2.31</v>
      </c>
      <c r="I6071" s="7">
        <v>2.4091209472793911</v>
      </c>
      <c r="J6071">
        <v>1.7</v>
      </c>
      <c r="K6071">
        <v>30</v>
      </c>
      <c r="L6071">
        <v>25.6</v>
      </c>
      <c r="M6071">
        <v>0.5</v>
      </c>
      <c r="N6071">
        <v>0.5</v>
      </c>
    </row>
    <row r="6072" spans="1:14" x14ac:dyDescent="0.25">
      <c r="A6072" t="s">
        <v>26</v>
      </c>
      <c r="B6072" t="s">
        <v>64</v>
      </c>
      <c r="C6072" s="1">
        <v>42525</v>
      </c>
      <c r="D6072">
        <f>21-0-0</f>
        <v>21</v>
      </c>
      <c r="E6072">
        <v>13.8</v>
      </c>
      <c r="F6072" s="7">
        <v>19.730569948186528</v>
      </c>
      <c r="G6072" s="7">
        <v>1.7911878658020861</v>
      </c>
      <c r="H6072">
        <v>1.56</v>
      </c>
      <c r="I6072" s="7">
        <v>1.6269388215393288</v>
      </c>
      <c r="J6072">
        <v>5</v>
      </c>
      <c r="K6072">
        <v>90</v>
      </c>
      <c r="L6072">
        <v>55.2</v>
      </c>
      <c r="M6072">
        <v>2.8</v>
      </c>
      <c r="N6072">
        <v>2.7</v>
      </c>
    </row>
    <row r="6073" spans="1:14" x14ac:dyDescent="0.25">
      <c r="A6073" t="s">
        <v>27</v>
      </c>
      <c r="B6073" t="s">
        <v>64</v>
      </c>
      <c r="C6073" s="1">
        <v>42525</v>
      </c>
      <c r="D6073">
        <f>19-0-0</f>
        <v>19</v>
      </c>
      <c r="E6073">
        <v>18.2</v>
      </c>
      <c r="F6073" s="7">
        <v>17.851468048359241</v>
      </c>
      <c r="G6073" s="7">
        <v>1.5500664223287284</v>
      </c>
      <c r="H6073">
        <v>1.35</v>
      </c>
      <c r="I6073" s="7">
        <v>1.4079278263321116</v>
      </c>
      <c r="J6073">
        <v>4.2</v>
      </c>
      <c r="K6073">
        <v>77</v>
      </c>
      <c r="L6073">
        <v>72.8</v>
      </c>
      <c r="M6073">
        <v>7.7</v>
      </c>
      <c r="N6073">
        <v>7.4</v>
      </c>
    </row>
    <row r="6074" spans="1:14" x14ac:dyDescent="0.25">
      <c r="A6074" t="s">
        <v>28</v>
      </c>
      <c r="B6074" t="s">
        <v>64</v>
      </c>
      <c r="C6074" s="1">
        <v>42525</v>
      </c>
      <c r="D6074">
        <f>7.5-0-0</f>
        <v>7.5</v>
      </c>
      <c r="E6074">
        <v>7</v>
      </c>
      <c r="F6074" s="7">
        <v>7.0466321243523318</v>
      </c>
      <c r="G6074" s="7">
        <v>1.5385844488299969</v>
      </c>
      <c r="H6074">
        <v>1.34</v>
      </c>
      <c r="I6074" s="7">
        <v>1.397498731322244</v>
      </c>
      <c r="J6074">
        <v>1.7</v>
      </c>
      <c r="K6074">
        <v>31</v>
      </c>
      <c r="L6074">
        <v>28</v>
      </c>
      <c r="M6074">
        <v>3.1</v>
      </c>
      <c r="N6074">
        <v>3</v>
      </c>
    </row>
    <row r="6075" spans="1:14" x14ac:dyDescent="0.25">
      <c r="A6075" t="s">
        <v>29</v>
      </c>
      <c r="B6075" t="s">
        <v>64</v>
      </c>
      <c r="C6075" s="1">
        <v>42525</v>
      </c>
      <c r="D6075">
        <f>16-0-0</f>
        <v>16</v>
      </c>
      <c r="E6075">
        <v>12.4</v>
      </c>
      <c r="F6075" s="7">
        <v>15.032815198618307</v>
      </c>
      <c r="G6075" s="7">
        <v>1.4811745813363404</v>
      </c>
      <c r="H6075">
        <v>1.29</v>
      </c>
      <c r="I6075" s="7">
        <v>1.3453532562729067</v>
      </c>
      <c r="J6075">
        <v>3.7</v>
      </c>
      <c r="K6075">
        <v>67.5</v>
      </c>
      <c r="L6075">
        <v>49.6</v>
      </c>
      <c r="M6075">
        <v>1.5</v>
      </c>
      <c r="N6075">
        <v>1.4</v>
      </c>
    </row>
    <row r="6076" spans="1:14" x14ac:dyDescent="0.25">
      <c r="A6076" t="s">
        <v>30</v>
      </c>
      <c r="B6076" t="s">
        <v>64</v>
      </c>
      <c r="C6076" s="1">
        <v>42525</v>
      </c>
      <c r="D6076">
        <f>34-0-0</f>
        <v>34</v>
      </c>
      <c r="E6076">
        <v>31.3</v>
      </c>
      <c r="F6076" s="7">
        <v>31.944732297063904</v>
      </c>
      <c r="G6076" s="7">
        <v>1.8371157597970116</v>
      </c>
      <c r="H6076">
        <v>1.6</v>
      </c>
      <c r="I6076" s="7">
        <v>1.668655201578799</v>
      </c>
      <c r="J6076">
        <v>7.8</v>
      </c>
      <c r="K6076">
        <v>141</v>
      </c>
      <c r="L6076">
        <v>125.2</v>
      </c>
      <c r="M6076">
        <v>3.3</v>
      </c>
      <c r="N6076">
        <v>3.2</v>
      </c>
    </row>
    <row r="6077" spans="1:14" x14ac:dyDescent="0.25">
      <c r="A6077" t="s">
        <v>31</v>
      </c>
      <c r="B6077" t="s">
        <v>64</v>
      </c>
      <c r="C6077" s="1">
        <v>42525</v>
      </c>
      <c r="D6077">
        <f>56-0-0</f>
        <v>56</v>
      </c>
      <c r="E6077">
        <v>41.6</v>
      </c>
      <c r="F6077" s="7">
        <v>52.614853195164073</v>
      </c>
      <c r="G6077" s="7">
        <v>1.5385844488299969</v>
      </c>
      <c r="H6077">
        <v>1.34</v>
      </c>
      <c r="I6077" s="7">
        <v>1.397498731322244</v>
      </c>
      <c r="J6077">
        <v>12.5</v>
      </c>
      <c r="K6077">
        <v>228</v>
      </c>
      <c r="L6077">
        <v>166.4</v>
      </c>
      <c r="M6077">
        <v>9.1</v>
      </c>
      <c r="N6077">
        <v>8.9</v>
      </c>
    </row>
    <row r="6078" spans="1:14" x14ac:dyDescent="0.25">
      <c r="A6078" t="s">
        <v>32</v>
      </c>
      <c r="B6078" t="s">
        <v>64</v>
      </c>
      <c r="C6078" s="1">
        <v>42525</v>
      </c>
      <c r="D6078">
        <f>7-0-0</f>
        <v>7</v>
      </c>
      <c r="E6078">
        <v>6.8</v>
      </c>
      <c r="F6078" s="7">
        <v>6.5768566493955092</v>
      </c>
      <c r="G6078" s="7">
        <v>0.95300380039469956</v>
      </c>
      <c r="H6078">
        <v>0.83</v>
      </c>
      <c r="I6078" s="7">
        <v>0.86561488581900181</v>
      </c>
      <c r="J6078">
        <v>1.5</v>
      </c>
      <c r="K6078">
        <v>28</v>
      </c>
      <c r="L6078">
        <v>27.2</v>
      </c>
      <c r="M6078">
        <v>2.2999999999999998</v>
      </c>
      <c r="N6078">
        <v>2.2999999999999998</v>
      </c>
    </row>
    <row r="6079" spans="1:14" x14ac:dyDescent="0.25">
      <c r="A6079" t="s">
        <v>33</v>
      </c>
      <c r="B6079" t="s">
        <v>64</v>
      </c>
      <c r="C6079" s="1">
        <v>42525</v>
      </c>
      <c r="D6079">
        <v>0</v>
      </c>
      <c r="E6079">
        <v>15</v>
      </c>
      <c r="F6079" s="7">
        <v>0</v>
      </c>
      <c r="G6079" s="7">
        <v>1.1137514293769382</v>
      </c>
      <c r="H6079">
        <v>0.97</v>
      </c>
      <c r="I6079" s="7">
        <v>1.0116222159571469</v>
      </c>
      <c r="J6079">
        <v>128.69999999999999</v>
      </c>
      <c r="K6079">
        <v>0</v>
      </c>
      <c r="L6079">
        <v>60</v>
      </c>
      <c r="M6079">
        <v>294.5</v>
      </c>
      <c r="N6079">
        <v>286.5</v>
      </c>
    </row>
    <row r="6080" spans="1:14" x14ac:dyDescent="0.25">
      <c r="A6080" t="s">
        <v>34</v>
      </c>
      <c r="B6080" t="s">
        <v>64</v>
      </c>
      <c r="C6080" s="1">
        <v>42525</v>
      </c>
      <c r="D6080">
        <f>5.1-0-0</f>
        <v>5.0999999999999996</v>
      </c>
      <c r="E6080">
        <v>7.7</v>
      </c>
      <c r="F6080" s="7">
        <v>4.7917098445595849</v>
      </c>
      <c r="G6080" s="7">
        <v>0.64299051592895407</v>
      </c>
      <c r="H6080">
        <v>0.56000000000000005</v>
      </c>
      <c r="I6080" s="7">
        <v>0.58402932055257972</v>
      </c>
      <c r="J6080">
        <v>1.2</v>
      </c>
      <c r="K6080">
        <v>21.4</v>
      </c>
      <c r="L6080">
        <v>30.8</v>
      </c>
      <c r="M6080">
        <v>0.5</v>
      </c>
      <c r="N6080">
        <v>0.5</v>
      </c>
    </row>
    <row r="6081" spans="1:14" x14ac:dyDescent="0.25">
      <c r="A6081" t="s">
        <v>35</v>
      </c>
      <c r="B6081" t="s">
        <v>64</v>
      </c>
      <c r="C6081" s="1">
        <v>42525</v>
      </c>
      <c r="D6081">
        <f>23-0-0</f>
        <v>23</v>
      </c>
      <c r="E6081">
        <v>18</v>
      </c>
      <c r="F6081" s="7">
        <v>21.609671848013818</v>
      </c>
      <c r="G6081" s="7">
        <v>0.6315085424302227</v>
      </c>
      <c r="H6081">
        <v>0.55000000000000004</v>
      </c>
      <c r="I6081" s="7">
        <v>0.57360022554271217</v>
      </c>
      <c r="J6081">
        <v>5.2</v>
      </c>
      <c r="K6081">
        <v>94</v>
      </c>
      <c r="L6081">
        <v>72</v>
      </c>
      <c r="M6081">
        <v>9.4</v>
      </c>
      <c r="N6081">
        <v>9.1</v>
      </c>
    </row>
    <row r="6082" spans="1:14" x14ac:dyDescent="0.25">
      <c r="A6082" t="s">
        <v>36</v>
      </c>
      <c r="B6082" t="s">
        <v>64</v>
      </c>
      <c r="C6082" s="1">
        <v>42525</v>
      </c>
      <c r="D6082">
        <v>0</v>
      </c>
      <c r="E6082">
        <v>8</v>
      </c>
      <c r="F6082" s="7">
        <v>0</v>
      </c>
      <c r="G6082" s="7">
        <v>0.28704933746828304</v>
      </c>
      <c r="H6082">
        <v>0.25</v>
      </c>
      <c r="I6082" s="7">
        <v>0.26072737524668732</v>
      </c>
      <c r="J6082">
        <v>68.599999999999994</v>
      </c>
      <c r="K6082">
        <v>0</v>
      </c>
      <c r="L6082">
        <v>32</v>
      </c>
      <c r="M6082">
        <v>0</v>
      </c>
      <c r="N6082">
        <v>0</v>
      </c>
    </row>
    <row r="6083" spans="1:14" x14ac:dyDescent="0.25">
      <c r="A6083" t="s">
        <v>37</v>
      </c>
      <c r="B6083" t="s">
        <v>64</v>
      </c>
      <c r="C6083" s="1">
        <v>42525</v>
      </c>
      <c r="D6083">
        <v>0</v>
      </c>
      <c r="E6083">
        <v>0</v>
      </c>
      <c r="F6083" s="7">
        <v>0</v>
      </c>
      <c r="G6083" s="7">
        <v>0</v>
      </c>
      <c r="H6083">
        <v>0</v>
      </c>
      <c r="I6083" s="7">
        <v>0</v>
      </c>
      <c r="J6083">
        <v>0</v>
      </c>
      <c r="K6083">
        <v>0</v>
      </c>
      <c r="L6083">
        <v>0</v>
      </c>
      <c r="M6083">
        <v>0</v>
      </c>
      <c r="N6083">
        <v>0</v>
      </c>
    </row>
    <row r="6084" spans="1:14" x14ac:dyDescent="0.25">
      <c r="A6084" t="s">
        <v>38</v>
      </c>
      <c r="B6084" t="s">
        <v>64</v>
      </c>
      <c r="C6084" s="1">
        <v>42525</v>
      </c>
      <c r="D6084">
        <v>0</v>
      </c>
      <c r="E6084">
        <v>10</v>
      </c>
      <c r="F6084" s="7">
        <v>0</v>
      </c>
      <c r="G6084" s="7">
        <v>0</v>
      </c>
      <c r="H6084">
        <v>0</v>
      </c>
      <c r="I6084" s="7">
        <v>0</v>
      </c>
      <c r="J6084">
        <v>85.8</v>
      </c>
      <c r="K6084">
        <v>0</v>
      </c>
      <c r="L6084">
        <v>40</v>
      </c>
      <c r="M6084">
        <v>197.3</v>
      </c>
      <c r="N6084">
        <v>192</v>
      </c>
    </row>
    <row r="6085" spans="1:14" x14ac:dyDescent="0.25">
      <c r="A6085" t="s">
        <v>59</v>
      </c>
      <c r="B6085" t="s">
        <v>64</v>
      </c>
      <c r="C6085" s="1">
        <v>42525</v>
      </c>
      <c r="D6085">
        <v>0</v>
      </c>
      <c r="E6085">
        <v>5</v>
      </c>
      <c r="F6085" s="7">
        <v>0</v>
      </c>
      <c r="G6085" s="7">
        <v>0</v>
      </c>
      <c r="I6085" s="7">
        <v>0</v>
      </c>
      <c r="K6085">
        <v>0</v>
      </c>
      <c r="L6085">
        <v>20</v>
      </c>
      <c r="M6085">
        <v>0</v>
      </c>
      <c r="N6085">
        <v>0</v>
      </c>
    </row>
    <row r="6086" spans="1:14" x14ac:dyDescent="0.25">
      <c r="A6086" t="s">
        <v>1</v>
      </c>
      <c r="B6086" t="s">
        <v>64</v>
      </c>
      <c r="C6086" s="1">
        <v>42526</v>
      </c>
      <c r="D6086">
        <v>593.1</v>
      </c>
      <c r="E6086">
        <v>507.19999999999993</v>
      </c>
      <c r="F6086">
        <v>552</v>
      </c>
      <c r="G6086">
        <v>157.5427</v>
      </c>
      <c r="H6086">
        <v>177.35000000000002</v>
      </c>
      <c r="I6086">
        <v>187.68</v>
      </c>
      <c r="J6086">
        <v>548.171974522293</v>
      </c>
      <c r="K6086">
        <v>2980.1</v>
      </c>
      <c r="L6086">
        <v>2826</v>
      </c>
      <c r="M6086">
        <v>952.2619000000002</v>
      </c>
      <c r="N6086">
        <v>960.84000000000015</v>
      </c>
    </row>
    <row r="6087" spans="1:14" x14ac:dyDescent="0.25">
      <c r="A6087" t="s">
        <v>2</v>
      </c>
      <c r="B6087" t="s">
        <v>64</v>
      </c>
      <c r="C6087" s="1">
        <v>42526</v>
      </c>
      <c r="D6087">
        <f>12.3-0-0</f>
        <v>12.3</v>
      </c>
      <c r="E6087">
        <v>16.100000000000001</v>
      </c>
      <c r="F6087" s="7">
        <v>11.447647951441578</v>
      </c>
      <c r="G6087" s="7">
        <v>18.388124555962779</v>
      </c>
      <c r="H6087">
        <v>20.7</v>
      </c>
      <c r="I6087" s="7">
        <v>21.905700592049616</v>
      </c>
      <c r="J6087">
        <v>2.5</v>
      </c>
      <c r="K6087">
        <v>47.58</v>
      </c>
      <c r="L6087">
        <v>80.5</v>
      </c>
      <c r="M6087">
        <v>1.5</v>
      </c>
      <c r="N6087">
        <v>1.5</v>
      </c>
    </row>
    <row r="6088" spans="1:14" x14ac:dyDescent="0.25">
      <c r="A6088" t="s">
        <v>3</v>
      </c>
      <c r="B6088" t="s">
        <v>64</v>
      </c>
      <c r="C6088" s="1">
        <v>42526</v>
      </c>
      <c r="D6088">
        <f>2.4-0-0</f>
        <v>2.4</v>
      </c>
      <c r="E6088">
        <v>4.5</v>
      </c>
      <c r="F6088" s="7">
        <v>2.2336874051593321</v>
      </c>
      <c r="G6088" s="7">
        <v>12.534127414716659</v>
      </c>
      <c r="H6088">
        <v>14.11</v>
      </c>
      <c r="I6088" s="7">
        <v>14.931856780377782</v>
      </c>
      <c r="J6088">
        <v>0.6</v>
      </c>
      <c r="K6088">
        <v>11.850000000000001</v>
      </c>
      <c r="L6088">
        <v>22.5</v>
      </c>
      <c r="M6088">
        <v>0.8</v>
      </c>
      <c r="N6088">
        <v>0.8</v>
      </c>
    </row>
    <row r="6089" spans="1:14" x14ac:dyDescent="0.25">
      <c r="A6089" t="s">
        <v>4</v>
      </c>
      <c r="B6089" t="s">
        <v>64</v>
      </c>
      <c r="C6089" s="1">
        <v>42526</v>
      </c>
      <c r="D6089">
        <f>4.5-0-0</f>
        <v>4.5</v>
      </c>
      <c r="E6089">
        <v>7.8</v>
      </c>
      <c r="F6089" s="7">
        <v>4.1881638846737479</v>
      </c>
      <c r="G6089" s="7">
        <v>9.3095432534536222</v>
      </c>
      <c r="H6089">
        <v>10.48</v>
      </c>
      <c r="I6089" s="7">
        <v>11.090422328728502</v>
      </c>
      <c r="J6089">
        <v>1.5</v>
      </c>
      <c r="K6089">
        <v>28.334999999999997</v>
      </c>
      <c r="L6089">
        <v>39</v>
      </c>
      <c r="M6089">
        <v>1.7</v>
      </c>
      <c r="N6089">
        <v>1.7</v>
      </c>
    </row>
    <row r="6090" spans="1:14" x14ac:dyDescent="0.25">
      <c r="A6090" t="s">
        <v>5</v>
      </c>
      <c r="B6090" t="s">
        <v>64</v>
      </c>
      <c r="C6090" s="1">
        <v>42526</v>
      </c>
      <c r="D6090">
        <f>4.8-0-0</f>
        <v>4.8</v>
      </c>
      <c r="E6090">
        <v>7.7</v>
      </c>
      <c r="F6090" s="7">
        <v>4.4673748103186641</v>
      </c>
      <c r="G6090" s="7">
        <v>8.9808666309557346</v>
      </c>
      <c r="H6090">
        <v>10.11</v>
      </c>
      <c r="I6090" s="7">
        <v>10.698871158725682</v>
      </c>
      <c r="J6090">
        <v>1.5</v>
      </c>
      <c r="K6090">
        <v>29.480000000000004</v>
      </c>
      <c r="L6090">
        <v>38.5</v>
      </c>
      <c r="M6090">
        <v>0.6</v>
      </c>
      <c r="N6090">
        <v>0.6</v>
      </c>
    </row>
    <row r="6091" spans="1:14" x14ac:dyDescent="0.25">
      <c r="A6091" t="s">
        <v>6</v>
      </c>
      <c r="B6091" t="s">
        <v>64</v>
      </c>
      <c r="C6091" s="1">
        <v>42526</v>
      </c>
      <c r="D6091">
        <f>24.3-0-0</f>
        <v>24.3</v>
      </c>
      <c r="E6091">
        <v>15.6</v>
      </c>
      <c r="F6091" s="7">
        <v>22.616084977238238</v>
      </c>
      <c r="G6091" s="7">
        <v>11.068407341415279</v>
      </c>
      <c r="H6091">
        <v>12.46</v>
      </c>
      <c r="I6091" s="7">
        <v>13.185750211446294</v>
      </c>
      <c r="J6091">
        <v>5</v>
      </c>
      <c r="K6091">
        <v>96.085000000000008</v>
      </c>
      <c r="L6091">
        <v>78</v>
      </c>
      <c r="M6091">
        <v>2.9</v>
      </c>
      <c r="N6091">
        <v>2.9</v>
      </c>
    </row>
    <row r="6092" spans="1:14" x14ac:dyDescent="0.25">
      <c r="A6092" t="s">
        <v>7</v>
      </c>
      <c r="B6092" t="s">
        <v>64</v>
      </c>
      <c r="C6092" s="1">
        <v>42526</v>
      </c>
      <c r="D6092">
        <f>10.6-0-0</f>
        <v>10.6</v>
      </c>
      <c r="E6092">
        <v>12</v>
      </c>
      <c r="F6092" s="7">
        <v>9.8654527061203829</v>
      </c>
      <c r="G6092" s="7">
        <v>9.3539590132506323</v>
      </c>
      <c r="H6092">
        <v>10.53</v>
      </c>
      <c r="I6092" s="7">
        <v>11.143334648999152</v>
      </c>
      <c r="J6092">
        <v>3.4</v>
      </c>
      <c r="K6092">
        <v>64.45</v>
      </c>
      <c r="L6092">
        <v>60</v>
      </c>
      <c r="M6092">
        <v>1.5</v>
      </c>
      <c r="N6092">
        <v>1.5</v>
      </c>
    </row>
    <row r="6093" spans="1:14" x14ac:dyDescent="0.25">
      <c r="A6093" t="s">
        <v>8</v>
      </c>
      <c r="B6093" t="s">
        <v>64</v>
      </c>
      <c r="C6093" s="1">
        <v>42526</v>
      </c>
      <c r="D6093">
        <f>9.6-0-0</f>
        <v>9.6</v>
      </c>
      <c r="E6093">
        <v>9.4</v>
      </c>
      <c r="F6093" s="7">
        <v>8.9347496206373282</v>
      </c>
      <c r="G6093" s="7">
        <v>7.106521567521848</v>
      </c>
      <c r="H6093">
        <v>8</v>
      </c>
      <c r="I6093" s="7">
        <v>8.4659712433041996</v>
      </c>
      <c r="J6093">
        <v>2.6</v>
      </c>
      <c r="K6093">
        <v>49.645000000000003</v>
      </c>
      <c r="L6093">
        <v>47</v>
      </c>
      <c r="M6093">
        <v>1.4</v>
      </c>
      <c r="N6093">
        <v>1.4</v>
      </c>
    </row>
    <row r="6094" spans="1:14" x14ac:dyDescent="0.25">
      <c r="A6094" t="s">
        <v>9</v>
      </c>
      <c r="B6094" t="s">
        <v>64</v>
      </c>
      <c r="C6094" s="1">
        <v>42526</v>
      </c>
      <c r="D6094">
        <f>11.3-0-0</f>
        <v>11.3</v>
      </c>
      <c r="E6094">
        <v>11.3</v>
      </c>
      <c r="F6094" s="7">
        <v>10.516944865958523</v>
      </c>
      <c r="G6094" s="7">
        <v>9.202945429940792</v>
      </c>
      <c r="H6094">
        <v>10.36</v>
      </c>
      <c r="I6094" s="7">
        <v>10.963432760078939</v>
      </c>
      <c r="J6094">
        <v>2.9</v>
      </c>
      <c r="K6094">
        <v>56.25</v>
      </c>
      <c r="L6094">
        <v>56.5</v>
      </c>
      <c r="M6094">
        <v>1.4</v>
      </c>
      <c r="N6094">
        <v>1.4</v>
      </c>
    </row>
    <row r="6095" spans="1:14" x14ac:dyDescent="0.25">
      <c r="A6095" t="s">
        <v>10</v>
      </c>
      <c r="B6095" t="s">
        <v>64</v>
      </c>
      <c r="C6095" s="1">
        <v>42526</v>
      </c>
      <c r="D6095">
        <f>12.5-0-0</f>
        <v>12.5</v>
      </c>
      <c r="E6095">
        <v>12.5</v>
      </c>
      <c r="F6095" s="7">
        <v>11.633788568538188</v>
      </c>
      <c r="G6095" s="7">
        <v>8.714372072173667</v>
      </c>
      <c r="H6095">
        <v>9.81</v>
      </c>
      <c r="I6095" s="7">
        <v>10.381397237101776</v>
      </c>
      <c r="J6095">
        <v>3.2</v>
      </c>
      <c r="K6095">
        <v>61.75</v>
      </c>
      <c r="L6095">
        <v>62.5</v>
      </c>
      <c r="M6095">
        <v>2</v>
      </c>
      <c r="N6095">
        <v>2</v>
      </c>
    </row>
    <row r="6096" spans="1:14" x14ac:dyDescent="0.25">
      <c r="A6096" t="s">
        <v>11</v>
      </c>
      <c r="B6096" t="s">
        <v>64</v>
      </c>
      <c r="C6096" s="1">
        <v>42526</v>
      </c>
      <c r="D6096">
        <f>13.3-0-0</f>
        <v>13.3</v>
      </c>
      <c r="E6096">
        <v>9.6</v>
      </c>
      <c r="F6096" s="7">
        <v>12.378351036924633</v>
      </c>
      <c r="G6096" s="7">
        <v>8.3412796898787693</v>
      </c>
      <c r="H6096">
        <v>9.39</v>
      </c>
      <c r="I6096" s="7">
        <v>9.9369337468283057</v>
      </c>
      <c r="J6096">
        <v>3</v>
      </c>
      <c r="K6096">
        <v>58.67</v>
      </c>
      <c r="L6096">
        <v>48</v>
      </c>
      <c r="M6096">
        <v>2.1</v>
      </c>
      <c r="N6096">
        <v>2.1</v>
      </c>
    </row>
    <row r="6097" spans="1:14" x14ac:dyDescent="0.25">
      <c r="A6097" t="s">
        <v>12</v>
      </c>
      <c r="B6097" t="s">
        <v>64</v>
      </c>
      <c r="C6097" s="1">
        <v>42526</v>
      </c>
      <c r="D6097">
        <f>37.5-0-0</f>
        <v>37.5</v>
      </c>
      <c r="E6097">
        <v>28.9</v>
      </c>
      <c r="F6097" s="7">
        <v>34.901365705614566</v>
      </c>
      <c r="G6097" s="7">
        <v>5.8895297490837315</v>
      </c>
      <c r="H6097">
        <v>6.63</v>
      </c>
      <c r="I6097" s="7">
        <v>7.0161736678883564</v>
      </c>
      <c r="J6097">
        <v>10.5</v>
      </c>
      <c r="K6097">
        <v>202.68</v>
      </c>
      <c r="L6097">
        <v>144.5</v>
      </c>
      <c r="M6097">
        <v>14.3</v>
      </c>
      <c r="N6097">
        <v>14.5</v>
      </c>
    </row>
    <row r="6098" spans="1:14" x14ac:dyDescent="0.25">
      <c r="A6098" t="s">
        <v>13</v>
      </c>
      <c r="B6098" t="s">
        <v>64</v>
      </c>
      <c r="C6098" s="1">
        <v>42526</v>
      </c>
      <c r="D6098">
        <f>11-0-0</f>
        <v>11</v>
      </c>
      <c r="E6098">
        <v>10</v>
      </c>
      <c r="F6098" s="7">
        <v>10.237733940313607</v>
      </c>
      <c r="G6098" s="7">
        <v>6.1915569157034112</v>
      </c>
      <c r="H6098">
        <v>6.97</v>
      </c>
      <c r="I6098" s="7">
        <v>7.3759774457287834</v>
      </c>
      <c r="J6098">
        <v>3</v>
      </c>
      <c r="K6098">
        <v>58</v>
      </c>
      <c r="L6098">
        <v>50</v>
      </c>
      <c r="M6098">
        <v>1.5</v>
      </c>
      <c r="N6098">
        <v>1.6</v>
      </c>
    </row>
    <row r="6099" spans="1:14" x14ac:dyDescent="0.25">
      <c r="A6099" t="s">
        <v>14</v>
      </c>
      <c r="B6099" t="s">
        <v>64</v>
      </c>
      <c r="C6099" s="1">
        <v>42526</v>
      </c>
      <c r="D6099">
        <f>9-0-0</f>
        <v>9</v>
      </c>
      <c r="E6099">
        <v>7</v>
      </c>
      <c r="F6099" s="7">
        <v>8.3763277693474958</v>
      </c>
      <c r="G6099" s="7">
        <v>3.7398069749083729</v>
      </c>
      <c r="H6099">
        <v>4.21</v>
      </c>
      <c r="I6099" s="7">
        <v>4.4552173667888351</v>
      </c>
      <c r="J6099">
        <v>2.2999999999999998</v>
      </c>
      <c r="K6099">
        <v>45</v>
      </c>
      <c r="L6099">
        <v>35</v>
      </c>
      <c r="M6099">
        <v>0.8</v>
      </c>
      <c r="N6099">
        <v>0.8</v>
      </c>
    </row>
    <row r="6100" spans="1:14" x14ac:dyDescent="0.25">
      <c r="A6100" t="s">
        <v>15</v>
      </c>
      <c r="B6100" t="s">
        <v>64</v>
      </c>
      <c r="C6100" s="1">
        <v>42526</v>
      </c>
      <c r="D6100">
        <f>14-0-0</f>
        <v>14</v>
      </c>
      <c r="E6100">
        <v>9.9</v>
      </c>
      <c r="F6100" s="7">
        <v>13.029843196762771</v>
      </c>
      <c r="G6100" s="7">
        <v>3.624325999436143</v>
      </c>
      <c r="H6100">
        <v>4.08</v>
      </c>
      <c r="I6100" s="7">
        <v>4.3176453340851424</v>
      </c>
      <c r="J6100">
        <v>3.7</v>
      </c>
      <c r="K6100">
        <v>72</v>
      </c>
      <c r="L6100">
        <v>49.5</v>
      </c>
      <c r="M6100">
        <v>2.2999999999999998</v>
      </c>
      <c r="N6100">
        <v>2.2999999999999998</v>
      </c>
    </row>
    <row r="6101" spans="1:14" x14ac:dyDescent="0.25">
      <c r="A6101" t="s">
        <v>16</v>
      </c>
      <c r="B6101" t="s">
        <v>64</v>
      </c>
      <c r="C6101" s="1">
        <v>42526</v>
      </c>
      <c r="D6101">
        <f>10-0-0</f>
        <v>10</v>
      </c>
      <c r="E6101">
        <v>9.9</v>
      </c>
      <c r="F6101" s="7">
        <v>9.3070308548305505</v>
      </c>
      <c r="G6101" s="7">
        <v>6.0316601804341685</v>
      </c>
      <c r="H6101">
        <v>6.79</v>
      </c>
      <c r="I6101" s="7">
        <v>7.1854930927544407</v>
      </c>
      <c r="J6101">
        <v>2.8</v>
      </c>
      <c r="K6101">
        <v>53</v>
      </c>
      <c r="L6101">
        <v>49.5</v>
      </c>
      <c r="M6101">
        <v>3.2</v>
      </c>
      <c r="N6101">
        <v>3.2</v>
      </c>
    </row>
    <row r="6102" spans="1:14" x14ac:dyDescent="0.25">
      <c r="A6102" t="s">
        <v>17</v>
      </c>
      <c r="B6102" t="s">
        <v>64</v>
      </c>
      <c r="C6102" s="1">
        <v>42526</v>
      </c>
      <c r="D6102">
        <v>0</v>
      </c>
      <c r="E6102">
        <v>17</v>
      </c>
      <c r="F6102" s="7">
        <v>0</v>
      </c>
      <c r="G6102" s="7">
        <v>2.9225569946433603</v>
      </c>
      <c r="H6102">
        <v>3.29</v>
      </c>
      <c r="I6102" s="7">
        <v>3.4816306738088523</v>
      </c>
      <c r="J6102">
        <v>138.6</v>
      </c>
      <c r="K6102">
        <v>0</v>
      </c>
      <c r="L6102">
        <v>85</v>
      </c>
      <c r="M6102">
        <v>210.2</v>
      </c>
      <c r="N6102">
        <v>212.1</v>
      </c>
    </row>
    <row r="6103" spans="1:14" x14ac:dyDescent="0.25">
      <c r="A6103" t="s">
        <v>18</v>
      </c>
      <c r="B6103" t="s">
        <v>64</v>
      </c>
      <c r="C6103" s="1">
        <v>42526</v>
      </c>
      <c r="D6103">
        <f>20-0-0</f>
        <v>20</v>
      </c>
      <c r="E6103">
        <v>16.2</v>
      </c>
      <c r="F6103" s="7">
        <v>18.614061709661101</v>
      </c>
      <c r="G6103" s="7">
        <v>2.2030216859317728</v>
      </c>
      <c r="H6103">
        <v>2.48</v>
      </c>
      <c r="I6103" s="7">
        <v>2.6244510854243019</v>
      </c>
      <c r="J6103">
        <v>5.3</v>
      </c>
      <c r="K6103">
        <v>102</v>
      </c>
      <c r="L6103">
        <v>81</v>
      </c>
      <c r="M6103">
        <v>8.6999999999999993</v>
      </c>
      <c r="N6103">
        <v>8.6999999999999993</v>
      </c>
    </row>
    <row r="6104" spans="1:14" x14ac:dyDescent="0.25">
      <c r="A6104" t="s">
        <v>19</v>
      </c>
      <c r="B6104" t="s">
        <v>64</v>
      </c>
      <c r="C6104" s="1">
        <v>42526</v>
      </c>
      <c r="D6104">
        <f>16-0-0</f>
        <v>16</v>
      </c>
      <c r="E6104">
        <v>15</v>
      </c>
      <c r="F6104" s="7">
        <v>14.891249367728882</v>
      </c>
      <c r="G6104" s="7">
        <v>2.1941385339723709</v>
      </c>
      <c r="H6104">
        <v>2.4700000000000002</v>
      </c>
      <c r="I6104" s="7">
        <v>2.6138686213701718</v>
      </c>
      <c r="J6104">
        <v>4.5</v>
      </c>
      <c r="K6104">
        <v>86</v>
      </c>
      <c r="L6104">
        <v>75</v>
      </c>
      <c r="M6104">
        <v>11.4</v>
      </c>
      <c r="N6104">
        <v>11.5</v>
      </c>
    </row>
    <row r="6105" spans="1:14" x14ac:dyDescent="0.25">
      <c r="A6105" t="s">
        <v>20</v>
      </c>
      <c r="B6105" t="s">
        <v>64</v>
      </c>
      <c r="C6105" s="1">
        <v>42526</v>
      </c>
      <c r="D6105">
        <f>29-0-0</f>
        <v>29</v>
      </c>
      <c r="E6105">
        <v>23.5</v>
      </c>
      <c r="F6105" s="7">
        <v>26.990389479008599</v>
      </c>
      <c r="G6105" s="7">
        <v>1.7943966957992665</v>
      </c>
      <c r="H6105">
        <v>2.02</v>
      </c>
      <c r="I6105" s="7">
        <v>2.1376577389343105</v>
      </c>
      <c r="J6105">
        <v>7.8</v>
      </c>
      <c r="K6105">
        <v>151</v>
      </c>
      <c r="L6105">
        <v>117.5</v>
      </c>
      <c r="M6105">
        <v>10.1</v>
      </c>
      <c r="N6105">
        <v>10.199999999999999</v>
      </c>
    </row>
    <row r="6106" spans="1:14" x14ac:dyDescent="0.25">
      <c r="A6106" t="s">
        <v>21</v>
      </c>
      <c r="B6106" t="s">
        <v>64</v>
      </c>
      <c r="C6106" s="1">
        <v>42526</v>
      </c>
      <c r="D6106">
        <f>28-0-0</f>
        <v>28</v>
      </c>
      <c r="E6106">
        <v>22.5</v>
      </c>
      <c r="F6106" s="7">
        <v>26.059686393525542</v>
      </c>
      <c r="G6106" s="7">
        <v>2.6827118917394976</v>
      </c>
      <c r="H6106">
        <v>3.02</v>
      </c>
      <c r="I6106" s="7">
        <v>3.1959041443473351</v>
      </c>
      <c r="J6106">
        <v>7.3</v>
      </c>
      <c r="K6106">
        <v>140</v>
      </c>
      <c r="L6106">
        <v>112.5</v>
      </c>
      <c r="M6106">
        <v>17.3</v>
      </c>
      <c r="N6106">
        <v>17.5</v>
      </c>
    </row>
    <row r="6107" spans="1:14" x14ac:dyDescent="0.25">
      <c r="A6107" t="s">
        <v>22</v>
      </c>
      <c r="B6107" t="s">
        <v>64</v>
      </c>
      <c r="C6107" s="1">
        <v>42526</v>
      </c>
      <c r="D6107">
        <f>15-0-0</f>
        <v>15</v>
      </c>
      <c r="E6107">
        <v>17.100000000000001</v>
      </c>
      <c r="F6107" s="7">
        <v>13.960546282245826</v>
      </c>
      <c r="G6107" s="7">
        <v>1.2614075782351279</v>
      </c>
      <c r="H6107">
        <v>1.42</v>
      </c>
      <c r="I6107" s="7">
        <v>1.5027098956864955</v>
      </c>
      <c r="J6107">
        <v>4</v>
      </c>
      <c r="K6107">
        <v>77</v>
      </c>
      <c r="L6107">
        <v>85.5</v>
      </c>
      <c r="M6107">
        <v>9</v>
      </c>
      <c r="N6107">
        <v>9.1</v>
      </c>
    </row>
    <row r="6108" spans="1:14" x14ac:dyDescent="0.25">
      <c r="A6108" t="s">
        <v>23</v>
      </c>
      <c r="B6108" t="s">
        <v>64</v>
      </c>
      <c r="C6108" s="1">
        <v>42526</v>
      </c>
      <c r="D6108">
        <f>4.9-0-0</f>
        <v>4.9000000000000004</v>
      </c>
      <c r="E6108">
        <v>5</v>
      </c>
      <c r="F6108" s="7">
        <v>4.5604451188669701</v>
      </c>
      <c r="G6108" s="7">
        <v>2.0875407104595429</v>
      </c>
      <c r="H6108">
        <v>2.35</v>
      </c>
      <c r="I6108" s="7">
        <v>2.4868790527206088</v>
      </c>
      <c r="J6108">
        <v>1.2</v>
      </c>
      <c r="K6108">
        <v>22.3</v>
      </c>
      <c r="L6108">
        <v>25</v>
      </c>
      <c r="M6108">
        <v>0.2</v>
      </c>
      <c r="N6108">
        <v>0.2</v>
      </c>
    </row>
    <row r="6109" spans="1:14" x14ac:dyDescent="0.25">
      <c r="A6109" t="s">
        <v>24</v>
      </c>
      <c r="B6109" t="s">
        <v>64</v>
      </c>
      <c r="C6109" s="1">
        <v>42526</v>
      </c>
      <c r="D6109">
        <f>40-0-0</f>
        <v>40</v>
      </c>
      <c r="E6109">
        <v>41</v>
      </c>
      <c r="F6109" s="7">
        <v>37.228123419322202</v>
      </c>
      <c r="G6109" s="7">
        <v>1.5279021370171972</v>
      </c>
      <c r="H6109">
        <v>1.72</v>
      </c>
      <c r="I6109" s="7">
        <v>1.8201838173104028</v>
      </c>
      <c r="J6109">
        <v>9.6</v>
      </c>
      <c r="K6109">
        <v>185</v>
      </c>
      <c r="L6109">
        <v>205</v>
      </c>
      <c r="M6109">
        <v>21.6</v>
      </c>
      <c r="N6109">
        <v>21.8</v>
      </c>
    </row>
    <row r="6110" spans="1:14" x14ac:dyDescent="0.25">
      <c r="A6110" t="s">
        <v>25</v>
      </c>
      <c r="B6110" t="s">
        <v>64</v>
      </c>
      <c r="C6110" s="1">
        <v>42526</v>
      </c>
      <c r="D6110">
        <f>6-0-0</f>
        <v>6</v>
      </c>
      <c r="E6110">
        <v>6.4</v>
      </c>
      <c r="F6110" s="7">
        <v>5.5842185128983308</v>
      </c>
      <c r="G6110" s="7">
        <v>2.0520081026219339</v>
      </c>
      <c r="H6110">
        <v>2.31</v>
      </c>
      <c r="I6110" s="7">
        <v>2.444549196504088</v>
      </c>
      <c r="J6110">
        <v>1.9</v>
      </c>
      <c r="K6110">
        <v>36</v>
      </c>
      <c r="L6110">
        <v>32</v>
      </c>
      <c r="M6110">
        <v>0.6</v>
      </c>
      <c r="N6110">
        <v>0.6</v>
      </c>
    </row>
    <row r="6111" spans="1:14" x14ac:dyDescent="0.25">
      <c r="A6111" t="s">
        <v>26</v>
      </c>
      <c r="B6111" t="s">
        <v>64</v>
      </c>
      <c r="C6111" s="1">
        <v>42526</v>
      </c>
      <c r="D6111">
        <f>21-0-0</f>
        <v>21</v>
      </c>
      <c r="E6111">
        <v>13.8</v>
      </c>
      <c r="F6111" s="7">
        <v>19.544764795144157</v>
      </c>
      <c r="G6111" s="7">
        <v>1.3857717056667604</v>
      </c>
      <c r="H6111">
        <v>1.56</v>
      </c>
      <c r="I6111" s="7">
        <v>1.6508643924443189</v>
      </c>
      <c r="J6111">
        <v>5.8</v>
      </c>
      <c r="K6111">
        <v>111</v>
      </c>
      <c r="L6111">
        <v>69</v>
      </c>
      <c r="M6111">
        <v>3.9</v>
      </c>
      <c r="N6111">
        <v>4</v>
      </c>
    </row>
    <row r="6112" spans="1:14" x14ac:dyDescent="0.25">
      <c r="A6112" t="s">
        <v>27</v>
      </c>
      <c r="B6112" t="s">
        <v>64</v>
      </c>
      <c r="C6112" s="1">
        <v>42526</v>
      </c>
      <c r="D6112">
        <f>21-0-0</f>
        <v>21</v>
      </c>
      <c r="E6112">
        <v>18.2</v>
      </c>
      <c r="F6112" s="7">
        <v>19.544764795144157</v>
      </c>
      <c r="G6112" s="7">
        <v>1.199225514519312</v>
      </c>
      <c r="H6112">
        <v>1.35</v>
      </c>
      <c r="I6112" s="7">
        <v>1.4286326473075839</v>
      </c>
      <c r="J6112">
        <v>5.0999999999999996</v>
      </c>
      <c r="K6112">
        <v>98</v>
      </c>
      <c r="L6112">
        <v>91</v>
      </c>
      <c r="M6112">
        <v>11.2</v>
      </c>
      <c r="N6112">
        <v>11.3</v>
      </c>
    </row>
    <row r="6113" spans="1:14" x14ac:dyDescent="0.25">
      <c r="A6113" t="s">
        <v>28</v>
      </c>
      <c r="B6113" t="s">
        <v>64</v>
      </c>
      <c r="C6113" s="1">
        <v>42526</v>
      </c>
      <c r="D6113">
        <f>7-0-0</f>
        <v>7</v>
      </c>
      <c r="E6113">
        <v>7</v>
      </c>
      <c r="F6113" s="7">
        <v>6.5149215983813855</v>
      </c>
      <c r="G6113" s="7">
        <v>1.1903423625599097</v>
      </c>
      <c r="H6113">
        <v>1.34</v>
      </c>
      <c r="I6113" s="7">
        <v>1.4180501832534536</v>
      </c>
      <c r="J6113">
        <v>2</v>
      </c>
      <c r="K6113">
        <v>38</v>
      </c>
      <c r="L6113">
        <v>35</v>
      </c>
      <c r="M6113">
        <v>4.4000000000000004</v>
      </c>
      <c r="N6113">
        <v>4.4000000000000004</v>
      </c>
    </row>
    <row r="6114" spans="1:14" x14ac:dyDescent="0.25">
      <c r="A6114" t="s">
        <v>29</v>
      </c>
      <c r="B6114" t="s">
        <v>64</v>
      </c>
      <c r="C6114" s="1">
        <v>42526</v>
      </c>
      <c r="D6114">
        <f>17-0-0</f>
        <v>17</v>
      </c>
      <c r="E6114">
        <v>12.4</v>
      </c>
      <c r="F6114" s="7">
        <v>15.821952453211937</v>
      </c>
      <c r="G6114" s="7">
        <v>1.145926602762898</v>
      </c>
      <c r="H6114">
        <v>1.29</v>
      </c>
      <c r="I6114" s="7">
        <v>1.3651378629828022</v>
      </c>
      <c r="J6114">
        <v>4.4000000000000004</v>
      </c>
      <c r="K6114">
        <v>84.5</v>
      </c>
      <c r="L6114">
        <v>62</v>
      </c>
      <c r="M6114">
        <v>2.1</v>
      </c>
      <c r="N6114">
        <v>2.1</v>
      </c>
    </row>
    <row r="6115" spans="1:14" x14ac:dyDescent="0.25">
      <c r="A6115" t="s">
        <v>30</v>
      </c>
      <c r="B6115" t="s">
        <v>64</v>
      </c>
      <c r="C6115" s="1">
        <v>42526</v>
      </c>
      <c r="D6115">
        <f>35-0-0</f>
        <v>35</v>
      </c>
      <c r="E6115">
        <v>31.3</v>
      </c>
      <c r="F6115" s="7">
        <v>32.57460799190693</v>
      </c>
      <c r="G6115" s="7">
        <v>1.4213043135043697</v>
      </c>
      <c r="H6115">
        <v>1.6</v>
      </c>
      <c r="I6115" s="7">
        <v>1.69319424866084</v>
      </c>
      <c r="J6115">
        <v>9.1</v>
      </c>
      <c r="K6115">
        <v>176</v>
      </c>
      <c r="L6115">
        <v>156.5</v>
      </c>
      <c r="M6115">
        <v>4.7</v>
      </c>
      <c r="N6115">
        <v>4.7</v>
      </c>
    </row>
    <row r="6116" spans="1:14" x14ac:dyDescent="0.25">
      <c r="A6116" t="s">
        <v>31</v>
      </c>
      <c r="B6116" t="s">
        <v>64</v>
      </c>
      <c r="C6116" s="1">
        <v>42526</v>
      </c>
      <c r="D6116">
        <f>56-0-0</f>
        <v>56</v>
      </c>
      <c r="E6116">
        <v>41.6</v>
      </c>
      <c r="F6116" s="7">
        <v>52.119372787051084</v>
      </c>
      <c r="G6116" s="7">
        <v>1.1903423625599097</v>
      </c>
      <c r="H6116">
        <v>1.34</v>
      </c>
      <c r="I6116" s="7">
        <v>1.4180501832534536</v>
      </c>
      <c r="J6116">
        <v>14.8</v>
      </c>
      <c r="K6116">
        <v>284</v>
      </c>
      <c r="L6116">
        <v>208</v>
      </c>
      <c r="M6116">
        <v>13.1</v>
      </c>
      <c r="N6116">
        <v>13.2</v>
      </c>
    </row>
    <row r="6117" spans="1:14" x14ac:dyDescent="0.25">
      <c r="A6117" t="s">
        <v>32</v>
      </c>
      <c r="B6117" t="s">
        <v>64</v>
      </c>
      <c r="C6117" s="1">
        <v>42526</v>
      </c>
      <c r="D6117">
        <f>7-0-0</f>
        <v>7</v>
      </c>
      <c r="E6117">
        <v>6.8</v>
      </c>
      <c r="F6117" s="7">
        <v>6.5149215983813855</v>
      </c>
      <c r="G6117" s="7">
        <v>0.73730161263039173</v>
      </c>
      <c r="H6117">
        <v>0.83</v>
      </c>
      <c r="I6117" s="7">
        <v>0.87834451649281065</v>
      </c>
      <c r="J6117">
        <v>1.8</v>
      </c>
      <c r="K6117">
        <v>35</v>
      </c>
      <c r="L6117">
        <v>34</v>
      </c>
      <c r="M6117">
        <v>3.3</v>
      </c>
      <c r="N6117">
        <v>3.4</v>
      </c>
    </row>
    <row r="6118" spans="1:14" x14ac:dyDescent="0.25">
      <c r="A6118" t="s">
        <v>33</v>
      </c>
      <c r="B6118" t="s">
        <v>64</v>
      </c>
      <c r="C6118" s="1">
        <v>42526</v>
      </c>
      <c r="D6118">
        <v>0</v>
      </c>
      <c r="E6118">
        <v>15</v>
      </c>
      <c r="F6118" s="7">
        <v>0</v>
      </c>
      <c r="G6118" s="7">
        <v>0.86166574006202412</v>
      </c>
      <c r="H6118">
        <v>0.97</v>
      </c>
      <c r="I6118" s="7">
        <v>1.0264990132506342</v>
      </c>
      <c r="J6118">
        <v>122.3</v>
      </c>
      <c r="K6118">
        <v>0</v>
      </c>
      <c r="L6118">
        <v>75</v>
      </c>
      <c r="M6118">
        <v>340.4</v>
      </c>
      <c r="N6118">
        <v>343.4</v>
      </c>
    </row>
    <row r="6119" spans="1:14" x14ac:dyDescent="0.25">
      <c r="A6119" t="s">
        <v>34</v>
      </c>
      <c r="B6119" t="s">
        <v>64</v>
      </c>
      <c r="C6119" s="1">
        <v>42526</v>
      </c>
      <c r="D6119">
        <f>5.1-0-0</f>
        <v>5.0999999999999996</v>
      </c>
      <c r="E6119">
        <v>7.7</v>
      </c>
      <c r="F6119" s="7">
        <v>4.7465857359635804</v>
      </c>
      <c r="G6119" s="7">
        <v>0.49745650972652949</v>
      </c>
      <c r="H6119">
        <v>0.56000000000000005</v>
      </c>
      <c r="I6119" s="7">
        <v>0.59261798703129409</v>
      </c>
      <c r="J6119">
        <v>1.4</v>
      </c>
      <c r="K6119">
        <v>26.449999999999996</v>
      </c>
      <c r="L6119">
        <v>38.5</v>
      </c>
      <c r="M6119">
        <v>0.7</v>
      </c>
      <c r="N6119">
        <v>0.7</v>
      </c>
    </row>
    <row r="6120" spans="1:14" x14ac:dyDescent="0.25">
      <c r="A6120" t="s">
        <v>35</v>
      </c>
      <c r="B6120" t="s">
        <v>64</v>
      </c>
      <c r="C6120" s="1">
        <v>42526</v>
      </c>
      <c r="D6120">
        <f>23-0-0</f>
        <v>23</v>
      </c>
      <c r="E6120">
        <v>18</v>
      </c>
      <c r="F6120" s="7">
        <v>21.406170966110267</v>
      </c>
      <c r="G6120" s="7">
        <v>0.48857335776712713</v>
      </c>
      <c r="H6120">
        <v>0.55000000000000004</v>
      </c>
      <c r="I6120" s="7">
        <v>0.58203552297716388</v>
      </c>
      <c r="J6120">
        <v>6.1</v>
      </c>
      <c r="K6120">
        <v>117</v>
      </c>
      <c r="L6120">
        <v>90</v>
      </c>
      <c r="M6120">
        <v>13.4</v>
      </c>
      <c r="N6120">
        <v>13.5</v>
      </c>
    </row>
    <row r="6121" spans="1:14" x14ac:dyDescent="0.25">
      <c r="A6121" t="s">
        <v>36</v>
      </c>
      <c r="B6121" t="s">
        <v>64</v>
      </c>
      <c r="C6121" s="1">
        <v>42526</v>
      </c>
      <c r="D6121">
        <v>0</v>
      </c>
      <c r="E6121">
        <v>8</v>
      </c>
      <c r="F6121" s="7">
        <v>0</v>
      </c>
      <c r="G6121" s="7">
        <v>0.22207879898505775</v>
      </c>
      <c r="H6121">
        <v>0.25</v>
      </c>
      <c r="I6121" s="7">
        <v>0.26456160135325624</v>
      </c>
      <c r="J6121">
        <v>65.2</v>
      </c>
      <c r="K6121">
        <v>0</v>
      </c>
      <c r="L6121">
        <v>40</v>
      </c>
      <c r="M6121">
        <v>0</v>
      </c>
      <c r="N6121">
        <v>0</v>
      </c>
    </row>
    <row r="6122" spans="1:14" x14ac:dyDescent="0.25">
      <c r="A6122" t="s">
        <v>37</v>
      </c>
      <c r="B6122" t="s">
        <v>64</v>
      </c>
      <c r="C6122" s="1">
        <v>42526</v>
      </c>
      <c r="D6122">
        <v>0</v>
      </c>
      <c r="E6122">
        <v>0</v>
      </c>
      <c r="F6122" s="7">
        <v>0</v>
      </c>
      <c r="G6122" s="7">
        <v>0</v>
      </c>
      <c r="H6122">
        <v>0</v>
      </c>
      <c r="I6122" s="7">
        <v>0</v>
      </c>
      <c r="J6122">
        <v>0</v>
      </c>
      <c r="K6122">
        <v>0</v>
      </c>
      <c r="L6122">
        <v>0</v>
      </c>
      <c r="M6122">
        <v>0</v>
      </c>
      <c r="N6122">
        <v>0</v>
      </c>
    </row>
    <row r="6123" spans="1:14" x14ac:dyDescent="0.25">
      <c r="A6123" t="s">
        <v>38</v>
      </c>
      <c r="B6123" t="s">
        <v>64</v>
      </c>
      <c r="C6123" s="1">
        <v>42526</v>
      </c>
      <c r="D6123">
        <v>0</v>
      </c>
      <c r="E6123">
        <v>10</v>
      </c>
      <c r="F6123" s="7">
        <v>0</v>
      </c>
      <c r="G6123" s="7">
        <v>0</v>
      </c>
      <c r="H6123">
        <v>0</v>
      </c>
      <c r="I6123" s="7">
        <v>0</v>
      </c>
      <c r="J6123">
        <v>81.5</v>
      </c>
      <c r="K6123">
        <v>0</v>
      </c>
      <c r="L6123">
        <v>50</v>
      </c>
      <c r="M6123">
        <v>228.1</v>
      </c>
      <c r="N6123">
        <v>230.1</v>
      </c>
    </row>
    <row r="6124" spans="1:14" x14ac:dyDescent="0.25">
      <c r="A6124" t="s">
        <v>59</v>
      </c>
      <c r="B6124" t="s">
        <v>64</v>
      </c>
      <c r="C6124" s="1">
        <v>42526</v>
      </c>
      <c r="D6124">
        <v>0</v>
      </c>
      <c r="E6124">
        <v>5</v>
      </c>
      <c r="F6124" s="7">
        <v>0</v>
      </c>
      <c r="G6124" s="7">
        <v>0</v>
      </c>
      <c r="I6124" s="7">
        <v>0</v>
      </c>
      <c r="K6124">
        <v>0</v>
      </c>
      <c r="L6124">
        <v>25</v>
      </c>
      <c r="M6124">
        <v>0</v>
      </c>
      <c r="N6124">
        <v>0</v>
      </c>
    </row>
  </sheetData>
  <autoFilter ref="A1:J383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39"/>
  <sheetViews>
    <sheetView workbookViewId="0">
      <selection activeCell="C10" sqref="C10"/>
    </sheetView>
  </sheetViews>
  <sheetFormatPr defaultRowHeight="15" x14ac:dyDescent="0.25"/>
  <cols>
    <col min="1" max="1" width="17.140625" style="10" customWidth="1"/>
    <col min="2" max="2" width="12.42578125" customWidth="1"/>
    <col min="3" max="3" width="10.7109375" customWidth="1"/>
    <col min="4" max="4" width="12.85546875" customWidth="1"/>
    <col min="5" max="5" width="12" customWidth="1"/>
    <col min="7" max="7" width="13.85546875" customWidth="1"/>
  </cols>
  <sheetData>
    <row r="1" spans="1:14" x14ac:dyDescent="0.25">
      <c r="A1" s="2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41</v>
      </c>
      <c r="G1" s="3" t="s">
        <v>44</v>
      </c>
    </row>
    <row r="2" spans="1:14" x14ac:dyDescent="0.25">
      <c r="A2" s="4" t="s">
        <v>2</v>
      </c>
      <c r="B2" s="5">
        <v>14.5</v>
      </c>
      <c r="C2" s="5">
        <v>76</v>
      </c>
      <c r="D2" s="5">
        <v>3.12</v>
      </c>
      <c r="E2" s="6">
        <f t="shared" ref="E2:E35" si="0">D2/(B2*0.01*(100-C2))</f>
        <v>0.89655172413793116</v>
      </c>
      <c r="F2" s="6">
        <f t="shared" ref="F2:F38" si="1">(100-C2)*0.01</f>
        <v>0.24</v>
      </c>
      <c r="G2" s="6">
        <f t="shared" ref="G2:G38" si="2">F2*E2</f>
        <v>0.21517241379310348</v>
      </c>
      <c r="H2" s="5"/>
      <c r="I2" s="5">
        <v>26</v>
      </c>
      <c r="J2" s="7">
        <f>I2-B2</f>
        <v>11.5</v>
      </c>
      <c r="K2" s="7"/>
      <c r="L2">
        <f>SUM(D2:D38)</f>
        <v>178.93</v>
      </c>
      <c r="M2">
        <f>SUM(B2:B38)</f>
        <v>525.0999999999998</v>
      </c>
      <c r="N2">
        <f>L2/M2</f>
        <v>0.34075414206817761</v>
      </c>
    </row>
    <row r="3" spans="1:14" x14ac:dyDescent="0.25">
      <c r="A3" s="4" t="s">
        <v>3</v>
      </c>
      <c r="B3" s="5">
        <v>3.3</v>
      </c>
      <c r="C3" s="5">
        <v>55</v>
      </c>
      <c r="D3" s="5">
        <v>1.33</v>
      </c>
      <c r="E3" s="6">
        <f t="shared" si="0"/>
        <v>0.89562289562289565</v>
      </c>
      <c r="F3" s="6">
        <f t="shared" si="1"/>
        <v>0.45</v>
      </c>
      <c r="G3" s="6">
        <f t="shared" si="2"/>
        <v>0.40303030303030307</v>
      </c>
      <c r="H3" s="5"/>
      <c r="I3" s="5">
        <v>30.5</v>
      </c>
      <c r="J3" s="7">
        <f t="shared" ref="J3:J38" si="3">I3-B3</f>
        <v>27.2</v>
      </c>
      <c r="K3" s="7"/>
    </row>
    <row r="4" spans="1:14" x14ac:dyDescent="0.25">
      <c r="A4" s="4" t="s">
        <v>4</v>
      </c>
      <c r="B4" s="5">
        <v>6.9</v>
      </c>
      <c r="C4" s="5">
        <v>70</v>
      </c>
      <c r="D4" s="5">
        <v>1.85</v>
      </c>
      <c r="E4" s="6">
        <f t="shared" si="0"/>
        <v>0.893719806763285</v>
      </c>
      <c r="F4" s="6">
        <f t="shared" si="1"/>
        <v>0.3</v>
      </c>
      <c r="G4" s="6">
        <f t="shared" si="2"/>
        <v>0.26811594202898548</v>
      </c>
      <c r="H4" s="5"/>
      <c r="I4" s="5">
        <v>30.4</v>
      </c>
      <c r="J4" s="7">
        <f t="shared" si="3"/>
        <v>23.5</v>
      </c>
      <c r="K4" s="7"/>
    </row>
    <row r="5" spans="1:14" x14ac:dyDescent="0.25">
      <c r="A5" s="4" t="s">
        <v>5</v>
      </c>
      <c r="B5" s="5">
        <v>7.7</v>
      </c>
      <c r="C5" s="5">
        <v>85</v>
      </c>
      <c r="D5" s="5">
        <v>1.03</v>
      </c>
      <c r="E5" s="6">
        <f t="shared" si="0"/>
        <v>0.89177489177489178</v>
      </c>
      <c r="F5" s="6">
        <f t="shared" si="1"/>
        <v>0.15</v>
      </c>
      <c r="G5" s="6">
        <f t="shared" si="2"/>
        <v>0.13376623376623376</v>
      </c>
      <c r="H5" s="5"/>
      <c r="I5" s="5">
        <v>20.8</v>
      </c>
      <c r="J5" s="7">
        <f t="shared" si="3"/>
        <v>13.100000000000001</v>
      </c>
      <c r="K5" s="7"/>
    </row>
    <row r="6" spans="1:14" x14ac:dyDescent="0.25">
      <c r="A6" s="4" t="s">
        <v>6</v>
      </c>
      <c r="B6" s="5">
        <v>16.5</v>
      </c>
      <c r="C6" s="5">
        <v>84</v>
      </c>
      <c r="D6" s="5">
        <v>2.37</v>
      </c>
      <c r="E6" s="6">
        <f t="shared" si="0"/>
        <v>0.89772727272727271</v>
      </c>
      <c r="F6" s="6">
        <f t="shared" si="1"/>
        <v>0.16</v>
      </c>
      <c r="G6" s="6">
        <f t="shared" si="2"/>
        <v>0.14363636363636365</v>
      </c>
      <c r="H6" s="5"/>
      <c r="I6" s="5">
        <v>20.8</v>
      </c>
      <c r="J6" s="7">
        <f t="shared" si="3"/>
        <v>4.3000000000000007</v>
      </c>
      <c r="K6" s="7"/>
    </row>
    <row r="7" spans="1:14" x14ac:dyDescent="0.25">
      <c r="A7" s="4" t="s">
        <v>7</v>
      </c>
      <c r="B7" s="5">
        <v>11.8</v>
      </c>
      <c r="C7" s="5">
        <v>87</v>
      </c>
      <c r="D7" s="5">
        <v>1.37</v>
      </c>
      <c r="E7" s="6">
        <f t="shared" si="0"/>
        <v>0.89308996088657111</v>
      </c>
      <c r="F7" s="6">
        <f t="shared" si="1"/>
        <v>0.13</v>
      </c>
      <c r="G7" s="6">
        <f t="shared" si="2"/>
        <v>0.11610169491525425</v>
      </c>
      <c r="H7" s="5"/>
      <c r="I7" s="5">
        <v>18.2</v>
      </c>
      <c r="J7" s="7">
        <f t="shared" si="3"/>
        <v>6.3999999999999986</v>
      </c>
      <c r="K7" s="7"/>
    </row>
    <row r="8" spans="1:14" x14ac:dyDescent="0.25">
      <c r="A8" s="4" t="s">
        <v>8</v>
      </c>
      <c r="B8" s="5">
        <v>12.7</v>
      </c>
      <c r="C8" s="5">
        <v>88</v>
      </c>
      <c r="D8" s="5">
        <v>1.37</v>
      </c>
      <c r="E8" s="6">
        <f t="shared" si="0"/>
        <v>0.89895013123359591</v>
      </c>
      <c r="F8" s="6">
        <f t="shared" si="1"/>
        <v>0.12</v>
      </c>
      <c r="G8" s="6">
        <f t="shared" si="2"/>
        <v>0.1078740157480315</v>
      </c>
      <c r="H8" s="5"/>
      <c r="I8" s="5">
        <v>27.8</v>
      </c>
      <c r="J8" s="7">
        <f t="shared" si="3"/>
        <v>15.100000000000001</v>
      </c>
      <c r="K8" s="7"/>
    </row>
    <row r="9" spans="1:14" x14ac:dyDescent="0.25">
      <c r="A9" s="4" t="s">
        <v>9</v>
      </c>
      <c r="B9" s="5">
        <v>14.8</v>
      </c>
      <c r="C9" s="5">
        <v>82</v>
      </c>
      <c r="D9" s="5">
        <v>2.39</v>
      </c>
      <c r="E9" s="6">
        <f t="shared" si="0"/>
        <v>0.89714714714714705</v>
      </c>
      <c r="F9" s="6">
        <f t="shared" si="1"/>
        <v>0.18</v>
      </c>
      <c r="G9" s="6">
        <f t="shared" si="2"/>
        <v>0.16148648648648647</v>
      </c>
      <c r="H9" s="5"/>
      <c r="I9" s="5">
        <v>14.6</v>
      </c>
      <c r="J9" s="7">
        <f t="shared" si="3"/>
        <v>-0.20000000000000107</v>
      </c>
      <c r="K9" s="7"/>
    </row>
    <row r="10" spans="1:14" x14ac:dyDescent="0.25">
      <c r="A10" s="4" t="s">
        <v>10</v>
      </c>
      <c r="B10" s="5">
        <v>17.8</v>
      </c>
      <c r="C10" s="5">
        <v>82</v>
      </c>
      <c r="D10" s="5">
        <v>2.87</v>
      </c>
      <c r="E10" s="6">
        <f t="shared" si="0"/>
        <v>0.89575530586766539</v>
      </c>
      <c r="F10" s="6">
        <f t="shared" si="1"/>
        <v>0.18</v>
      </c>
      <c r="G10" s="6">
        <f t="shared" si="2"/>
        <v>0.16123595505617977</v>
      </c>
      <c r="H10" s="5"/>
      <c r="I10" s="5">
        <v>16.399999999999999</v>
      </c>
      <c r="J10" s="7">
        <f t="shared" si="3"/>
        <v>-1.4000000000000021</v>
      </c>
      <c r="K10" s="7"/>
    </row>
    <row r="11" spans="1:14" x14ac:dyDescent="0.25">
      <c r="A11" s="4" t="s">
        <v>11</v>
      </c>
      <c r="B11" s="5">
        <v>12.4</v>
      </c>
      <c r="C11" s="5">
        <v>80</v>
      </c>
      <c r="D11" s="5">
        <v>2.2200000000000002</v>
      </c>
      <c r="E11" s="6">
        <f t="shared" si="0"/>
        <v>0.89516129032258052</v>
      </c>
      <c r="F11" s="6">
        <f t="shared" si="1"/>
        <v>0.2</v>
      </c>
      <c r="G11" s="6">
        <f t="shared" si="2"/>
        <v>0.17903225806451611</v>
      </c>
      <c r="H11" s="5"/>
      <c r="I11" s="5">
        <v>0</v>
      </c>
      <c r="J11" s="7">
        <f t="shared" si="3"/>
        <v>-12.4</v>
      </c>
      <c r="K11" s="7"/>
    </row>
    <row r="12" spans="1:14" x14ac:dyDescent="0.25">
      <c r="A12" s="4" t="s">
        <v>12</v>
      </c>
      <c r="B12" s="5">
        <v>30.4</v>
      </c>
      <c r="C12" s="5">
        <v>64</v>
      </c>
      <c r="D12" s="5">
        <v>9.81</v>
      </c>
      <c r="E12" s="6">
        <f t="shared" si="0"/>
        <v>0.89638157894736858</v>
      </c>
      <c r="F12" s="6">
        <f t="shared" si="1"/>
        <v>0.36</v>
      </c>
      <c r="G12" s="6">
        <f t="shared" si="2"/>
        <v>0.32269736842105268</v>
      </c>
      <c r="H12" s="5"/>
      <c r="I12" s="5">
        <v>18</v>
      </c>
      <c r="J12" s="7">
        <f t="shared" si="3"/>
        <v>-12.399999999999999</v>
      </c>
      <c r="K12" s="7"/>
    </row>
    <row r="13" spans="1:14" x14ac:dyDescent="0.25">
      <c r="A13" s="4" t="s">
        <v>13</v>
      </c>
      <c r="B13" s="5">
        <v>10</v>
      </c>
      <c r="C13" s="5">
        <v>87</v>
      </c>
      <c r="D13" s="5">
        <v>1.1599999999999999</v>
      </c>
      <c r="E13" s="6">
        <f t="shared" si="0"/>
        <v>0.89230769230769225</v>
      </c>
      <c r="F13" s="6">
        <f t="shared" si="1"/>
        <v>0.13</v>
      </c>
      <c r="G13" s="6">
        <f t="shared" si="2"/>
        <v>0.11599999999999999</v>
      </c>
      <c r="H13" s="5"/>
      <c r="I13" s="5">
        <v>36.299999999999997</v>
      </c>
      <c r="J13" s="7">
        <f t="shared" si="3"/>
        <v>26.299999999999997</v>
      </c>
      <c r="K13" s="7"/>
    </row>
    <row r="14" spans="1:14" x14ac:dyDescent="0.25">
      <c r="A14" s="4" t="s">
        <v>14</v>
      </c>
      <c r="B14" s="5">
        <v>5.7</v>
      </c>
      <c r="C14" s="5">
        <v>95</v>
      </c>
      <c r="D14" s="5">
        <v>0.26</v>
      </c>
      <c r="E14" s="6">
        <f t="shared" si="0"/>
        <v>0.91228070175438591</v>
      </c>
      <c r="F14" s="6">
        <f t="shared" si="1"/>
        <v>0.05</v>
      </c>
      <c r="G14" s="6">
        <f t="shared" si="2"/>
        <v>4.5614035087719301E-2</v>
      </c>
      <c r="H14" s="5"/>
      <c r="I14" s="5">
        <v>31.9</v>
      </c>
      <c r="J14" s="7">
        <f t="shared" si="3"/>
        <v>26.2</v>
      </c>
      <c r="K14" s="7"/>
    </row>
    <row r="15" spans="1:14" x14ac:dyDescent="0.25">
      <c r="A15" s="4" t="s">
        <v>15</v>
      </c>
      <c r="B15" s="5">
        <v>9.9</v>
      </c>
      <c r="C15" s="5">
        <v>85</v>
      </c>
      <c r="D15" s="5">
        <v>1.33</v>
      </c>
      <c r="E15" s="6">
        <f t="shared" si="0"/>
        <v>0.89562289562289565</v>
      </c>
      <c r="F15" s="6">
        <f t="shared" si="1"/>
        <v>0.15</v>
      </c>
      <c r="G15" s="6">
        <f t="shared" si="2"/>
        <v>0.13434343434343435</v>
      </c>
      <c r="H15" s="5"/>
      <c r="I15" s="5">
        <v>8</v>
      </c>
      <c r="J15" s="7">
        <f t="shared" si="3"/>
        <v>-1.9000000000000004</v>
      </c>
      <c r="K15" s="7"/>
    </row>
    <row r="16" spans="1:14" x14ac:dyDescent="0.25">
      <c r="A16" s="4" t="s">
        <v>16</v>
      </c>
      <c r="B16" s="5">
        <v>9.9</v>
      </c>
      <c r="C16" s="5">
        <v>69</v>
      </c>
      <c r="D16" s="5">
        <v>2.75</v>
      </c>
      <c r="E16" s="6">
        <f t="shared" si="0"/>
        <v>0.89605734767025091</v>
      </c>
      <c r="F16" s="6">
        <f t="shared" si="1"/>
        <v>0.31</v>
      </c>
      <c r="G16" s="6">
        <f t="shared" si="2"/>
        <v>0.27777777777777779</v>
      </c>
      <c r="H16" s="5"/>
      <c r="I16" s="5">
        <v>0</v>
      </c>
      <c r="J16" s="7">
        <f t="shared" si="3"/>
        <v>-9.9</v>
      </c>
      <c r="K16" s="7"/>
    </row>
    <row r="17" spans="1:11" x14ac:dyDescent="0.25">
      <c r="A17" s="4" t="s">
        <v>17</v>
      </c>
      <c r="B17" s="5">
        <v>8</v>
      </c>
      <c r="C17" s="5">
        <v>52</v>
      </c>
      <c r="D17" s="5">
        <v>3.41</v>
      </c>
      <c r="E17" s="6">
        <f t="shared" si="0"/>
        <v>0.88802083333333337</v>
      </c>
      <c r="F17" s="6">
        <f t="shared" si="1"/>
        <v>0.48</v>
      </c>
      <c r="G17" s="6">
        <f t="shared" si="2"/>
        <v>0.42625000000000002</v>
      </c>
      <c r="H17" s="5"/>
      <c r="I17" s="5">
        <v>6.9</v>
      </c>
      <c r="J17" s="7">
        <f t="shared" si="3"/>
        <v>-1.0999999999999996</v>
      </c>
      <c r="K17" s="7"/>
    </row>
    <row r="18" spans="1:11" x14ac:dyDescent="0.25">
      <c r="A18" s="4" t="s">
        <v>18</v>
      </c>
      <c r="B18" s="5">
        <v>18</v>
      </c>
      <c r="C18" s="5">
        <v>54</v>
      </c>
      <c r="D18" s="5">
        <v>7.42</v>
      </c>
      <c r="E18" s="6">
        <f t="shared" si="0"/>
        <v>0.89613526570048319</v>
      </c>
      <c r="F18" s="6">
        <f t="shared" si="1"/>
        <v>0.46</v>
      </c>
      <c r="G18" s="6">
        <f t="shared" si="2"/>
        <v>0.41222222222222227</v>
      </c>
      <c r="H18" s="5"/>
      <c r="I18" s="5">
        <v>17.8</v>
      </c>
      <c r="J18" s="7">
        <f t="shared" si="3"/>
        <v>-0.19999999999999929</v>
      </c>
      <c r="K18" s="7"/>
    </row>
    <row r="19" spans="1:11" x14ac:dyDescent="0.25">
      <c r="A19" s="4" t="s">
        <v>19</v>
      </c>
      <c r="B19" s="5">
        <v>14.6</v>
      </c>
      <c r="C19" s="5">
        <v>31</v>
      </c>
      <c r="D19" s="5">
        <v>9.0299999999999994</v>
      </c>
      <c r="E19" s="6">
        <f t="shared" si="0"/>
        <v>0.89636688505062534</v>
      </c>
      <c r="F19" s="6">
        <f t="shared" si="1"/>
        <v>0.69000000000000006</v>
      </c>
      <c r="G19" s="6">
        <f t="shared" si="2"/>
        <v>0.61849315068493149</v>
      </c>
      <c r="H19" s="5"/>
      <c r="I19" s="5">
        <v>7</v>
      </c>
      <c r="J19" s="7">
        <f t="shared" si="3"/>
        <v>-7.6</v>
      </c>
      <c r="K19" s="7"/>
    </row>
    <row r="20" spans="1:11" x14ac:dyDescent="0.25">
      <c r="A20" s="4" t="s">
        <v>20</v>
      </c>
      <c r="B20" s="5">
        <v>30.5</v>
      </c>
      <c r="C20" s="5">
        <v>62</v>
      </c>
      <c r="D20" s="5">
        <v>10.38</v>
      </c>
      <c r="E20" s="6">
        <f t="shared" si="0"/>
        <v>0.89559965487489224</v>
      </c>
      <c r="F20" s="6">
        <f t="shared" si="1"/>
        <v>0.38</v>
      </c>
      <c r="G20" s="6">
        <f t="shared" si="2"/>
        <v>0.34032786885245908</v>
      </c>
      <c r="H20" s="5"/>
      <c r="I20" s="5">
        <v>16.5</v>
      </c>
      <c r="J20" s="7">
        <f t="shared" si="3"/>
        <v>-14</v>
      </c>
      <c r="K20" s="7"/>
    </row>
    <row r="21" spans="1:11" x14ac:dyDescent="0.25">
      <c r="A21" s="4" t="s">
        <v>21</v>
      </c>
      <c r="B21" s="5">
        <v>26</v>
      </c>
      <c r="C21" s="5">
        <v>32</v>
      </c>
      <c r="D21" s="5">
        <v>15.84</v>
      </c>
      <c r="E21" s="6">
        <f t="shared" si="0"/>
        <v>0.89592760180995479</v>
      </c>
      <c r="F21" s="6">
        <f t="shared" si="1"/>
        <v>0.68</v>
      </c>
      <c r="G21" s="6">
        <f t="shared" si="2"/>
        <v>0.60923076923076935</v>
      </c>
      <c r="H21" s="5"/>
      <c r="I21" s="5">
        <v>9.9</v>
      </c>
      <c r="J21" s="7">
        <f t="shared" si="3"/>
        <v>-16.100000000000001</v>
      </c>
      <c r="K21" s="7"/>
    </row>
    <row r="22" spans="1:11" x14ac:dyDescent="0.25">
      <c r="A22" s="4" t="s">
        <v>22</v>
      </c>
      <c r="B22" s="5">
        <v>20.8</v>
      </c>
      <c r="C22" s="5">
        <v>40</v>
      </c>
      <c r="D22" s="5">
        <v>11.18</v>
      </c>
      <c r="E22" s="6">
        <f t="shared" si="0"/>
        <v>0.89583333333333326</v>
      </c>
      <c r="F22" s="6">
        <f t="shared" si="1"/>
        <v>0.6</v>
      </c>
      <c r="G22" s="6">
        <f t="shared" si="2"/>
        <v>0.53749999999999998</v>
      </c>
      <c r="H22" s="5"/>
      <c r="I22" s="5">
        <v>16.5</v>
      </c>
      <c r="J22" s="7">
        <f t="shared" si="3"/>
        <v>-4.3000000000000007</v>
      </c>
      <c r="K22" s="7"/>
    </row>
    <row r="23" spans="1:11" x14ac:dyDescent="0.25">
      <c r="A23" s="4" t="s">
        <v>23</v>
      </c>
      <c r="B23" s="5">
        <v>4.7</v>
      </c>
      <c r="C23" s="5">
        <v>98</v>
      </c>
      <c r="D23" s="5">
        <v>0.08</v>
      </c>
      <c r="E23" s="6">
        <f t="shared" si="0"/>
        <v>0.85106382978723405</v>
      </c>
      <c r="F23" s="6">
        <f t="shared" si="1"/>
        <v>0.02</v>
      </c>
      <c r="G23" s="6">
        <f t="shared" si="2"/>
        <v>1.7021276595744681E-2</v>
      </c>
      <c r="H23" s="5"/>
      <c r="I23" s="5">
        <v>14.8</v>
      </c>
      <c r="J23" s="7">
        <f t="shared" si="3"/>
        <v>10.100000000000001</v>
      </c>
      <c r="K23" s="7"/>
    </row>
    <row r="24" spans="1:11" x14ac:dyDescent="0.25">
      <c r="A24" s="4" t="s">
        <v>24</v>
      </c>
      <c r="B24" s="5">
        <v>27.8</v>
      </c>
      <c r="C24" s="5">
        <v>30</v>
      </c>
      <c r="D24" s="5">
        <v>17.440000000000001</v>
      </c>
      <c r="E24" s="6">
        <f t="shared" si="0"/>
        <v>0.89619732785200412</v>
      </c>
      <c r="F24" s="6">
        <f t="shared" si="1"/>
        <v>0.70000000000000007</v>
      </c>
      <c r="G24" s="6">
        <f t="shared" si="2"/>
        <v>0.627338129496403</v>
      </c>
      <c r="H24" s="5"/>
      <c r="I24" s="5">
        <v>7.4</v>
      </c>
      <c r="J24" s="7">
        <f t="shared" si="3"/>
        <v>-20.399999999999999</v>
      </c>
      <c r="K24" s="7"/>
    </row>
    <row r="25" spans="1:11" x14ac:dyDescent="0.25">
      <c r="A25" s="4" t="s">
        <v>25</v>
      </c>
      <c r="B25" s="5">
        <v>6.2</v>
      </c>
      <c r="C25" s="5">
        <v>93</v>
      </c>
      <c r="D25" s="5">
        <v>0.39</v>
      </c>
      <c r="E25" s="6">
        <f t="shared" si="0"/>
        <v>0.89861751152073721</v>
      </c>
      <c r="F25" s="6">
        <f t="shared" si="1"/>
        <v>7.0000000000000007E-2</v>
      </c>
      <c r="G25" s="6">
        <f t="shared" si="2"/>
        <v>6.2903225806451607E-2</v>
      </c>
      <c r="H25" s="5"/>
      <c r="I25" s="5">
        <v>12.4</v>
      </c>
      <c r="J25" s="7">
        <f t="shared" si="3"/>
        <v>6.2</v>
      </c>
      <c r="K25" s="7"/>
    </row>
    <row r="26" spans="1:11" x14ac:dyDescent="0.25">
      <c r="A26" s="4" t="s">
        <v>26</v>
      </c>
      <c r="B26" s="5">
        <v>16.5</v>
      </c>
      <c r="C26" s="5">
        <v>79</v>
      </c>
      <c r="D26" s="5">
        <v>3.1</v>
      </c>
      <c r="E26" s="6">
        <f t="shared" si="0"/>
        <v>0.8946608946608946</v>
      </c>
      <c r="F26" s="6">
        <f t="shared" si="1"/>
        <v>0.21</v>
      </c>
      <c r="G26" s="6">
        <f t="shared" si="2"/>
        <v>0.18787878787878787</v>
      </c>
      <c r="H26" s="5"/>
      <c r="I26" s="5">
        <v>3.3</v>
      </c>
      <c r="J26" s="7">
        <f t="shared" si="3"/>
        <v>-13.2</v>
      </c>
      <c r="K26" s="7"/>
    </row>
    <row r="27" spans="1:11" x14ac:dyDescent="0.25">
      <c r="A27" s="4" t="s">
        <v>27</v>
      </c>
      <c r="B27" s="5">
        <v>18.2</v>
      </c>
      <c r="C27" s="5">
        <v>34</v>
      </c>
      <c r="D27" s="5">
        <v>10.53</v>
      </c>
      <c r="E27" s="6">
        <f t="shared" si="0"/>
        <v>0.87662337662337653</v>
      </c>
      <c r="F27" s="6">
        <f t="shared" si="1"/>
        <v>0.66</v>
      </c>
      <c r="G27" s="6">
        <f t="shared" si="2"/>
        <v>0.57857142857142851</v>
      </c>
      <c r="H27" s="5"/>
      <c r="I27" s="5">
        <v>14.5</v>
      </c>
      <c r="J27" s="7">
        <f t="shared" si="3"/>
        <v>-3.6999999999999993</v>
      </c>
      <c r="K27" s="7"/>
    </row>
    <row r="28" spans="1:11" x14ac:dyDescent="0.25">
      <c r="A28" s="4" t="s">
        <v>28</v>
      </c>
      <c r="B28" s="5">
        <v>7</v>
      </c>
      <c r="C28" s="5">
        <v>40</v>
      </c>
      <c r="D28" s="5">
        <v>3.76</v>
      </c>
      <c r="E28" s="6">
        <f t="shared" si="0"/>
        <v>0.89523809523809517</v>
      </c>
      <c r="F28" s="6">
        <f t="shared" si="1"/>
        <v>0.6</v>
      </c>
      <c r="G28" s="6">
        <f t="shared" si="2"/>
        <v>0.53714285714285703</v>
      </c>
      <c r="H28" s="5"/>
      <c r="I28" s="5">
        <v>14.4</v>
      </c>
      <c r="J28" s="7">
        <f t="shared" si="3"/>
        <v>7.4</v>
      </c>
      <c r="K28" s="7"/>
    </row>
    <row r="29" spans="1:11" x14ac:dyDescent="0.25">
      <c r="A29" s="4" t="s">
        <v>29</v>
      </c>
      <c r="B29" s="5">
        <v>14.4</v>
      </c>
      <c r="C29" s="5">
        <v>88</v>
      </c>
      <c r="D29" s="5">
        <v>1.55</v>
      </c>
      <c r="E29" s="6">
        <f t="shared" si="0"/>
        <v>0.8969907407407407</v>
      </c>
      <c r="F29" s="6">
        <f t="shared" si="1"/>
        <v>0.12</v>
      </c>
      <c r="G29" s="6">
        <f t="shared" si="2"/>
        <v>0.10763888888888888</v>
      </c>
      <c r="H29" s="5"/>
      <c r="I29" s="5">
        <v>12.7</v>
      </c>
      <c r="J29" s="7">
        <f t="shared" si="3"/>
        <v>-1.7000000000000011</v>
      </c>
      <c r="K29" s="7"/>
    </row>
    <row r="30" spans="1:11" x14ac:dyDescent="0.25">
      <c r="A30" s="4" t="s">
        <v>30</v>
      </c>
      <c r="B30" s="5">
        <v>36.299999999999997</v>
      </c>
      <c r="C30" s="5">
        <v>80</v>
      </c>
      <c r="D30" s="5">
        <v>6.5</v>
      </c>
      <c r="E30" s="6">
        <f t="shared" si="0"/>
        <v>0.89531680440771355</v>
      </c>
      <c r="F30" s="6">
        <f t="shared" si="1"/>
        <v>0.2</v>
      </c>
      <c r="G30" s="6">
        <f t="shared" si="2"/>
        <v>0.17906336088154273</v>
      </c>
      <c r="H30" s="5"/>
      <c r="I30" s="5">
        <v>11.8</v>
      </c>
      <c r="J30" s="7">
        <f t="shared" si="3"/>
        <v>-24.499999999999996</v>
      </c>
      <c r="K30" s="7"/>
    </row>
    <row r="31" spans="1:11" x14ac:dyDescent="0.25">
      <c r="A31" s="4" t="s">
        <v>31</v>
      </c>
      <c r="B31" s="5">
        <v>31.9</v>
      </c>
      <c r="C31" s="5">
        <v>70</v>
      </c>
      <c r="D31" s="5">
        <v>8.57</v>
      </c>
      <c r="E31" s="6">
        <f t="shared" si="0"/>
        <v>0.89550679205851624</v>
      </c>
      <c r="F31" s="6">
        <f t="shared" si="1"/>
        <v>0.3</v>
      </c>
      <c r="G31" s="6">
        <f t="shared" si="2"/>
        <v>0.26865203761755485</v>
      </c>
      <c r="H31" s="5"/>
      <c r="I31" s="5">
        <v>5.5</v>
      </c>
      <c r="J31" s="7">
        <f t="shared" si="3"/>
        <v>-26.4</v>
      </c>
      <c r="K31" s="7"/>
    </row>
    <row r="32" spans="1:11" x14ac:dyDescent="0.25">
      <c r="A32" s="4" t="s">
        <v>32</v>
      </c>
      <c r="B32" s="5">
        <v>7.4</v>
      </c>
      <c r="C32" s="5">
        <v>53</v>
      </c>
      <c r="D32" s="5">
        <v>3.12</v>
      </c>
      <c r="E32" s="6">
        <f t="shared" si="0"/>
        <v>0.89706728004600333</v>
      </c>
      <c r="F32" s="6">
        <f t="shared" si="1"/>
        <v>0.47000000000000003</v>
      </c>
      <c r="G32" s="6">
        <f t="shared" si="2"/>
        <v>0.42162162162162159</v>
      </c>
      <c r="H32" s="5"/>
      <c r="I32" s="5">
        <v>7.7</v>
      </c>
      <c r="J32" s="7">
        <f t="shared" si="3"/>
        <v>0.29999999999999982</v>
      </c>
      <c r="K32" s="7"/>
    </row>
    <row r="33" spans="1:11" x14ac:dyDescent="0.25">
      <c r="A33" s="4" t="s">
        <v>33</v>
      </c>
      <c r="B33" s="5">
        <v>16.399999999999999</v>
      </c>
      <c r="C33" s="5">
        <v>24</v>
      </c>
      <c r="D33" s="5">
        <v>11.07</v>
      </c>
      <c r="E33" s="6">
        <f t="shared" si="0"/>
        <v>0.88815789473684226</v>
      </c>
      <c r="F33" s="6">
        <f t="shared" si="1"/>
        <v>0.76</v>
      </c>
      <c r="G33" s="6">
        <f t="shared" si="2"/>
        <v>0.67500000000000016</v>
      </c>
      <c r="H33" s="5"/>
      <c r="I33" s="5">
        <v>10</v>
      </c>
      <c r="J33" s="7">
        <f t="shared" si="3"/>
        <v>-6.3999999999999986</v>
      </c>
      <c r="K33" s="7"/>
    </row>
    <row r="34" spans="1:11" x14ac:dyDescent="0.25">
      <c r="A34" s="4" t="s">
        <v>34</v>
      </c>
      <c r="B34" s="5">
        <v>5.5</v>
      </c>
      <c r="C34" s="5">
        <v>81</v>
      </c>
      <c r="D34" s="5">
        <v>0.94</v>
      </c>
      <c r="E34" s="6">
        <f t="shared" si="0"/>
        <v>0.8995215311004785</v>
      </c>
      <c r="F34" s="6">
        <f t="shared" si="1"/>
        <v>0.19</v>
      </c>
      <c r="G34" s="6">
        <f t="shared" si="2"/>
        <v>0.17090909090909093</v>
      </c>
      <c r="H34" s="5"/>
      <c r="I34" s="5">
        <v>9.9</v>
      </c>
      <c r="J34" s="7">
        <f t="shared" si="3"/>
        <v>4.4000000000000004</v>
      </c>
      <c r="K34" s="7"/>
    </row>
    <row r="35" spans="1:11" x14ac:dyDescent="0.25">
      <c r="A35" s="4" t="s">
        <v>35</v>
      </c>
      <c r="B35" s="5">
        <v>20.8</v>
      </c>
      <c r="C35" s="5">
        <v>38</v>
      </c>
      <c r="D35" s="5">
        <v>11.55</v>
      </c>
      <c r="E35" s="6">
        <f t="shared" si="0"/>
        <v>0.8956265508684863</v>
      </c>
      <c r="F35" s="6">
        <f t="shared" si="1"/>
        <v>0.62</v>
      </c>
      <c r="G35" s="6">
        <f t="shared" si="2"/>
        <v>0.55528846153846145</v>
      </c>
      <c r="H35" s="5"/>
      <c r="I35" s="5">
        <v>5.7</v>
      </c>
      <c r="J35" s="7">
        <f t="shared" si="3"/>
        <v>-15.100000000000001</v>
      </c>
      <c r="K35" s="7"/>
    </row>
    <row r="36" spans="1:11" x14ac:dyDescent="0.25">
      <c r="A36" s="4" t="s">
        <v>36</v>
      </c>
      <c r="B36" s="5">
        <v>0</v>
      </c>
      <c r="C36" s="5">
        <v>0</v>
      </c>
      <c r="D36" s="5">
        <v>0</v>
      </c>
      <c r="E36" s="6">
        <v>0</v>
      </c>
      <c r="F36" s="6">
        <f t="shared" si="1"/>
        <v>1</v>
      </c>
      <c r="G36" s="6">
        <f t="shared" si="2"/>
        <v>0</v>
      </c>
      <c r="H36" s="5"/>
      <c r="I36" s="5">
        <v>6.2</v>
      </c>
      <c r="J36" s="7">
        <f t="shared" si="3"/>
        <v>6.2</v>
      </c>
      <c r="K36" s="7"/>
    </row>
    <row r="37" spans="1:11" x14ac:dyDescent="0.25">
      <c r="A37" s="4" t="s">
        <v>37</v>
      </c>
      <c r="B37" s="5">
        <v>0</v>
      </c>
      <c r="C37" s="5">
        <v>0</v>
      </c>
      <c r="D37" s="5">
        <v>0</v>
      </c>
      <c r="E37" s="6">
        <v>0</v>
      </c>
      <c r="F37" s="6">
        <f t="shared" si="1"/>
        <v>1</v>
      </c>
      <c r="G37" s="6">
        <f t="shared" si="2"/>
        <v>0</v>
      </c>
      <c r="H37" s="5"/>
      <c r="I37" s="5">
        <v>4.7</v>
      </c>
      <c r="J37" s="7">
        <f t="shared" si="3"/>
        <v>4.7</v>
      </c>
      <c r="K37" s="7"/>
    </row>
    <row r="38" spans="1:11" x14ac:dyDescent="0.25">
      <c r="A38" s="4" t="s">
        <v>38</v>
      </c>
      <c r="B38" s="5">
        <v>9.8000000000000007</v>
      </c>
      <c r="C38" s="5">
        <v>20</v>
      </c>
      <c r="D38" s="5">
        <v>7.84</v>
      </c>
      <c r="E38" s="6">
        <f>D38/(B38*0.01*(100-C38))</f>
        <v>1</v>
      </c>
      <c r="F38" s="6">
        <f t="shared" si="1"/>
        <v>0.8</v>
      </c>
      <c r="G38" s="6">
        <f t="shared" si="2"/>
        <v>0.8</v>
      </c>
      <c r="H38" s="5"/>
      <c r="I38" s="5">
        <v>9.8000000000000007</v>
      </c>
      <c r="J38" s="7">
        <f t="shared" si="3"/>
        <v>0</v>
      </c>
      <c r="K38" s="7"/>
    </row>
    <row r="39" spans="1:11" x14ac:dyDescent="0.25">
      <c r="A39" s="8"/>
      <c r="B39" s="9"/>
      <c r="C39" s="9"/>
      <c r="D3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2016-06-07T05:56:55Z</dcterms:modified>
</cp:coreProperties>
</file>