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ac-my.sharepoint.com/personal/jose_villarreal8_utp_ac_pa/Documents/"/>
    </mc:Choice>
  </mc:AlternateContent>
  <xr:revisionPtr revIDLastSave="1334" documentId="8_{FD873E38-6FE5-41B9-B4C1-DCE882715B3C}" xr6:coauthVersionLast="47" xr6:coauthVersionMax="47" xr10:uidLastSave="{F1FB1AA2-4399-4629-B90E-C05F1EF43367}"/>
  <bookViews>
    <workbookView xWindow="-108" yWindow="-108" windowWidth="23256" windowHeight="12456" tabRatio="694" xr2:uid="{7504C439-976E-4B8A-A1A8-3809C3EE1577}"/>
  </bookViews>
  <sheets>
    <sheet name="Resumen" sheetId="16" r:id="rId1"/>
    <sheet name="Tabla dinamica" sheetId="3" r:id="rId2"/>
    <sheet name="Datos históricos de Walt Disney" sheetId="1" r:id="rId3"/>
    <sheet name="Holt" sheetId="14" r:id="rId4"/>
    <sheet name="Regresión" sheetId="12" r:id="rId5"/>
    <sheet name="Machine Learnig" sheetId="17" r:id="rId6"/>
    <sheet name="Regresión con Python" sheetId="19" r:id="rId7"/>
    <sheet name="Grafico de Predicción" sheetId="20" r:id="rId8"/>
    <sheet name="Comparativa" sheetId="15" r:id="rId9"/>
  </sheets>
  <definedNames>
    <definedName name="solver_adj" localSheetId="3" hidden="1">Holt!$P$5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Holt!$H$46</definedName>
    <definedName name="solver_lhs2" localSheetId="3" hidden="1">Holt!$P$5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Holt!$H$46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6" l="1"/>
  <c r="E13" i="16"/>
  <c r="C13" i="16"/>
  <c r="A13" i="16"/>
  <c r="G13" i="16" s="1"/>
  <c r="J45" i="19"/>
  <c r="G45" i="19"/>
  <c r="F45" i="19"/>
  <c r="J44" i="19"/>
  <c r="G44" i="19"/>
  <c r="F44" i="19"/>
  <c r="F43" i="19"/>
  <c r="G43" i="19" s="1"/>
  <c r="J43" i="19" s="1"/>
  <c r="G42" i="19"/>
  <c r="J42" i="19" s="1"/>
  <c r="F42" i="19"/>
  <c r="J41" i="19"/>
  <c r="G41" i="19"/>
  <c r="F41" i="19"/>
  <c r="F40" i="19"/>
  <c r="G40" i="19" s="1"/>
  <c r="J40" i="19" s="1"/>
  <c r="G39" i="19"/>
  <c r="J39" i="19" s="1"/>
  <c r="F39" i="19"/>
  <c r="G38" i="19"/>
  <c r="J38" i="19" s="1"/>
  <c r="F38" i="19"/>
  <c r="F37" i="19"/>
  <c r="G37" i="19" s="1"/>
  <c r="J37" i="19" s="1"/>
  <c r="F36" i="19"/>
  <c r="G36" i="19" s="1"/>
  <c r="J36" i="19" s="1"/>
  <c r="G35" i="19"/>
  <c r="J35" i="19" s="1"/>
  <c r="F35" i="19"/>
  <c r="F34" i="19"/>
  <c r="G34" i="19" s="1"/>
  <c r="J34" i="19" s="1"/>
  <c r="J33" i="19"/>
  <c r="G33" i="19"/>
  <c r="F33" i="19"/>
  <c r="F32" i="19"/>
  <c r="G32" i="19" s="1"/>
  <c r="J32" i="19" s="1"/>
  <c r="G31" i="19"/>
  <c r="J31" i="19" s="1"/>
  <c r="F31" i="19"/>
  <c r="G30" i="19"/>
  <c r="J30" i="19" s="1"/>
  <c r="F30" i="19"/>
  <c r="F29" i="19"/>
  <c r="G29" i="19" s="1"/>
  <c r="J29" i="19" s="1"/>
  <c r="F28" i="19"/>
  <c r="G28" i="19" s="1"/>
  <c r="J28" i="19" s="1"/>
  <c r="G27" i="19"/>
  <c r="J27" i="19" s="1"/>
  <c r="F27" i="19"/>
  <c r="F26" i="19"/>
  <c r="G26" i="19" s="1"/>
  <c r="J26" i="19" s="1"/>
  <c r="J25" i="19"/>
  <c r="G25" i="19"/>
  <c r="F25" i="19"/>
  <c r="F24" i="19"/>
  <c r="G24" i="19" s="1"/>
  <c r="J24" i="19" s="1"/>
  <c r="G23" i="19"/>
  <c r="J23" i="19" s="1"/>
  <c r="F23" i="19"/>
  <c r="G22" i="19"/>
  <c r="J22" i="19" s="1"/>
  <c r="F22" i="19"/>
  <c r="F21" i="19"/>
  <c r="G21" i="19" s="1"/>
  <c r="J21" i="19" s="1"/>
  <c r="F20" i="19"/>
  <c r="G20" i="19" s="1"/>
  <c r="J20" i="19" s="1"/>
  <c r="G19" i="19"/>
  <c r="J19" i="19" s="1"/>
  <c r="F19" i="19"/>
  <c r="F18" i="19"/>
  <c r="G18" i="19" s="1"/>
  <c r="J18" i="19" s="1"/>
  <c r="J17" i="19"/>
  <c r="G17" i="19"/>
  <c r="F17" i="19"/>
  <c r="F16" i="19"/>
  <c r="G16" i="19" s="1"/>
  <c r="J16" i="19" s="1"/>
  <c r="G15" i="19"/>
  <c r="J15" i="19" s="1"/>
  <c r="F15" i="19"/>
  <c r="G14" i="19"/>
  <c r="J14" i="19" s="1"/>
  <c r="F14" i="19"/>
  <c r="F13" i="19"/>
  <c r="G13" i="19" s="1"/>
  <c r="J13" i="19" s="1"/>
  <c r="F12" i="19"/>
  <c r="G12" i="19" s="1"/>
  <c r="J12" i="19" s="1"/>
  <c r="G11" i="19"/>
  <c r="J11" i="19" s="1"/>
  <c r="F11" i="19"/>
  <c r="F10" i="19"/>
  <c r="G10" i="19" s="1"/>
  <c r="J10" i="19" s="1"/>
  <c r="J9" i="19"/>
  <c r="G9" i="19"/>
  <c r="F9" i="19"/>
  <c r="F8" i="19"/>
  <c r="G8" i="19" s="1"/>
  <c r="J8" i="19" s="1"/>
  <c r="G7" i="19"/>
  <c r="J7" i="19" s="1"/>
  <c r="F7" i="19"/>
  <c r="G6" i="19"/>
  <c r="J6" i="19" s="1"/>
  <c r="F6" i="19"/>
  <c r="F5" i="19"/>
  <c r="G5" i="19" s="1"/>
  <c r="J5" i="19" s="1"/>
  <c r="F4" i="19"/>
  <c r="G4" i="19" s="1"/>
  <c r="J4" i="19" s="1"/>
  <c r="G3" i="19"/>
  <c r="J3" i="19" s="1"/>
  <c r="F3" i="19"/>
  <c r="F2" i="19"/>
  <c r="H41" i="19" s="1"/>
  <c r="L41" i="19" s="1"/>
  <c r="O2" i="12"/>
  <c r="F10" i="16"/>
  <c r="E10" i="16"/>
  <c r="C10" i="16"/>
  <c r="A10" i="16"/>
  <c r="G10" i="16" s="1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2" i="17"/>
  <c r="F3" i="17"/>
  <c r="G3" i="17" s="1"/>
  <c r="F4" i="17"/>
  <c r="G4" i="17" s="1"/>
  <c r="F5" i="17"/>
  <c r="F6" i="17"/>
  <c r="F7" i="17"/>
  <c r="F8" i="17"/>
  <c r="F9" i="17"/>
  <c r="F10" i="17"/>
  <c r="F11" i="17"/>
  <c r="F12" i="17"/>
  <c r="G12" i="17" s="1"/>
  <c r="F13" i="17"/>
  <c r="F14" i="17"/>
  <c r="F15" i="17"/>
  <c r="F16" i="17"/>
  <c r="G16" i="17" s="1"/>
  <c r="F17" i="17"/>
  <c r="F18" i="17"/>
  <c r="F19" i="17"/>
  <c r="G19" i="17" s="1"/>
  <c r="F20" i="17"/>
  <c r="F21" i="17"/>
  <c r="F22" i="17"/>
  <c r="F23" i="17"/>
  <c r="G23" i="17" s="1"/>
  <c r="F24" i="17"/>
  <c r="F25" i="17"/>
  <c r="F26" i="17"/>
  <c r="G26" i="17" s="1"/>
  <c r="F27" i="17"/>
  <c r="G27" i="17" s="1"/>
  <c r="F28" i="17"/>
  <c r="G28" i="17" s="1"/>
  <c r="F29" i="17"/>
  <c r="F30" i="17"/>
  <c r="F31" i="17"/>
  <c r="F32" i="17"/>
  <c r="G32" i="17" s="1"/>
  <c r="F33" i="17"/>
  <c r="F34" i="17"/>
  <c r="F35" i="17"/>
  <c r="F36" i="17"/>
  <c r="G36" i="17" s="1"/>
  <c r="F37" i="17"/>
  <c r="F38" i="17"/>
  <c r="F39" i="17"/>
  <c r="F40" i="17"/>
  <c r="G40" i="17" s="1"/>
  <c r="F41" i="17"/>
  <c r="F42" i="17"/>
  <c r="F43" i="17"/>
  <c r="G43" i="17" s="1"/>
  <c r="F44" i="17"/>
  <c r="G44" i="17" s="1"/>
  <c r="F45" i="17"/>
  <c r="F2" i="17"/>
  <c r="G2" i="17" s="1"/>
  <c r="G9" i="17"/>
  <c r="G10" i="17"/>
  <c r="G17" i="17"/>
  <c r="G18" i="17"/>
  <c r="G24" i="17"/>
  <c r="G25" i="17"/>
  <c r="G33" i="17"/>
  <c r="G34" i="17"/>
  <c r="G41" i="17"/>
  <c r="G42" i="17"/>
  <c r="G45" i="17"/>
  <c r="G39" i="17"/>
  <c r="G38" i="17"/>
  <c r="G37" i="17"/>
  <c r="G35" i="17"/>
  <c r="G31" i="17"/>
  <c r="G30" i="17"/>
  <c r="G29" i="17"/>
  <c r="G22" i="17"/>
  <c r="G21" i="17"/>
  <c r="G20" i="17"/>
  <c r="G15" i="17"/>
  <c r="G14" i="17"/>
  <c r="G13" i="17"/>
  <c r="G11" i="17"/>
  <c r="G8" i="17"/>
  <c r="G7" i="17"/>
  <c r="G6" i="17"/>
  <c r="G5" i="17"/>
  <c r="G7" i="16"/>
  <c r="F7" i="16"/>
  <c r="E7" i="16"/>
  <c r="C7" i="16"/>
  <c r="A7" i="16"/>
  <c r="G4" i="16"/>
  <c r="H15" i="19" l="1"/>
  <c r="L15" i="19" s="1"/>
  <c r="H23" i="19"/>
  <c r="L23" i="19" s="1"/>
  <c r="H6" i="19"/>
  <c r="L6" i="19" s="1"/>
  <c r="H14" i="19"/>
  <c r="L14" i="19" s="1"/>
  <c r="H10" i="19"/>
  <c r="L10" i="19" s="1"/>
  <c r="H26" i="19"/>
  <c r="L26" i="19" s="1"/>
  <c r="H42" i="19"/>
  <c r="L42" i="19" s="1"/>
  <c r="H8" i="19"/>
  <c r="L8" i="19" s="1"/>
  <c r="H16" i="19"/>
  <c r="L16" i="19" s="1"/>
  <c r="H24" i="19"/>
  <c r="L24" i="19" s="1"/>
  <c r="H32" i="19"/>
  <c r="L32" i="19" s="1"/>
  <c r="H40" i="19"/>
  <c r="L40" i="19" s="1"/>
  <c r="H22" i="19"/>
  <c r="L22" i="19" s="1"/>
  <c r="H30" i="19"/>
  <c r="L30" i="19" s="1"/>
  <c r="H38" i="19"/>
  <c r="L38" i="19" s="1"/>
  <c r="H5" i="19"/>
  <c r="L5" i="19" s="1"/>
  <c r="H13" i="19"/>
  <c r="L13" i="19" s="1"/>
  <c r="H21" i="19"/>
  <c r="L21" i="19" s="1"/>
  <c r="H29" i="19"/>
  <c r="L29" i="19" s="1"/>
  <c r="H37" i="19"/>
  <c r="L37" i="19" s="1"/>
  <c r="H45" i="19"/>
  <c r="L45" i="19" s="1"/>
  <c r="H44" i="19"/>
  <c r="L44" i="19" s="1"/>
  <c r="H4" i="19"/>
  <c r="L4" i="19" s="1"/>
  <c r="H12" i="19"/>
  <c r="L12" i="19" s="1"/>
  <c r="H20" i="19"/>
  <c r="L20" i="19" s="1"/>
  <c r="H28" i="19"/>
  <c r="L28" i="19" s="1"/>
  <c r="H36" i="19"/>
  <c r="L36" i="19" s="1"/>
  <c r="G2" i="19"/>
  <c r="H3" i="19"/>
  <c r="L3" i="19" s="1"/>
  <c r="H11" i="19"/>
  <c r="L11" i="19" s="1"/>
  <c r="H19" i="19"/>
  <c r="L19" i="19" s="1"/>
  <c r="H27" i="19"/>
  <c r="L27" i="19" s="1"/>
  <c r="H35" i="19"/>
  <c r="L35" i="19" s="1"/>
  <c r="H43" i="19"/>
  <c r="L43" i="19" s="1"/>
  <c r="H7" i="19"/>
  <c r="L7" i="19" s="1"/>
  <c r="H31" i="19"/>
  <c r="L31" i="19" s="1"/>
  <c r="H39" i="19"/>
  <c r="L39" i="19" s="1"/>
  <c r="H2" i="19"/>
  <c r="L2" i="19" s="1"/>
  <c r="H18" i="19"/>
  <c r="L18" i="19" s="1"/>
  <c r="H34" i="19"/>
  <c r="L34" i="19" s="1"/>
  <c r="H9" i="19"/>
  <c r="L9" i="19" s="1"/>
  <c r="H17" i="19"/>
  <c r="L17" i="19" s="1"/>
  <c r="H25" i="19"/>
  <c r="L25" i="19" s="1"/>
  <c r="H33" i="19"/>
  <c r="L33" i="19" s="1"/>
  <c r="F4" i="16"/>
  <c r="E4" i="16"/>
  <c r="C4" i="16"/>
  <c r="A4" i="16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2" i="12"/>
  <c r="L3" i="14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2" i="12"/>
  <c r="G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E24" i="15" a="1"/>
  <c r="E24" i="15" s="1"/>
  <c r="D24" i="15" a="1"/>
  <c r="D24" i="15" s="1"/>
  <c r="C42" i="15" a="1"/>
  <c r="C42" i="15" s="1"/>
  <c r="C38" i="15" a="1"/>
  <c r="C38" i="15" s="1"/>
  <c r="C34" i="15" a="1"/>
  <c r="C34" i="15" s="1"/>
  <c r="C30" i="15" a="1"/>
  <c r="C30" i="15" s="1"/>
  <c r="C26" i="15" a="1"/>
  <c r="C26" i="15" s="1"/>
  <c r="C22" i="15" a="1"/>
  <c r="C22" i="15" s="1"/>
  <c r="C18" i="15" a="1"/>
  <c r="C18" i="15" s="1"/>
  <c r="C14" i="15" a="1"/>
  <c r="C14" i="15" s="1"/>
  <c r="C10" i="15" a="1"/>
  <c r="C10" i="15" s="1"/>
  <c r="C6" i="15" a="1"/>
  <c r="C6" i="15" s="1"/>
  <c r="C2" i="15" a="1"/>
  <c r="C2" i="15" s="1"/>
  <c r="G46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2" i="12"/>
  <c r="F2" i="14"/>
  <c r="E2" i="14"/>
  <c r="G3" i="14" s="1"/>
  <c r="H3" i="14" s="1"/>
  <c r="I42" i="19" l="1"/>
  <c r="I34" i="19"/>
  <c r="I26" i="19"/>
  <c r="I18" i="19"/>
  <c r="I10" i="19"/>
  <c r="I2" i="19"/>
  <c r="I27" i="19"/>
  <c r="I11" i="19"/>
  <c r="I15" i="19"/>
  <c r="I7" i="19"/>
  <c r="I40" i="19"/>
  <c r="I24" i="19"/>
  <c r="I16" i="19"/>
  <c r="I8" i="19"/>
  <c r="I44" i="19"/>
  <c r="I36" i="19"/>
  <c r="I28" i="19"/>
  <c r="I20" i="19"/>
  <c r="I12" i="19"/>
  <c r="I4" i="19"/>
  <c r="I37" i="19"/>
  <c r="I29" i="19"/>
  <c r="I21" i="19"/>
  <c r="I13" i="19"/>
  <c r="I5" i="19"/>
  <c r="I45" i="19"/>
  <c r="I38" i="19"/>
  <c r="I30" i="19"/>
  <c r="I22" i="19"/>
  <c r="I14" i="19"/>
  <c r="I6" i="19"/>
  <c r="I39" i="19"/>
  <c r="I31" i="19"/>
  <c r="I23" i="19"/>
  <c r="I41" i="19"/>
  <c r="I33" i="19"/>
  <c r="I25" i="19"/>
  <c r="I17" i="19"/>
  <c r="I9" i="19"/>
  <c r="J2" i="19"/>
  <c r="I43" i="19"/>
  <c r="I35" i="19"/>
  <c r="I19" i="19"/>
  <c r="I3" i="19"/>
  <c r="I32" i="19"/>
  <c r="J3" i="14"/>
  <c r="N3" i="14" s="1"/>
  <c r="I3" i="14"/>
  <c r="E3" i="14"/>
  <c r="F3" i="14" s="1"/>
  <c r="E4" i="14" s="1"/>
  <c r="F4" i="14" s="1"/>
  <c r="G5" i="14" s="1"/>
  <c r="H5" i="14" s="1"/>
  <c r="I5" i="14" s="1"/>
  <c r="L5" i="14" s="1"/>
  <c r="K44" i="19" l="1"/>
  <c r="K36" i="19"/>
  <c r="K28" i="19"/>
  <c r="K20" i="19"/>
  <c r="K12" i="19"/>
  <c r="K4" i="19"/>
  <c r="K21" i="19"/>
  <c r="K13" i="19"/>
  <c r="K17" i="19"/>
  <c r="K9" i="19"/>
  <c r="K26" i="19"/>
  <c r="K18" i="19"/>
  <c r="K10" i="19"/>
  <c r="K2" i="19"/>
  <c r="K45" i="19"/>
  <c r="K38" i="19"/>
  <c r="K30" i="19"/>
  <c r="K22" i="19"/>
  <c r="K14" i="19"/>
  <c r="K6" i="19"/>
  <c r="K31" i="19"/>
  <c r="K23" i="19"/>
  <c r="K15" i="19"/>
  <c r="K7" i="19"/>
  <c r="K39" i="19"/>
  <c r="K40" i="19"/>
  <c r="K32" i="19"/>
  <c r="K24" i="19"/>
  <c r="K16" i="19"/>
  <c r="K8" i="19"/>
  <c r="K41" i="19"/>
  <c r="K33" i="19"/>
  <c r="K25" i="19"/>
  <c r="K42" i="19"/>
  <c r="K43" i="19"/>
  <c r="K35" i="19"/>
  <c r="K27" i="19"/>
  <c r="K19" i="19"/>
  <c r="K11" i="19"/>
  <c r="K3" i="19"/>
  <c r="K37" i="19"/>
  <c r="K29" i="19"/>
  <c r="K5" i="19"/>
  <c r="K34" i="19"/>
  <c r="E5" i="14"/>
  <c r="F5" i="14" s="1"/>
  <c r="E6" i="14" s="1"/>
  <c r="G4" i="14"/>
  <c r="H4" i="14" s="1"/>
  <c r="K3" i="14"/>
  <c r="M3" i="14" l="1"/>
  <c r="I4" i="14"/>
  <c r="J4" i="14"/>
  <c r="N4" i="14" s="1"/>
  <c r="J5" i="14"/>
  <c r="N5" i="14" s="1"/>
  <c r="G6" i="14"/>
  <c r="H6" i="14" s="1"/>
  <c r="I6" i="14" s="1"/>
  <c r="L6" i="14" s="1"/>
  <c r="F6" i="14"/>
  <c r="E7" i="14" s="1"/>
  <c r="J6" i="14" l="1"/>
  <c r="N6" i="14" s="1"/>
  <c r="L4" i="14"/>
  <c r="K4" i="14"/>
  <c r="K6" i="14"/>
  <c r="K5" i="14"/>
  <c r="G7" i="14"/>
  <c r="H7" i="14" s="1"/>
  <c r="F7" i="14"/>
  <c r="E8" i="14" s="1"/>
  <c r="I7" i="14" l="1"/>
  <c r="J7" i="14"/>
  <c r="M5" i="14"/>
  <c r="M4" i="14"/>
  <c r="M6" i="14"/>
  <c r="G8" i="14"/>
  <c r="H8" i="14" s="1"/>
  <c r="F8" i="14"/>
  <c r="E9" i="14" s="1"/>
  <c r="N7" i="14" l="1"/>
  <c r="J8" i="14"/>
  <c r="L7" i="14"/>
  <c r="K7" i="14"/>
  <c r="I8" i="14"/>
  <c r="L8" i="14" s="1"/>
  <c r="G9" i="14"/>
  <c r="H9" i="14" s="1"/>
  <c r="F9" i="14"/>
  <c r="E10" i="14" s="1"/>
  <c r="N8" i="14" l="1"/>
  <c r="K8" i="14"/>
  <c r="I9" i="14"/>
  <c r="M7" i="14"/>
  <c r="M8" i="14"/>
  <c r="J9" i="14"/>
  <c r="N9" i="14" s="1"/>
  <c r="G10" i="14"/>
  <c r="H10" i="14" s="1"/>
  <c r="F10" i="14"/>
  <c r="E11" i="14" s="1"/>
  <c r="L9" i="14" l="1"/>
  <c r="I10" i="14"/>
  <c r="J10" i="14"/>
  <c r="N10" i="14" s="1"/>
  <c r="K9" i="14"/>
  <c r="G11" i="14"/>
  <c r="H11" i="14" s="1"/>
  <c r="F11" i="14"/>
  <c r="E12" i="14" s="1"/>
  <c r="M9" i="14" l="1"/>
  <c r="I11" i="14"/>
  <c r="J11" i="14"/>
  <c r="N11" i="14" s="1"/>
  <c r="L10" i="14"/>
  <c r="K10" i="14"/>
  <c r="G12" i="14"/>
  <c r="H12" i="14" s="1"/>
  <c r="F12" i="14"/>
  <c r="E13" i="14" s="1"/>
  <c r="L11" i="14" l="1"/>
  <c r="I12" i="14"/>
  <c r="J12" i="14"/>
  <c r="N12" i="14" s="1"/>
  <c r="K11" i="14"/>
  <c r="M10" i="14"/>
  <c r="G13" i="14"/>
  <c r="H13" i="14" s="1"/>
  <c r="F13" i="14"/>
  <c r="E14" i="14" s="1"/>
  <c r="L12" i="14" l="1"/>
  <c r="M12" i="14" s="1"/>
  <c r="K12" i="14"/>
  <c r="I13" i="14"/>
  <c r="J13" i="14"/>
  <c r="N13" i="14" s="1"/>
  <c r="M11" i="14"/>
  <c r="G14" i="14"/>
  <c r="H14" i="14" s="1"/>
  <c r="F14" i="14"/>
  <c r="E15" i="14" s="1"/>
  <c r="L13" i="14" l="1"/>
  <c r="M13" i="14" s="1"/>
  <c r="K13" i="14"/>
  <c r="I14" i="14"/>
  <c r="J14" i="14"/>
  <c r="N14" i="14" s="1"/>
  <c r="G15" i="14"/>
  <c r="H15" i="14" s="1"/>
  <c r="F15" i="14"/>
  <c r="E16" i="14" s="1"/>
  <c r="I15" i="14" l="1"/>
  <c r="J15" i="14"/>
  <c r="N15" i="14" s="1"/>
  <c r="L14" i="14"/>
  <c r="M14" i="14" s="1"/>
  <c r="K14" i="14"/>
  <c r="G16" i="14"/>
  <c r="H16" i="14" s="1"/>
  <c r="F16" i="14"/>
  <c r="E17" i="14" s="1"/>
  <c r="I16" i="14" l="1"/>
  <c r="J16" i="14"/>
  <c r="N16" i="14" s="1"/>
  <c r="L15" i="14"/>
  <c r="M15" i="14" s="1"/>
  <c r="K15" i="14"/>
  <c r="G17" i="14"/>
  <c r="H17" i="14" s="1"/>
  <c r="F17" i="14"/>
  <c r="E18" i="14" s="1"/>
  <c r="I17" i="14" l="1"/>
  <c r="J17" i="14"/>
  <c r="N17" i="14" s="1"/>
  <c r="L16" i="14"/>
  <c r="M16" i="14" s="1"/>
  <c r="K16" i="14"/>
  <c r="G18" i="14"/>
  <c r="H18" i="14" s="1"/>
  <c r="F18" i="14"/>
  <c r="E19" i="14" s="1"/>
  <c r="I18" i="14" l="1"/>
  <c r="J18" i="14"/>
  <c r="N18" i="14" s="1"/>
  <c r="L17" i="14"/>
  <c r="M17" i="14" s="1"/>
  <c r="K17" i="14"/>
  <c r="G19" i="14"/>
  <c r="H19" i="14" s="1"/>
  <c r="F19" i="14"/>
  <c r="E20" i="14" s="1"/>
  <c r="I19" i="14" l="1"/>
  <c r="J19" i="14"/>
  <c r="N19" i="14" s="1"/>
  <c r="L18" i="14"/>
  <c r="M18" i="14" s="1"/>
  <c r="K18" i="14"/>
  <c r="G20" i="14"/>
  <c r="H20" i="14" s="1"/>
  <c r="F20" i="14"/>
  <c r="E21" i="14" s="1"/>
  <c r="I20" i="14" l="1"/>
  <c r="J20" i="14"/>
  <c r="N20" i="14" s="1"/>
  <c r="L19" i="14"/>
  <c r="M19" i="14" s="1"/>
  <c r="K19" i="14"/>
  <c r="G21" i="14"/>
  <c r="H21" i="14" s="1"/>
  <c r="F21" i="14"/>
  <c r="E22" i="14" s="1"/>
  <c r="I21" i="14" l="1"/>
  <c r="J21" i="14"/>
  <c r="N21" i="14" s="1"/>
  <c r="L20" i="14"/>
  <c r="M20" i="14" s="1"/>
  <c r="K20" i="14"/>
  <c r="G22" i="14"/>
  <c r="H22" i="14" s="1"/>
  <c r="F22" i="14"/>
  <c r="E23" i="14" s="1"/>
  <c r="I22" i="14" l="1"/>
  <c r="J22" i="14"/>
  <c r="N22" i="14" s="1"/>
  <c r="L21" i="14"/>
  <c r="M21" i="14" s="1"/>
  <c r="K21" i="14"/>
  <c r="G23" i="14"/>
  <c r="F23" i="14"/>
  <c r="E24" i="14" s="1"/>
  <c r="H23" i="14" l="1"/>
  <c r="I23" i="14"/>
  <c r="J23" i="14"/>
  <c r="N23" i="14" s="1"/>
  <c r="L22" i="14"/>
  <c r="M22" i="14" s="1"/>
  <c r="K22" i="14"/>
  <c r="G24" i="14"/>
  <c r="H24" i="14" s="1"/>
  <c r="F24" i="14"/>
  <c r="E25" i="14" s="1"/>
  <c r="I24" i="14" l="1"/>
  <c r="J24" i="14"/>
  <c r="N24" i="14" s="1"/>
  <c r="L23" i="14"/>
  <c r="M23" i="14" s="1"/>
  <c r="K23" i="14"/>
  <c r="G25" i="14"/>
  <c r="F25" i="14"/>
  <c r="E26" i="14" s="1"/>
  <c r="H25" i="14" l="1"/>
  <c r="I25" i="14"/>
  <c r="J25" i="14"/>
  <c r="N25" i="14" s="1"/>
  <c r="L24" i="14"/>
  <c r="M24" i="14" s="1"/>
  <c r="K24" i="14"/>
  <c r="G26" i="14"/>
  <c r="H26" i="14" s="1"/>
  <c r="F26" i="14"/>
  <c r="E27" i="14" s="1"/>
  <c r="I26" i="14" l="1"/>
  <c r="J26" i="14"/>
  <c r="N26" i="14" s="1"/>
  <c r="L25" i="14"/>
  <c r="M25" i="14" s="1"/>
  <c r="K25" i="14"/>
  <c r="G27" i="14"/>
  <c r="F27" i="14"/>
  <c r="E28" i="14" s="1"/>
  <c r="H27" i="14" l="1"/>
  <c r="I27" i="14"/>
  <c r="J27" i="14"/>
  <c r="N27" i="14" s="1"/>
  <c r="L26" i="14"/>
  <c r="M26" i="14" s="1"/>
  <c r="K26" i="14"/>
  <c r="G28" i="14"/>
  <c r="H28" i="14" s="1"/>
  <c r="F28" i="14"/>
  <c r="E29" i="14" s="1"/>
  <c r="I28" i="14" l="1"/>
  <c r="J28" i="14"/>
  <c r="N28" i="14" s="1"/>
  <c r="L27" i="14"/>
  <c r="M27" i="14" s="1"/>
  <c r="K27" i="14"/>
  <c r="G29" i="14"/>
  <c r="F29" i="14"/>
  <c r="E30" i="14" s="1"/>
  <c r="H29" i="14" l="1"/>
  <c r="I29" i="14" s="1"/>
  <c r="J29" i="14"/>
  <c r="N29" i="14" s="1"/>
  <c r="L28" i="14"/>
  <c r="M28" i="14" s="1"/>
  <c r="K28" i="14"/>
  <c r="G30" i="14"/>
  <c r="H30" i="14" s="1"/>
  <c r="F30" i="14"/>
  <c r="E31" i="14" s="1"/>
  <c r="I30" i="14" l="1"/>
  <c r="J30" i="14"/>
  <c r="N30" i="14" s="1"/>
  <c r="L29" i="14"/>
  <c r="M29" i="14" s="1"/>
  <c r="K29" i="14"/>
  <c r="G31" i="14"/>
  <c r="F31" i="14"/>
  <c r="E32" i="14" s="1"/>
  <c r="H31" i="14" l="1"/>
  <c r="I31" i="14"/>
  <c r="J31" i="14"/>
  <c r="N31" i="14" s="1"/>
  <c r="L30" i="14"/>
  <c r="M30" i="14" s="1"/>
  <c r="K30" i="14"/>
  <c r="G32" i="14"/>
  <c r="H32" i="14" s="1"/>
  <c r="F32" i="14"/>
  <c r="E33" i="14" s="1"/>
  <c r="I32" i="14" l="1"/>
  <c r="J32" i="14"/>
  <c r="N32" i="14" s="1"/>
  <c r="L31" i="14"/>
  <c r="M31" i="14" s="1"/>
  <c r="K31" i="14"/>
  <c r="G33" i="14"/>
  <c r="H33" i="14" s="1"/>
  <c r="F33" i="14"/>
  <c r="E34" i="14" s="1"/>
  <c r="I33" i="14" l="1"/>
  <c r="J33" i="14"/>
  <c r="N33" i="14" s="1"/>
  <c r="L32" i="14"/>
  <c r="M32" i="14" s="1"/>
  <c r="K32" i="14"/>
  <c r="G34" i="14"/>
  <c r="H34" i="14" s="1"/>
  <c r="F34" i="14"/>
  <c r="E35" i="14" s="1"/>
  <c r="I34" i="14" l="1"/>
  <c r="J34" i="14"/>
  <c r="N34" i="14" s="1"/>
  <c r="L33" i="14"/>
  <c r="M33" i="14" s="1"/>
  <c r="K33" i="14"/>
  <c r="G35" i="14"/>
  <c r="H35" i="14" s="1"/>
  <c r="F35" i="14"/>
  <c r="E36" i="14" s="1"/>
  <c r="I35" i="14" l="1"/>
  <c r="J35" i="14"/>
  <c r="N35" i="14" s="1"/>
  <c r="L34" i="14"/>
  <c r="M34" i="14" s="1"/>
  <c r="K34" i="14"/>
  <c r="G36" i="14"/>
  <c r="H36" i="14" s="1"/>
  <c r="F36" i="14"/>
  <c r="E37" i="14" s="1"/>
  <c r="I36" i="14" l="1"/>
  <c r="J36" i="14"/>
  <c r="N36" i="14" s="1"/>
  <c r="L35" i="14"/>
  <c r="M35" i="14" s="1"/>
  <c r="K35" i="14"/>
  <c r="G37" i="14"/>
  <c r="H37" i="14" s="1"/>
  <c r="F37" i="14"/>
  <c r="E38" i="14" s="1"/>
  <c r="I37" i="14" l="1"/>
  <c r="J37" i="14"/>
  <c r="N37" i="14" s="1"/>
  <c r="L36" i="14"/>
  <c r="M36" i="14" s="1"/>
  <c r="K36" i="14"/>
  <c r="G38" i="14"/>
  <c r="H38" i="14" s="1"/>
  <c r="F38" i="14"/>
  <c r="E39" i="14" s="1"/>
  <c r="I38" i="14" l="1"/>
  <c r="J38" i="14"/>
  <c r="N38" i="14" s="1"/>
  <c r="L37" i="14"/>
  <c r="M37" i="14" s="1"/>
  <c r="K37" i="14"/>
  <c r="G39" i="14"/>
  <c r="H39" i="14" s="1"/>
  <c r="F39" i="14"/>
  <c r="E40" i="14" s="1"/>
  <c r="I39" i="14" l="1"/>
  <c r="J39" i="14"/>
  <c r="N39" i="14" s="1"/>
  <c r="L38" i="14"/>
  <c r="M38" i="14" s="1"/>
  <c r="K38" i="14"/>
  <c r="G40" i="14"/>
  <c r="H40" i="14" s="1"/>
  <c r="F40" i="14"/>
  <c r="E41" i="14" s="1"/>
  <c r="I40" i="14" l="1"/>
  <c r="J40" i="14"/>
  <c r="N40" i="14" s="1"/>
  <c r="L39" i="14"/>
  <c r="M39" i="14" s="1"/>
  <c r="K39" i="14"/>
  <c r="G41" i="14"/>
  <c r="H41" i="14" s="1"/>
  <c r="F41" i="14"/>
  <c r="G42" i="14" s="1"/>
  <c r="H42" i="14" s="1"/>
  <c r="E42" i="14" l="1"/>
  <c r="F42" i="14" s="1"/>
  <c r="E43" i="14" s="1"/>
  <c r="I42" i="14"/>
  <c r="J42" i="14"/>
  <c r="N42" i="14" s="1"/>
  <c r="I41" i="14"/>
  <c r="J41" i="14"/>
  <c r="N41" i="14" s="1"/>
  <c r="L40" i="14"/>
  <c r="M40" i="14" s="1"/>
  <c r="K40" i="14"/>
  <c r="L41" i="14" l="1"/>
  <c r="M41" i="14" s="1"/>
  <c r="K41" i="14"/>
  <c r="L42" i="14"/>
  <c r="K42" i="14"/>
  <c r="G43" i="14"/>
  <c r="H43" i="14" s="1"/>
  <c r="F43" i="14"/>
  <c r="E44" i="14" s="1"/>
  <c r="M42" i="14" l="1"/>
  <c r="I43" i="14"/>
  <c r="J43" i="14"/>
  <c r="N43" i="14" s="1"/>
  <c r="G44" i="14"/>
  <c r="H44" i="14" s="1"/>
  <c r="F44" i="14"/>
  <c r="E45" i="14" s="1"/>
  <c r="I44" i="14" l="1"/>
  <c r="J44" i="14"/>
  <c r="N44" i="14" s="1"/>
  <c r="L43" i="14"/>
  <c r="M43" i="14" s="1"/>
  <c r="K43" i="14"/>
  <c r="G45" i="14"/>
  <c r="H45" i="14" s="1"/>
  <c r="F45" i="14"/>
  <c r="E46" i="14" s="1"/>
  <c r="F46" i="14" l="1"/>
  <c r="G58" i="14" s="1"/>
  <c r="I45" i="14"/>
  <c r="J45" i="14"/>
  <c r="N45" i="14" s="1"/>
  <c r="L44" i="14"/>
  <c r="M44" i="14" s="1"/>
  <c r="K44" i="14"/>
  <c r="G46" i="14"/>
  <c r="H46" i="14" s="1"/>
  <c r="G65" i="14" l="1"/>
  <c r="G49" i="14"/>
  <c r="G56" i="14"/>
  <c r="G48" i="14"/>
  <c r="G69" i="14"/>
  <c r="G63" i="14"/>
  <c r="G55" i="14"/>
  <c r="G57" i="14"/>
  <c r="G61" i="14"/>
  <c r="G53" i="14"/>
  <c r="G64" i="14"/>
  <c r="G54" i="14"/>
  <c r="G70" i="14"/>
  <c r="G47" i="14"/>
  <c r="G68" i="14"/>
  <c r="G60" i="14"/>
  <c r="G52" i="14"/>
  <c r="G62" i="14"/>
  <c r="G67" i="14"/>
  <c r="G59" i="14"/>
  <c r="G51" i="14"/>
  <c r="G66" i="14"/>
  <c r="G50" i="14"/>
  <c r="I46" i="14"/>
  <c r="J46" i="14"/>
  <c r="L45" i="14"/>
  <c r="M45" i="14" s="1"/>
  <c r="K45" i="14"/>
  <c r="N46" i="14" l="1"/>
  <c r="J48" i="14"/>
  <c r="L46" i="14"/>
  <c r="M46" i="14" s="1"/>
  <c r="K46" i="14"/>
  <c r="K49" i="14" l="1"/>
  <c r="K48" i="14"/>
  <c r="N48" i="14"/>
  <c r="N49" i="14"/>
  <c r="H32" i="12" l="1"/>
  <c r="H24" i="12"/>
  <c r="H16" i="12"/>
  <c r="H8" i="12"/>
  <c r="H40" i="12"/>
  <c r="H2" i="12"/>
  <c r="I2" i="12" s="1"/>
  <c r="H45" i="12"/>
  <c r="H37" i="12"/>
  <c r="H34" i="12"/>
  <c r="H18" i="12"/>
  <c r="H42" i="12"/>
  <c r="H26" i="12"/>
  <c r="H10" i="12"/>
  <c r="H29" i="12"/>
  <c r="H21" i="12"/>
  <c r="H13" i="12"/>
  <c r="H5" i="12"/>
  <c r="H43" i="12"/>
  <c r="H35" i="12"/>
  <c r="H27" i="12"/>
  <c r="H19" i="12"/>
  <c r="H11" i="12"/>
  <c r="H3" i="12"/>
  <c r="H17" i="12"/>
  <c r="H25" i="12"/>
  <c r="H39" i="12"/>
  <c r="H31" i="12"/>
  <c r="H23" i="12"/>
  <c r="H15" i="12"/>
  <c r="H7" i="12"/>
  <c r="H33" i="12"/>
  <c r="H38" i="12"/>
  <c r="H14" i="12"/>
  <c r="H9" i="12"/>
  <c r="H30" i="12"/>
  <c r="H22" i="12"/>
  <c r="H6" i="12"/>
  <c r="H44" i="12"/>
  <c r="H36" i="12"/>
  <c r="H28" i="12"/>
  <c r="H20" i="12"/>
  <c r="H12" i="12"/>
  <c r="H4" i="12"/>
  <c r="H4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<sst xmlns="http://schemas.openxmlformats.org/spreadsheetml/2006/main" count="218" uniqueCount="89">
  <si>
    <t>Fecha</t>
  </si>
  <si>
    <t>Último</t>
  </si>
  <si>
    <t>Apertura</t>
  </si>
  <si>
    <t>Máximo</t>
  </si>
  <si>
    <t>Mínimo</t>
  </si>
  <si>
    <t>Vol.(En Millones)</t>
  </si>
  <si>
    <t>% var.</t>
  </si>
  <si>
    <t>Año</t>
  </si>
  <si>
    <t>Trimestre</t>
  </si>
  <si>
    <t>Periodo</t>
  </si>
  <si>
    <t>Trim.1</t>
  </si>
  <si>
    <t>Trim.2</t>
  </si>
  <si>
    <t>Trim.3</t>
  </si>
  <si>
    <t>Trim.4</t>
  </si>
  <si>
    <t>Etiquetas de fila</t>
  </si>
  <si>
    <t>Total general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</si>
  <si>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</si>
  <si>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</si>
  <si>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</si>
  <si>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</si>
  <si>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</si>
  <si>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</si>
  <si>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</si>
  <si>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</si>
  <si>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</si>
  <si>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Promedio de Apertura</t>
  </si>
  <si>
    <t>X2</t>
  </si>
  <si>
    <t>X3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</si>
  <si>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</si>
  <si>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</si>
  <si>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</si>
  <si>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</si>
  <si>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</si>
  <si>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</si>
  <si>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</si>
  <si>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</si>
  <si>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</si>
  <si>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</si>
  <si>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</si>
  <si>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</si>
  <si>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</si>
  <si>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</si>
  <si>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</si>
  <si>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</si>
  <si>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</si>
  <si>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</si>
  <si>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</si>
  <si>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</si>
  <si>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</si>
  <si>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</si>
  <si>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</si>
  <si>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</si>
  <si>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</si>
  <si>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</si>
  <si>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2013</t>
  </si>
  <si>
    <t>2014</t>
  </si>
  <si>
    <t>Pronóstico Promedio de Apertura</t>
  </si>
  <si>
    <t>Error</t>
  </si>
  <si>
    <t>Nivel LT</t>
  </si>
  <si>
    <t>Tt</t>
  </si>
  <si>
    <t>Variable X 1</t>
  </si>
  <si>
    <t>Pronóstico para Y</t>
  </si>
  <si>
    <t>Pronostico</t>
  </si>
  <si>
    <t>Error Abs</t>
  </si>
  <si>
    <t>Error Cuadratico MSEt</t>
  </si>
  <si>
    <t xml:space="preserve"> MAD</t>
  </si>
  <si>
    <t>%error</t>
  </si>
  <si>
    <t>Mappe</t>
  </si>
  <si>
    <t>tst</t>
  </si>
  <si>
    <t>Realidad</t>
  </si>
  <si>
    <t>Holt</t>
  </si>
  <si>
    <t>Machine learing</t>
  </si>
  <si>
    <t>Error Absoluto</t>
  </si>
  <si>
    <t>MAD</t>
  </si>
  <si>
    <t>Min Tst</t>
  </si>
  <si>
    <t>Max Tst</t>
  </si>
  <si>
    <t>Desviación</t>
  </si>
  <si>
    <t>prediccion</t>
  </si>
  <si>
    <t>Promedio Apertura</t>
  </si>
  <si>
    <t>Year</t>
  </si>
  <si>
    <t>Trim</t>
  </si>
  <si>
    <t>Machine Learning</t>
  </si>
  <si>
    <t>y hat</t>
  </si>
  <si>
    <t>PA</t>
  </si>
  <si>
    <t>Regresión Cubica(Excel)</t>
  </si>
  <si>
    <t>Regresión Cuadratica(Python)</t>
  </si>
  <si>
    <t>Regresión cubica</t>
  </si>
  <si>
    <t>Regresión Cuadratica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</si>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</sst>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2" fontId="0" fillId="0" borderId="0" xfId="0" applyNumberFormat="1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165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13" xfId="0" applyBorder="1"/>
    <xf numFmtId="2" fontId="0" fillId="0" borderId="13" xfId="0" applyNumberFormat="1" applyBorder="1"/>
    <xf numFmtId="1" fontId="0" fillId="0" borderId="13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2" fontId="0" fillId="0" borderId="19" xfId="0" applyNumberFormat="1" applyBorder="1"/>
    <xf numFmtId="164" fontId="0" fillId="0" borderId="0" xfId="0" applyNumberFormat="1"/>
    <xf numFmtId="2" fontId="0" fillId="0" borderId="18" xfId="0" applyNumberFormat="1" applyBorder="1"/>
    <xf numFmtId="0" fontId="0" fillId="0" borderId="21" xfId="0" applyBorder="1"/>
    <xf numFmtId="2" fontId="0" fillId="0" borderId="21" xfId="0" applyNumberFormat="1" applyBorder="1"/>
    <xf numFmtId="0" fontId="0" fillId="0" borderId="22" xfId="0" applyBorder="1"/>
    <xf numFmtId="2" fontId="0" fillId="0" borderId="22" xfId="0" applyNumberFormat="1" applyBorder="1"/>
    <xf numFmtId="0" fontId="19" fillId="0" borderId="13" xfId="0" applyFont="1" applyBorder="1"/>
    <xf numFmtId="2" fontId="19" fillId="0" borderId="13" xfId="0" applyNumberFormat="1" applyFont="1" applyBorder="1"/>
    <xf numFmtId="0" fontId="0" fillId="0" borderId="23" xfId="0" applyBorder="1"/>
    <xf numFmtId="2" fontId="0" fillId="0" borderId="23" xfId="0" applyNumberFormat="1" applyBorder="1"/>
    <xf numFmtId="0" fontId="19" fillId="0" borderId="0" xfId="0" applyFont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2" fontId="19" fillId="0" borderId="13" xfId="0" applyNumberFormat="1" applyFont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19" fillId="36" borderId="13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 xr:uid="{F74B7C7D-BAAD-4C97-905A-D5E162CF6D19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 FInal JoseVillarreal.xlsx]Tabla dinamica!TablaDinámica1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dinamica'!$B$3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'Tabla dinamica'!$A$4:$A$59</c:f>
              <c:multiLvlStrCache>
                <c:ptCount val="44"/>
                <c:lvl>
                  <c:pt idx="0">
                    <c:v>Trim.1</c:v>
                  </c:pt>
                  <c:pt idx="1">
                    <c:v>Trim.2</c:v>
                  </c:pt>
                  <c:pt idx="2">
                    <c:v>Trim.3</c:v>
                  </c:pt>
                  <c:pt idx="3">
                    <c:v>Trim.4</c:v>
                  </c:pt>
                  <c:pt idx="4">
                    <c:v>Trim.1</c:v>
                  </c:pt>
                  <c:pt idx="5">
                    <c:v>Trim.2</c:v>
                  </c:pt>
                  <c:pt idx="6">
                    <c:v>Trim.3</c:v>
                  </c:pt>
                  <c:pt idx="7">
                    <c:v>Trim.4</c:v>
                  </c:pt>
                  <c:pt idx="8">
                    <c:v>Trim.1</c:v>
                  </c:pt>
                  <c:pt idx="9">
                    <c:v>Trim.2</c:v>
                  </c:pt>
                  <c:pt idx="10">
                    <c:v>Trim.3</c:v>
                  </c:pt>
                  <c:pt idx="11">
                    <c:v>Trim.4</c:v>
                  </c:pt>
                  <c:pt idx="12">
                    <c:v>Trim.1</c:v>
                  </c:pt>
                  <c:pt idx="13">
                    <c:v>Trim.2</c:v>
                  </c:pt>
                  <c:pt idx="14">
                    <c:v>Trim.3</c:v>
                  </c:pt>
                  <c:pt idx="15">
                    <c:v>Trim.4</c:v>
                  </c:pt>
                  <c:pt idx="16">
                    <c:v>Trim.1</c:v>
                  </c:pt>
                  <c:pt idx="17">
                    <c:v>Trim.2</c:v>
                  </c:pt>
                  <c:pt idx="18">
                    <c:v>Trim.3</c:v>
                  </c:pt>
                  <c:pt idx="19">
                    <c:v>Trim.4</c:v>
                  </c:pt>
                  <c:pt idx="20">
                    <c:v>Trim.1</c:v>
                  </c:pt>
                  <c:pt idx="21">
                    <c:v>Trim.2</c:v>
                  </c:pt>
                  <c:pt idx="22">
                    <c:v>Trim.3</c:v>
                  </c:pt>
                  <c:pt idx="23">
                    <c:v>Trim.4</c:v>
                  </c:pt>
                  <c:pt idx="24">
                    <c:v>Trim.1</c:v>
                  </c:pt>
                  <c:pt idx="25">
                    <c:v>Trim.2</c:v>
                  </c:pt>
                  <c:pt idx="26">
                    <c:v>Trim.3</c:v>
                  </c:pt>
                  <c:pt idx="27">
                    <c:v>Trim.4</c:v>
                  </c:pt>
                  <c:pt idx="28">
                    <c:v>Trim.1</c:v>
                  </c:pt>
                  <c:pt idx="29">
                    <c:v>Trim.2</c:v>
                  </c:pt>
                  <c:pt idx="30">
                    <c:v>Trim.3</c:v>
                  </c:pt>
                  <c:pt idx="31">
                    <c:v>Trim.4</c:v>
                  </c:pt>
                  <c:pt idx="32">
                    <c:v>Trim.1</c:v>
                  </c:pt>
                  <c:pt idx="33">
                    <c:v>Trim.2</c:v>
                  </c:pt>
                  <c:pt idx="34">
                    <c:v>Trim.3</c:v>
                  </c:pt>
                  <c:pt idx="35">
                    <c:v>Trim.4</c:v>
                  </c:pt>
                  <c:pt idx="36">
                    <c:v>Trim.1</c:v>
                  </c:pt>
                  <c:pt idx="37">
                    <c:v>Trim.2</c:v>
                  </c:pt>
                  <c:pt idx="38">
                    <c:v>Trim.3</c:v>
                  </c:pt>
                  <c:pt idx="39">
                    <c:v>Trim.4</c:v>
                  </c:pt>
                  <c:pt idx="40">
                    <c:v>Trim.1</c:v>
                  </c:pt>
                  <c:pt idx="41">
                    <c:v>Trim.2</c:v>
                  </c:pt>
                  <c:pt idx="42">
                    <c:v>Trim.3</c:v>
                  </c:pt>
                  <c:pt idx="43">
                    <c:v>Trim.4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  <c:pt idx="12">
                    <c:v>2016</c:v>
                  </c:pt>
                  <c:pt idx="16">
                    <c:v>2017</c:v>
                  </c:pt>
                  <c:pt idx="20">
                    <c:v>2018</c:v>
                  </c:pt>
                  <c:pt idx="24">
                    <c:v>2019</c:v>
                  </c:pt>
                  <c:pt idx="28">
                    <c:v>2020</c:v>
                  </c:pt>
                  <c:pt idx="32">
                    <c:v>2021</c:v>
                  </c:pt>
                  <c:pt idx="36">
                    <c:v>2022</c:v>
                  </c:pt>
                  <c:pt idx="40">
                    <c:v>2023</c:v>
                  </c:pt>
                </c:lvl>
              </c:multiLvlStrCache>
            </c:multiLvlStrRef>
          </c:cat>
          <c:val>
            <c:numRef>
              <c:f>'Tabla dinamica'!$B$4:$B$59</c:f>
              <c:numCache>
                <c:formatCode>0.00</c:formatCode>
                <c:ptCount val="44"/>
                <c:pt idx="0">
                  <c:v>53.096666666666664</c:v>
                </c:pt>
                <c:pt idx="1">
                  <c:v>60.943333333333335</c:v>
                </c:pt>
                <c:pt idx="2">
                  <c:v>63.473333333333336</c:v>
                </c:pt>
                <c:pt idx="3">
                  <c:v>67.956666666666663</c:v>
                </c:pt>
                <c:pt idx="4">
                  <c:v>76.333333333333329</c:v>
                </c:pt>
                <c:pt idx="5">
                  <c:v>81.336666666666659</c:v>
                </c:pt>
                <c:pt idx="6">
                  <c:v>87.126666666666665</c:v>
                </c:pt>
                <c:pt idx="7">
                  <c:v>90.983333333333334</c:v>
                </c:pt>
                <c:pt idx="8">
                  <c:v>96.85333333333331</c:v>
                </c:pt>
                <c:pt idx="9">
                  <c:v>108.95333333333333</c:v>
                </c:pt>
                <c:pt idx="10">
                  <c:v>111.71333333333332</c:v>
                </c:pt>
                <c:pt idx="11">
                  <c:v>110.53666666666668</c:v>
                </c:pt>
                <c:pt idx="12">
                  <c:v>98.033333333333346</c:v>
                </c:pt>
                <c:pt idx="13">
                  <c:v>100.25666666666666</c:v>
                </c:pt>
                <c:pt idx="14">
                  <c:v>96.21</c:v>
                </c:pt>
                <c:pt idx="15">
                  <c:v>94.793333333333337</c:v>
                </c:pt>
                <c:pt idx="16">
                  <c:v>108.89</c:v>
                </c:pt>
                <c:pt idx="17">
                  <c:v>112.16666666666667</c:v>
                </c:pt>
                <c:pt idx="18">
                  <c:v>106.13</c:v>
                </c:pt>
                <c:pt idx="19">
                  <c:v>100.67333333333333</c:v>
                </c:pt>
                <c:pt idx="20">
                  <c:v>106.92333333333333</c:v>
                </c:pt>
                <c:pt idx="21">
                  <c:v>100.01666666666667</c:v>
                </c:pt>
                <c:pt idx="22">
                  <c:v>109.87666666666667</c:v>
                </c:pt>
                <c:pt idx="23">
                  <c:v>116.37666666666667</c:v>
                </c:pt>
                <c:pt idx="24">
                  <c:v>111.17333333333333</c:v>
                </c:pt>
                <c:pt idx="25">
                  <c:v>127.03333333333335</c:v>
                </c:pt>
                <c:pt idx="26">
                  <c:v>140.05333333333334</c:v>
                </c:pt>
                <c:pt idx="27">
                  <c:v>138.24333333333334</c:v>
                </c:pt>
                <c:pt idx="28">
                  <c:v>134.73666666666665</c:v>
                </c:pt>
                <c:pt idx="29">
                  <c:v>105.70666666666666</c:v>
                </c:pt>
                <c:pt idx="30">
                  <c:v>120.30333333333333</c:v>
                </c:pt>
                <c:pt idx="31">
                  <c:v>132.25</c:v>
                </c:pt>
                <c:pt idx="32">
                  <c:v>182.10999999999999</c:v>
                </c:pt>
                <c:pt idx="33">
                  <c:v>184.76666666666665</c:v>
                </c:pt>
                <c:pt idx="34">
                  <c:v>178.17666666666665</c:v>
                </c:pt>
                <c:pt idx="35">
                  <c:v>162.72999999999999</c:v>
                </c:pt>
                <c:pt idx="36">
                  <c:v>148.90333333333334</c:v>
                </c:pt>
                <c:pt idx="37">
                  <c:v>120.35333333333334</c:v>
                </c:pt>
                <c:pt idx="38">
                  <c:v>103.63333333333334</c:v>
                </c:pt>
                <c:pt idx="39">
                  <c:v>100.43333333333334</c:v>
                </c:pt>
                <c:pt idx="40">
                  <c:v>98.89</c:v>
                </c:pt>
                <c:pt idx="41">
                  <c:v>97.00333333333333</c:v>
                </c:pt>
                <c:pt idx="42">
                  <c:v>86.780000000000015</c:v>
                </c:pt>
                <c:pt idx="43">
                  <c:v>85.063333333333333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8-4934-9590-63011B31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626911"/>
        <c:axId val="713458415"/>
      </c:lineChart>
      <c:catAx>
        <c:axId val="74162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13458415"/>
        <c:crosses val="autoZero"/>
        <c:auto val="1"/>
        <c:lblAlgn val="ctr"/>
        <c:lblOffset val="100"/>
        <c:noMultiLvlLbl val="0"/>
      </c:catAx>
      <c:valAx>
        <c:axId val="7134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4162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Promedio de Apertura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Holt!$A$3:$B$70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Holt!$C$3:$C$46</c:f>
              <c:numCache>
                <c:formatCode>0.00</c:formatCode>
                <c:ptCount val="44"/>
                <c:pt idx="0">
                  <c:v>31.893333333333334</c:v>
                </c:pt>
                <c:pt idx="1">
                  <c:v>32.49</c:v>
                </c:pt>
                <c:pt idx="2">
                  <c:v>31.383333333333336</c:v>
                </c:pt>
                <c:pt idx="3">
                  <c:v>26.063333333333333</c:v>
                </c:pt>
                <c:pt idx="4">
                  <c:v>19.773333333333337</c:v>
                </c:pt>
                <c:pt idx="5">
                  <c:v>21.503333333333334</c:v>
                </c:pt>
                <c:pt idx="6">
                  <c:v>24.97</c:v>
                </c:pt>
                <c:pt idx="7">
                  <c:v>28.526666666666667</c:v>
                </c:pt>
                <c:pt idx="8">
                  <c:v>31.166666666666668</c:v>
                </c:pt>
                <c:pt idx="9">
                  <c:v>35.026666666666671</c:v>
                </c:pt>
                <c:pt idx="10">
                  <c:v>32.869999999999997</c:v>
                </c:pt>
                <c:pt idx="11">
                  <c:v>35.553333333333335</c:v>
                </c:pt>
                <c:pt idx="12">
                  <c:v>40.136666666666699</c:v>
                </c:pt>
                <c:pt idx="13">
                  <c:v>42.743333333333332</c:v>
                </c:pt>
                <c:pt idx="14">
                  <c:v>37.323333333333331</c:v>
                </c:pt>
                <c:pt idx="15">
                  <c:v>33.49666666666667</c:v>
                </c:pt>
                <c:pt idx="16">
                  <c:v>39.783333333333331</c:v>
                </c:pt>
                <c:pt idx="17">
                  <c:v>43.973333333333336</c:v>
                </c:pt>
                <c:pt idx="18">
                  <c:v>49.156666666666666</c:v>
                </c:pt>
                <c:pt idx="19">
                  <c:v>50.45333333333334</c:v>
                </c:pt>
                <c:pt idx="20">
                  <c:v>53.096666666666664</c:v>
                </c:pt>
                <c:pt idx="21">
                  <c:v>60.943333333333335</c:v>
                </c:pt>
                <c:pt idx="22">
                  <c:v>63.473333333333336</c:v>
                </c:pt>
                <c:pt idx="23">
                  <c:v>67.956666666666663</c:v>
                </c:pt>
                <c:pt idx="24">
                  <c:v>76.333333333333329</c:v>
                </c:pt>
                <c:pt idx="25">
                  <c:v>81.336666666666659</c:v>
                </c:pt>
                <c:pt idx="26">
                  <c:v>87.126666666666665</c:v>
                </c:pt>
                <c:pt idx="27">
                  <c:v>90.983333333333334</c:v>
                </c:pt>
                <c:pt idx="28">
                  <c:v>96.85333333333331</c:v>
                </c:pt>
                <c:pt idx="29">
                  <c:v>108.95333333333333</c:v>
                </c:pt>
                <c:pt idx="30">
                  <c:v>111.71333333333332</c:v>
                </c:pt>
                <c:pt idx="31">
                  <c:v>110.53666666666668</c:v>
                </c:pt>
                <c:pt idx="32">
                  <c:v>98.033333333333346</c:v>
                </c:pt>
                <c:pt idx="33">
                  <c:v>100.25666666666666</c:v>
                </c:pt>
                <c:pt idx="34">
                  <c:v>96.21</c:v>
                </c:pt>
                <c:pt idx="35">
                  <c:v>94.793333333333337</c:v>
                </c:pt>
                <c:pt idx="36">
                  <c:v>108.89</c:v>
                </c:pt>
                <c:pt idx="37">
                  <c:v>112.16666666666667</c:v>
                </c:pt>
                <c:pt idx="38">
                  <c:v>106.13</c:v>
                </c:pt>
                <c:pt idx="39">
                  <c:v>100.67333333333333</c:v>
                </c:pt>
                <c:pt idx="40">
                  <c:v>106.92333333333333</c:v>
                </c:pt>
                <c:pt idx="41">
                  <c:v>100.01666666666667</c:v>
                </c:pt>
                <c:pt idx="42">
                  <c:v>109.87666666666667</c:v>
                </c:pt>
                <c:pt idx="43">
                  <c:v>116.37666666666667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4-4DDE-9B22-DD815222BB75}"/>
            </c:ext>
          </c:extLst>
        </c:ser>
        <c:ser>
          <c:idx val="1"/>
          <c:order val="1"/>
          <c:tx>
            <c:v>Holt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Holt!$A$3:$B$70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Holt!$G$3:$G$70</c:f>
              <c:numCache>
                <c:formatCode>0.00</c:formatCode>
                <c:ptCount val="68"/>
                <c:pt idx="0">
                  <c:v>13.963828282828278</c:v>
                </c:pt>
                <c:pt idx="1">
                  <c:v>48.861611710572809</c:v>
                </c:pt>
                <c:pt idx="2">
                  <c:v>37.384790720206574</c:v>
                </c:pt>
                <c:pt idx="3">
                  <c:v>30.357563428793725</c:v>
                </c:pt>
                <c:pt idx="4">
                  <c:v>21.17338704523911</c:v>
                </c:pt>
                <c:pt idx="5">
                  <c:v>13.471263565609977</c:v>
                </c:pt>
                <c:pt idx="6">
                  <c:v>21.606466527819045</c:v>
                </c:pt>
                <c:pt idx="7">
                  <c:v>28.316838101751681</c:v>
                </c:pt>
                <c:pt idx="8">
                  <c:v>32.262333340781602</c:v>
                </c:pt>
                <c:pt idx="9">
                  <c:v>34.029817672178545</c:v>
                </c:pt>
                <c:pt idx="10">
                  <c:v>38.624700805706325</c:v>
                </c:pt>
                <c:pt idx="11">
                  <c:v>31.878520675799169</c:v>
                </c:pt>
                <c:pt idx="12">
                  <c:v>37.159185222213623</c:v>
                </c:pt>
                <c:pt idx="13">
                  <c:v>44.390127667647477</c:v>
                </c:pt>
                <c:pt idx="14">
                  <c:v>45.858820439813897</c:v>
                </c:pt>
                <c:pt idx="15">
                  <c:v>33.427962164043699</c:v>
                </c:pt>
                <c:pt idx="16">
                  <c:v>29.100820065475112</c:v>
                </c:pt>
                <c:pt idx="17">
                  <c:v>44.032074208590217</c:v>
                </c:pt>
                <c:pt idx="18">
                  <c:v>48.87047631434185</c:v>
                </c:pt>
                <c:pt idx="19">
                  <c:v>54.281456275613444</c:v>
                </c:pt>
                <c:pt idx="20">
                  <c:v>52.50054693450344</c:v>
                </c:pt>
                <c:pt idx="21">
                  <c:v>55.376644167206301</c:v>
                </c:pt>
                <c:pt idx="22">
                  <c:v>67.764532747125074</c:v>
                </c:pt>
                <c:pt idx="23">
                  <c:v>67.186414427673157</c:v>
                </c:pt>
                <c:pt idx="24">
                  <c:v>72.013184467003114</c:v>
                </c:pt>
                <c:pt idx="25">
                  <c:v>83.934204028827779</c:v>
                </c:pt>
                <c:pt idx="26">
                  <c:v>87.118062111826205</c:v>
                </c:pt>
                <c:pt idx="27">
                  <c:v>92.745805000007053</c:v>
                </c:pt>
                <c:pt idx="28">
                  <c:v>95.177529454071774</c:v>
                </c:pt>
                <c:pt idx="29">
                  <c:v>102.28811832949062</c:v>
                </c:pt>
                <c:pt idx="30">
                  <c:v>119.88817372439759</c:v>
                </c:pt>
                <c:pt idx="31">
                  <c:v>116.47049550599</c:v>
                </c:pt>
                <c:pt idx="32">
                  <c:v>109.96194539231774</c:v>
                </c:pt>
                <c:pt idx="33">
                  <c:v>87.424085318079904</c:v>
                </c:pt>
                <c:pt idx="34">
                  <c:v>99.249435211536138</c:v>
                </c:pt>
                <c:pt idx="35">
                  <c:v>93.580424735747087</c:v>
                </c:pt>
                <c:pt idx="36">
                  <c:v>92.946765343815187</c:v>
                </c:pt>
                <c:pt idx="37">
                  <c:v>120.01747689253909</c:v>
                </c:pt>
                <c:pt idx="38">
                  <c:v>117.98296034152567</c:v>
                </c:pt>
                <c:pt idx="39">
                  <c:v>101.84807297746666</c:v>
                </c:pt>
                <c:pt idx="40">
                  <c:v>94.669105426629116</c:v>
                </c:pt>
                <c:pt idx="41">
                  <c:v>110.75390551922001</c:v>
                </c:pt>
                <c:pt idx="42">
                  <c:v>95.961166177432005</c:v>
                </c:pt>
                <c:pt idx="43">
                  <c:v>116.3766693667893</c:v>
                </c:pt>
                <c:pt idx="44">
                  <c:v>123.78319235957774</c:v>
                </c:pt>
                <c:pt idx="45">
                  <c:v>131.18971787658936</c:v>
                </c:pt>
                <c:pt idx="46">
                  <c:v>138.59624339360096</c:v>
                </c:pt>
                <c:pt idx="47">
                  <c:v>146.00276891061256</c:v>
                </c:pt>
                <c:pt idx="48">
                  <c:v>153.40929442762416</c:v>
                </c:pt>
                <c:pt idx="49">
                  <c:v>160.81581994463579</c:v>
                </c:pt>
                <c:pt idx="50">
                  <c:v>168.22234546164739</c:v>
                </c:pt>
                <c:pt idx="51">
                  <c:v>175.62887097865899</c:v>
                </c:pt>
                <c:pt idx="52">
                  <c:v>183.03539649567062</c:v>
                </c:pt>
                <c:pt idx="53">
                  <c:v>190.44192201268223</c:v>
                </c:pt>
                <c:pt idx="54">
                  <c:v>197.84844752969383</c:v>
                </c:pt>
                <c:pt idx="55">
                  <c:v>205.25497304670546</c:v>
                </c:pt>
                <c:pt idx="56">
                  <c:v>212.66149856371703</c:v>
                </c:pt>
                <c:pt idx="57">
                  <c:v>220.06802408072866</c:v>
                </c:pt>
                <c:pt idx="58">
                  <c:v>227.47454959774026</c:v>
                </c:pt>
                <c:pt idx="59">
                  <c:v>234.88107511475187</c:v>
                </c:pt>
                <c:pt idx="60">
                  <c:v>242.2876006317635</c:v>
                </c:pt>
                <c:pt idx="61">
                  <c:v>249.6941261487751</c:v>
                </c:pt>
                <c:pt idx="62">
                  <c:v>257.1006516657867</c:v>
                </c:pt>
                <c:pt idx="63">
                  <c:v>264.50717718279833</c:v>
                </c:pt>
                <c:pt idx="64">
                  <c:v>271.91370269980996</c:v>
                </c:pt>
                <c:pt idx="65">
                  <c:v>279.32022821682153</c:v>
                </c:pt>
                <c:pt idx="66">
                  <c:v>286.72675373383311</c:v>
                </c:pt>
                <c:pt idx="67">
                  <c:v>294.13327925084479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4-4DDE-9B22-DD815222B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41712"/>
        <c:axId val="109337392"/>
      </c:lineChart>
      <c:catAx>
        <c:axId val="10934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9337392"/>
        <c:crosses val="autoZero"/>
        <c:auto val="1"/>
        <c:lblAlgn val="ctr"/>
        <c:lblOffset val="100"/>
        <c:noMultiLvlLbl val="0"/>
      </c:catAx>
      <c:valAx>
        <c:axId val="1093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934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Regresión!$F$1</c:f>
              <c:strCache>
                <c:ptCount val="1"/>
                <c:pt idx="0">
                  <c:v>Promedio de Apertura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8502925037840781E-2"/>
                  <c:y val="-0.169191933544152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A"/>
                </a:p>
              </c:txPr>
            </c:trendlineLbl>
          </c:trendline>
          <c:cat>
            <c:multiLvlStrRef>
              <c:f>Regresión!$A$1:$B$65</c:f>
              <c:multiLvlStrCache>
                <c:ptCount val="65"/>
                <c:lvl>
                  <c:pt idx="0">
                    <c:v>Trimestre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1</c:v>
                  </c:pt>
                  <c:pt idx="34">
                    <c:v>2</c:v>
                  </c:pt>
                  <c:pt idx="35">
                    <c:v>3</c:v>
                  </c:pt>
                  <c:pt idx="36">
                    <c:v>4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1</c:v>
                  </c:pt>
                  <c:pt idx="42">
                    <c:v>2</c:v>
                  </c:pt>
                  <c:pt idx="43">
                    <c:v>3</c:v>
                  </c:pt>
                  <c:pt idx="44">
                    <c:v>4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1</c:v>
                  </c:pt>
                  <c:pt idx="58">
                    <c:v>2</c:v>
                  </c:pt>
                  <c:pt idx="59">
                    <c:v>3</c:v>
                  </c:pt>
                  <c:pt idx="60">
                    <c:v>4</c:v>
                  </c:pt>
                  <c:pt idx="61">
                    <c:v>1</c:v>
                  </c:pt>
                  <c:pt idx="62">
                    <c:v>2</c:v>
                  </c:pt>
                  <c:pt idx="63">
                    <c:v>3</c:v>
                  </c:pt>
                  <c:pt idx="64">
                    <c:v>4</c:v>
                  </c:pt>
                </c:lvl>
                <c:lvl>
                  <c:pt idx="0">
                    <c:v>Año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2008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2009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2010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2013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2015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2016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2017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2019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2020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2021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2022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2023</c:v>
                  </c:pt>
                </c:lvl>
              </c:multiLvlStrCache>
            </c:multiLvlStrRef>
          </c:cat>
          <c:val>
            <c:numRef>
              <c:f>Regresión!$F$2:$F$45</c:f>
              <c:numCache>
                <c:formatCode>0.00</c:formatCode>
                <c:ptCount val="44"/>
                <c:pt idx="0">
                  <c:v>31.893333333333334</c:v>
                </c:pt>
                <c:pt idx="1">
                  <c:v>32.49</c:v>
                </c:pt>
                <c:pt idx="2">
                  <c:v>31.383333333333336</c:v>
                </c:pt>
                <c:pt idx="3">
                  <c:v>26.063333333333333</c:v>
                </c:pt>
                <c:pt idx="4">
                  <c:v>19.773333333333337</c:v>
                </c:pt>
                <c:pt idx="5">
                  <c:v>21.503333333333334</c:v>
                </c:pt>
                <c:pt idx="6">
                  <c:v>24.97</c:v>
                </c:pt>
                <c:pt idx="7">
                  <c:v>28.526666666666667</c:v>
                </c:pt>
                <c:pt idx="8">
                  <c:v>31.166666666666668</c:v>
                </c:pt>
                <c:pt idx="9">
                  <c:v>35.026666666666671</c:v>
                </c:pt>
                <c:pt idx="10">
                  <c:v>32.869999999999997</c:v>
                </c:pt>
                <c:pt idx="11">
                  <c:v>35.553333333333335</c:v>
                </c:pt>
                <c:pt idx="12">
                  <c:v>40.136666666666663</c:v>
                </c:pt>
                <c:pt idx="13">
                  <c:v>42.743333333333332</c:v>
                </c:pt>
                <c:pt idx="14">
                  <c:v>37.323333333333331</c:v>
                </c:pt>
                <c:pt idx="15">
                  <c:v>33.49666666666667</c:v>
                </c:pt>
                <c:pt idx="16">
                  <c:v>39.783333333333331</c:v>
                </c:pt>
                <c:pt idx="17">
                  <c:v>43.973333333333336</c:v>
                </c:pt>
                <c:pt idx="18">
                  <c:v>49.156666666666666</c:v>
                </c:pt>
                <c:pt idx="19">
                  <c:v>50.45333333333334</c:v>
                </c:pt>
                <c:pt idx="20">
                  <c:v>53.096666666666664</c:v>
                </c:pt>
                <c:pt idx="21">
                  <c:v>60.943333333333335</c:v>
                </c:pt>
                <c:pt idx="22">
                  <c:v>63.473333333333336</c:v>
                </c:pt>
                <c:pt idx="23">
                  <c:v>67.956666666666663</c:v>
                </c:pt>
                <c:pt idx="24">
                  <c:v>76.333333333333329</c:v>
                </c:pt>
                <c:pt idx="25">
                  <c:v>81.336666666666659</c:v>
                </c:pt>
                <c:pt idx="26">
                  <c:v>87.126666666666665</c:v>
                </c:pt>
                <c:pt idx="27">
                  <c:v>90.983333333333334</c:v>
                </c:pt>
                <c:pt idx="28">
                  <c:v>96.85333333333331</c:v>
                </c:pt>
                <c:pt idx="29">
                  <c:v>108.95333333333333</c:v>
                </c:pt>
                <c:pt idx="30">
                  <c:v>111.71333333333332</c:v>
                </c:pt>
                <c:pt idx="31">
                  <c:v>110.53666666666668</c:v>
                </c:pt>
                <c:pt idx="32">
                  <c:v>98.033333333333346</c:v>
                </c:pt>
                <c:pt idx="33">
                  <c:v>100.25666666666666</c:v>
                </c:pt>
                <c:pt idx="34">
                  <c:v>96.21</c:v>
                </c:pt>
                <c:pt idx="35">
                  <c:v>94.793333333333337</c:v>
                </c:pt>
                <c:pt idx="36">
                  <c:v>108.89</c:v>
                </c:pt>
                <c:pt idx="37">
                  <c:v>112.16666666666667</c:v>
                </c:pt>
                <c:pt idx="38">
                  <c:v>106.13</c:v>
                </c:pt>
                <c:pt idx="39">
                  <c:v>100.67333333333333</c:v>
                </c:pt>
                <c:pt idx="40">
                  <c:v>106.92333333333333</c:v>
                </c:pt>
                <c:pt idx="41">
                  <c:v>100.01666666666667</c:v>
                </c:pt>
                <c:pt idx="42">
                  <c:v>109.87666666666667</c:v>
                </c:pt>
                <c:pt idx="43">
                  <c:v>116.37666666666667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E-4F15-B6D8-4926037894C7}"/>
            </c:ext>
          </c:extLst>
        </c:ser>
        <c:ser>
          <c:idx val="1"/>
          <c:order val="1"/>
          <c:tx>
            <c:strRef>
              <c:f>Regresión!$G$1</c:f>
              <c:strCache>
                <c:ptCount val="1"/>
                <c:pt idx="0">
                  <c:v>Pronostico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Regresión!$A$1:$B$65</c:f>
              <c:multiLvlStrCache>
                <c:ptCount val="65"/>
                <c:lvl>
                  <c:pt idx="0">
                    <c:v>Trimestre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  <c:pt idx="32">
                    <c:v>4</c:v>
                  </c:pt>
                  <c:pt idx="33">
                    <c:v>1</c:v>
                  </c:pt>
                  <c:pt idx="34">
                    <c:v>2</c:v>
                  </c:pt>
                  <c:pt idx="35">
                    <c:v>3</c:v>
                  </c:pt>
                  <c:pt idx="36">
                    <c:v>4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1</c:v>
                  </c:pt>
                  <c:pt idx="42">
                    <c:v>2</c:v>
                  </c:pt>
                  <c:pt idx="43">
                    <c:v>3</c:v>
                  </c:pt>
                  <c:pt idx="44">
                    <c:v>4</c:v>
                  </c:pt>
                  <c:pt idx="45">
                    <c:v>1</c:v>
                  </c:pt>
                  <c:pt idx="46">
                    <c:v>2</c:v>
                  </c:pt>
                  <c:pt idx="47">
                    <c:v>3</c:v>
                  </c:pt>
                  <c:pt idx="48">
                    <c:v>4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1</c:v>
                  </c:pt>
                  <c:pt idx="54">
                    <c:v>2</c:v>
                  </c:pt>
                  <c:pt idx="55">
                    <c:v>3</c:v>
                  </c:pt>
                  <c:pt idx="56">
                    <c:v>4</c:v>
                  </c:pt>
                  <c:pt idx="57">
                    <c:v>1</c:v>
                  </c:pt>
                  <c:pt idx="58">
                    <c:v>2</c:v>
                  </c:pt>
                  <c:pt idx="59">
                    <c:v>3</c:v>
                  </c:pt>
                  <c:pt idx="60">
                    <c:v>4</c:v>
                  </c:pt>
                  <c:pt idx="61">
                    <c:v>1</c:v>
                  </c:pt>
                  <c:pt idx="62">
                    <c:v>2</c:v>
                  </c:pt>
                  <c:pt idx="63">
                    <c:v>3</c:v>
                  </c:pt>
                  <c:pt idx="64">
                    <c:v>4</c:v>
                  </c:pt>
                </c:lvl>
                <c:lvl>
                  <c:pt idx="0">
                    <c:v>Año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2008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2009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2010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2013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2015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2016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2017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2019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2020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2021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2022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2023</c:v>
                  </c:pt>
                </c:lvl>
              </c:multiLvlStrCache>
            </c:multiLvlStrRef>
          </c:cat>
          <c:val>
            <c:numRef>
              <c:f>Regresión!$G$2:$G$65</c:f>
              <c:numCache>
                <c:formatCode>0.00</c:formatCode>
                <c:ptCount val="64"/>
                <c:pt idx="0">
                  <c:v>33.788603051794539</c:v>
                </c:pt>
                <c:pt idx="1">
                  <c:v>30.978353643788967</c:v>
                </c:pt>
                <c:pt idx="2">
                  <c:v>28.778065937867591</c:v>
                </c:pt>
                <c:pt idx="3">
                  <c:v>27.158579225256936</c:v>
                </c:pt>
                <c:pt idx="4">
                  <c:v>26.090732797183513</c:v>
                </c:pt>
                <c:pt idx="5">
                  <c:v>25.545365944873847</c:v>
                </c:pt>
                <c:pt idx="6">
                  <c:v>25.493317959554453</c:v>
                </c:pt>
                <c:pt idx="7">
                  <c:v>25.90542813245186</c:v>
                </c:pt>
                <c:pt idx="8">
                  <c:v>26.752535754792575</c:v>
                </c:pt>
                <c:pt idx="9">
                  <c:v>28.005480117803117</c:v>
                </c:pt>
                <c:pt idx="10">
                  <c:v>29.635100512710025</c:v>
                </c:pt>
                <c:pt idx="11">
                  <c:v>31.612236230739789</c:v>
                </c:pt>
                <c:pt idx="12">
                  <c:v>33.907726563118942</c:v>
                </c:pt>
                <c:pt idx="13">
                  <c:v>36.492410801074001</c:v>
                </c:pt>
                <c:pt idx="14">
                  <c:v>39.337128235831514</c:v>
                </c:pt>
                <c:pt idx="15">
                  <c:v>42.412718158617949</c:v>
                </c:pt>
                <c:pt idx="16">
                  <c:v>45.690019860659845</c:v>
                </c:pt>
                <c:pt idx="17">
                  <c:v>49.139872633183742</c:v>
                </c:pt>
                <c:pt idx="18">
                  <c:v>52.73311576741613</c:v>
                </c:pt>
                <c:pt idx="19">
                  <c:v>56.440588554583535</c:v>
                </c:pt>
                <c:pt idx="20">
                  <c:v>60.233130285912509</c:v>
                </c:pt>
                <c:pt idx="21">
                  <c:v>64.081580252629536</c:v>
                </c:pt>
                <c:pt idx="22">
                  <c:v>67.956777745961119</c:v>
                </c:pt>
                <c:pt idx="23">
                  <c:v>71.829562057133813</c:v>
                </c:pt>
                <c:pt idx="24">
                  <c:v>75.670772477374129</c:v>
                </c:pt>
                <c:pt idx="25">
                  <c:v>79.451248297908563</c:v>
                </c:pt>
                <c:pt idx="26">
                  <c:v>83.141828809963656</c:v>
                </c:pt>
                <c:pt idx="27">
                  <c:v>86.713353304765931</c:v>
                </c:pt>
                <c:pt idx="28">
                  <c:v>90.136661073541958</c:v>
                </c:pt>
                <c:pt idx="29">
                  <c:v>93.382591407518149</c:v>
                </c:pt>
                <c:pt idx="30">
                  <c:v>96.421983597921027</c:v>
                </c:pt>
                <c:pt idx="31">
                  <c:v>99.225676935977233</c:v>
                </c:pt>
                <c:pt idx="32">
                  <c:v>101.76451071291318</c:v>
                </c:pt>
                <c:pt idx="33">
                  <c:v>104.00932421995539</c:v>
                </c:pt>
                <c:pt idx="34">
                  <c:v>105.93095674833044</c:v>
                </c:pt>
                <c:pt idx="35">
                  <c:v>107.50024758926484</c:v>
                </c:pt>
                <c:pt idx="36">
                  <c:v>108.688036033985</c:v>
                </c:pt>
                <c:pt idx="37">
                  <c:v>109.46516137371758</c:v>
                </c:pt>
                <c:pt idx="38">
                  <c:v>109.80246289968902</c:v>
                </c:pt>
                <c:pt idx="39">
                  <c:v>109.67077990312588</c:v>
                </c:pt>
                <c:pt idx="40">
                  <c:v>109.04095167525468</c:v>
                </c:pt>
                <c:pt idx="41">
                  <c:v>107.88381750730194</c:v>
                </c:pt>
                <c:pt idx="42">
                  <c:v>106.17021669049409</c:v>
                </c:pt>
                <c:pt idx="43">
                  <c:v>103.87098851605786</c:v>
                </c:pt>
                <c:pt idx="44">
                  <c:v>100.95697227521946</c:v>
                </c:pt>
                <c:pt idx="45">
                  <c:v>97.399007259205675</c:v>
                </c:pt>
                <c:pt idx="46">
                  <c:v>93.167932759242873</c:v>
                </c:pt>
                <c:pt idx="47">
                  <c:v>88.234588066557635</c:v>
                </c:pt>
                <c:pt idx="48">
                  <c:v>82.569812472376597</c:v>
                </c:pt>
                <c:pt idx="49">
                  <c:v>76.144445267926002</c:v>
                </c:pt>
                <c:pt idx="50">
                  <c:v>68.929325744432603</c:v>
                </c:pt>
                <c:pt idx="51">
                  <c:v>60.895293193122697</c:v>
                </c:pt>
                <c:pt idx="52">
                  <c:v>52.013186905223037</c:v>
                </c:pt>
                <c:pt idx="53">
                  <c:v>42.253846171960035</c:v>
                </c:pt>
                <c:pt idx="54">
                  <c:v>31.588110284560329</c:v>
                </c:pt>
                <c:pt idx="55">
                  <c:v>19.986818534250105</c:v>
                </c:pt>
                <c:pt idx="56">
                  <c:v>7.4208102122562281</c:v>
                </c:pt>
                <c:pt idx="57">
                  <c:v>-6.1390753901946624</c:v>
                </c:pt>
                <c:pt idx="58">
                  <c:v>-20.721998981876609</c:v>
                </c:pt>
                <c:pt idx="59">
                  <c:v>-36.357121271562633</c:v>
                </c:pt>
                <c:pt idx="60">
                  <c:v>-53.073602968026321</c:v>
                </c:pt>
                <c:pt idx="61">
                  <c:v>-70.90060478004149</c:v>
                </c:pt>
                <c:pt idx="62">
                  <c:v>-89.867287416381046</c:v>
                </c:pt>
                <c:pt idx="63">
                  <c:v>-110.00281158581858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BE-4F15-B6D8-49260378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552015"/>
        <c:axId val="1111553935"/>
      </c:lineChart>
      <c:catAx>
        <c:axId val="1111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1553935"/>
        <c:crosses val="autoZero"/>
        <c:auto val="1"/>
        <c:lblAlgn val="ctr"/>
        <c:lblOffset val="100"/>
        <c:noMultiLvlLbl val="0"/>
      </c:catAx>
      <c:valAx>
        <c:axId val="111155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155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Machine Learning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'Machine Learnig'!$D$1</c:f>
              <c:strCache>
                <c:ptCount val="1"/>
                <c:pt idx="0">
                  <c:v>Promedio Apertura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'Machine Learnig'!$B$2:$C$69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'Machine Learnig'!$D$2:$D$45</c:f>
              <c:numCache>
                <c:formatCode>General</c:formatCode>
                <c:ptCount val="44"/>
                <c:pt idx="0">
                  <c:v>31.89</c:v>
                </c:pt>
                <c:pt idx="1">
                  <c:v>32.49</c:v>
                </c:pt>
                <c:pt idx="2">
                  <c:v>31.38</c:v>
                </c:pt>
                <c:pt idx="3">
                  <c:v>26.06</c:v>
                </c:pt>
                <c:pt idx="4">
                  <c:v>19.77</c:v>
                </c:pt>
                <c:pt idx="5">
                  <c:v>21.5</c:v>
                </c:pt>
                <c:pt idx="6">
                  <c:v>24.97</c:v>
                </c:pt>
                <c:pt idx="7">
                  <c:v>28.53</c:v>
                </c:pt>
                <c:pt idx="8">
                  <c:v>31.17</c:v>
                </c:pt>
                <c:pt idx="9">
                  <c:v>35.03</c:v>
                </c:pt>
                <c:pt idx="10">
                  <c:v>32.869999999999997</c:v>
                </c:pt>
                <c:pt idx="11">
                  <c:v>35.549999999999997</c:v>
                </c:pt>
                <c:pt idx="12">
                  <c:v>40.14</c:v>
                </c:pt>
                <c:pt idx="13">
                  <c:v>42.74</c:v>
                </c:pt>
                <c:pt idx="14">
                  <c:v>37.32</c:v>
                </c:pt>
                <c:pt idx="15">
                  <c:v>33.5</c:v>
                </c:pt>
                <c:pt idx="16">
                  <c:v>39.78</c:v>
                </c:pt>
                <c:pt idx="17">
                  <c:v>43.97</c:v>
                </c:pt>
                <c:pt idx="18">
                  <c:v>49.16</c:v>
                </c:pt>
                <c:pt idx="19">
                  <c:v>50.45</c:v>
                </c:pt>
                <c:pt idx="20">
                  <c:v>53.1</c:v>
                </c:pt>
                <c:pt idx="21">
                  <c:v>60.94</c:v>
                </c:pt>
                <c:pt idx="22">
                  <c:v>63.47</c:v>
                </c:pt>
                <c:pt idx="23">
                  <c:v>67.959999999999994</c:v>
                </c:pt>
                <c:pt idx="24">
                  <c:v>76.33</c:v>
                </c:pt>
                <c:pt idx="25">
                  <c:v>81.34</c:v>
                </c:pt>
                <c:pt idx="26">
                  <c:v>87.13</c:v>
                </c:pt>
                <c:pt idx="27">
                  <c:v>90.98</c:v>
                </c:pt>
                <c:pt idx="28">
                  <c:v>96.85</c:v>
                </c:pt>
                <c:pt idx="29">
                  <c:v>108.95</c:v>
                </c:pt>
                <c:pt idx="30">
                  <c:v>111.71</c:v>
                </c:pt>
                <c:pt idx="31">
                  <c:v>110.54</c:v>
                </c:pt>
                <c:pt idx="32">
                  <c:v>98.03</c:v>
                </c:pt>
                <c:pt idx="33">
                  <c:v>100.26</c:v>
                </c:pt>
                <c:pt idx="34">
                  <c:v>96.21</c:v>
                </c:pt>
                <c:pt idx="35">
                  <c:v>94.79</c:v>
                </c:pt>
                <c:pt idx="36">
                  <c:v>108.89</c:v>
                </c:pt>
                <c:pt idx="37">
                  <c:v>112.17</c:v>
                </c:pt>
                <c:pt idx="38">
                  <c:v>106.13</c:v>
                </c:pt>
                <c:pt idx="39">
                  <c:v>100.67</c:v>
                </c:pt>
                <c:pt idx="40">
                  <c:v>106.92</c:v>
                </c:pt>
                <c:pt idx="41">
                  <c:v>100.02</c:v>
                </c:pt>
                <c:pt idx="42">
                  <c:v>109.88</c:v>
                </c:pt>
                <c:pt idx="43">
                  <c:v>116.38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A-47B4-8004-57A43062DA97}"/>
            </c:ext>
          </c:extLst>
        </c:ser>
        <c:ser>
          <c:idx val="1"/>
          <c:order val="1"/>
          <c:tx>
            <c:strRef>
              <c:f>'Machine Learnig'!$E$1</c:f>
              <c:strCache>
                <c:ptCount val="1"/>
                <c:pt idx="0">
                  <c:v>prediccion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'Machine Learnig'!$B$2:$C$69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'Machine Learnig'!$E$2:$E$69</c:f>
              <c:numCache>
                <c:formatCode>General</c:formatCode>
                <c:ptCount val="68"/>
                <c:pt idx="0">
                  <c:v>20.113841600642001</c:v>
                </c:pt>
                <c:pt idx="1">
                  <c:v>20.719067762883299</c:v>
                </c:pt>
                <c:pt idx="2">
                  <c:v>21.324293925124699</c:v>
                </c:pt>
                <c:pt idx="3">
                  <c:v>21.929520087366001</c:v>
                </c:pt>
                <c:pt idx="4">
                  <c:v>29.483908871670302</c:v>
                </c:pt>
                <c:pt idx="5">
                  <c:v>30.089135033911699</c:v>
                </c:pt>
                <c:pt idx="6">
                  <c:v>30.694361196153</c:v>
                </c:pt>
                <c:pt idx="7">
                  <c:v>31.299587358394401</c:v>
                </c:pt>
                <c:pt idx="8">
                  <c:v>38.853976142698698</c:v>
                </c:pt>
                <c:pt idx="9">
                  <c:v>39.45920230494</c:v>
                </c:pt>
                <c:pt idx="10">
                  <c:v>40.064428467181401</c:v>
                </c:pt>
                <c:pt idx="11">
                  <c:v>40.669654629422702</c:v>
                </c:pt>
                <c:pt idx="12">
                  <c:v>48.224043413727003</c:v>
                </c:pt>
                <c:pt idx="13">
                  <c:v>48.829269575968397</c:v>
                </c:pt>
                <c:pt idx="14">
                  <c:v>49.434495738209797</c:v>
                </c:pt>
                <c:pt idx="15">
                  <c:v>50.039721900451099</c:v>
                </c:pt>
                <c:pt idx="16">
                  <c:v>57.5941106847554</c:v>
                </c:pt>
                <c:pt idx="17">
                  <c:v>58.1993368469968</c:v>
                </c:pt>
                <c:pt idx="18">
                  <c:v>58.804563009238102</c:v>
                </c:pt>
                <c:pt idx="19">
                  <c:v>59.409789171479503</c:v>
                </c:pt>
                <c:pt idx="20">
                  <c:v>66.964177955783796</c:v>
                </c:pt>
                <c:pt idx="21">
                  <c:v>67.569404118025105</c:v>
                </c:pt>
                <c:pt idx="22">
                  <c:v>68.174630280266499</c:v>
                </c:pt>
                <c:pt idx="23">
                  <c:v>68.779856442507807</c:v>
                </c:pt>
                <c:pt idx="24">
                  <c:v>76.334245226812101</c:v>
                </c:pt>
                <c:pt idx="25">
                  <c:v>76.939471389053494</c:v>
                </c:pt>
                <c:pt idx="26">
                  <c:v>77.544697551294803</c:v>
                </c:pt>
                <c:pt idx="27">
                  <c:v>78.149923713536197</c:v>
                </c:pt>
                <c:pt idx="28">
                  <c:v>85.704312497840505</c:v>
                </c:pt>
                <c:pt idx="29">
                  <c:v>86.309538660081799</c:v>
                </c:pt>
                <c:pt idx="30">
                  <c:v>86.914764822323207</c:v>
                </c:pt>
                <c:pt idx="31">
                  <c:v>87.519990984564501</c:v>
                </c:pt>
                <c:pt idx="32">
                  <c:v>95.074379768868795</c:v>
                </c:pt>
                <c:pt idx="33">
                  <c:v>95.679605931110203</c:v>
                </c:pt>
                <c:pt idx="34">
                  <c:v>96.284832093351497</c:v>
                </c:pt>
                <c:pt idx="35">
                  <c:v>96.890058255592905</c:v>
                </c:pt>
                <c:pt idx="36">
                  <c:v>104.444447039897</c:v>
                </c:pt>
                <c:pt idx="37">
                  <c:v>105.049673202138</c:v>
                </c:pt>
                <c:pt idx="38">
                  <c:v>105.65489936437901</c:v>
                </c:pt>
                <c:pt idx="39">
                  <c:v>106.260125526621</c:v>
                </c:pt>
                <c:pt idx="40">
                  <c:v>113.81451431092501</c:v>
                </c:pt>
                <c:pt idx="41">
                  <c:v>114.419740473166</c:v>
                </c:pt>
                <c:pt idx="42">
                  <c:v>115.02496663540801</c:v>
                </c:pt>
                <c:pt idx="43">
                  <c:v>115.630192797649</c:v>
                </c:pt>
                <c:pt idx="44">
                  <c:v>123.184581581953</c:v>
                </c:pt>
                <c:pt idx="45">
                  <c:v>123.789807744195</c:v>
                </c:pt>
                <c:pt idx="46">
                  <c:v>124.395033906436</c:v>
                </c:pt>
                <c:pt idx="47">
                  <c:v>125.000260068678</c:v>
                </c:pt>
                <c:pt idx="48">
                  <c:v>132.55464885298201</c:v>
                </c:pt>
                <c:pt idx="49">
                  <c:v>133.15987501522301</c:v>
                </c:pt>
                <c:pt idx="50">
                  <c:v>133.765101177465</c:v>
                </c:pt>
                <c:pt idx="51">
                  <c:v>134.37032733970599</c:v>
                </c:pt>
                <c:pt idx="52">
                  <c:v>141.92471612400999</c:v>
                </c:pt>
                <c:pt idx="53">
                  <c:v>142.52994228625201</c:v>
                </c:pt>
                <c:pt idx="54">
                  <c:v>143.135168448493</c:v>
                </c:pt>
                <c:pt idx="55">
                  <c:v>143.740394610734</c:v>
                </c:pt>
                <c:pt idx="56">
                  <c:v>151.29478339503899</c:v>
                </c:pt>
                <c:pt idx="57">
                  <c:v>151.90000955727999</c:v>
                </c:pt>
                <c:pt idx="58">
                  <c:v>152.50523571952101</c:v>
                </c:pt>
                <c:pt idx="59">
                  <c:v>153.110461881763</c:v>
                </c:pt>
                <c:pt idx="60">
                  <c:v>160.664850666067</c:v>
                </c:pt>
                <c:pt idx="61">
                  <c:v>161.27007682830799</c:v>
                </c:pt>
                <c:pt idx="62">
                  <c:v>161.87530299055001</c:v>
                </c:pt>
                <c:pt idx="63">
                  <c:v>162.48052915279101</c:v>
                </c:pt>
                <c:pt idx="64">
                  <c:v>170.034917937095</c:v>
                </c:pt>
                <c:pt idx="65">
                  <c:v>170.64014409933699</c:v>
                </c:pt>
                <c:pt idx="66">
                  <c:v>171.24537026157799</c:v>
                </c:pt>
                <c:pt idx="67">
                  <c:v>171.85059642381901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A-47B4-8004-57A43062D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806063"/>
        <c:axId val="1683829103"/>
      </c:lineChart>
      <c:catAx>
        <c:axId val="168380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83829103"/>
        <c:crosses val="autoZero"/>
        <c:auto val="1"/>
        <c:lblAlgn val="ctr"/>
        <c:lblOffset val="100"/>
        <c:noMultiLvlLbl val="0"/>
      </c:catAx>
      <c:valAx>
        <c:axId val="168382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8380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Regresión Cuadratica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'Regresión con Python'!$D$1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'Regresión con Python'!$B$2:$C$69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'Regresión con Python'!$D$2:$D$45</c:f>
              <c:numCache>
                <c:formatCode>0.00</c:formatCode>
                <c:ptCount val="44"/>
                <c:pt idx="0">
                  <c:v>31.893333333333334</c:v>
                </c:pt>
                <c:pt idx="1">
                  <c:v>32.49</c:v>
                </c:pt>
                <c:pt idx="2">
                  <c:v>31.383333333333336</c:v>
                </c:pt>
                <c:pt idx="3">
                  <c:v>26.063333333333333</c:v>
                </c:pt>
                <c:pt idx="4">
                  <c:v>19.773333333333337</c:v>
                </c:pt>
                <c:pt idx="5">
                  <c:v>21.503333333333334</c:v>
                </c:pt>
                <c:pt idx="6">
                  <c:v>24.97</c:v>
                </c:pt>
                <c:pt idx="7">
                  <c:v>28.526666666666667</c:v>
                </c:pt>
                <c:pt idx="8">
                  <c:v>31.166666666666668</c:v>
                </c:pt>
                <c:pt idx="9">
                  <c:v>35.026666666666671</c:v>
                </c:pt>
                <c:pt idx="10">
                  <c:v>32.869999999999997</c:v>
                </c:pt>
                <c:pt idx="11">
                  <c:v>35.553333333333335</c:v>
                </c:pt>
                <c:pt idx="12">
                  <c:v>40.136666666666699</c:v>
                </c:pt>
                <c:pt idx="13">
                  <c:v>42.743333333333332</c:v>
                </c:pt>
                <c:pt idx="14">
                  <c:v>37.323333333333331</c:v>
                </c:pt>
                <c:pt idx="15">
                  <c:v>33.49666666666667</c:v>
                </c:pt>
                <c:pt idx="16">
                  <c:v>39.783333333333331</c:v>
                </c:pt>
                <c:pt idx="17">
                  <c:v>43.973333333333336</c:v>
                </c:pt>
                <c:pt idx="18">
                  <c:v>49.156666666666666</c:v>
                </c:pt>
                <c:pt idx="19">
                  <c:v>50.45333333333334</c:v>
                </c:pt>
                <c:pt idx="20">
                  <c:v>53.096666666666664</c:v>
                </c:pt>
                <c:pt idx="21">
                  <c:v>60.943333333333335</c:v>
                </c:pt>
                <c:pt idx="22">
                  <c:v>63.473333333333336</c:v>
                </c:pt>
                <c:pt idx="23">
                  <c:v>67.956666666666663</c:v>
                </c:pt>
                <c:pt idx="24">
                  <c:v>76.333333333333329</c:v>
                </c:pt>
                <c:pt idx="25">
                  <c:v>81.336666666666659</c:v>
                </c:pt>
                <c:pt idx="26">
                  <c:v>87.126666666666665</c:v>
                </c:pt>
                <c:pt idx="27">
                  <c:v>90.983333333333334</c:v>
                </c:pt>
                <c:pt idx="28">
                  <c:v>96.85333333333331</c:v>
                </c:pt>
                <c:pt idx="29">
                  <c:v>108.95333333333333</c:v>
                </c:pt>
                <c:pt idx="30">
                  <c:v>111.71333333333332</c:v>
                </c:pt>
                <c:pt idx="31">
                  <c:v>110.53666666666668</c:v>
                </c:pt>
                <c:pt idx="32">
                  <c:v>98.033333333333346</c:v>
                </c:pt>
                <c:pt idx="33">
                  <c:v>100.25666666666666</c:v>
                </c:pt>
                <c:pt idx="34">
                  <c:v>96.21</c:v>
                </c:pt>
                <c:pt idx="35">
                  <c:v>94.793333333333337</c:v>
                </c:pt>
                <c:pt idx="36">
                  <c:v>108.89</c:v>
                </c:pt>
                <c:pt idx="37">
                  <c:v>112.16666666666667</c:v>
                </c:pt>
                <c:pt idx="38">
                  <c:v>106.13</c:v>
                </c:pt>
                <c:pt idx="39">
                  <c:v>100.67333333333333</c:v>
                </c:pt>
                <c:pt idx="40">
                  <c:v>106.92333333333333</c:v>
                </c:pt>
                <c:pt idx="41">
                  <c:v>100.01666666666667</c:v>
                </c:pt>
                <c:pt idx="42">
                  <c:v>109.87666666666667</c:v>
                </c:pt>
                <c:pt idx="43">
                  <c:v>116.37666666666667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8-40D9-9349-F7C343F1CC25}"/>
            </c:ext>
          </c:extLst>
        </c:ser>
        <c:ser>
          <c:idx val="1"/>
          <c:order val="1"/>
          <c:tx>
            <c:strRef>
              <c:f>'Regresión con Python'!$E$1</c:f>
              <c:strCache>
                <c:ptCount val="1"/>
                <c:pt idx="0">
                  <c:v>y hat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'Regresión con Python'!$B$2:$C$69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'Regresión con Python'!$E$2:$E$69</c:f>
              <c:numCache>
                <c:formatCode>0.00</c:formatCode>
                <c:ptCount val="68"/>
                <c:pt idx="0">
                  <c:v>16.807033662702398</c:v>
                </c:pt>
                <c:pt idx="1">
                  <c:v>17.907666635113799</c:v>
                </c:pt>
                <c:pt idx="2">
                  <c:v>19.008299607525199</c:v>
                </c:pt>
                <c:pt idx="3">
                  <c:v>20.108932579940301</c:v>
                </c:pt>
                <c:pt idx="4">
                  <c:v>26.557000997134299</c:v>
                </c:pt>
                <c:pt idx="5">
                  <c:v>27.657633969545699</c:v>
                </c:pt>
                <c:pt idx="6">
                  <c:v>28.758266941960699</c:v>
                </c:pt>
                <c:pt idx="7">
                  <c:v>29.858899914372099</c:v>
                </c:pt>
                <c:pt idx="8">
                  <c:v>36.306968331566097</c:v>
                </c:pt>
                <c:pt idx="9">
                  <c:v>37.407601303977501</c:v>
                </c:pt>
                <c:pt idx="10">
                  <c:v>38.508234276392599</c:v>
                </c:pt>
                <c:pt idx="11">
                  <c:v>39.608867248804003</c:v>
                </c:pt>
                <c:pt idx="12">
                  <c:v>46.056935665997997</c:v>
                </c:pt>
                <c:pt idx="13">
                  <c:v>47.157568638412997</c:v>
                </c:pt>
                <c:pt idx="14">
                  <c:v>48.258201610824401</c:v>
                </c:pt>
                <c:pt idx="15">
                  <c:v>49.358834583235797</c:v>
                </c:pt>
                <c:pt idx="16">
                  <c:v>55.806903000429799</c:v>
                </c:pt>
                <c:pt idx="17">
                  <c:v>56.907535972844897</c:v>
                </c:pt>
                <c:pt idx="18">
                  <c:v>58.008168945256301</c:v>
                </c:pt>
                <c:pt idx="19">
                  <c:v>59.108801917667698</c:v>
                </c:pt>
                <c:pt idx="20">
                  <c:v>65.556870334865295</c:v>
                </c:pt>
                <c:pt idx="21">
                  <c:v>66.657503307276698</c:v>
                </c:pt>
                <c:pt idx="22">
                  <c:v>67.758136279688102</c:v>
                </c:pt>
                <c:pt idx="23">
                  <c:v>68.858769252099506</c:v>
                </c:pt>
                <c:pt idx="24">
                  <c:v>75.306837669297195</c:v>
                </c:pt>
                <c:pt idx="25">
                  <c:v>76.407470641708599</c:v>
                </c:pt>
                <c:pt idx="26">
                  <c:v>77.508103614120003</c:v>
                </c:pt>
                <c:pt idx="27">
                  <c:v>78.608736586535002</c:v>
                </c:pt>
                <c:pt idx="28">
                  <c:v>85.056805003729096</c:v>
                </c:pt>
                <c:pt idx="29">
                  <c:v>86.1574379761405</c:v>
                </c:pt>
                <c:pt idx="30">
                  <c:v>87.258070948555499</c:v>
                </c:pt>
                <c:pt idx="31">
                  <c:v>88.358703920966903</c:v>
                </c:pt>
                <c:pt idx="32">
                  <c:v>94.806772338160897</c:v>
                </c:pt>
                <c:pt idx="33">
                  <c:v>95.907405310572301</c:v>
                </c:pt>
                <c:pt idx="34">
                  <c:v>97.0080382829874</c:v>
                </c:pt>
                <c:pt idx="35">
                  <c:v>98.108671255398804</c:v>
                </c:pt>
                <c:pt idx="36">
                  <c:v>104.556739672592</c:v>
                </c:pt>
                <c:pt idx="37">
                  <c:v>105.657372645007</c:v>
                </c:pt>
                <c:pt idx="38">
                  <c:v>106.758005617419</c:v>
                </c:pt>
                <c:pt idx="39">
                  <c:v>107.85863858982999</c:v>
                </c:pt>
                <c:pt idx="40">
                  <c:v>114.306707007024</c:v>
                </c:pt>
                <c:pt idx="41">
                  <c:v>115.407339979439</c:v>
                </c:pt>
                <c:pt idx="42">
                  <c:v>116.507972951851</c:v>
                </c:pt>
                <c:pt idx="43">
                  <c:v>117.60860592426199</c:v>
                </c:pt>
                <c:pt idx="44">
                  <c:v>124.05667434146</c:v>
                </c:pt>
                <c:pt idx="45">
                  <c:v>125.157307313871</c:v>
                </c:pt>
                <c:pt idx="46">
                  <c:v>126.25794028628199</c:v>
                </c:pt>
                <c:pt idx="47">
                  <c:v>127.35857325869399</c:v>
                </c:pt>
                <c:pt idx="48">
                  <c:v>133.806641675892</c:v>
                </c:pt>
                <c:pt idx="49">
                  <c:v>134.907274648303</c:v>
                </c:pt>
                <c:pt idx="50">
                  <c:v>136.00790762071401</c:v>
                </c:pt>
                <c:pt idx="51">
                  <c:v>137.10854059312899</c:v>
                </c:pt>
                <c:pt idx="52">
                  <c:v>143.556609010323</c:v>
                </c:pt>
                <c:pt idx="53">
                  <c:v>144.657241982735</c:v>
                </c:pt>
                <c:pt idx="54">
                  <c:v>145.75787495514999</c:v>
                </c:pt>
                <c:pt idx="55">
                  <c:v>146.85850792756099</c:v>
                </c:pt>
                <c:pt idx="56">
                  <c:v>153.306576344755</c:v>
                </c:pt>
                <c:pt idx="57">
                  <c:v>154.407209317167</c:v>
                </c:pt>
                <c:pt idx="58">
                  <c:v>155.50784228958199</c:v>
                </c:pt>
                <c:pt idx="59">
                  <c:v>156.60847526199299</c:v>
                </c:pt>
                <c:pt idx="60">
                  <c:v>163.056543679187</c:v>
                </c:pt>
                <c:pt idx="61">
                  <c:v>164.15717665160199</c:v>
                </c:pt>
                <c:pt idx="62">
                  <c:v>165.25780962401399</c:v>
                </c:pt>
                <c:pt idx="63">
                  <c:v>166.35844259642499</c:v>
                </c:pt>
                <c:pt idx="64">
                  <c:v>172.806511013619</c:v>
                </c:pt>
                <c:pt idx="65">
                  <c:v>173.90714398603399</c:v>
                </c:pt>
                <c:pt idx="66">
                  <c:v>175.00777695844499</c:v>
                </c:pt>
                <c:pt idx="67">
                  <c:v>176.10840993085699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8-40D9-9349-F7C343F1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676623"/>
        <c:axId val="653683343"/>
      </c:lineChart>
      <c:catAx>
        <c:axId val="65367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53683343"/>
        <c:crosses val="autoZero"/>
        <c:auto val="1"/>
        <c:lblAlgn val="ctr"/>
        <c:lblOffset val="100"/>
        <c:noMultiLvlLbl val="0"/>
      </c:catAx>
      <c:valAx>
        <c:axId val="65368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65367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de Predicción'!$C$1</c:f>
              <c:strCache>
                <c:ptCount val="1"/>
                <c:pt idx="0">
                  <c:v>Promedio Apertura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Predicción'!$C$2:$C$69</c:f>
              <c:numCache>
                <c:formatCode>0.00</c:formatCode>
                <c:ptCount val="68"/>
                <c:pt idx="0">
                  <c:v>31.893333333333334</c:v>
                </c:pt>
                <c:pt idx="1">
                  <c:v>32.49</c:v>
                </c:pt>
                <c:pt idx="2">
                  <c:v>31.383333333333336</c:v>
                </c:pt>
                <c:pt idx="3">
                  <c:v>26.063333333333333</c:v>
                </c:pt>
                <c:pt idx="4">
                  <c:v>19.773333333333337</c:v>
                </c:pt>
                <c:pt idx="5">
                  <c:v>21.503333333333334</c:v>
                </c:pt>
                <c:pt idx="6">
                  <c:v>24.97</c:v>
                </c:pt>
                <c:pt idx="7">
                  <c:v>28.526666666666667</c:v>
                </c:pt>
                <c:pt idx="8">
                  <c:v>31.166666666666668</c:v>
                </c:pt>
                <c:pt idx="9">
                  <c:v>35.026666666666671</c:v>
                </c:pt>
                <c:pt idx="10">
                  <c:v>32.869999999999997</c:v>
                </c:pt>
                <c:pt idx="11">
                  <c:v>35.553333333333335</c:v>
                </c:pt>
                <c:pt idx="12">
                  <c:v>40.136666666666663</c:v>
                </c:pt>
                <c:pt idx="13">
                  <c:v>42.743333333333332</c:v>
                </c:pt>
                <c:pt idx="14">
                  <c:v>37.323333333333331</c:v>
                </c:pt>
                <c:pt idx="15">
                  <c:v>33.49666666666667</c:v>
                </c:pt>
                <c:pt idx="16">
                  <c:v>39.783333333333331</c:v>
                </c:pt>
                <c:pt idx="17">
                  <c:v>43.973333333333336</c:v>
                </c:pt>
                <c:pt idx="18">
                  <c:v>49.156666666666666</c:v>
                </c:pt>
                <c:pt idx="19">
                  <c:v>50.45333333333334</c:v>
                </c:pt>
                <c:pt idx="20">
                  <c:v>53.096666666666664</c:v>
                </c:pt>
                <c:pt idx="21">
                  <c:v>60.943333333333335</c:v>
                </c:pt>
                <c:pt idx="22">
                  <c:v>63.473333333333336</c:v>
                </c:pt>
                <c:pt idx="23">
                  <c:v>67.956666666666663</c:v>
                </c:pt>
                <c:pt idx="24">
                  <c:v>76.333333333333329</c:v>
                </c:pt>
                <c:pt idx="25">
                  <c:v>81.336666666666659</c:v>
                </c:pt>
                <c:pt idx="26">
                  <c:v>87.126666666666665</c:v>
                </c:pt>
                <c:pt idx="27">
                  <c:v>90.983333333333334</c:v>
                </c:pt>
                <c:pt idx="28">
                  <c:v>96.85333333333331</c:v>
                </c:pt>
                <c:pt idx="29">
                  <c:v>108.95333333333333</c:v>
                </c:pt>
                <c:pt idx="30">
                  <c:v>111.71333333333332</c:v>
                </c:pt>
                <c:pt idx="31">
                  <c:v>110.53666666666668</c:v>
                </c:pt>
                <c:pt idx="32">
                  <c:v>98.033333333333346</c:v>
                </c:pt>
                <c:pt idx="33">
                  <c:v>100.25666666666666</c:v>
                </c:pt>
                <c:pt idx="34">
                  <c:v>96.21</c:v>
                </c:pt>
                <c:pt idx="35">
                  <c:v>94.793333333333337</c:v>
                </c:pt>
                <c:pt idx="36">
                  <c:v>108.89</c:v>
                </c:pt>
                <c:pt idx="37">
                  <c:v>112.16666666666667</c:v>
                </c:pt>
                <c:pt idx="38">
                  <c:v>106.13</c:v>
                </c:pt>
                <c:pt idx="39">
                  <c:v>100.67333333333333</c:v>
                </c:pt>
                <c:pt idx="40">
                  <c:v>106.92333333333333</c:v>
                </c:pt>
                <c:pt idx="41">
                  <c:v>100.01666666666667</c:v>
                </c:pt>
                <c:pt idx="42">
                  <c:v>109.87666666666667</c:v>
                </c:pt>
                <c:pt idx="43">
                  <c:v>116.37666666666667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C-4D60-9562-C157487DAB65}"/>
            </c:ext>
          </c:extLst>
        </c:ser>
        <c:ser>
          <c:idx val="1"/>
          <c:order val="1"/>
          <c:tx>
            <c:strRef>
              <c:f>'Grafico de Predicción'!$D$1</c:f>
              <c:strCache>
                <c:ptCount val="1"/>
                <c:pt idx="0">
                  <c:v>Regresión cubica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Predicción'!$D$2:$D$69</c:f>
              <c:numCache>
                <c:formatCode>General</c:formatCode>
                <c:ptCount val="68"/>
                <c:pt idx="44" formatCode="0.00">
                  <c:v>100.95697227521946</c:v>
                </c:pt>
                <c:pt idx="45" formatCode="0.00">
                  <c:v>97.399007259205675</c:v>
                </c:pt>
                <c:pt idx="46" formatCode="0.00">
                  <c:v>93.167932759242873</c:v>
                </c:pt>
                <c:pt idx="47" formatCode="0.00">
                  <c:v>88.234588066557635</c:v>
                </c:pt>
                <c:pt idx="48" formatCode="0.00">
                  <c:v>82.569812472376597</c:v>
                </c:pt>
                <c:pt idx="49" formatCode="0.00">
                  <c:v>76.144445267926002</c:v>
                </c:pt>
                <c:pt idx="50" formatCode="0.00">
                  <c:v>68.929325744432603</c:v>
                </c:pt>
                <c:pt idx="51" formatCode="0.00">
                  <c:v>60.895293193122697</c:v>
                </c:pt>
                <c:pt idx="52" formatCode="0.00">
                  <c:v>52.013186905223037</c:v>
                </c:pt>
                <c:pt idx="53" formatCode="0.00">
                  <c:v>42.253846171960035</c:v>
                </c:pt>
                <c:pt idx="54" formatCode="0.00">
                  <c:v>31.588110284560329</c:v>
                </c:pt>
                <c:pt idx="55" formatCode="0.00">
                  <c:v>19.986818534250105</c:v>
                </c:pt>
                <c:pt idx="56" formatCode="0.00">
                  <c:v>7.4208102122562281</c:v>
                </c:pt>
                <c:pt idx="57" formatCode="0.00">
                  <c:v>-6.1390753901946624</c:v>
                </c:pt>
                <c:pt idx="58" formatCode="0.00">
                  <c:v>-20.721998981876609</c:v>
                </c:pt>
                <c:pt idx="59" formatCode="0.00">
                  <c:v>-36.357121271562633</c:v>
                </c:pt>
                <c:pt idx="60" formatCode="0.00">
                  <c:v>-53.073602968026321</c:v>
                </c:pt>
                <c:pt idx="61" formatCode="0.00">
                  <c:v>-70.90060478004149</c:v>
                </c:pt>
                <c:pt idx="62" formatCode="0.00">
                  <c:v>-89.867287416381046</c:v>
                </c:pt>
                <c:pt idx="63" formatCode="0.00">
                  <c:v>-110.00281158581858</c:v>
                </c:pt>
                <c:pt idx="64" formatCode="0.00">
                  <c:v>-131.33633799712788</c:v>
                </c:pt>
                <c:pt idx="65" formatCode="0.00">
                  <c:v>-153.89702735908236</c:v>
                </c:pt>
                <c:pt idx="66" formatCode="0.00">
                  <c:v>-177.71404038045534</c:v>
                </c:pt>
                <c:pt idx="67" formatCode="0.00">
                  <c:v>-202.81653777002066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C-4D60-9562-C157487DAB65}"/>
            </c:ext>
          </c:extLst>
        </c:ser>
        <c:ser>
          <c:idx val="2"/>
          <c:order val="2"/>
          <c:tx>
            <c:strRef>
              <c:f>'Grafico de Predicción'!$E$1</c:f>
              <c:strCache>
                <c:ptCount val="1"/>
                <c:pt idx="0">
                  <c:v>Regresión Cuadratica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Predicción'!$E$2:$E$69</c:f>
              <c:numCache>
                <c:formatCode>General</c:formatCode>
                <c:ptCount val="68"/>
                <c:pt idx="44" formatCode="0.00">
                  <c:v>124.05667434146</c:v>
                </c:pt>
                <c:pt idx="45" formatCode="0.00">
                  <c:v>125.157307313871</c:v>
                </c:pt>
                <c:pt idx="46" formatCode="0.00">
                  <c:v>126.25794028628199</c:v>
                </c:pt>
                <c:pt idx="47" formatCode="0.00">
                  <c:v>127.35857325869399</c:v>
                </c:pt>
                <c:pt idx="48" formatCode="0.00">
                  <c:v>133.806641675892</c:v>
                </c:pt>
                <c:pt idx="49" formatCode="0.00">
                  <c:v>134.907274648303</c:v>
                </c:pt>
                <c:pt idx="50" formatCode="0.00">
                  <c:v>136.00790762071401</c:v>
                </c:pt>
                <c:pt idx="51" formatCode="0.00">
                  <c:v>137.10854059312899</c:v>
                </c:pt>
                <c:pt idx="52" formatCode="0.00">
                  <c:v>143.556609010323</c:v>
                </c:pt>
                <c:pt idx="53" formatCode="0.00">
                  <c:v>144.657241982735</c:v>
                </c:pt>
                <c:pt idx="54" formatCode="0.00">
                  <c:v>145.75787495514999</c:v>
                </c:pt>
                <c:pt idx="55" formatCode="0.00">
                  <c:v>146.85850792756099</c:v>
                </c:pt>
                <c:pt idx="56" formatCode="0.00">
                  <c:v>153.306576344755</c:v>
                </c:pt>
                <c:pt idx="57" formatCode="0.00">
                  <c:v>154.407209317167</c:v>
                </c:pt>
                <c:pt idx="58" formatCode="0.00">
                  <c:v>155.50784228958199</c:v>
                </c:pt>
                <c:pt idx="59" formatCode="0.00">
                  <c:v>156.60847526199299</c:v>
                </c:pt>
                <c:pt idx="60" formatCode="0.00">
                  <c:v>163.056543679187</c:v>
                </c:pt>
                <c:pt idx="61" formatCode="0.00">
                  <c:v>164.15717665160199</c:v>
                </c:pt>
                <c:pt idx="62" formatCode="0.00">
                  <c:v>165.25780962401399</c:v>
                </c:pt>
                <c:pt idx="63" formatCode="0.00">
                  <c:v>166.35844259642499</c:v>
                </c:pt>
                <c:pt idx="64" formatCode="0.00">
                  <c:v>172.806511013619</c:v>
                </c:pt>
                <c:pt idx="65" formatCode="0.00">
                  <c:v>173.90714398603399</c:v>
                </c:pt>
                <c:pt idx="66" formatCode="0.00">
                  <c:v>175.00777695844499</c:v>
                </c:pt>
                <c:pt idx="67" formatCode="0.00">
                  <c:v>176.10840993085699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C-4D60-9562-C157487DAB65}"/>
            </c:ext>
          </c:extLst>
        </c:ser>
        <c:ser>
          <c:idx val="3"/>
          <c:order val="3"/>
          <c:tx>
            <c:strRef>
              <c:f>'Grafico de Predicción'!$F$1</c:f>
              <c:strCache>
                <c:ptCount val="1"/>
                <c:pt idx="0">
                  <c:v>Holt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Predicción'!$F$2:$F$69</c:f>
              <c:numCache>
                <c:formatCode>General</c:formatCode>
                <c:ptCount val="68"/>
                <c:pt idx="44" formatCode="0.00">
                  <c:v>123.78319235957774</c:v>
                </c:pt>
                <c:pt idx="45" formatCode="0.00">
                  <c:v>131.18971787658936</c:v>
                </c:pt>
                <c:pt idx="46" formatCode="0.00">
                  <c:v>138.59624339360096</c:v>
                </c:pt>
                <c:pt idx="47" formatCode="0.00">
                  <c:v>146.00276891061256</c:v>
                </c:pt>
                <c:pt idx="48" formatCode="0.00">
                  <c:v>153.40929442762416</c:v>
                </c:pt>
                <c:pt idx="49" formatCode="0.00">
                  <c:v>160.81581994463579</c:v>
                </c:pt>
                <c:pt idx="50" formatCode="0.00">
                  <c:v>168.22234546164739</c:v>
                </c:pt>
                <c:pt idx="51" formatCode="0.00">
                  <c:v>175.62887097865899</c:v>
                </c:pt>
                <c:pt idx="52" formatCode="0.00">
                  <c:v>183.03539649567062</c:v>
                </c:pt>
                <c:pt idx="53" formatCode="0.00">
                  <c:v>190.44192201268223</c:v>
                </c:pt>
                <c:pt idx="54" formatCode="0.00">
                  <c:v>197.84844752969383</c:v>
                </c:pt>
                <c:pt idx="55" formatCode="0.00">
                  <c:v>205.25497304670546</c:v>
                </c:pt>
                <c:pt idx="56" formatCode="0.00">
                  <c:v>212.66149856371703</c:v>
                </c:pt>
                <c:pt idx="57" formatCode="0.00">
                  <c:v>220.06802408072866</c:v>
                </c:pt>
                <c:pt idx="58" formatCode="0.00">
                  <c:v>227.47454959774026</c:v>
                </c:pt>
                <c:pt idx="59" formatCode="0.00">
                  <c:v>234.88107511475187</c:v>
                </c:pt>
                <c:pt idx="60" formatCode="0.00">
                  <c:v>242.2876006317635</c:v>
                </c:pt>
                <c:pt idx="61" formatCode="0.00">
                  <c:v>249.6941261487751</c:v>
                </c:pt>
                <c:pt idx="62" formatCode="0.00">
                  <c:v>257.1006516657867</c:v>
                </c:pt>
                <c:pt idx="63" formatCode="0.00">
                  <c:v>264.50717718279833</c:v>
                </c:pt>
                <c:pt idx="64" formatCode="0.00">
                  <c:v>271.91370269980996</c:v>
                </c:pt>
                <c:pt idx="65" formatCode="0.00">
                  <c:v>279.32022821682153</c:v>
                </c:pt>
                <c:pt idx="66" formatCode="0.00">
                  <c:v>286.72675373383311</c:v>
                </c:pt>
                <c:pt idx="67" formatCode="0.00">
                  <c:v>294.13327925084479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6C-4D60-9562-C157487DAB65}"/>
            </c:ext>
          </c:extLst>
        </c:ser>
        <c:ser>
          <c:idx val="4"/>
          <c:order val="4"/>
          <c:tx>
            <c:strRef>
              <c:f>'Grafico de Predicción'!$G$1</c:f>
              <c:strCache>
                <c:ptCount val="1"/>
                <c:pt idx="0">
                  <c:v>Machine learning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Predicción'!$G$2:$G$69</c:f>
              <c:numCache>
                <c:formatCode>General</c:formatCode>
                <c:ptCount val="68"/>
                <c:pt idx="44" formatCode="0.00">
                  <c:v>123.184581581953</c:v>
                </c:pt>
                <c:pt idx="45" formatCode="0.00">
                  <c:v>123.789807744195</c:v>
                </c:pt>
                <c:pt idx="46" formatCode="0.00">
                  <c:v>124.395033906436</c:v>
                </c:pt>
                <c:pt idx="47" formatCode="0.00">
                  <c:v>125.000260068678</c:v>
                </c:pt>
                <c:pt idx="48" formatCode="0.00">
                  <c:v>132.55464885298201</c:v>
                </c:pt>
                <c:pt idx="49" formatCode="0.00">
                  <c:v>133.15987501522301</c:v>
                </c:pt>
                <c:pt idx="50" formatCode="0.00">
                  <c:v>133.765101177465</c:v>
                </c:pt>
                <c:pt idx="51" formatCode="0.00">
                  <c:v>134.37032733970599</c:v>
                </c:pt>
                <c:pt idx="52" formatCode="0.00">
                  <c:v>141.92471612400999</c:v>
                </c:pt>
                <c:pt idx="53" formatCode="0.00">
                  <c:v>142.52994228625201</c:v>
                </c:pt>
                <c:pt idx="54" formatCode="0.00">
                  <c:v>143.135168448493</c:v>
                </c:pt>
                <c:pt idx="55" formatCode="0.00">
                  <c:v>143.740394610734</c:v>
                </c:pt>
                <c:pt idx="56" formatCode="0.00">
                  <c:v>151.29478339503899</c:v>
                </c:pt>
                <c:pt idx="57" formatCode="0.00">
                  <c:v>151.90000955727999</c:v>
                </c:pt>
                <c:pt idx="58" formatCode="0.00">
                  <c:v>152.50523571952101</c:v>
                </c:pt>
                <c:pt idx="59" formatCode="0.00">
                  <c:v>153.110461881763</c:v>
                </c:pt>
                <c:pt idx="60" formatCode="0.00">
                  <c:v>160.664850666067</c:v>
                </c:pt>
                <c:pt idx="61" formatCode="0.00">
                  <c:v>161.27007682830799</c:v>
                </c:pt>
                <c:pt idx="62" formatCode="0.00">
                  <c:v>161.87530299055001</c:v>
                </c:pt>
                <c:pt idx="63" formatCode="0.00">
                  <c:v>162.48052915279101</c:v>
                </c:pt>
                <c:pt idx="64" formatCode="0.00">
                  <c:v>170.034917937095</c:v>
                </c:pt>
                <c:pt idx="65" formatCode="0.00">
                  <c:v>170.64014409933699</c:v>
                </c:pt>
                <c:pt idx="66" formatCode="0.00">
                  <c:v>171.24537026157799</c:v>
                </c:pt>
                <c:pt idx="67" formatCode="0.00">
                  <c:v>171.85059642381901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6C-4D60-9562-C157487DAB65}"/>
            </c:ext>
          </c:extLst>
        </c:ser>
        <c:ser>
          <c:idx val="5"/>
          <c:order val="5"/>
          <c:tx>
            <c:strRef>
              <c:f>'Grafico de Predicción'!$H$1</c:f>
              <c:strCache>
                <c:ptCount val="1"/>
                <c:pt idx="0">
                  <c:v>Realidad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'Grafico de Predicción'!$A$2:$B$69</c:f>
              <c:multiLvlStrCache>
                <c:ptCount val="6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1</c:v>
                  </c:pt>
                  <c:pt idx="57">
                    <c:v>2</c:v>
                  </c:pt>
                  <c:pt idx="58">
                    <c:v>3</c:v>
                  </c:pt>
                  <c:pt idx="59">
                    <c:v>4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  <c:lvl>
                  <c:pt idx="0">
                    <c:v>2008</c:v>
                  </c:pt>
                  <c:pt idx="1">
                    <c:v>2008</c:v>
                  </c:pt>
                  <c:pt idx="2">
                    <c:v>2008</c:v>
                  </c:pt>
                  <c:pt idx="3">
                    <c:v>2008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2010</c:v>
                  </c:pt>
                  <c:pt idx="9">
                    <c:v>2010</c:v>
                  </c:pt>
                  <c:pt idx="10">
                    <c:v>2010</c:v>
                  </c:pt>
                  <c:pt idx="11">
                    <c:v>2010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2013</c:v>
                  </c:pt>
                  <c:pt idx="22">
                    <c:v>2013</c:v>
                  </c:pt>
                  <c:pt idx="23">
                    <c:v>2013</c:v>
                  </c:pt>
                  <c:pt idx="24">
                    <c:v>2014</c:v>
                  </c:pt>
                  <c:pt idx="25">
                    <c:v>2014</c:v>
                  </c:pt>
                  <c:pt idx="26">
                    <c:v>2014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2015</c:v>
                  </c:pt>
                  <c:pt idx="30">
                    <c:v>2015</c:v>
                  </c:pt>
                  <c:pt idx="31">
                    <c:v>2015</c:v>
                  </c:pt>
                  <c:pt idx="32">
                    <c:v>2016</c:v>
                  </c:pt>
                  <c:pt idx="33">
                    <c:v>2016</c:v>
                  </c:pt>
                  <c:pt idx="34">
                    <c:v>2016</c:v>
                  </c:pt>
                  <c:pt idx="35">
                    <c:v>2016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2019</c:v>
                  </c:pt>
                  <c:pt idx="45">
                    <c:v>2019</c:v>
                  </c:pt>
                  <c:pt idx="46">
                    <c:v>2019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2020</c:v>
                  </c:pt>
                  <c:pt idx="50">
                    <c:v>2020</c:v>
                  </c:pt>
                  <c:pt idx="51">
                    <c:v>2020</c:v>
                  </c:pt>
                  <c:pt idx="52">
                    <c:v>2021</c:v>
                  </c:pt>
                  <c:pt idx="53">
                    <c:v>2021</c:v>
                  </c:pt>
                  <c:pt idx="54">
                    <c:v>2021</c:v>
                  </c:pt>
                  <c:pt idx="55">
                    <c:v>2021</c:v>
                  </c:pt>
                  <c:pt idx="56">
                    <c:v>2022</c:v>
                  </c:pt>
                  <c:pt idx="57">
                    <c:v>2022</c:v>
                  </c:pt>
                  <c:pt idx="58">
                    <c:v>2022</c:v>
                  </c:pt>
                  <c:pt idx="59">
                    <c:v>2022</c:v>
                  </c:pt>
                  <c:pt idx="60">
                    <c:v>2023</c:v>
                  </c:pt>
                  <c:pt idx="61">
                    <c:v>2023</c:v>
                  </c:pt>
                  <c:pt idx="62">
                    <c:v>2023</c:v>
                  </c:pt>
                  <c:pt idx="63">
                    <c:v>2023</c:v>
                  </c:pt>
                  <c:pt idx="64">
                    <c:v>2024</c:v>
                  </c:pt>
                  <c:pt idx="65">
                    <c:v>2024</c:v>
                  </c:pt>
                  <c:pt idx="66">
                    <c:v>2024</c:v>
                  </c:pt>
                  <c:pt idx="67">
                    <c:v>2024</c:v>
                  </c:pt>
                </c:lvl>
              </c:multiLvlStrCache>
            </c:multiLvlStrRef>
          </c:cat>
          <c:val>
            <c:numRef>
              <c:f>'Grafico de Predicción'!$H$2:$H$69</c:f>
              <c:numCache>
                <c:formatCode>General</c:formatCode>
                <c:ptCount val="68"/>
                <c:pt idx="44" formatCode="0.00">
                  <c:v>111.17333333333333</c:v>
                </c:pt>
                <c:pt idx="45" formatCode="0.00">
                  <c:v>127.03333333333335</c:v>
                </c:pt>
                <c:pt idx="46" formatCode="0.00">
                  <c:v>140.05333333333334</c:v>
                </c:pt>
                <c:pt idx="47" formatCode="0.00">
                  <c:v>138.24333333333334</c:v>
                </c:pt>
                <c:pt idx="48" formatCode="0.00">
                  <c:v>134.73666666666665</c:v>
                </c:pt>
                <c:pt idx="49" formatCode="0.00">
                  <c:v>105.70666666666666</c:v>
                </c:pt>
                <c:pt idx="50" formatCode="0.00">
                  <c:v>120.30333333333333</c:v>
                </c:pt>
                <c:pt idx="51" formatCode="0.00">
                  <c:v>132.25</c:v>
                </c:pt>
                <c:pt idx="52" formatCode="0.00">
                  <c:v>182.10999999999999</c:v>
                </c:pt>
                <c:pt idx="53" formatCode="0.00">
                  <c:v>184.76666666666665</c:v>
                </c:pt>
                <c:pt idx="54" formatCode="0.00">
                  <c:v>178.17666666666665</c:v>
                </c:pt>
                <c:pt idx="55" formatCode="0.00">
                  <c:v>162.72999999999999</c:v>
                </c:pt>
                <c:pt idx="56" formatCode="0.00">
                  <c:v>148.90333333333334</c:v>
                </c:pt>
                <c:pt idx="57" formatCode="0.00">
                  <c:v>120.35333333333334</c:v>
                </c:pt>
                <c:pt idx="58" formatCode="0.00">
                  <c:v>103.63333333333334</c:v>
                </c:pt>
                <c:pt idx="59" formatCode="0.00">
                  <c:v>100.43333333333334</c:v>
                </c:pt>
                <c:pt idx="60" formatCode="0.00">
                  <c:v>98.89</c:v>
                </c:pt>
                <c:pt idx="61" formatCode="0.00">
                  <c:v>97.00333333333333</c:v>
                </c:pt>
                <c:pt idx="62" formatCode="0.00">
                  <c:v>86.780000000000015</c:v>
                </c:pt>
                <c:pt idx="63" formatCode="0.00">
                  <c:v>85.063333333333333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6C-4D60-9562-C157487D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338223"/>
        <c:axId val="795332463"/>
      </c:lineChart>
      <c:catAx>
        <c:axId val="79533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5332463"/>
        <c:crosses val="autoZero"/>
        <c:auto val="1"/>
        <c:lblAlgn val="ctr"/>
        <c:lblOffset val="100"/>
        <c:noMultiLvlLbl val="0"/>
      </c:catAx>
      <c:valAx>
        <c:axId val="79533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7953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Predicción Según 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Comparativa!$C$1</c:f>
              <c:strCache>
                <c:ptCount val="1"/>
                <c:pt idx="0">
                  <c:v>Realidad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Comparativa!$C$2:$C$45</c:f>
              <c:numCache>
                <c:formatCode>0.0</c:formatCode>
                <c:ptCount val="44"/>
                <c:pt idx="0">
                  <c:v>53.096666666666664</c:v>
                </c:pt>
                <c:pt idx="1">
                  <c:v>60.943333333333335</c:v>
                </c:pt>
                <c:pt idx="2">
                  <c:v>63.473333333333336</c:v>
                </c:pt>
                <c:pt idx="3">
                  <c:v>67.956666666666663</c:v>
                </c:pt>
                <c:pt idx="4">
                  <c:v>76.333333333333329</c:v>
                </c:pt>
                <c:pt idx="5">
                  <c:v>81.336666666666659</c:v>
                </c:pt>
                <c:pt idx="6">
                  <c:v>87.126666666666665</c:v>
                </c:pt>
                <c:pt idx="7">
                  <c:v>90.983333333333334</c:v>
                </c:pt>
                <c:pt idx="8">
                  <c:v>96.85333333333331</c:v>
                </c:pt>
                <c:pt idx="9">
                  <c:v>108.95333333333333</c:v>
                </c:pt>
                <c:pt idx="10">
                  <c:v>111.71333333333332</c:v>
                </c:pt>
                <c:pt idx="11">
                  <c:v>110.53666666666668</c:v>
                </c:pt>
                <c:pt idx="12">
                  <c:v>98.033333333333346</c:v>
                </c:pt>
                <c:pt idx="13">
                  <c:v>100.25666666666666</c:v>
                </c:pt>
                <c:pt idx="14">
                  <c:v>96.21</c:v>
                </c:pt>
                <c:pt idx="15">
                  <c:v>94.793333333333337</c:v>
                </c:pt>
                <c:pt idx="16">
                  <c:v>108.89</c:v>
                </c:pt>
                <c:pt idx="17">
                  <c:v>112.16666666666667</c:v>
                </c:pt>
                <c:pt idx="18">
                  <c:v>106.13</c:v>
                </c:pt>
                <c:pt idx="19">
                  <c:v>100.67333333333333</c:v>
                </c:pt>
                <c:pt idx="20">
                  <c:v>106.92333333333333</c:v>
                </c:pt>
                <c:pt idx="21">
                  <c:v>100.01666666666667</c:v>
                </c:pt>
                <c:pt idx="22">
                  <c:v>109.87666666666667</c:v>
                </c:pt>
                <c:pt idx="23">
                  <c:v>116.37666666666667</c:v>
                </c:pt>
                <c:pt idx="24">
                  <c:v>111.17333333333333</c:v>
                </c:pt>
                <c:pt idx="25">
                  <c:v>127.03333333333335</c:v>
                </c:pt>
                <c:pt idx="26">
                  <c:v>140.05333333333334</c:v>
                </c:pt>
                <c:pt idx="27">
                  <c:v>138.24333333333334</c:v>
                </c:pt>
                <c:pt idx="28">
                  <c:v>134.73666666666665</c:v>
                </c:pt>
                <c:pt idx="29">
                  <c:v>105.70666666666666</c:v>
                </c:pt>
                <c:pt idx="30">
                  <c:v>120.30333333333333</c:v>
                </c:pt>
                <c:pt idx="31">
                  <c:v>132.25</c:v>
                </c:pt>
                <c:pt idx="32">
                  <c:v>182.10999999999999</c:v>
                </c:pt>
                <c:pt idx="33">
                  <c:v>184.76666666666665</c:v>
                </c:pt>
                <c:pt idx="34">
                  <c:v>178.17666666666665</c:v>
                </c:pt>
                <c:pt idx="35">
                  <c:v>162.72999999999999</c:v>
                </c:pt>
                <c:pt idx="36">
                  <c:v>148.90333333333334</c:v>
                </c:pt>
                <c:pt idx="37">
                  <c:v>120.35333333333334</c:v>
                </c:pt>
                <c:pt idx="38">
                  <c:v>103.63333333333334</c:v>
                </c:pt>
                <c:pt idx="39">
                  <c:v>100.43333333333334</c:v>
                </c:pt>
                <c:pt idx="40">
                  <c:v>98.89</c:v>
                </c:pt>
                <c:pt idx="41">
                  <c:v>97.00333333333333</c:v>
                </c:pt>
                <c:pt idx="42">
                  <c:v>86.780000000000015</c:v>
                </c:pt>
                <c:pt idx="43">
                  <c:v>85.063333333333333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2-4AD9-A622-99914D02EE79}"/>
            </c:ext>
          </c:extLst>
        </c:ser>
        <c:ser>
          <c:idx val="1"/>
          <c:order val="1"/>
          <c:tx>
            <c:strRef>
              <c:f>Comparativa!$D$1</c:f>
              <c:strCache>
                <c:ptCount val="1"/>
                <c:pt idx="0">
                  <c:v>Regresión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Pt>
            <c:idx val="2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2C12-4AD9-A622-99914D02EE79}"/>
              </c:ext>
            </c:extLst>
          </c:dPt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Comparativa!$D$2:$D$49</c:f>
              <c:numCache>
                <c:formatCode>0.00</c:formatCode>
                <c:ptCount val="48"/>
                <c:pt idx="22">
                  <c:v>106.17021669049409</c:v>
                </c:pt>
                <c:pt idx="23">
                  <c:v>103.87098851605786</c:v>
                </c:pt>
                <c:pt idx="24">
                  <c:v>100.95697227521946</c:v>
                </c:pt>
                <c:pt idx="25">
                  <c:v>97.399007259205675</c:v>
                </c:pt>
                <c:pt idx="26">
                  <c:v>93.167932759242873</c:v>
                </c:pt>
                <c:pt idx="27">
                  <c:v>88.234588066557635</c:v>
                </c:pt>
                <c:pt idx="28">
                  <c:v>82.569812472376597</c:v>
                </c:pt>
                <c:pt idx="29">
                  <c:v>76.144445267926002</c:v>
                </c:pt>
                <c:pt idx="30">
                  <c:v>68.929325744432603</c:v>
                </c:pt>
                <c:pt idx="31">
                  <c:v>60.895293193122697</c:v>
                </c:pt>
                <c:pt idx="32">
                  <c:v>52.013186905223037</c:v>
                </c:pt>
                <c:pt idx="33">
                  <c:v>42.253846171960035</c:v>
                </c:pt>
                <c:pt idx="34">
                  <c:v>31.588110284560329</c:v>
                </c:pt>
                <c:pt idx="35">
                  <c:v>19.986818534250105</c:v>
                </c:pt>
                <c:pt idx="36">
                  <c:v>7.4208102122562281</c:v>
                </c:pt>
                <c:pt idx="37">
                  <c:v>-6.1390753901946624</c:v>
                </c:pt>
                <c:pt idx="38">
                  <c:v>-20.721998981876609</c:v>
                </c:pt>
                <c:pt idx="39">
                  <c:v>-36.357121271562633</c:v>
                </c:pt>
                <c:pt idx="40">
                  <c:v>-53.073602968026321</c:v>
                </c:pt>
                <c:pt idx="41">
                  <c:v>-70.90060478004149</c:v>
                </c:pt>
                <c:pt idx="42">
                  <c:v>-89.867287416381046</c:v>
                </c:pt>
                <c:pt idx="43">
                  <c:v>-110.00281158581858</c:v>
                </c:pt>
                <c:pt idx="44">
                  <c:v>-131.33633799712788</c:v>
                </c:pt>
                <c:pt idx="45">
                  <c:v>-153.89702735908236</c:v>
                </c:pt>
                <c:pt idx="46">
                  <c:v>-177.71404038045534</c:v>
                </c:pt>
                <c:pt idx="47">
                  <c:v>-202.81653777002066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2-4AD9-A622-99914D02EE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9966464"/>
        <c:axId val="99968864"/>
      </c:lineChart>
      <c:catAx>
        <c:axId val="999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8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96886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6464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Predicción Según Holt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Comparativa!$C$1</c:f>
              <c:strCache>
                <c:ptCount val="1"/>
                <c:pt idx="0">
                  <c:v>Realidad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Comparativa!$C$2:$C$45</c:f>
              <c:numCache>
                <c:formatCode>0.0</c:formatCode>
                <c:ptCount val="44"/>
                <c:pt idx="0">
                  <c:v>53.096666666666664</c:v>
                </c:pt>
                <c:pt idx="1">
                  <c:v>60.943333333333335</c:v>
                </c:pt>
                <c:pt idx="2">
                  <c:v>63.473333333333336</c:v>
                </c:pt>
                <c:pt idx="3">
                  <c:v>67.956666666666663</c:v>
                </c:pt>
                <c:pt idx="4">
                  <c:v>76.333333333333329</c:v>
                </c:pt>
                <c:pt idx="5">
                  <c:v>81.336666666666659</c:v>
                </c:pt>
                <c:pt idx="6">
                  <c:v>87.126666666666665</c:v>
                </c:pt>
                <c:pt idx="7">
                  <c:v>90.983333333333334</c:v>
                </c:pt>
                <c:pt idx="8">
                  <c:v>96.85333333333331</c:v>
                </c:pt>
                <c:pt idx="9">
                  <c:v>108.95333333333333</c:v>
                </c:pt>
                <c:pt idx="10">
                  <c:v>111.71333333333332</c:v>
                </c:pt>
                <c:pt idx="11">
                  <c:v>110.53666666666668</c:v>
                </c:pt>
                <c:pt idx="12">
                  <c:v>98.033333333333346</c:v>
                </c:pt>
                <c:pt idx="13">
                  <c:v>100.25666666666666</c:v>
                </c:pt>
                <c:pt idx="14">
                  <c:v>96.21</c:v>
                </c:pt>
                <c:pt idx="15">
                  <c:v>94.793333333333337</c:v>
                </c:pt>
                <c:pt idx="16">
                  <c:v>108.89</c:v>
                </c:pt>
                <c:pt idx="17">
                  <c:v>112.16666666666667</c:v>
                </c:pt>
                <c:pt idx="18">
                  <c:v>106.13</c:v>
                </c:pt>
                <c:pt idx="19">
                  <c:v>100.67333333333333</c:v>
                </c:pt>
                <c:pt idx="20">
                  <c:v>106.92333333333333</c:v>
                </c:pt>
                <c:pt idx="21">
                  <c:v>100.01666666666667</c:v>
                </c:pt>
                <c:pt idx="22">
                  <c:v>109.87666666666667</c:v>
                </c:pt>
                <c:pt idx="23">
                  <c:v>116.37666666666667</c:v>
                </c:pt>
                <c:pt idx="24">
                  <c:v>111.17333333333333</c:v>
                </c:pt>
                <c:pt idx="25">
                  <c:v>127.03333333333335</c:v>
                </c:pt>
                <c:pt idx="26">
                  <c:v>140.05333333333334</c:v>
                </c:pt>
                <c:pt idx="27">
                  <c:v>138.24333333333334</c:v>
                </c:pt>
                <c:pt idx="28">
                  <c:v>134.73666666666665</c:v>
                </c:pt>
                <c:pt idx="29">
                  <c:v>105.70666666666666</c:v>
                </c:pt>
                <c:pt idx="30">
                  <c:v>120.30333333333333</c:v>
                </c:pt>
                <c:pt idx="31">
                  <c:v>132.25</c:v>
                </c:pt>
                <c:pt idx="32">
                  <c:v>182.10999999999999</c:v>
                </c:pt>
                <c:pt idx="33">
                  <c:v>184.76666666666665</c:v>
                </c:pt>
                <c:pt idx="34">
                  <c:v>178.17666666666665</c:v>
                </c:pt>
                <c:pt idx="35">
                  <c:v>162.72999999999999</c:v>
                </c:pt>
                <c:pt idx="36">
                  <c:v>148.90333333333334</c:v>
                </c:pt>
                <c:pt idx="37">
                  <c:v>120.35333333333334</c:v>
                </c:pt>
                <c:pt idx="38">
                  <c:v>103.63333333333334</c:v>
                </c:pt>
                <c:pt idx="39">
                  <c:v>100.43333333333334</c:v>
                </c:pt>
                <c:pt idx="40">
                  <c:v>98.89</c:v>
                </c:pt>
                <c:pt idx="41">
                  <c:v>97.00333333333333</c:v>
                </c:pt>
                <c:pt idx="42">
                  <c:v>86.780000000000015</c:v>
                </c:pt>
                <c:pt idx="43">
                  <c:v>85.063333333333333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BF-4528-A2FC-EC0A2326C4AB}"/>
            </c:ext>
          </c:extLst>
        </c:ser>
        <c:ser>
          <c:idx val="1"/>
          <c:order val="1"/>
          <c:tx>
            <c:strRef>
              <c:f>Comparativa!$E$1</c:f>
              <c:strCache>
                <c:ptCount val="1"/>
                <c:pt idx="0">
                  <c:v>Holt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Comparativa!$E$2:$E$49</c:f>
              <c:numCache>
                <c:formatCode>0.00</c:formatCode>
                <c:ptCount val="48"/>
                <c:pt idx="22">
                  <c:v>95.961166177432005</c:v>
                </c:pt>
                <c:pt idx="23">
                  <c:v>116.3766693667893</c:v>
                </c:pt>
                <c:pt idx="24">
                  <c:v>123.78319235957774</c:v>
                </c:pt>
                <c:pt idx="25">
                  <c:v>131.18971787658936</c:v>
                </c:pt>
                <c:pt idx="26">
                  <c:v>138.59624339360096</c:v>
                </c:pt>
                <c:pt idx="27">
                  <c:v>146.00276891061256</c:v>
                </c:pt>
                <c:pt idx="28">
                  <c:v>153.40929442762416</c:v>
                </c:pt>
                <c:pt idx="29">
                  <c:v>160.81581994463579</c:v>
                </c:pt>
                <c:pt idx="30">
                  <c:v>168.22234546164739</c:v>
                </c:pt>
                <c:pt idx="31">
                  <c:v>175.62887097865899</c:v>
                </c:pt>
                <c:pt idx="32">
                  <c:v>183.03539649567062</c:v>
                </c:pt>
                <c:pt idx="33">
                  <c:v>190.44192201268223</c:v>
                </c:pt>
                <c:pt idx="34">
                  <c:v>197.84844752969383</c:v>
                </c:pt>
                <c:pt idx="35">
                  <c:v>205.25497304670546</c:v>
                </c:pt>
                <c:pt idx="36">
                  <c:v>212.66149856371703</c:v>
                </c:pt>
                <c:pt idx="37">
                  <c:v>220.06802408072866</c:v>
                </c:pt>
                <c:pt idx="38">
                  <c:v>227.47454959774026</c:v>
                </c:pt>
                <c:pt idx="39">
                  <c:v>234.88107511475187</c:v>
                </c:pt>
                <c:pt idx="40">
                  <c:v>242.2876006317635</c:v>
                </c:pt>
                <c:pt idx="41">
                  <c:v>249.6941261487751</c:v>
                </c:pt>
                <c:pt idx="42">
                  <c:v>257.1006516657867</c:v>
                </c:pt>
                <c:pt idx="43">
                  <c:v>264.50717718279833</c:v>
                </c:pt>
                <c:pt idx="44">
                  <c:v>271.91370269980996</c:v>
                </c:pt>
                <c:pt idx="45">
                  <c:v>279.32022821682153</c:v>
                </c:pt>
                <c:pt idx="46">
                  <c:v>286.72675373383311</c:v>
                </c:pt>
                <c:pt idx="47">
                  <c:v>294.13327925084479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BF-4528-A2FC-EC0A2326C4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9966464"/>
        <c:axId val="99968864"/>
      </c:lineChart>
      <c:catAx>
        <c:axId val="999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8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96886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6464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Predicción Según Modelo</a:t>
            </a:r>
            <a:r>
              <a:rPr lang="es-PA" baseline="0"/>
              <a:t> de Machine learning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Comparativa!$C$1</c:f>
              <c:strCache>
                <c:ptCount val="1"/>
                <c:pt idx="0">
                  <c:v>Realidad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Comparativa!$C$2:$C$45</c:f>
              <c:numCache>
                <c:formatCode>0.0</c:formatCode>
                <c:ptCount val="44"/>
                <c:pt idx="0">
                  <c:v>53.096666666666664</c:v>
                </c:pt>
                <c:pt idx="1">
                  <c:v>60.943333333333335</c:v>
                </c:pt>
                <c:pt idx="2">
                  <c:v>63.473333333333336</c:v>
                </c:pt>
                <c:pt idx="3">
                  <c:v>67.956666666666663</c:v>
                </c:pt>
                <c:pt idx="4">
                  <c:v>76.333333333333329</c:v>
                </c:pt>
                <c:pt idx="5">
                  <c:v>81.336666666666659</c:v>
                </c:pt>
                <c:pt idx="6">
                  <c:v>87.126666666666665</c:v>
                </c:pt>
                <c:pt idx="7">
                  <c:v>90.983333333333334</c:v>
                </c:pt>
                <c:pt idx="8">
                  <c:v>96.85333333333331</c:v>
                </c:pt>
                <c:pt idx="9">
                  <c:v>108.95333333333333</c:v>
                </c:pt>
                <c:pt idx="10">
                  <c:v>111.71333333333332</c:v>
                </c:pt>
                <c:pt idx="11">
                  <c:v>110.53666666666668</c:v>
                </c:pt>
                <c:pt idx="12">
                  <c:v>98.033333333333346</c:v>
                </c:pt>
                <c:pt idx="13">
                  <c:v>100.25666666666666</c:v>
                </c:pt>
                <c:pt idx="14">
                  <c:v>96.21</c:v>
                </c:pt>
                <c:pt idx="15">
                  <c:v>94.793333333333337</c:v>
                </c:pt>
                <c:pt idx="16">
                  <c:v>108.89</c:v>
                </c:pt>
                <c:pt idx="17">
                  <c:v>112.16666666666667</c:v>
                </c:pt>
                <c:pt idx="18">
                  <c:v>106.13</c:v>
                </c:pt>
                <c:pt idx="19">
                  <c:v>100.67333333333333</c:v>
                </c:pt>
                <c:pt idx="20">
                  <c:v>106.92333333333333</c:v>
                </c:pt>
                <c:pt idx="21">
                  <c:v>100.01666666666667</c:v>
                </c:pt>
                <c:pt idx="22">
                  <c:v>109.87666666666667</c:v>
                </c:pt>
                <c:pt idx="23">
                  <c:v>116.37666666666667</c:v>
                </c:pt>
                <c:pt idx="24">
                  <c:v>111.17333333333333</c:v>
                </c:pt>
                <c:pt idx="25">
                  <c:v>127.03333333333335</c:v>
                </c:pt>
                <c:pt idx="26">
                  <c:v>140.05333333333334</c:v>
                </c:pt>
                <c:pt idx="27">
                  <c:v>138.24333333333334</c:v>
                </c:pt>
                <c:pt idx="28">
                  <c:v>134.73666666666665</c:v>
                </c:pt>
                <c:pt idx="29">
                  <c:v>105.70666666666666</c:v>
                </c:pt>
                <c:pt idx="30">
                  <c:v>120.30333333333333</c:v>
                </c:pt>
                <c:pt idx="31">
                  <c:v>132.25</c:v>
                </c:pt>
                <c:pt idx="32">
                  <c:v>182.10999999999999</c:v>
                </c:pt>
                <c:pt idx="33">
                  <c:v>184.76666666666665</c:v>
                </c:pt>
                <c:pt idx="34">
                  <c:v>178.17666666666665</c:v>
                </c:pt>
                <c:pt idx="35">
                  <c:v>162.72999999999999</c:v>
                </c:pt>
                <c:pt idx="36">
                  <c:v>148.90333333333334</c:v>
                </c:pt>
                <c:pt idx="37">
                  <c:v>120.35333333333334</c:v>
                </c:pt>
                <c:pt idx="38">
                  <c:v>103.63333333333334</c:v>
                </c:pt>
                <c:pt idx="39">
                  <c:v>100.43333333333334</c:v>
                </c:pt>
                <c:pt idx="40">
                  <c:v>98.89</c:v>
                </c:pt>
                <c:pt idx="41">
                  <c:v>97.00333333333333</c:v>
                </c:pt>
                <c:pt idx="42">
                  <c:v>86.780000000000015</c:v>
                </c:pt>
                <c:pt idx="43">
                  <c:v>85.063333333333333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6-42B0-AFF8-39BC8D1EC9B5}"/>
            </c:ext>
          </c:extLst>
        </c:ser>
        <c:ser>
          <c:idx val="1"/>
          <c:order val="1"/>
          <c:tx>
            <c:strRef>
              <c:f>Comparativa!$G$1</c:f>
              <c:strCache>
                <c:ptCount val="1"/>
                <c:pt idx="0">
                  <c:v>Machine learing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delete val="1"/>
          </c:dLbls>
          <c:cat>
            <c:multiLvlStrRef>
              <c:f>Comparativa!$A$2:$B$49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1</c:v>
                  </c:pt>
                  <c:pt idx="45">
                    <c:v>2</c:v>
                  </c:pt>
                  <c:pt idx="46">
                    <c:v>3</c:v>
                  </c:pt>
                  <c:pt idx="47">
                    <c:v>4</c:v>
                  </c:pt>
                </c:lvl>
                <c:lvl>
                  <c:pt idx="0">
                    <c:v>2013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2014</c:v>
                  </c:pt>
                  <c:pt idx="6">
                    <c:v>2014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2016</c:v>
                  </c:pt>
                  <c:pt idx="13">
                    <c:v>2016</c:v>
                  </c:pt>
                  <c:pt idx="14">
                    <c:v>2016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2017</c:v>
                  </c:pt>
                  <c:pt idx="18">
                    <c:v>2017</c:v>
                  </c:pt>
                  <c:pt idx="19">
                    <c:v>2017</c:v>
                  </c:pt>
                  <c:pt idx="20">
                    <c:v>2018</c:v>
                  </c:pt>
                  <c:pt idx="21">
                    <c:v>2018</c:v>
                  </c:pt>
                  <c:pt idx="22">
                    <c:v>2018</c:v>
                  </c:pt>
                  <c:pt idx="23">
                    <c:v>2018</c:v>
                  </c:pt>
                  <c:pt idx="24">
                    <c:v>2019</c:v>
                  </c:pt>
                  <c:pt idx="25">
                    <c:v>2019</c:v>
                  </c:pt>
                  <c:pt idx="26">
                    <c:v>2019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2020</c:v>
                  </c:pt>
                  <c:pt idx="30">
                    <c:v>2020</c:v>
                  </c:pt>
                  <c:pt idx="31">
                    <c:v>2020</c:v>
                  </c:pt>
                  <c:pt idx="32">
                    <c:v>2021</c:v>
                  </c:pt>
                  <c:pt idx="33">
                    <c:v>2021</c:v>
                  </c:pt>
                  <c:pt idx="34">
                    <c:v>2021</c:v>
                  </c:pt>
                  <c:pt idx="35">
                    <c:v>2021</c:v>
                  </c:pt>
                  <c:pt idx="36">
                    <c:v>2022</c:v>
                  </c:pt>
                  <c:pt idx="37">
                    <c:v>2022</c:v>
                  </c:pt>
                  <c:pt idx="38">
                    <c:v>2022</c:v>
                  </c:pt>
                  <c:pt idx="39">
                    <c:v>2022</c:v>
                  </c:pt>
                  <c:pt idx="40">
                    <c:v>2023</c:v>
                  </c:pt>
                  <c:pt idx="41">
                    <c:v>2023</c:v>
                  </c:pt>
                  <c:pt idx="42">
                    <c:v>2023</c:v>
                  </c:pt>
                  <c:pt idx="43">
                    <c:v>2023</c:v>
                  </c:pt>
                  <c:pt idx="44">
                    <c:v>2024</c:v>
                  </c:pt>
                  <c:pt idx="45">
                    <c:v>2024</c:v>
                  </c:pt>
                  <c:pt idx="46">
                    <c:v>2024</c:v>
                  </c:pt>
                  <c:pt idx="47">
                    <c:v>2024</c:v>
                  </c:pt>
                </c:lvl>
              </c:multiLvlStrCache>
            </c:multiLvlStrRef>
          </c:cat>
          <c:val>
            <c:numRef>
              <c:f>Comparativa!$G$2:$G$49</c:f>
              <c:numCache>
                <c:formatCode>General</c:formatCode>
                <c:ptCount val="48"/>
                <c:pt idx="22" formatCode="0.00">
                  <c:v>115.02496663540801</c:v>
                </c:pt>
                <c:pt idx="23" formatCode="0.00">
                  <c:v>115.630192797649</c:v>
                </c:pt>
                <c:pt idx="24" formatCode="0.00">
                  <c:v>123.184581581953</c:v>
                </c:pt>
                <c:pt idx="25" formatCode="0.00">
                  <c:v>123.789807744195</c:v>
                </c:pt>
                <c:pt idx="26" formatCode="0.00">
                  <c:v>124.395033906436</c:v>
                </c:pt>
                <c:pt idx="27" formatCode="0.00">
                  <c:v>125.000260068678</c:v>
                </c:pt>
                <c:pt idx="28" formatCode="0.00">
                  <c:v>132.55464885298201</c:v>
                </c:pt>
                <c:pt idx="29" formatCode="0.00">
                  <c:v>133.15987501522301</c:v>
                </c:pt>
                <c:pt idx="30" formatCode="0.00">
                  <c:v>133.765101177465</c:v>
                </c:pt>
                <c:pt idx="31" formatCode="0.00">
                  <c:v>134.37032733970599</c:v>
                </c:pt>
                <c:pt idx="32" formatCode="0.00">
                  <c:v>141.92471612400999</c:v>
                </c:pt>
                <c:pt idx="33" formatCode="0.00">
                  <c:v>142.52994228625201</c:v>
                </c:pt>
                <c:pt idx="34" formatCode="0.00">
                  <c:v>143.135168448493</c:v>
                </c:pt>
                <c:pt idx="35" formatCode="0.00">
                  <c:v>143.740394610734</c:v>
                </c:pt>
                <c:pt idx="36" formatCode="0.00">
                  <c:v>151.29478339503899</c:v>
                </c:pt>
                <c:pt idx="37" formatCode="0.00">
                  <c:v>151.90000955727999</c:v>
                </c:pt>
                <c:pt idx="38" formatCode="0.00">
                  <c:v>152.50523571952101</c:v>
                </c:pt>
                <c:pt idx="39" formatCode="0.00">
                  <c:v>153.110461881763</c:v>
                </c:pt>
                <c:pt idx="40" formatCode="0.00">
                  <c:v>160.664850666067</c:v>
                </c:pt>
                <c:pt idx="41" formatCode="0.00">
                  <c:v>161.27007682830799</c:v>
                </c:pt>
                <c:pt idx="42" formatCode="0.00">
                  <c:v>161.87530299055001</c:v>
                </c:pt>
                <c:pt idx="43" formatCode="0.00">
                  <c:v>162.48052915279101</c:v>
                </c:pt>
                <c:pt idx="44" formatCode="0.00">
                  <c:v>170.034917937095</c:v>
                </c:pt>
                <c:pt idx="45" formatCode="0.00">
                  <c:v>170.64014409933699</c:v>
                </c:pt>
                <c:pt idx="46" formatCode="0.00">
                  <c:v>171.24537026157799</c:v>
                </c:pt>
                <c:pt idx="47" formatCode="0.00">
                  <c:v>171.85059642381901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6-42B0-AFF8-39BC8D1EC9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9966464"/>
        <c:axId val="99968864"/>
      </c:lineChart>
      <c:catAx>
        <c:axId val="999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8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968864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99966464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413155</xdr:colOff>
      <xdr:row>7</xdr:row>
      <xdr:rowOff>43544</xdr:rowOff>
    </xdr:from>
    <xdr:to>
      <xdr:col>34</xdr:col>
      <xdr:colOff>413657</xdr:colOff>
      <xdr:row>25</xdr:row>
      <xdr:rowOff>114845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6178B7-5E30-33D9-0809-B81EA6070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291352</xdr:colOff>
      <xdr:row>13</xdr:row>
      <xdr:rowOff>13855</xdr:rowOff>
    </xdr:from>
    <xdr:to>
      <xdr:col>28</xdr:col>
      <xdr:colOff>235527</xdr:colOff>
      <xdr:row>38</xdr:row>
      <xdr:rowOff>8965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559C2B-A52D-71C8-AB70-074BFF4CE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1155103</xdr:colOff>
      <xdr:row>9</xdr:row>
      <xdr:rowOff>157908</xdr:rowOff>
    </xdr:from>
    <xdr:to>
      <xdr:col>23</xdr:col>
      <xdr:colOff>267597</xdr:colOff>
      <xdr:row>29</xdr:row>
      <xdr:rowOff>22862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956B2E-6DDB-A549-D47F-801604CF5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16</xdr:row>
      <xdr:rowOff>138547</xdr:rowOff>
    </xdr:from>
    <xdr:to>
      <xdr:col>25</xdr:col>
      <xdr:colOff>69272</xdr:colOff>
      <xdr:row>42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D908F-C556-6BB3-0B37-F44803D36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15240</xdr:colOff>
      <xdr:row>8</xdr:row>
      <xdr:rowOff>133350</xdr:rowOff>
    </xdr:from>
    <xdr:ext cx="5303520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4F4D80E-56E1-68CA-336E-ED3F3755B058}"/>
                </a:ext>
              </a:extLst>
            </xdr:cNvPr>
            <xdr:cNvSpPr txBox="1"/>
          </xdr:nvSpPr>
          <xdr:spPr>
            <a:xfrm>
              <a:off x="9525000" y="1596390"/>
              <a:ext cx="530352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PA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9.749967334432458</m:t>
                    </m:r>
                    <m:r>
                      <m:rPr>
                        <m:nor/>
                      </m:rPr>
                      <a:rPr lang="es-PA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PA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+1.1006329724125634</m:t>
                    </m:r>
                    <m:sSup>
                      <m:sSupPr>
                        <m:ctrlPr>
                          <a:rPr lang="es-P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P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p>
                        <m:r>
                          <a:rPr lang="es-P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m:rPr>
                        <m:nor/>
                      </m:rPr>
                      <a:rPr lang="es-PA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+(−19562.228006850088)</m:t>
                    </m:r>
                  </m:oMath>
                </m:oMathPara>
              </a14:m>
              <a:endParaRPr lang="es-PA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4F4D80E-56E1-68CA-336E-ED3F3755B058}"/>
                </a:ext>
              </a:extLst>
            </xdr:cNvPr>
            <xdr:cNvSpPr txBox="1"/>
          </xdr:nvSpPr>
          <xdr:spPr>
            <a:xfrm>
              <a:off x="9525000" y="1596390"/>
              <a:ext cx="5303520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P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"9.749967334432458x+1.1006329724125634" 𝑥^2 "+(-19562.228006850088)"</a:t>
              </a:r>
              <a:endParaRPr lang="es-PA" sz="1100"/>
            </a:p>
          </xdr:txBody>
        </xdr:sp>
      </mc:Fallback>
    </mc:AlternateContent>
    <xdr:clientData/>
  </xdr:oneCellAnchor>
  <xdr:twoCellAnchor>
    <xdr:from>
      <xdr:col>12</xdr:col>
      <xdr:colOff>685800</xdr:colOff>
      <xdr:row>10</xdr:row>
      <xdr:rowOff>179614</xdr:rowOff>
    </xdr:from>
    <xdr:to>
      <xdr:col>20</xdr:col>
      <xdr:colOff>556260</xdr:colOff>
      <xdr:row>28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1FD703-FB0E-E82A-4095-95B30EA91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15</xdr:row>
      <xdr:rowOff>57151</xdr:rowOff>
    </xdr:from>
    <xdr:to>
      <xdr:col>29</xdr:col>
      <xdr:colOff>495300</xdr:colOff>
      <xdr:row>69</xdr:row>
      <xdr:rowOff>118111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A67E57-8F2A-9D70-36C5-00A54A4E1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172278</xdr:colOff>
      <xdr:row>26</xdr:row>
      <xdr:rowOff>114299</xdr:rowOff>
    </xdr:from>
    <xdr:to>
      <xdr:col>31</xdr:col>
      <xdr:colOff>512618</xdr:colOff>
      <xdr:row>57</xdr:row>
      <xdr:rowOff>13855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75C993-3DB1-3F23-23F8-CC8F2F829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41910</xdr:colOff>
      <xdr:row>79</xdr:row>
      <xdr:rowOff>175260</xdr:rowOff>
    </xdr:from>
    <xdr:to>
      <xdr:col>58</xdr:col>
      <xdr:colOff>374630</xdr:colOff>
      <xdr:row>110</xdr:row>
      <xdr:rowOff>74816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4FFFFF-C61F-4E95-A5F0-143066F41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514350</xdr:colOff>
      <xdr:row>31</xdr:row>
      <xdr:rowOff>95250</xdr:rowOff>
    </xdr:from>
    <xdr:to>
      <xdr:col>53</xdr:col>
      <xdr:colOff>54590</xdr:colOff>
      <xdr:row>61</xdr:row>
      <xdr:rowOff>185306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1D13817-D4BE-41D7-90F9-28E1AC626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k king" refreshedDate="45456.727574421297" createdVersion="8" refreshedVersion="8" minRefreshableVersion="3" recordCount="257" xr:uid="{B8B80851-B87B-4800-BCB0-3912C0FD50AA}">
  <cacheSource type="worksheet">
    <worksheetSource ref="A1:G258" sheet="Datos históricos de Walt Disney"/>
  </cacheSource>
  <cacheFields count="10">
    <cacheField name="Fecha" numFmtId="14">
      <sharedItems containsSemiMixedTypes="0" containsNonDate="0" containsDate="1" containsString="0" minDate="2003-02-01T00:00:00" maxDate="2024-06-02T00:00:00" count="257">
        <d v="2024-06-01T00:00:00"/>
        <d v="2024-05-01T00:00:00"/>
        <d v="2024-04-01T00:00:00"/>
        <d v="2024-03-01T00:00:00"/>
        <d v="2024-02-01T00:00:00"/>
        <d v="2024-01-01T00:00:00"/>
        <d v="2023-12-01T00:00:00"/>
        <d v="2023-11-01T00:00:00"/>
        <d v="2023-10-01T00:00:00"/>
        <d v="2023-09-01T00:00:00"/>
        <d v="2023-08-01T00:00:00"/>
        <d v="2023-07-01T00:00:00"/>
        <d v="2023-06-01T00:00:00"/>
        <d v="2023-05-01T00:00:00"/>
        <d v="2023-04-01T00:00:00"/>
        <d v="2023-03-01T00:00:00"/>
        <d v="2023-02-01T00:00:00"/>
        <d v="2023-01-01T00:00:00"/>
        <d v="2022-12-01T00:00:00"/>
        <d v="2022-11-01T00:00:00"/>
        <d v="2022-10-01T00:00:00"/>
        <d v="2022-09-01T00:00:00"/>
        <d v="2022-08-01T00:00:00"/>
        <d v="2022-07-01T00:00:00"/>
        <d v="2022-06-01T00:00:00"/>
        <d v="2022-05-01T00:00:00"/>
        <d v="2022-04-01T00:00:00"/>
        <d v="2022-03-01T00:00:00"/>
        <d v="2022-02-01T00:00:00"/>
        <d v="2022-01-01T00:00:00"/>
        <d v="2021-12-01T00:00:00"/>
        <d v="2021-11-01T00:00:00"/>
        <d v="2021-10-01T00:00:00"/>
        <d v="2021-09-01T00:00:00"/>
        <d v="2021-08-01T00:00:00"/>
        <d v="2021-07-01T00:00:00"/>
        <d v="2021-06-01T00:00:00"/>
        <d v="2021-05-01T00:00:00"/>
        <d v="2021-04-01T00:00:00"/>
        <d v="2021-03-01T00:00:00"/>
        <d v="2021-02-01T00:00:00"/>
        <d v="2021-01-01T00:00:00"/>
        <d v="2020-12-01T00:00:00"/>
        <d v="2020-11-01T00:00:00"/>
        <d v="2020-10-01T00:00:00"/>
        <d v="2020-09-01T00:00:00"/>
        <d v="2020-08-01T00:00:00"/>
        <d v="2020-07-01T00:00:00"/>
        <d v="2020-06-01T00:00:00"/>
        <d v="2020-05-01T00:00:00"/>
        <d v="2020-04-01T00:00:00"/>
        <d v="2020-03-01T00:00:00"/>
        <d v="2020-02-01T00:00:00"/>
        <d v="2020-01-01T00:00:00"/>
        <d v="2019-12-01T00:00:00"/>
        <d v="2019-11-01T00:00:00"/>
        <d v="2019-10-01T00:00:00"/>
        <d v="2019-09-01T00:00:00"/>
        <d v="2019-08-01T00:00:00"/>
        <d v="2019-07-01T00:00:00"/>
        <d v="2019-06-01T00:00:00"/>
        <d v="2019-05-01T00:00:00"/>
        <d v="2019-04-01T00:00:00"/>
        <d v="2019-03-01T00:00:00"/>
        <d v="2019-02-01T00:00:00"/>
        <d v="2019-01-01T00:00:00"/>
        <d v="2018-12-01T00:00:00"/>
        <d v="2018-11-01T00:00:00"/>
        <d v="2018-10-01T00:00:00"/>
        <d v="2018-09-01T00:00:00"/>
        <d v="2018-08-01T00:00:00"/>
        <d v="2018-07-01T00:00:00"/>
        <d v="2018-06-01T00:00:00"/>
        <d v="2018-05-01T00:00:00"/>
        <d v="2018-04-01T00:00:00"/>
        <d v="2018-03-01T00:00:00"/>
        <d v="2018-02-01T00:00:00"/>
        <d v="2018-01-01T00:00:00"/>
        <d v="2017-12-01T00:00:00"/>
        <d v="2017-11-01T00:00:00"/>
        <d v="2017-10-01T00:00:00"/>
        <d v="2017-09-01T00:00:00"/>
        <d v="2017-08-01T00:00:00"/>
        <d v="2017-07-01T00:00:00"/>
        <d v="2017-06-01T00:00:00"/>
        <d v="2017-05-01T00:00:00"/>
        <d v="2017-04-01T00:00:00"/>
        <d v="2017-03-01T00:00:00"/>
        <d v="2017-02-01T00:00:00"/>
        <d v="2017-01-01T00:00:00"/>
        <d v="2016-12-01T00:00:00"/>
        <d v="2016-11-01T00:00:00"/>
        <d v="2016-10-01T00:00:00"/>
        <d v="2016-09-01T00:00:00"/>
        <d v="2016-08-01T00:00:00"/>
        <d v="2016-07-01T00:00:00"/>
        <d v="2016-06-01T00:00:00"/>
        <d v="2016-05-01T00:00:00"/>
        <d v="2016-04-01T00:00:00"/>
        <d v="2016-03-01T00:00:00"/>
        <d v="2016-02-01T00:00:00"/>
        <d v="2016-01-01T00:00:00"/>
        <d v="2015-12-01T00:00:00"/>
        <d v="2015-11-01T00:00:00"/>
        <d v="2015-10-01T00:00:00"/>
        <d v="2015-09-01T00:00:00"/>
        <d v="2015-08-01T00:00:00"/>
        <d v="2015-07-01T00:00:00"/>
        <d v="2015-06-01T00:00:00"/>
        <d v="2015-05-01T00:00:00"/>
        <d v="2015-04-01T00:00:00"/>
        <d v="2015-03-01T00:00:00"/>
        <d v="2015-02-01T00:00:00"/>
        <d v="2015-01-01T00:00:00"/>
        <d v="2014-12-01T00:00:00"/>
        <d v="2014-11-01T00:00:00"/>
        <d v="2014-10-01T00:00:00"/>
        <d v="2014-09-01T00:00:00"/>
        <d v="2014-08-01T00:00:00"/>
        <d v="2014-07-01T00:00:00"/>
        <d v="2014-06-01T00:00:00"/>
        <d v="2014-05-01T00:00:00"/>
        <d v="2014-04-01T00:00:00"/>
        <d v="2014-03-01T00:00:00"/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  <d v="2013-02-01T00:00:00"/>
        <d v="2013-01-01T00:00:00"/>
        <d v="2012-12-01T00:00:00"/>
        <d v="2012-11-01T00:00:00"/>
        <d v="2012-10-01T00:00:00"/>
        <d v="2012-09-01T00:00:00"/>
        <d v="2012-08-01T00:00:00"/>
        <d v="2012-07-01T00:00:00"/>
        <d v="2012-06-01T00:00:00"/>
        <d v="2012-05-01T00:00:00"/>
        <d v="2012-04-01T00:00:00"/>
        <d v="2012-03-01T00:00:00"/>
        <d v="2012-02-01T00:00:00"/>
        <d v="2012-01-01T00:00:00"/>
        <d v="2011-12-01T00:00:00"/>
        <d v="2011-11-01T00:00:00"/>
        <d v="2011-10-01T00:00:00"/>
        <d v="2011-09-01T00:00:00"/>
        <d v="2011-08-01T00:00:00"/>
        <d v="2011-07-01T00:00:00"/>
        <d v="2011-06-01T00:00:00"/>
        <d v="2011-05-01T00:00:00"/>
        <d v="2011-04-01T00:00:00"/>
        <d v="2011-03-01T00:00:00"/>
        <d v="2011-02-01T00:00:00"/>
        <d v="2011-01-01T00:00:00"/>
        <d v="2010-12-01T00:00:00"/>
        <d v="2010-11-01T00:00:00"/>
        <d v="2010-10-01T00:00:00"/>
        <d v="2010-09-01T00:00:00"/>
        <d v="2010-08-01T00:00:00"/>
        <d v="2010-07-01T00:00:00"/>
        <d v="2010-06-01T00:00:00"/>
        <d v="2010-05-01T00:00:00"/>
        <d v="2010-04-01T00:00:00"/>
        <d v="2010-03-01T00:00:00"/>
        <d v="2010-02-01T00:00:00"/>
        <d v="2010-01-01T00:00:00"/>
        <d v="2009-12-01T00:00:00"/>
        <d v="2009-11-01T00:00:00"/>
        <d v="2009-10-01T00:00:00"/>
        <d v="2009-09-01T00:00:00"/>
        <d v="2009-08-01T00:00:00"/>
        <d v="2009-07-01T00:00:00"/>
        <d v="2009-06-01T00:00:00"/>
        <d v="2009-05-01T00:00:00"/>
        <d v="2009-04-01T00:00:00"/>
        <d v="2009-03-01T00:00:00"/>
        <d v="2009-02-01T00:00:00"/>
        <d v="2009-01-01T00:00:00"/>
        <d v="2008-12-01T00:00:00"/>
        <d v="2008-11-01T00:00:00"/>
        <d v="2008-10-01T00:00:00"/>
        <d v="2008-09-01T00:00:00"/>
        <d v="2008-08-01T00:00:00"/>
        <d v="2008-07-01T00:00:00"/>
        <d v="2008-06-01T00:00:00"/>
        <d v="2008-05-01T00:00:00"/>
        <d v="2008-04-01T00:00:00"/>
        <d v="2008-03-01T00:00:00"/>
        <d v="2008-02-01T00:00:00"/>
        <d v="2008-01-01T00:00:00"/>
        <d v="2007-12-01T00:00:00"/>
        <d v="2007-11-01T00:00:00"/>
        <d v="2007-10-01T00:00:00"/>
        <d v="2007-09-01T00:00:00"/>
        <d v="2007-08-01T00:00:00"/>
        <d v="2007-07-01T00:00:00"/>
        <d v="2007-06-01T00:00:00"/>
        <d v="2007-05-01T00:00:00"/>
        <d v="2007-04-01T00:00:00"/>
        <d v="2007-03-01T00:00:00"/>
        <d v="2007-02-01T00:00:00"/>
        <d v="2007-01-01T00:00:00"/>
        <d v="2006-12-01T00:00:00"/>
        <d v="2006-11-01T00:00:00"/>
        <d v="2006-10-01T00:00:00"/>
        <d v="2006-09-01T00:00:00"/>
        <d v="2006-08-01T00:00:00"/>
        <d v="2006-07-01T00:00:00"/>
        <d v="2006-06-01T00:00:00"/>
        <d v="2006-05-01T00:00:00"/>
        <d v="2006-04-01T00:00:00"/>
        <d v="2006-03-01T00:00:00"/>
        <d v="2006-02-01T00:00:00"/>
        <d v="2006-01-01T00:00:00"/>
        <d v="2005-12-01T00:00:00"/>
        <d v="2005-11-01T00:00:00"/>
        <d v="2005-10-01T00:00:00"/>
        <d v="2005-09-01T00:00:00"/>
        <d v="2005-08-01T00:00:00"/>
        <d v="2005-07-01T00:00:00"/>
        <d v="2005-06-01T00:00:00"/>
        <d v="2005-05-01T00:00:00"/>
        <d v="2005-04-01T00:00:00"/>
        <d v="2005-03-01T00:00:00"/>
        <d v="2005-02-01T00:00:00"/>
        <d v="2005-01-01T00:00:00"/>
        <d v="2004-12-01T00:00:00"/>
        <d v="2004-11-01T00:00:00"/>
        <d v="2004-10-01T00:00:00"/>
        <d v="2004-09-01T00:00:00"/>
        <d v="2004-08-01T00:00:00"/>
        <d v="2004-07-01T00:00:00"/>
        <d v="2004-06-01T00:00:00"/>
        <d v="2004-05-01T00:00:00"/>
        <d v="2004-04-01T00:00:00"/>
        <d v="2004-03-01T00:00:00"/>
        <d v="2004-02-01T00:00:00"/>
        <d v="2004-01-01T00:00:00"/>
        <d v="2003-12-01T00:00:00"/>
        <d v="2003-11-01T00:00:00"/>
        <d v="2003-10-01T00:00:00"/>
        <d v="2003-09-01T00:00:00"/>
        <d v="2003-08-01T00:00:00"/>
        <d v="2003-07-01T00:00:00"/>
        <d v="2003-06-01T00:00:00"/>
        <d v="2003-05-01T00:00:00"/>
        <d v="2003-04-01T00:00:00"/>
        <d v="2003-03-01T00:00:00"/>
        <d v="2003-02-01T00:00:00"/>
      </sharedItems>
      <fieldGroup par="9"/>
    </cacheField>
    <cacheField name="Último" numFmtId="0">
      <sharedItems containsSemiMixedTypes="0" containsString="0" containsNumber="1" minValue="16.77" maxValue="189.04"/>
    </cacheField>
    <cacheField name="Apertura" numFmtId="0">
      <sharedItems containsSemiMixedTypes="0" containsString="0" containsNumber="1" minValue="16.48" maxValue="193.23"/>
    </cacheField>
    <cacheField name="Máximo" numFmtId="0">
      <sharedItems containsSemiMixedTypes="0" containsString="0" containsNumber="1" minValue="17.55" maxValue="203.02"/>
    </cacheField>
    <cacheField name="Mínimo" numFmtId="0">
      <sharedItems containsSemiMixedTypes="0" containsString="0" containsNumber="1" minValue="14.63" maxValue="181.01"/>
    </cacheField>
    <cacheField name="Vol.(En Millones)" numFmtId="0">
      <sharedItems containsSemiMixedTypes="0" containsString="0" containsNumber="1" minValue="8.42" maxValue="619.36"/>
    </cacheField>
    <cacheField name="% var." numFmtId="10">
      <sharedItems containsSemiMixedTypes="0" containsString="0" containsNumber="1" minValue="-0.18909999999999999" maxValue="0.2487"/>
    </cacheField>
    <cacheField name="Meses (Fecha)" numFmtId="0" databaseField="0">
      <fieldGroup base="0">
        <rangePr groupBy="months" startDate="2003-02-01T00:00:00" endDate="2024-06-02T00:00:00"/>
        <groupItems count="14">
          <s v="&lt;02/01/2003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6/02/2024"/>
        </groupItems>
      </fieldGroup>
    </cacheField>
    <cacheField name="Trimestres (Fecha)" numFmtId="0" databaseField="0">
      <fieldGroup base="0">
        <rangePr groupBy="quarters" startDate="2003-02-01T00:00:00" endDate="2024-06-02T00:00:00"/>
        <groupItems count="6">
          <s v="&lt;02/01/2003"/>
          <s v="Trim.1"/>
          <s v="Trim.2"/>
          <s v="Trim.3"/>
          <s v="Trim.4"/>
          <s v="&gt;06/02/2024"/>
        </groupItems>
      </fieldGroup>
    </cacheField>
    <cacheField name="Años (Fecha)" numFmtId="0" databaseField="0">
      <fieldGroup base="0">
        <rangePr groupBy="years" startDate="2003-02-01T00:00:00" endDate="2024-06-02T00:00:00"/>
        <groupItems count="24">
          <s v="&lt;02/01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6/0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102.74"/>
    <n v="104.17"/>
    <n v="104.21"/>
    <n v="100.56"/>
    <n v="48.89"/>
    <n v="-1.1299999999999999E-2"/>
  </r>
  <r>
    <x v="1"/>
    <n v="103.91"/>
    <n v="111.29"/>
    <n v="116.92"/>
    <n v="100.28"/>
    <n v="272.76"/>
    <n v="-6.4899999999999999E-2"/>
  </r>
  <r>
    <x v="2"/>
    <n v="111.12"/>
    <n v="122.08"/>
    <n v="123.64"/>
    <n v="110.41"/>
    <n v="8.42"/>
    <n v="-9.1899999999999996E-2"/>
  </r>
  <r>
    <x v="3"/>
    <n v="122.36"/>
    <n v="111.44"/>
    <n v="123.74"/>
    <n v="109.2"/>
    <n v="219.27"/>
    <n v="9.6600000000000005E-2"/>
  </r>
  <r>
    <x v="4"/>
    <n v="111.58"/>
    <n v="96.37"/>
    <n v="112.92"/>
    <n v="95.82"/>
    <n v="295.04000000000002"/>
    <n v="0.16170000000000001"/>
  </r>
  <r>
    <x v="5"/>
    <n v="96.05"/>
    <n v="90.1"/>
    <n v="97.57"/>
    <n v="88.69"/>
    <n v="252.98"/>
    <n v="6.3799999999999996E-2"/>
  </r>
  <r>
    <x v="6"/>
    <n v="90.29"/>
    <n v="92.74"/>
    <n v="94.83"/>
    <n v="89.86"/>
    <n v="221.58"/>
    <n v="-2.5899999999999999E-2"/>
  </r>
  <r>
    <x v="7"/>
    <n v="92.69"/>
    <n v="81.53"/>
    <n v="96.51"/>
    <n v="80.180000000000007"/>
    <n v="322.66000000000003"/>
    <n v="0.13600000000000001"/>
  </r>
  <r>
    <x v="8"/>
    <n v="81.59"/>
    <n v="80.92"/>
    <n v="86.29"/>
    <n v="78.73"/>
    <n v="245.13"/>
    <n v="6.7000000000000002E-3"/>
  </r>
  <r>
    <x v="9"/>
    <n v="81.05"/>
    <n v="82.11"/>
    <n v="86.19"/>
    <n v="79.209999999999994"/>
    <n v="319.93"/>
    <n v="-3.1399999999999997E-2"/>
  </r>
  <r>
    <x v="10"/>
    <n v="83.68"/>
    <n v="89.12"/>
    <n v="92.53"/>
    <n v="82.46"/>
    <n v="377.42"/>
    <n v="-5.8599999999999999E-2"/>
  </r>
  <r>
    <x v="11"/>
    <n v="88.89"/>
    <n v="89.11"/>
    <n v="90.95"/>
    <n v="85.16"/>
    <n v="320.38"/>
    <n v="-4.4000000000000003E-3"/>
  </r>
  <r>
    <x v="12"/>
    <n v="89.28"/>
    <n v="88.4"/>
    <n v="94.52"/>
    <n v="87.11"/>
    <n v="284"/>
    <n v="1.4999999999999999E-2"/>
  </r>
  <r>
    <x v="13"/>
    <n v="87.96"/>
    <n v="102.4"/>
    <n v="103.91"/>
    <n v="87.01"/>
    <n v="335.06"/>
    <n v="-0.1419"/>
  </r>
  <r>
    <x v="14"/>
    <n v="102.5"/>
    <n v="100.21"/>
    <n v="102.56"/>
    <n v="96.46"/>
    <n v="156.61000000000001"/>
    <n v="2.3699999999999999E-2"/>
  </r>
  <r>
    <x v="15"/>
    <n v="100.13"/>
    <n v="99.19"/>
    <n v="102.69"/>
    <n v="90.46"/>
    <n v="196.65"/>
    <n v="5.1999999999999998E-3"/>
  </r>
  <r>
    <x v="16"/>
    <n v="99.61"/>
    <n v="108.5"/>
    <n v="118.18"/>
    <n v="98.96"/>
    <n v="252.92"/>
    <n v="-8.1900000000000001E-2"/>
  </r>
  <r>
    <x v="17"/>
    <n v="108.49"/>
    <n v="88.98"/>
    <n v="110.58"/>
    <n v="87.83"/>
    <n v="228.92"/>
    <n v="0.2487"/>
  </r>
  <r>
    <x v="18"/>
    <n v="86.88"/>
    <n v="97.87"/>
    <n v="99.69"/>
    <n v="84.07"/>
    <n v="301.45"/>
    <n v="-0.1123"/>
  </r>
  <r>
    <x v="19"/>
    <n v="97.87"/>
    <n v="107.7"/>
    <n v="108.84"/>
    <n v="86.28"/>
    <n v="427.62"/>
    <n v="-8.14E-2"/>
  </r>
  <r>
    <x v="20"/>
    <n v="106.54"/>
    <n v="95.73"/>
    <n v="107.43"/>
    <n v="90.71"/>
    <n v="180.49"/>
    <n v="0.12939999999999999"/>
  </r>
  <r>
    <x v="21"/>
    <n v="94.33"/>
    <n v="111.79"/>
    <n v="117.49"/>
    <n v="94.28"/>
    <n v="209.88"/>
    <n v="-0.15840000000000001"/>
  </r>
  <r>
    <x v="22"/>
    <n v="112.08"/>
    <n v="104.87"/>
    <n v="126.48"/>
    <n v="103.86"/>
    <n v="294.13"/>
    <n v="5.6399999999999999E-2"/>
  </r>
  <r>
    <x v="23"/>
    <n v="106.1"/>
    <n v="94.24"/>
    <n v="106.34"/>
    <n v="90.23"/>
    <n v="196.25"/>
    <n v="0.1239"/>
  </r>
  <r>
    <x v="24"/>
    <n v="94.4"/>
    <n v="112.01"/>
    <n v="112.85"/>
    <n v="92.01"/>
    <n v="241.46"/>
    <n v="-0.1452"/>
  </r>
  <r>
    <x v="25"/>
    <n v="110.44"/>
    <n v="111.71"/>
    <n v="116.44"/>
    <n v="99.47"/>
    <n v="323.01"/>
    <n v="-1.0699999999999999E-2"/>
  </r>
  <r>
    <x v="26"/>
    <n v="111.63"/>
    <n v="137.34"/>
    <n v="139.26"/>
    <n v="111.36"/>
    <n v="274.45999999999998"/>
    <n v="-0.18609999999999999"/>
  </r>
  <r>
    <x v="27"/>
    <n v="137.16"/>
    <n v="147.86000000000001"/>
    <n v="148.65"/>
    <n v="128.38"/>
    <n v="225.76"/>
    <n v="-7.6100000000000001E-2"/>
  </r>
  <r>
    <x v="28"/>
    <n v="148.46"/>
    <n v="143.02000000000001"/>
    <n v="157.5"/>
    <n v="139.25"/>
    <n v="251.47"/>
    <n v="3.8399999999999997E-2"/>
  </r>
  <r>
    <x v="29"/>
    <n v="142.97"/>
    <n v="155.83000000000001"/>
    <n v="160.32"/>
    <n v="129.26"/>
    <n v="269.95"/>
    <n v="-7.6999999999999999E-2"/>
  </r>
  <r>
    <x v="30"/>
    <n v="154.88999999999999"/>
    <n v="146.69999999999999"/>
    <n v="157.07"/>
    <n v="142.04"/>
    <n v="250.69"/>
    <n v="6.8900000000000003E-2"/>
  </r>
  <r>
    <x v="31"/>
    <n v="144.9"/>
    <n v="169.21"/>
    <n v="179.25"/>
    <n v="143.11000000000001"/>
    <n v="349.41"/>
    <n v="-0.14299999999999999"/>
  </r>
  <r>
    <x v="32"/>
    <n v="169.07"/>
    <n v="172.28"/>
    <n v="179.63"/>
    <n v="168.15"/>
    <n v="181.08"/>
    <n v="-5.9999999999999995E-4"/>
  </r>
  <r>
    <x v="33"/>
    <n v="169.17"/>
    <n v="181.96"/>
    <n v="187.58"/>
    <n v="169.03"/>
    <n v="183.77"/>
    <n v="-6.6900000000000001E-2"/>
  </r>
  <r>
    <x v="34"/>
    <n v="181.3"/>
    <n v="177.22"/>
    <n v="187.58"/>
    <n v="170.92"/>
    <n v="180.97"/>
    <n v="0.03"/>
  </r>
  <r>
    <x v="35"/>
    <n v="176.02"/>
    <n v="175.35"/>
    <n v="186.29"/>
    <n v="169.81"/>
    <n v="180.95"/>
    <n v="1.4E-3"/>
  </r>
  <r>
    <x v="36"/>
    <n v="175.77"/>
    <n v="180.18"/>
    <n v="181.01"/>
    <n v="171.31"/>
    <n v="173.58"/>
    <n v="-1.61E-2"/>
  </r>
  <r>
    <x v="37"/>
    <n v="178.65"/>
    <n v="187.69"/>
    <n v="189.22"/>
    <n v="167.1"/>
    <n v="205.09"/>
    <n v="-3.9600000000000003E-2"/>
  </r>
  <r>
    <x v="38"/>
    <n v="186.02"/>
    <n v="186.43"/>
    <n v="191.67"/>
    <n v="178.86"/>
    <n v="152.79"/>
    <n v="8.0999999999999996E-3"/>
  </r>
  <r>
    <x v="39"/>
    <n v="184.52"/>
    <n v="193.23"/>
    <n v="203.02"/>
    <n v="181.01"/>
    <n v="285.17"/>
    <n v="-2.3900000000000001E-2"/>
  </r>
  <r>
    <x v="40"/>
    <n v="189.04"/>
    <n v="170.84"/>
    <n v="200.6"/>
    <n v="168.03"/>
    <n v="256.12"/>
    <n v="0.1241"/>
  </r>
  <r>
    <x v="41"/>
    <n v="168.17"/>
    <n v="182.26"/>
    <n v="182.59"/>
    <n v="160.52000000000001"/>
    <n v="183.23"/>
    <n v="-7.1800000000000003E-2"/>
  </r>
  <r>
    <x v="42"/>
    <n v="181.18"/>
    <n v="149.57"/>
    <n v="183.4"/>
    <n v="148.34"/>
    <n v="316.83"/>
    <n v="0.22409999999999999"/>
  </r>
  <r>
    <x v="43"/>
    <n v="148.01"/>
    <n v="122.24"/>
    <n v="151.86000000000001"/>
    <n v="119.81"/>
    <n v="243.79"/>
    <n v="0.22070000000000001"/>
  </r>
  <r>
    <x v="44"/>
    <n v="121.25"/>
    <n v="124.94"/>
    <n v="131.36000000000001"/>
    <n v="117.23"/>
    <n v="193.08"/>
    <n v="-2.2800000000000001E-2"/>
  </r>
  <r>
    <x v="45"/>
    <n v="124.08"/>
    <n v="131.91999999999999"/>
    <n v="137.24"/>
    <n v="120.78"/>
    <n v="190.3"/>
    <n v="-5.91E-2"/>
  </r>
  <r>
    <x v="46"/>
    <n v="131.87"/>
    <n v="116.17"/>
    <n v="136.80000000000001"/>
    <n v="115.35"/>
    <n v="262.24"/>
    <n v="0.12770000000000001"/>
  </r>
  <r>
    <x v="47"/>
    <n v="116.94"/>
    <n v="112.82"/>
    <n v="122.09"/>
    <n v="112"/>
    <n v="235.38"/>
    <n v="4.87E-2"/>
  </r>
  <r>
    <x v="48"/>
    <n v="111.51"/>
    <n v="117.26"/>
    <n v="127.82"/>
    <n v="108.02"/>
    <n v="315.41000000000003"/>
    <n v="-4.9399999999999999E-2"/>
  </r>
  <r>
    <x v="49"/>
    <n v="117.3"/>
    <n v="106.36"/>
    <n v="123.78"/>
    <n v="98.86"/>
    <n v="455.62"/>
    <n v="8.4599999999999995E-2"/>
  </r>
  <r>
    <x v="50"/>
    <n v="108.15"/>
    <n v="93.5"/>
    <n v="112.7"/>
    <n v="92.56"/>
    <n v="377.87"/>
    <n v="0.1196"/>
  </r>
  <r>
    <x v="51"/>
    <n v="96.6"/>
    <n v="119.13"/>
    <n v="121.78"/>
    <n v="79.069999999999993"/>
    <n v="619.36"/>
    <n v="-0.1789"/>
  </r>
  <r>
    <x v="52"/>
    <n v="117.65"/>
    <n v="139.79"/>
    <n v="147.30000000000001"/>
    <n v="113.21"/>
    <n v="295.12"/>
    <n v="-0.14940000000000001"/>
  </r>
  <r>
    <x v="53"/>
    <n v="138.31"/>
    <n v="145.29"/>
    <n v="148.19999999999999"/>
    <n v="134.83000000000001"/>
    <n v="197.57"/>
    <n v="-4.3700000000000003E-2"/>
  </r>
  <r>
    <x v="54"/>
    <n v="144.63"/>
    <n v="152.94"/>
    <n v="152.97"/>
    <n v="143.26"/>
    <n v="171.32"/>
    <n v="-4.5900000000000003E-2"/>
  </r>
  <r>
    <x v="55"/>
    <n v="151.58000000000001"/>
    <n v="130.99"/>
    <n v="153.41"/>
    <n v="130.51"/>
    <n v="291.95"/>
    <n v="0.16669999999999999"/>
  </r>
  <r>
    <x v="56"/>
    <n v="129.91999999999999"/>
    <n v="130.80000000000001"/>
    <n v="133.68"/>
    <n v="127.54"/>
    <n v="170.24"/>
    <n v="-3.0999999999999999E-3"/>
  </r>
  <r>
    <x v="57"/>
    <n v="130.32"/>
    <n v="136.37"/>
    <n v="140.08000000000001"/>
    <n v="128.91999999999999"/>
    <n v="163.41999999999999"/>
    <n v="-5.0599999999999999E-2"/>
  </r>
  <r>
    <x v="58"/>
    <n v="137.26"/>
    <n v="143.34"/>
    <n v="144.53"/>
    <n v="131.02000000000001"/>
    <n v="214.85"/>
    <n v="-4.02E-2"/>
  </r>
  <r>
    <x v="59"/>
    <n v="143.01"/>
    <n v="140.44999999999999"/>
    <n v="147.15"/>
    <n v="139.22"/>
    <n v="162.29"/>
    <n v="2.41E-2"/>
  </r>
  <r>
    <x v="60"/>
    <n v="139.63999999999999"/>
    <n v="132.02000000000001"/>
    <n v="143.51"/>
    <n v="131.49"/>
    <n v="195.33"/>
    <n v="5.7599999999999998E-2"/>
  </r>
  <r>
    <x v="61"/>
    <n v="132.04"/>
    <n v="137.49"/>
    <n v="138.16999999999999"/>
    <n v="130.55000000000001"/>
    <n v="208.5"/>
    <n v="-3.5999999999999997E-2"/>
  </r>
  <r>
    <x v="62"/>
    <n v="136.97"/>
    <n v="111.59"/>
    <n v="142.37"/>
    <n v="111.38"/>
    <n v="355.2"/>
    <n v="0.2336"/>
  </r>
  <r>
    <x v="63"/>
    <n v="111.03"/>
    <n v="113.45"/>
    <n v="115.48"/>
    <n v="107.32"/>
    <n v="333.77"/>
    <n v="-1.6E-2"/>
  </r>
  <r>
    <x v="64"/>
    <n v="112.84"/>
    <n v="111.97"/>
    <n v="115.8"/>
    <n v="109.15"/>
    <n v="162.35"/>
    <n v="1.18E-2"/>
  </r>
  <r>
    <x v="65"/>
    <n v="111.52"/>
    <n v="108.1"/>
    <n v="113.18"/>
    <n v="105.94"/>
    <n v="154.32"/>
    <n v="1.7100000000000001E-2"/>
  </r>
  <r>
    <x v="66"/>
    <n v="109.65"/>
    <n v="116.65"/>
    <n v="116.92"/>
    <n v="100.35"/>
    <n v="163.49"/>
    <n v="-5.0599999999999999E-2"/>
  </r>
  <r>
    <x v="67"/>
    <n v="115.49"/>
    <n v="115.2"/>
    <n v="120.2"/>
    <n v="111.52"/>
    <n v="179.97"/>
    <n v="5.7000000000000002E-3"/>
  </r>
  <r>
    <x v="68"/>
    <n v="114.83"/>
    <n v="117.28"/>
    <n v="119.69"/>
    <n v="110.32"/>
    <n v="178.59"/>
    <n v="-1.7999999999999999E-2"/>
  </r>
  <r>
    <x v="69"/>
    <n v="116.94"/>
    <n v="111.8"/>
    <n v="117.46"/>
    <n v="108.23"/>
    <n v="143.77000000000001"/>
    <n v="4.3900000000000002E-2"/>
  </r>
  <r>
    <x v="70"/>
    <n v="112.02"/>
    <n v="113.68"/>
    <n v="117.9"/>
    <n v="111.44"/>
    <n v="135.86000000000001"/>
    <n v="-1.3599999999999999E-2"/>
  </r>
  <r>
    <x v="71"/>
    <n v="113.56"/>
    <n v="104.15"/>
    <n v="114.68"/>
    <n v="103.5"/>
    <n v="153.04"/>
    <n v="8.3500000000000005E-2"/>
  </r>
  <r>
    <x v="72"/>
    <n v="104.81"/>
    <n v="99.69"/>
    <n v="109.49"/>
    <n v="99.2"/>
    <n v="205.75"/>
    <n v="5.3699999999999998E-2"/>
  </r>
  <r>
    <x v="73"/>
    <n v="99.47"/>
    <n v="100.18"/>
    <n v="105.49"/>
    <n v="97.68"/>
    <n v="195.1"/>
    <n v="-8.6E-3"/>
  </r>
  <r>
    <x v="74"/>
    <n v="100.33"/>
    <n v="100.18"/>
    <n v="102.71"/>
    <n v="97.7"/>
    <n v="159.61000000000001"/>
    <n v="-1.1000000000000001E-3"/>
  </r>
  <r>
    <x v="75"/>
    <n v="100.44"/>
    <n v="103.2"/>
    <n v="105.94"/>
    <n v="98.15"/>
    <n v="154.19999999999999"/>
    <n v="-2.64E-2"/>
  </r>
  <r>
    <x v="76"/>
    <n v="103.16"/>
    <n v="108.62"/>
    <n v="110.65"/>
    <n v="100.26"/>
    <n v="187.75"/>
    <n v="-5.0700000000000002E-2"/>
  </r>
  <r>
    <x v="77"/>
    <n v="108.67"/>
    <n v="108.95"/>
    <n v="113.19"/>
    <n v="108.47"/>
    <n v="161.52000000000001"/>
    <n v="1.0800000000000001E-2"/>
  </r>
  <r>
    <x v="78"/>
    <n v="107.51"/>
    <n v="104.58"/>
    <n v="112.67"/>
    <n v="103.87"/>
    <n v="204.1"/>
    <n v="2.5700000000000001E-2"/>
  </r>
  <r>
    <x v="79"/>
    <n v="104.82"/>
    <n v="98.13"/>
    <n v="106.26"/>
    <n v="97.9"/>
    <n v="172.39"/>
    <n v="7.17E-2"/>
  </r>
  <r>
    <x v="80"/>
    <n v="97.81"/>
    <n v="99.31"/>
    <n v="100.98"/>
    <n v="96.8"/>
    <n v="136.25"/>
    <n v="-7.7000000000000002E-3"/>
  </r>
  <r>
    <x v="81"/>
    <n v="98.57"/>
    <n v="101.65"/>
    <n v="102.55"/>
    <n v="96.2"/>
    <n v="192.88"/>
    <n v="-2.5999999999999999E-2"/>
  </r>
  <r>
    <x v="82"/>
    <n v="101.2"/>
    <n v="109.98"/>
    <n v="110.83"/>
    <n v="100.5"/>
    <n v="196.95"/>
    <n v="-7.9399999999999998E-2"/>
  </r>
  <r>
    <x v="83"/>
    <n v="109.93"/>
    <n v="106.76"/>
    <n v="110.19"/>
    <n v="102.72"/>
    <n v="114.39"/>
    <n v="3.4599999999999999E-2"/>
  </r>
  <r>
    <x v="84"/>
    <n v="106.25"/>
    <n v="107.73"/>
    <n v="108.64"/>
    <n v="103.17"/>
    <n v="168.4"/>
    <n v="-1.5699999999999999E-2"/>
  </r>
  <r>
    <x v="85"/>
    <n v="107.94"/>
    <n v="115.59"/>
    <n v="115.61"/>
    <n v="105.23"/>
    <n v="173.52"/>
    <n v="-6.6299999999999998E-2"/>
  </r>
  <r>
    <x v="86"/>
    <n v="115.6"/>
    <n v="113.18"/>
    <n v="116.1"/>
    <n v="112.04"/>
    <n v="97.24"/>
    <n v="1.95E-2"/>
  </r>
  <r>
    <x v="87"/>
    <n v="113.39"/>
    <n v="110.66"/>
    <n v="113.71"/>
    <n v="110.04"/>
    <n v="128.97999999999999"/>
    <n v="0.03"/>
  </r>
  <r>
    <x v="88"/>
    <n v="110.09"/>
    <n v="110.71"/>
    <n v="111.99"/>
    <n v="108.58"/>
    <n v="130.19999999999999"/>
    <n v="-5.1000000000000004E-3"/>
  </r>
  <r>
    <x v="89"/>
    <n v="110.65"/>
    <n v="105.3"/>
    <n v="111.05"/>
    <n v="105.21"/>
    <n v="146.53"/>
    <n v="6.1699999999999998E-2"/>
  </r>
  <r>
    <x v="90"/>
    <n v="104.22"/>
    <n v="99.13"/>
    <n v="106.26"/>
    <n v="98.25"/>
    <n v="178.82"/>
    <n v="5.1499999999999997E-2"/>
  </r>
  <r>
    <x v="91"/>
    <n v="99.12"/>
    <n v="92.78"/>
    <n v="100.29"/>
    <n v="91.66"/>
    <n v="187.89"/>
    <n v="6.9400000000000003E-2"/>
  </r>
  <r>
    <x v="92"/>
    <n v="92.69"/>
    <n v="92.47"/>
    <n v="94.4"/>
    <n v="90.32"/>
    <n v="139.38999999999999"/>
    <n v="-1.8E-3"/>
  </r>
  <r>
    <x v="93"/>
    <n v="92.86"/>
    <n v="94.73"/>
    <n v="94.96"/>
    <n v="91.19"/>
    <n v="164.61"/>
    <n v="-1.6899999999999998E-2"/>
  </r>
  <r>
    <x v="94"/>
    <n v="94.46"/>
    <n v="96.15"/>
    <n v="99.27"/>
    <n v="94.16"/>
    <n v="186.98"/>
    <n v="-1.55E-2"/>
  </r>
  <r>
    <x v="95"/>
    <n v="95.95"/>
    <n v="97.75"/>
    <n v="100.8"/>
    <n v="95.82"/>
    <n v="129.5"/>
    <n v="-1.9099999999999999E-2"/>
  </r>
  <r>
    <x v="96"/>
    <n v="97.82"/>
    <n v="98.67"/>
    <n v="100.96"/>
    <n v="94"/>
    <n v="154.93"/>
    <n v="-1.41E-2"/>
  </r>
  <r>
    <x v="97"/>
    <n v="99.22"/>
    <n v="103.3"/>
    <n v="106.75"/>
    <n v="97.51"/>
    <n v="179.89"/>
    <n v="-3.9100000000000003E-2"/>
  </r>
  <r>
    <x v="98"/>
    <n v="103.26"/>
    <n v="98.8"/>
    <n v="105.6"/>
    <n v="95.8"/>
    <n v="149.30000000000001"/>
    <n v="3.9800000000000002E-2"/>
  </r>
  <r>
    <x v="99"/>
    <n v="99.31"/>
    <n v="95.9"/>
    <n v="100.37"/>
    <n v="95.53"/>
    <n v="143.11000000000001"/>
    <n v="3.9699999999999999E-2"/>
  </r>
  <r>
    <x v="100"/>
    <n v="95.52"/>
    <n v="95.08"/>
    <n v="97"/>
    <n v="86.25"/>
    <n v="211.43"/>
    <n v="-3.0999999999999999E-3"/>
  </r>
  <r>
    <x v="101"/>
    <n v="95.82"/>
    <n v="103.12"/>
    <n v="103.43"/>
    <n v="90.42"/>
    <n v="222.77"/>
    <n v="-8.8099999999999998E-2"/>
  </r>
  <r>
    <x v="102"/>
    <n v="105.08"/>
    <n v="114.15"/>
    <n v="115.47"/>
    <n v="104.3"/>
    <n v="229.17"/>
    <n v="-7.3899999999999993E-2"/>
  </r>
  <r>
    <x v="103"/>
    <n v="113.47"/>
    <n v="114.49"/>
    <n v="120.65"/>
    <n v="110.81"/>
    <n v="193.95"/>
    <n v="-2.3999999999999998E-3"/>
  </r>
  <r>
    <x v="104"/>
    <n v="113.74"/>
    <n v="102.97"/>
    <n v="115.4"/>
    <n v="99.88"/>
    <n v="160.08000000000001"/>
    <n v="0.1129"/>
  </r>
  <r>
    <x v="105"/>
    <n v="102.2"/>
    <n v="99.31"/>
    <n v="105.95"/>
    <n v="97.77"/>
    <n v="191.31"/>
    <n v="3.0999999999999999E-3"/>
  </r>
  <r>
    <x v="106"/>
    <n v="101.88"/>
    <n v="120.88"/>
    <n v="122.08"/>
    <n v="90"/>
    <n v="409.14"/>
    <n v="-0.151"/>
  </r>
  <r>
    <x v="107"/>
    <n v="120"/>
    <n v="114.95"/>
    <n v="120.72"/>
    <n v="114.27"/>
    <n v="128.65"/>
    <n v="5.1299999999999998E-2"/>
  </r>
  <r>
    <x v="108"/>
    <n v="114.14"/>
    <n v="111.48"/>
    <n v="115.28"/>
    <n v="107.65"/>
    <n v="132.41999999999999"/>
    <n v="3.4200000000000001E-2"/>
  </r>
  <r>
    <x v="109"/>
    <n v="110.37"/>
    <n v="109.95"/>
    <n v="113.3"/>
    <n v="107.67"/>
    <n v="121.22"/>
    <n v="1.52E-2"/>
  </r>
  <r>
    <x v="110"/>
    <n v="108.72"/>
    <n v="105.43"/>
    <n v="111.66"/>
    <n v="104.25"/>
    <n v="118.68"/>
    <n v="3.6499999999999998E-2"/>
  </r>
  <r>
    <x v="111"/>
    <n v="104.89"/>
    <n v="104.35"/>
    <n v="108.94"/>
    <n v="102.86"/>
    <n v="127.79"/>
    <n v="7.7999999999999996E-3"/>
  </r>
  <r>
    <x v="112"/>
    <n v="104.08"/>
    <n v="91.3"/>
    <n v="105.98"/>
    <n v="90.06"/>
    <n v="150.29"/>
    <n v="0.14419999999999999"/>
  </r>
  <r>
    <x v="113"/>
    <n v="90.96"/>
    <n v="94.91"/>
    <n v="96.43"/>
    <n v="90.83"/>
    <n v="139.52000000000001"/>
    <n v="-3.4299999999999997E-2"/>
  </r>
  <r>
    <x v="114"/>
    <n v="94.19"/>
    <n v="92.63"/>
    <n v="95.93"/>
    <n v="90.13"/>
    <n v="145.27000000000001"/>
    <n v="1.8200000000000001E-2"/>
  </r>
  <r>
    <x v="115"/>
    <n v="92.51"/>
    <n v="91.24"/>
    <n v="92.96"/>
    <n v="88.65"/>
    <n v="129.88999999999999"/>
    <n v="1.24E-2"/>
  </r>
  <r>
    <x v="116"/>
    <n v="91.38"/>
    <n v="89.08"/>
    <n v="91.98"/>
    <n v="78.540000000000006"/>
    <n v="196.43"/>
    <n v="2.64E-2"/>
  </r>
  <r>
    <x v="117"/>
    <n v="89.03"/>
    <n v="90.18"/>
    <n v="91.2"/>
    <n v="87.36"/>
    <n v="112.25"/>
    <n v="-9.4999999999999998E-3"/>
  </r>
  <r>
    <x v="118"/>
    <n v="89.88"/>
    <n v="85.39"/>
    <n v="91.14"/>
    <n v="85.21"/>
    <n v="119.74"/>
    <n v="4.6600000000000003E-2"/>
  </r>
  <r>
    <x v="119"/>
    <n v="85.88"/>
    <n v="85.81"/>
    <n v="87.63"/>
    <n v="84.87"/>
    <n v="120.73"/>
    <n v="1.6000000000000001E-3"/>
  </r>
  <r>
    <x v="120"/>
    <n v="85.74"/>
    <n v="84.27"/>
    <n v="86.07"/>
    <n v="81.8"/>
    <n v="130"/>
    <n v="2.06E-2"/>
  </r>
  <r>
    <x v="121"/>
    <n v="84.01"/>
    <n v="79.349999999999994"/>
    <n v="84.39"/>
    <n v="79.209999999999994"/>
    <n v="135.30000000000001"/>
    <n v="5.8900000000000001E-2"/>
  </r>
  <r>
    <x v="122"/>
    <n v="79.34"/>
    <n v="80.39"/>
    <n v="82.85"/>
    <n v="76.31"/>
    <n v="141.49"/>
    <n v="-9.1000000000000004E-3"/>
  </r>
  <r>
    <x v="123"/>
    <n v="80.069999999999993"/>
    <n v="80.3"/>
    <n v="83.65"/>
    <n v="77.28"/>
    <n v="147.83000000000001"/>
    <n v="-9.1999999999999998E-3"/>
  </r>
  <r>
    <x v="124"/>
    <n v="80.81"/>
    <n v="72.66"/>
    <n v="81.59"/>
    <n v="69.849999999999994"/>
    <n v="160.63"/>
    <n v="0.1129"/>
  </r>
  <r>
    <x v="125"/>
    <n v="72.61"/>
    <n v="76.040000000000006"/>
    <n v="76.84"/>
    <n v="71.12"/>
    <n v="144.51"/>
    <n v="-4.9599999999999998E-2"/>
  </r>
  <r>
    <x v="126"/>
    <n v="76.400000000000006"/>
    <n v="70.790000000000006"/>
    <n v="76.540000000000006"/>
    <n v="68.8"/>
    <n v="139.81"/>
    <n v="8.3099999999999993E-2"/>
  </r>
  <r>
    <x v="127"/>
    <n v="70.540000000000006"/>
    <n v="68.709999999999994"/>
    <n v="71.69"/>
    <n v="66.72"/>
    <n v="127.35"/>
    <n v="2.8400000000000002E-2"/>
  </r>
  <r>
    <x v="128"/>
    <n v="68.59"/>
    <n v="64.37"/>
    <n v="69.87"/>
    <n v="63.1"/>
    <n v="149.94"/>
    <n v="6.3600000000000004E-2"/>
  </r>
  <r>
    <x v="129"/>
    <n v="64.489999999999995"/>
    <n v="61.42"/>
    <n v="67.650000000000006"/>
    <n v="60.52"/>
    <n v="207.34"/>
    <n v="6.0199999999999997E-2"/>
  </r>
  <r>
    <x v="130"/>
    <n v="60.83"/>
    <n v="65.16"/>
    <n v="67.16"/>
    <n v="60.41"/>
    <n v="161.76"/>
    <n v="-5.91E-2"/>
  </r>
  <r>
    <x v="131"/>
    <n v="64.650000000000006"/>
    <n v="63.84"/>
    <n v="67.36"/>
    <n v="62.57"/>
    <n v="132.46"/>
    <n v="2.3800000000000002E-2"/>
  </r>
  <r>
    <x v="132"/>
    <n v="63.15"/>
    <n v="63.06"/>
    <n v="65.55"/>
    <n v="61.82"/>
    <n v="151.22999999999999"/>
    <n v="1.1000000000000001E-3"/>
  </r>
  <r>
    <x v="133"/>
    <n v="63.08"/>
    <n v="62.88"/>
    <n v="67.89"/>
    <n v="62.8"/>
    <n v="202.28"/>
    <n v="3.8E-3"/>
  </r>
  <r>
    <x v="134"/>
    <n v="62.84"/>
    <n v="56.89"/>
    <n v="63.25"/>
    <n v="56.15"/>
    <n v="181.67"/>
    <n v="0.10630000000000001"/>
  </r>
  <r>
    <x v="135"/>
    <n v="56.8"/>
    <n v="54.31"/>
    <n v="57.82"/>
    <n v="54.3"/>
    <n v="135.88"/>
    <n v="4.0500000000000001E-2"/>
  </r>
  <r>
    <x v="136"/>
    <n v="54.59"/>
    <n v="54.18"/>
    <n v="55.95"/>
    <n v="53.41"/>
    <n v="183.41"/>
    <n v="1.32E-2"/>
  </r>
  <r>
    <x v="137"/>
    <n v="53.88"/>
    <n v="50.8"/>
    <n v="54.87"/>
    <n v="50.18"/>
    <n v="186.45"/>
    <n v="8.2100000000000006E-2"/>
  </r>
  <r>
    <x v="138"/>
    <n v="49.79"/>
    <n v="49.77"/>
    <n v="51.06"/>
    <n v="48.55"/>
    <n v="159.33000000000001"/>
    <n v="2.5999999999999999E-3"/>
  </r>
  <r>
    <x v="139"/>
    <n v="49.66"/>
    <n v="49.28"/>
    <n v="50.99"/>
    <n v="46.53"/>
    <n v="218.91"/>
    <n v="1.0999999999999999E-2"/>
  </r>
  <r>
    <x v="140"/>
    <n v="49.12"/>
    <n v="52.31"/>
    <n v="53.15"/>
    <n v="48.8"/>
    <n v="159.72"/>
    <n v="-6.0400000000000002E-2"/>
  </r>
  <r>
    <x v="141"/>
    <n v="52.28"/>
    <n v="49.52"/>
    <n v="53.4"/>
    <n v="49.23"/>
    <n v="162.84"/>
    <n v="5.6800000000000003E-2"/>
  </r>
  <r>
    <x v="142"/>
    <n v="49.47"/>
    <n v="49.33"/>
    <n v="50.65"/>
    <n v="48.13"/>
    <n v="175.34"/>
    <n v="6.7000000000000002E-3"/>
  </r>
  <r>
    <x v="143"/>
    <n v="49.14"/>
    <n v="48.62"/>
    <n v="50.54"/>
    <n v="46.85"/>
    <n v="177.54"/>
    <n v="1.32E-2"/>
  </r>
  <r>
    <x v="144"/>
    <n v="48.5"/>
    <n v="45.15"/>
    <n v="48.95"/>
    <n v="44.14"/>
    <n v="202.98"/>
    <n v="6.0999999999999999E-2"/>
  </r>
  <r>
    <x v="145"/>
    <n v="45.71"/>
    <n v="43.18"/>
    <n v="46.1"/>
    <n v="42.84"/>
    <n v="235.39"/>
    <n v="6.0299999999999999E-2"/>
  </r>
  <r>
    <x v="146"/>
    <n v="43.11"/>
    <n v="43.59"/>
    <n v="44"/>
    <n v="40.880000000000003"/>
    <n v="135.63999999999999"/>
    <n v="-1.5299999999999999E-2"/>
  </r>
  <r>
    <x v="147"/>
    <n v="43.78"/>
    <n v="42.13"/>
    <n v="44.5"/>
    <n v="41.7"/>
    <n v="190.64"/>
    <n v="4.2599999999999999E-2"/>
  </r>
  <r>
    <x v="148"/>
    <n v="41.99"/>
    <n v="39.25"/>
    <n v="42.37"/>
    <n v="38.56"/>
    <n v="202.18"/>
    <n v="7.9399999999999998E-2"/>
  </r>
  <r>
    <x v="149"/>
    <n v="38.9"/>
    <n v="37.97"/>
    <n v="40.25"/>
    <n v="37.94"/>
    <n v="211.15"/>
    <n v="3.73E-2"/>
  </r>
  <r>
    <x v="150"/>
    <n v="37.5"/>
    <n v="36.03"/>
    <n v="37.799999999999997"/>
    <n v="34.51"/>
    <n v="191.79"/>
    <n v="4.5999999999999999E-2"/>
  </r>
  <r>
    <x v="151"/>
    <n v="35.85"/>
    <n v="34.43"/>
    <n v="37.42"/>
    <n v="33.28"/>
    <n v="302.25"/>
    <n v="2.7799999999999998E-2"/>
  </r>
  <r>
    <x v="152"/>
    <n v="34.880000000000003"/>
    <n v="30.03"/>
    <n v="36.6"/>
    <n v="28.19"/>
    <n v="237.4"/>
    <n v="0.1565"/>
  </r>
  <r>
    <x v="153"/>
    <n v="30.16"/>
    <n v="34.090000000000003"/>
    <n v="34.33"/>
    <n v="29.05"/>
    <n v="278.31"/>
    <n v="-0.1145"/>
  </r>
  <r>
    <x v="154"/>
    <n v="34.06"/>
    <n v="38.729999999999997"/>
    <n v="38.75"/>
    <n v="29.6"/>
    <n v="491.46"/>
    <n v="-0.1181"/>
  </r>
  <r>
    <x v="155"/>
    <n v="38.619999999999997"/>
    <n v="39.15"/>
    <n v="40.97"/>
    <n v="38.46"/>
    <n v="217.77"/>
    <n v="-1.0800000000000001E-2"/>
  </r>
  <r>
    <x v="156"/>
    <n v="39.04"/>
    <n v="41.53"/>
    <n v="41.59"/>
    <n v="37.19"/>
    <n v="235.05"/>
    <n v="-6.2199999999999998E-2"/>
  </r>
  <r>
    <x v="157"/>
    <n v="41.63"/>
    <n v="43.47"/>
    <n v="44.12"/>
    <n v="40.549999999999997"/>
    <n v="219.37"/>
    <n v="-3.4099999999999998E-2"/>
  </r>
  <r>
    <x v="158"/>
    <n v="43.1"/>
    <n v="43.23"/>
    <n v="43.38"/>
    <n v="40.46"/>
    <n v="147.6"/>
    <n v="2.0000000000000001E-4"/>
  </r>
  <r>
    <x v="159"/>
    <n v="43.09"/>
    <n v="43.63"/>
    <n v="44.34"/>
    <n v="40.42"/>
    <n v="213.22"/>
    <n v="-1.49E-2"/>
  </r>
  <r>
    <x v="160"/>
    <n v="43.74"/>
    <n v="39.04"/>
    <n v="44.05"/>
    <n v="39.04"/>
    <n v="248.61"/>
    <n v="0.12529999999999999"/>
  </r>
  <r>
    <x v="161"/>
    <n v="38.869999999999997"/>
    <n v="37.74"/>
    <n v="40"/>
    <n v="37.619999999999997"/>
    <n v="196.6"/>
    <n v="3.6299999999999999E-2"/>
  </r>
  <r>
    <x v="162"/>
    <n v="37.51"/>
    <n v="37.15"/>
    <n v="37.99"/>
    <n v="36.51"/>
    <n v="157.29"/>
    <n v="2.7400000000000001E-2"/>
  </r>
  <r>
    <x v="163"/>
    <n v="36.51"/>
    <n v="36.21"/>
    <n v="38"/>
    <n v="35.15"/>
    <n v="277.61"/>
    <n v="1.0800000000000001E-2"/>
  </r>
  <r>
    <x v="164"/>
    <n v="36.119999999999997"/>
    <n v="33.299999999999997"/>
    <n v="36.520000000000003"/>
    <n v="33.08"/>
    <n v="235.47"/>
    <n v="9.1200000000000003E-2"/>
  </r>
  <r>
    <x v="165"/>
    <n v="33.1"/>
    <n v="33"/>
    <n v="34.99"/>
    <n v="32.68"/>
    <n v="214.11"/>
    <n v="1.72E-2"/>
  </r>
  <r>
    <x v="166"/>
    <n v="32.54"/>
    <n v="34.14"/>
    <n v="35.409999999999997"/>
    <n v="31.55"/>
    <n v="225.98"/>
    <n v="-3.4099999999999998E-2"/>
  </r>
  <r>
    <x v="167"/>
    <n v="33.69"/>
    <n v="31.47"/>
    <n v="34.799999999999997"/>
    <n v="30.72"/>
    <n v="227.28"/>
    <n v="6.9500000000000006E-2"/>
  </r>
  <r>
    <x v="168"/>
    <n v="31.5"/>
    <n v="33.06"/>
    <n v="35.83"/>
    <n v="31.36"/>
    <n v="288.61"/>
    <n v="-5.7500000000000002E-2"/>
  </r>
  <r>
    <x v="169"/>
    <n v="33.42"/>
    <n v="36.950000000000003"/>
    <n v="37.979999999999997"/>
    <n v="31"/>
    <n v="381.63"/>
    <n v="-9.2799999999999994E-2"/>
  </r>
  <r>
    <x v="170"/>
    <n v="36.840000000000003"/>
    <n v="35.07"/>
    <n v="37.49"/>
    <n v="35.01"/>
    <n v="237.92"/>
    <n v="5.5300000000000002E-2"/>
  </r>
  <r>
    <x v="171"/>
    <n v="34.909999999999997"/>
    <n v="31.4"/>
    <n v="35.6"/>
    <n v="31.34"/>
    <n v="306.75"/>
    <n v="0.11749999999999999"/>
  </r>
  <r>
    <x v="172"/>
    <n v="31.24"/>
    <n v="29.6"/>
    <n v="31.52"/>
    <n v="28.99"/>
    <n v="230.56"/>
    <n v="5.7200000000000001E-2"/>
  </r>
  <r>
    <x v="173"/>
    <n v="29.55"/>
    <n v="32.5"/>
    <n v="32.75"/>
    <n v="28.71"/>
    <n v="232.18"/>
    <n v="-8.3699999999999997E-2"/>
  </r>
  <r>
    <x v="174"/>
    <n v="32.25"/>
    <n v="30.44"/>
    <n v="32.75"/>
    <n v="30.3"/>
    <n v="237.87"/>
    <n v="6.7199999999999996E-2"/>
  </r>
  <r>
    <x v="175"/>
    <n v="30.22"/>
    <n v="27.38"/>
    <n v="30.93"/>
    <n v="27.01"/>
    <n v="241.04"/>
    <n v="0.1041"/>
  </r>
  <r>
    <x v="176"/>
    <n v="27.37"/>
    <n v="27.76"/>
    <n v="29.98"/>
    <n v="26.84"/>
    <n v="237.94"/>
    <n v="-3.3E-3"/>
  </r>
  <r>
    <x v="177"/>
    <n v="27.46"/>
    <n v="25.89"/>
    <n v="28.68"/>
    <n v="25.25"/>
    <n v="284.74"/>
    <n v="5.45E-2"/>
  </r>
  <r>
    <x v="178"/>
    <n v="26.04"/>
    <n v="25.52"/>
    <n v="27.3"/>
    <n v="24.89"/>
    <n v="242.66"/>
    <n v="3.6600000000000001E-2"/>
  </r>
  <r>
    <x v="179"/>
    <n v="25.12"/>
    <n v="23.5"/>
    <n v="26.84"/>
    <n v="22.05"/>
    <n v="281.66000000000003"/>
    <n v="7.6700000000000004E-2"/>
  </r>
  <r>
    <x v="180"/>
    <n v="23.33"/>
    <n v="24.83"/>
    <n v="25.64"/>
    <n v="22.55"/>
    <n v="230.52"/>
    <n v="-3.6700000000000003E-2"/>
  </r>
  <r>
    <x v="181"/>
    <n v="24.22"/>
    <n v="21.76"/>
    <n v="26.29"/>
    <n v="21.12"/>
    <n v="329.59"/>
    <n v="0.10589999999999999"/>
  </r>
  <r>
    <x v="182"/>
    <n v="21.9"/>
    <n v="17.920000000000002"/>
    <n v="22.57"/>
    <n v="17.84"/>
    <n v="356.46"/>
    <n v="0.2059"/>
  </r>
  <r>
    <x v="183"/>
    <n v="18.16"/>
    <n v="16.48"/>
    <n v="19.14"/>
    <n v="15.14"/>
    <n v="365.84"/>
    <n v="8.2900000000000001E-2"/>
  </r>
  <r>
    <x v="184"/>
    <n v="16.77"/>
    <n v="20.079999999999998"/>
    <n v="20.79"/>
    <n v="16.420000000000002"/>
    <n v="399.53"/>
    <n v="-0.18909999999999999"/>
  </r>
  <r>
    <x v="185"/>
    <n v="20.68"/>
    <n v="22.76"/>
    <n v="24.83"/>
    <n v="19.95"/>
    <n v="279.39"/>
    <n v="-8.8599999999999998E-2"/>
  </r>
  <r>
    <x v="186"/>
    <n v="22.69"/>
    <n v="22.04"/>
    <n v="26.1"/>
    <n v="20.27"/>
    <n v="342.18"/>
    <n v="7.4999999999999997E-3"/>
  </r>
  <r>
    <x v="187"/>
    <n v="22.52"/>
    <n v="25.85"/>
    <n v="26.24"/>
    <n v="18.600000000000001"/>
    <n v="391.44"/>
    <n v="-0.1308"/>
  </r>
  <r>
    <x v="188"/>
    <n v="25.91"/>
    <n v="30.3"/>
    <n v="31.06"/>
    <n v="21.25"/>
    <n v="462.41"/>
    <n v="-0.15579999999999999"/>
  </r>
  <r>
    <x v="189"/>
    <n v="30.69"/>
    <n v="32.74"/>
    <n v="34.85"/>
    <n v="29.25"/>
    <n v="335.25"/>
    <n v="-5.1299999999999998E-2"/>
  </r>
  <r>
    <x v="190"/>
    <n v="32.35"/>
    <n v="30.5"/>
    <n v="33.409999999999997"/>
    <n v="29.83"/>
    <n v="238.24"/>
    <n v="6.59E-2"/>
  </r>
  <r>
    <x v="191"/>
    <n v="30.35"/>
    <n v="30.91"/>
    <n v="31.77"/>
    <n v="28.55"/>
    <n v="347.01"/>
    <n v="-2.7199999999999998E-2"/>
  </r>
  <r>
    <x v="192"/>
    <n v="31.2"/>
    <n v="33.5"/>
    <n v="34.700000000000003"/>
    <n v="31.14"/>
    <n v="304.13"/>
    <n v="-7.1400000000000005E-2"/>
  </r>
  <r>
    <x v="193"/>
    <n v="33.6"/>
    <n v="32.450000000000003"/>
    <n v="35.020000000000003"/>
    <n v="32.42"/>
    <n v="265.54000000000002"/>
    <n v="3.61E-2"/>
  </r>
  <r>
    <x v="194"/>
    <n v="32.43"/>
    <n v="31.52"/>
    <n v="33.03"/>
    <n v="29.57"/>
    <n v="253.69"/>
    <n v="3.3500000000000002E-2"/>
  </r>
  <r>
    <x v="195"/>
    <n v="31.38"/>
    <n v="32.61"/>
    <n v="32.71"/>
    <n v="30.05"/>
    <n v="228.15"/>
    <n v="-3.1800000000000002E-2"/>
  </r>
  <r>
    <x v="196"/>
    <n v="32.409999999999997"/>
    <n v="30.75"/>
    <n v="33.229999999999997"/>
    <n v="30.05"/>
    <n v="273.02"/>
    <n v="8.6099999999999996E-2"/>
  </r>
  <r>
    <x v="197"/>
    <n v="29.84"/>
    <n v="32.32"/>
    <n v="32.630000000000003"/>
    <n v="26.3"/>
    <n v="311.58999999999997"/>
    <n v="-7.5600000000000001E-2"/>
  </r>
  <r>
    <x v="198"/>
    <n v="32.28"/>
    <n v="33.06"/>
    <n v="33.5"/>
    <n v="31.71"/>
    <n v="193.47"/>
    <n v="-2.6200000000000001E-2"/>
  </r>
  <r>
    <x v="199"/>
    <n v="33.15"/>
    <n v="34.51"/>
    <n v="34.71"/>
    <n v="30.68"/>
    <n v="219.62"/>
    <n v="-4.2700000000000002E-2"/>
  </r>
  <r>
    <x v="200"/>
    <n v="34.630000000000003"/>
    <n v="34.380000000000003"/>
    <n v="35.69"/>
    <n v="33.57"/>
    <n v="174.63"/>
    <n v="7.0000000000000001E-3"/>
  </r>
  <r>
    <x v="201"/>
    <n v="34.39"/>
    <n v="33.51"/>
    <n v="34.950000000000003"/>
    <n v="33"/>
    <n v="173.34"/>
    <n v="2.35E-2"/>
  </r>
  <r>
    <x v="202"/>
    <n v="33.6"/>
    <n v="32.880000000000003"/>
    <n v="34.93"/>
    <n v="31.25"/>
    <n v="268.70999999999998"/>
    <n v="1.8200000000000001E-2"/>
  </r>
  <r>
    <x v="203"/>
    <n v="33"/>
    <n v="34.380000000000003"/>
    <n v="35.380000000000003"/>
    <n v="32.99"/>
    <n v="206.17"/>
    <n v="-3.3399999999999999E-2"/>
  </r>
  <r>
    <x v="204"/>
    <n v="34.14"/>
    <n v="34.909999999999997"/>
    <n v="35.39"/>
    <n v="33"/>
    <n v="250.8"/>
    <n v="-2.29E-2"/>
  </r>
  <r>
    <x v="205"/>
    <n v="34.94"/>
    <n v="34.6"/>
    <n v="36.270000000000003"/>
    <n v="34.6"/>
    <n v="214.95"/>
    <n v="1.2999999999999999E-2"/>
  </r>
  <r>
    <x v="206"/>
    <n v="34.49"/>
    <n v="33.92"/>
    <n v="34.97"/>
    <n v="33.76"/>
    <n v="173.28"/>
    <n v="1.5900000000000001E-2"/>
  </r>
  <r>
    <x v="207"/>
    <n v="33.950000000000003"/>
    <n v="33.26"/>
    <n v="34.92"/>
    <n v="32.81"/>
    <n v="233.42"/>
    <n v="5.3E-3"/>
  </r>
  <r>
    <x v="208"/>
    <n v="33.770000000000003"/>
    <n v="34.6"/>
    <n v="35.58"/>
    <n v="32.19"/>
    <n v="217.38"/>
    <n v="-2.6200000000000001E-2"/>
  </r>
  <r>
    <x v="209"/>
    <n v="34.68"/>
    <n v="33.729999999999997"/>
    <n v="35.47"/>
    <n v="33.47"/>
    <n v="212.15"/>
    <n v="2.63E-2"/>
  </r>
  <r>
    <x v="210"/>
    <n v="33.79"/>
    <n v="32.590000000000003"/>
    <n v="34.4"/>
    <n v="32.299999999999997"/>
    <n v="164.12"/>
    <n v="3.6799999999999999E-2"/>
  </r>
  <r>
    <x v="211"/>
    <n v="32.590000000000003"/>
    <n v="31.11"/>
    <n v="33.380000000000003"/>
    <n v="30.95"/>
    <n v="217.09"/>
    <n v="5.0599999999999999E-2"/>
  </r>
  <r>
    <x v="212"/>
    <n v="31.02"/>
    <n v="30.36"/>
    <n v="31.54"/>
    <n v="29.97"/>
    <n v="153.71"/>
    <n v="1.77E-2"/>
  </r>
  <r>
    <x v="213"/>
    <n v="30.48"/>
    <n v="29.4"/>
    <n v="31.02"/>
    <n v="28.89"/>
    <n v="182.24"/>
    <n v="4.2799999999999998E-2"/>
  </r>
  <r>
    <x v="214"/>
    <n v="29.23"/>
    <n v="29.23"/>
    <n v="29.7"/>
    <n v="28.13"/>
    <n v="214.56"/>
    <n v="-1.4E-3"/>
  </r>
  <r>
    <x v="215"/>
    <n v="29.27"/>
    <n v="29.77"/>
    <n v="30.02"/>
    <n v="27.76"/>
    <n v="208.14"/>
    <n v="-1.0500000000000001E-2"/>
  </r>
  <r>
    <x v="216"/>
    <n v="29.58"/>
    <n v="30.07"/>
    <n v="30.6"/>
    <n v="27.56"/>
    <n v="271.31"/>
    <n v="-1.6299999999999999E-2"/>
  </r>
  <r>
    <x v="217"/>
    <n v="30.07"/>
    <n v="27.62"/>
    <n v="30.1"/>
    <n v="27.24"/>
    <n v="318.25"/>
    <n v="9.0700000000000003E-2"/>
  </r>
  <r>
    <x v="218"/>
    <n v="27.57"/>
    <n v="27.48"/>
    <n v="27.85"/>
    <n v="26.38"/>
    <n v="134.21"/>
    <n v="2.5000000000000001E-3"/>
  </r>
  <r>
    <x v="219"/>
    <n v="27.5"/>
    <n v="27.61"/>
    <n v="28.45"/>
    <n v="26.68"/>
    <n v="196.35"/>
    <n v="-3.5999999999999999E-3"/>
  </r>
  <r>
    <x v="220"/>
    <n v="27.6"/>
    <n v="24.8"/>
    <n v="28.09"/>
    <n v="24.55"/>
    <n v="269.07"/>
    <n v="0.10580000000000001"/>
  </r>
  <r>
    <x v="221"/>
    <n v="24.96"/>
    <n v="23.74"/>
    <n v="26.13"/>
    <n v="23.44"/>
    <n v="297.36"/>
    <n v="5.6300000000000003E-2"/>
  </r>
  <r>
    <x v="222"/>
    <n v="23.63"/>
    <n v="24.7"/>
    <n v="25.34"/>
    <n v="23.61"/>
    <n v="154.09"/>
    <n v="-3.8600000000000002E-2"/>
  </r>
  <r>
    <x v="223"/>
    <n v="24.58"/>
    <n v="23.94"/>
    <n v="25.82"/>
    <n v="23.94"/>
    <n v="186.29"/>
    <n v="2.29E-2"/>
  </r>
  <r>
    <x v="224"/>
    <n v="24.03"/>
    <n v="23.79"/>
    <n v="24.65"/>
    <n v="22.57"/>
    <n v="179.3"/>
    <n v="1.01E-2"/>
  </r>
  <r>
    <x v="225"/>
    <n v="23.79"/>
    <n v="24.74"/>
    <n v="24.98"/>
    <n v="22.58"/>
    <n v="194.07"/>
    <n v="-4.2299999999999997E-2"/>
  </r>
  <r>
    <x v="226"/>
    <n v="24.84"/>
    <n v="25.28"/>
    <n v="26.1"/>
    <n v="24.57"/>
    <n v="166.81"/>
    <n v="-1.7399999999999999E-2"/>
  </r>
  <r>
    <x v="227"/>
    <n v="25.28"/>
    <n v="24.87"/>
    <n v="26.13"/>
    <n v="24.01"/>
    <n v="140.51"/>
    <n v="1.8100000000000002E-2"/>
  </r>
  <r>
    <x v="228"/>
    <n v="24.83"/>
    <n v="27.12"/>
    <n v="27.6"/>
    <n v="24.77"/>
    <n v="139.24"/>
    <n v="-8.2400000000000001E-2"/>
  </r>
  <r>
    <x v="229"/>
    <n v="27.06"/>
    <n v="26.2"/>
    <n v="27.63"/>
    <n v="25.66"/>
    <n v="133.87"/>
    <n v="3.9600000000000003E-2"/>
  </r>
  <r>
    <x v="230"/>
    <n v="26.03"/>
    <n v="28.39"/>
    <n v="28.59"/>
    <n v="25.35"/>
    <n v="118.28"/>
    <n v="-8.1199999999999994E-2"/>
  </r>
  <r>
    <x v="231"/>
    <n v="28.33"/>
    <n v="27.58"/>
    <n v="28.59"/>
    <n v="27.09"/>
    <n v="145.35"/>
    <n v="2.8299999999999999E-2"/>
  </r>
  <r>
    <x v="232"/>
    <n v="27.55"/>
    <n v="28.35"/>
    <n v="29.57"/>
    <n v="27.12"/>
    <n v="128.94"/>
    <n v="-2.41E-2"/>
  </r>
  <r>
    <x v="233"/>
    <n v="28.23"/>
    <n v="27.42"/>
    <n v="28.53"/>
    <n v="26.67"/>
    <n v="141.94999999999999"/>
    <n v="2.9899999999999999E-2"/>
  </r>
  <r>
    <x v="234"/>
    <n v="27.41"/>
    <n v="26.59"/>
    <n v="27.64"/>
    <n v="26.31"/>
    <n v="108.57"/>
    <n v="3.4299999999999997E-2"/>
  </r>
  <r>
    <x v="235"/>
    <n v="26.5"/>
    <n v="24.78"/>
    <n v="27.07"/>
    <n v="24.44"/>
    <n v="124.38"/>
    <n v="6.5500000000000003E-2"/>
  </r>
  <r>
    <x v="236"/>
    <n v="24.87"/>
    <n v="22.24"/>
    <n v="24.95"/>
    <n v="22.19"/>
    <n v="155.88"/>
    <n v="0.1188"/>
  </r>
  <r>
    <x v="237"/>
    <n v="22.23"/>
    <n v="22.15"/>
    <n v="23.32"/>
    <n v="21.69"/>
    <n v="128.97"/>
    <n v="4.1000000000000003E-3"/>
  </r>
  <r>
    <x v="238"/>
    <n v="22.14"/>
    <n v="22.78"/>
    <n v="22.86"/>
    <n v="20.59"/>
    <n v="141.80000000000001"/>
    <n v="-2.7699999999999999E-2"/>
  </r>
  <r>
    <x v="239"/>
    <n v="22.77"/>
    <n v="24.98"/>
    <n v="25.14"/>
    <n v="22.25"/>
    <n v="114.84"/>
    <n v="-9.3899999999999997E-2"/>
  </r>
  <r>
    <x v="240"/>
    <n v="25.13"/>
    <n v="23.47"/>
    <n v="25.24"/>
    <n v="23.05"/>
    <n v="147.49"/>
    <n v="8.5999999999999993E-2"/>
  </r>
  <r>
    <x v="241"/>
    <n v="23.14"/>
    <n v="22.86"/>
    <n v="23.59"/>
    <n v="21.09"/>
    <n v="164.99"/>
    <n v="1.89E-2"/>
  </r>
  <r>
    <x v="242"/>
    <n v="22.71"/>
    <n v="24.75"/>
    <n v="26.28"/>
    <n v="22.58"/>
    <n v="205.63"/>
    <n v="-7.8299999999999995E-2"/>
  </r>
  <r>
    <x v="243"/>
    <n v="24.64"/>
    <n v="26.42"/>
    <n v="26.67"/>
    <n v="24.21"/>
    <n v="199.54"/>
    <n v="-5.8099999999999999E-2"/>
  </r>
  <r>
    <x v="244"/>
    <n v="26.16"/>
    <n v="23.47"/>
    <n v="28.01"/>
    <n v="22.58"/>
    <n v="403.53"/>
    <n v="0.1057"/>
  </r>
  <r>
    <x v="245"/>
    <n v="23.66"/>
    <n v="23.16"/>
    <n v="24.73"/>
    <n v="22.66"/>
    <n v="182.76"/>
    <n v="2.87E-2"/>
  </r>
  <r>
    <x v="246"/>
    <n v="23"/>
    <n v="22.77"/>
    <n v="23.23"/>
    <n v="21.26"/>
    <n v="175.57"/>
    <n v="1.01E-2"/>
  </r>
  <r>
    <x v="247"/>
    <n v="22.77"/>
    <n v="22.53"/>
    <n v="23.43"/>
    <n v="22.07"/>
    <n v="117.42"/>
    <n v="2.0199999999999999E-2"/>
  </r>
  <r>
    <x v="248"/>
    <n v="22.32"/>
    <n v="20.13"/>
    <n v="22.63"/>
    <n v="20.07"/>
    <n v="156.06"/>
    <n v="0.1222"/>
  </r>
  <r>
    <x v="249"/>
    <n v="19.89"/>
    <n v="20.440000000000001"/>
    <n v="21.24"/>
    <n v="19.5"/>
    <n v="194.65"/>
    <n v="-1.5800000000000002E-2"/>
  </r>
  <r>
    <x v="250"/>
    <n v="20.21"/>
    <n v="22.07"/>
    <n v="23.47"/>
    <n v="19.87"/>
    <n v="176.31"/>
    <n v="-6.4799999999999996E-2"/>
  </r>
  <r>
    <x v="251"/>
    <n v="21.61"/>
    <n v="19.48"/>
    <n v="21.92"/>
    <n v="19.13"/>
    <n v="176.8"/>
    <n v="0.1099"/>
  </r>
  <r>
    <x v="252"/>
    <n v="19.47"/>
    <n v="19.62"/>
    <n v="21.25"/>
    <n v="18.59"/>
    <n v="209.2"/>
    <n v="5.1999999999999998E-3"/>
  </r>
  <r>
    <x v="253"/>
    <n v="19.37"/>
    <n v="18.440000000000001"/>
    <n v="19.57"/>
    <n v="17.21"/>
    <n v="183.02"/>
    <n v="5.2699999999999997E-2"/>
  </r>
  <r>
    <x v="254"/>
    <n v="18.399999999999999"/>
    <n v="16.78"/>
    <n v="19.010000000000002"/>
    <n v="16.68"/>
    <n v="198.43"/>
    <n v="9.6500000000000002E-2"/>
  </r>
  <r>
    <x v="255"/>
    <n v="16.78"/>
    <n v="16.86"/>
    <n v="18.48"/>
    <n v="14.63"/>
    <n v="192.47"/>
    <n v="-2.3999999999999998E-3"/>
  </r>
  <r>
    <x v="256"/>
    <n v="16.82"/>
    <n v="17.41"/>
    <n v="17.55"/>
    <n v="15.66"/>
    <n v="119.17"/>
    <n v="-2.48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CEF12-B2AE-4B54-ACBA-813F306DD9C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59" firstHeaderRow="1" firstDataRow="1" firstDataCol="1"/>
  <pivotFields count="10">
    <pivotField numFmtId="14" showAll="0">
      <items count="258"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/>
    <pivotField dataField="1" showAll="0"/>
    <pivotField showAll="0"/>
    <pivotField showAll="0"/>
    <pivotField showAll="0"/>
    <pivotField numFmtId="10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1"/>
        <item sd="0" x="2"/>
        <item sd="0" x="3"/>
        <item sd="0" x="4"/>
        <item sd="0" x="5"/>
        <item x="0"/>
        <item t="default"/>
      </items>
    </pivotField>
    <pivotField axis="axisRow" showAll="0" sortType="ascending">
      <items count="25">
        <item h="1" x="0"/>
        <item h="1" x="23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t="default"/>
      </items>
    </pivotField>
  </pivotFields>
  <rowFields count="3">
    <field x="9"/>
    <field x="8"/>
    <field x="7"/>
  </rowFields>
  <rowItems count="56"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Promedio de Apertura" fld="2" subtotal="average" baseField="9" baseItem="2"/>
  </dataFields>
  <formats count="81">
    <format dxfId="80">
      <pivotArea collapsedLevelsAreSubtotals="1" fieldPosition="0">
        <references count="1">
          <reference field="9" count="1">
            <x v="7"/>
          </reference>
        </references>
      </pivotArea>
    </format>
    <format dxfId="79">
      <pivotArea collapsedLevelsAreSubtotals="1" fieldPosition="0">
        <references count="2">
          <reference field="8" count="1">
            <x v="0"/>
          </reference>
          <reference field="9" count="1" selected="0">
            <x v="7"/>
          </reference>
        </references>
      </pivotArea>
    </format>
    <format dxfId="78">
      <pivotArea collapsedLevelsAreSubtotals="1" fieldPosition="0">
        <references count="2">
          <reference field="8" count="1">
            <x v="1"/>
          </reference>
          <reference field="9" count="1" selected="0">
            <x v="7"/>
          </reference>
        </references>
      </pivotArea>
    </format>
    <format dxfId="77">
      <pivotArea collapsedLevelsAreSubtotals="1" fieldPosition="0">
        <references count="2">
          <reference field="8" count="1">
            <x v="2"/>
          </reference>
          <reference field="9" count="1" selected="0">
            <x v="7"/>
          </reference>
        </references>
      </pivotArea>
    </format>
    <format dxfId="76">
      <pivotArea collapsedLevelsAreSubtotals="1" fieldPosition="0">
        <references count="2">
          <reference field="8" count="1">
            <x v="3"/>
          </reference>
          <reference field="9" count="1" selected="0">
            <x v="7"/>
          </reference>
        </references>
      </pivotArea>
    </format>
    <format dxfId="75">
      <pivotArea collapsedLevelsAreSubtotals="1" fieldPosition="0">
        <references count="1">
          <reference field="9" count="1">
            <x v="8"/>
          </reference>
        </references>
      </pivotArea>
    </format>
    <format dxfId="74">
      <pivotArea collapsedLevelsAreSubtotals="1" fieldPosition="0">
        <references count="2">
          <reference field="8" count="1">
            <x v="0"/>
          </reference>
          <reference field="9" count="1" selected="0">
            <x v="8"/>
          </reference>
        </references>
      </pivotArea>
    </format>
    <format dxfId="73">
      <pivotArea collapsedLevelsAreSubtotals="1" fieldPosition="0">
        <references count="2">
          <reference field="8" count="1">
            <x v="1"/>
          </reference>
          <reference field="9" count="1" selected="0">
            <x v="8"/>
          </reference>
        </references>
      </pivotArea>
    </format>
    <format dxfId="72">
      <pivotArea collapsedLevelsAreSubtotals="1" fieldPosition="0">
        <references count="2">
          <reference field="8" count="1">
            <x v="2"/>
          </reference>
          <reference field="9" count="1" selected="0">
            <x v="8"/>
          </reference>
        </references>
      </pivotArea>
    </format>
    <format dxfId="71">
      <pivotArea collapsedLevelsAreSubtotals="1" fieldPosition="0">
        <references count="2">
          <reference field="8" count="1">
            <x v="3"/>
          </reference>
          <reference field="9" count="1" selected="0">
            <x v="8"/>
          </reference>
        </references>
      </pivotArea>
    </format>
    <format dxfId="70">
      <pivotArea collapsedLevelsAreSubtotals="1" fieldPosition="0">
        <references count="1">
          <reference field="9" count="1">
            <x v="9"/>
          </reference>
        </references>
      </pivotArea>
    </format>
    <format dxfId="69">
      <pivotArea collapsedLevelsAreSubtotals="1" fieldPosition="0">
        <references count="2">
          <reference field="8" count="1">
            <x v="0"/>
          </reference>
          <reference field="9" count="1" selected="0">
            <x v="9"/>
          </reference>
        </references>
      </pivotArea>
    </format>
    <format dxfId="68">
      <pivotArea collapsedLevelsAreSubtotals="1" fieldPosition="0">
        <references count="2">
          <reference field="8" count="1">
            <x v="1"/>
          </reference>
          <reference field="9" count="1" selected="0">
            <x v="9"/>
          </reference>
        </references>
      </pivotArea>
    </format>
    <format dxfId="67">
      <pivotArea collapsedLevelsAreSubtotals="1" fieldPosition="0">
        <references count="2">
          <reference field="8" count="1">
            <x v="2"/>
          </reference>
          <reference field="9" count="1" selected="0">
            <x v="9"/>
          </reference>
        </references>
      </pivotArea>
    </format>
    <format dxfId="66">
      <pivotArea collapsedLevelsAreSubtotals="1" fieldPosition="0">
        <references count="2">
          <reference field="8" count="1">
            <x v="3"/>
          </reference>
          <reference field="9" count="1" selected="0">
            <x v="9"/>
          </reference>
        </references>
      </pivotArea>
    </format>
    <format dxfId="65">
      <pivotArea collapsedLevelsAreSubtotals="1" fieldPosition="0">
        <references count="1">
          <reference field="9" count="1">
            <x v="10"/>
          </reference>
        </references>
      </pivotArea>
    </format>
    <format dxfId="64">
      <pivotArea collapsedLevelsAreSubtotals="1" fieldPosition="0">
        <references count="2">
          <reference field="8" count="1">
            <x v="0"/>
          </reference>
          <reference field="9" count="1" selected="0">
            <x v="10"/>
          </reference>
        </references>
      </pivotArea>
    </format>
    <format dxfId="63">
      <pivotArea collapsedLevelsAreSubtotals="1" fieldPosition="0">
        <references count="2">
          <reference field="8" count="1">
            <x v="1"/>
          </reference>
          <reference field="9" count="1" selected="0">
            <x v="10"/>
          </reference>
        </references>
      </pivotArea>
    </format>
    <format dxfId="62">
      <pivotArea collapsedLevelsAreSubtotals="1" fieldPosition="0">
        <references count="2">
          <reference field="8" count="1">
            <x v="2"/>
          </reference>
          <reference field="9" count="1" selected="0">
            <x v="10"/>
          </reference>
        </references>
      </pivotArea>
    </format>
    <format dxfId="61">
      <pivotArea collapsedLevelsAreSubtotals="1" fieldPosition="0">
        <references count="2">
          <reference field="8" count="1">
            <x v="3"/>
          </reference>
          <reference field="9" count="1" selected="0">
            <x v="10"/>
          </reference>
        </references>
      </pivotArea>
    </format>
    <format dxfId="60">
      <pivotArea collapsedLevelsAreSubtotals="1" fieldPosition="0">
        <references count="1">
          <reference field="9" count="1">
            <x v="11"/>
          </reference>
        </references>
      </pivotArea>
    </format>
    <format dxfId="59">
      <pivotArea collapsedLevelsAreSubtotals="1" fieldPosition="0">
        <references count="2">
          <reference field="8" count="1">
            <x v="0"/>
          </reference>
          <reference field="9" count="1" selected="0">
            <x v="11"/>
          </reference>
        </references>
      </pivotArea>
    </format>
    <format dxfId="58">
      <pivotArea collapsedLevelsAreSubtotals="1" fieldPosition="0">
        <references count="2">
          <reference field="8" count="1">
            <x v="1"/>
          </reference>
          <reference field="9" count="1" selected="0">
            <x v="11"/>
          </reference>
        </references>
      </pivotArea>
    </format>
    <format dxfId="57">
      <pivotArea collapsedLevelsAreSubtotals="1" fieldPosition="0">
        <references count="2">
          <reference field="8" count="1">
            <x v="2"/>
          </reference>
          <reference field="9" count="1" selected="0">
            <x v="11"/>
          </reference>
        </references>
      </pivotArea>
    </format>
    <format dxfId="56">
      <pivotArea collapsedLevelsAreSubtotals="1" fieldPosition="0">
        <references count="2">
          <reference field="8" count="1">
            <x v="3"/>
          </reference>
          <reference field="9" count="1" selected="0">
            <x v="11"/>
          </reference>
        </references>
      </pivotArea>
    </format>
    <format dxfId="55">
      <pivotArea grandRow="1" outline="0" collapsedLevelsAreSubtotals="1" fieldPosition="0"/>
    </format>
    <format dxfId="54">
      <pivotArea collapsedLevelsAreSubtotals="1" fieldPosition="0">
        <references count="1">
          <reference field="9" count="1">
            <x v="12"/>
          </reference>
        </references>
      </pivotArea>
    </format>
    <format dxfId="53">
      <pivotArea collapsedLevelsAreSubtotals="1" fieldPosition="0">
        <references count="2">
          <reference field="8" count="1">
            <x v="0"/>
          </reference>
          <reference field="9" count="1" selected="0">
            <x v="12"/>
          </reference>
        </references>
      </pivotArea>
    </format>
    <format dxfId="52">
      <pivotArea collapsedLevelsAreSubtotals="1" fieldPosition="0">
        <references count="2">
          <reference field="8" count="1">
            <x v="1"/>
          </reference>
          <reference field="9" count="1" selected="0">
            <x v="12"/>
          </reference>
        </references>
      </pivotArea>
    </format>
    <format dxfId="51">
      <pivotArea collapsedLevelsAreSubtotals="1" fieldPosition="0">
        <references count="2">
          <reference field="8" count="1">
            <x v="2"/>
          </reference>
          <reference field="9" count="1" selected="0">
            <x v="12"/>
          </reference>
        </references>
      </pivotArea>
    </format>
    <format dxfId="50">
      <pivotArea collapsedLevelsAreSubtotals="1" fieldPosition="0">
        <references count="2">
          <reference field="8" count="1">
            <x v="3"/>
          </reference>
          <reference field="9" count="1" selected="0">
            <x v="12"/>
          </reference>
        </references>
      </pivotArea>
    </format>
    <format dxfId="49">
      <pivotArea collapsedLevelsAreSubtotals="1" fieldPosition="0">
        <references count="1">
          <reference field="9" count="1">
            <x v="13"/>
          </reference>
        </references>
      </pivotArea>
    </format>
    <format dxfId="48">
      <pivotArea collapsedLevelsAreSubtotals="1" fieldPosition="0">
        <references count="2">
          <reference field="8" count="1">
            <x v="0"/>
          </reference>
          <reference field="9" count="1" selected="0">
            <x v="13"/>
          </reference>
        </references>
      </pivotArea>
    </format>
    <format dxfId="47">
      <pivotArea collapsedLevelsAreSubtotals="1" fieldPosition="0">
        <references count="2">
          <reference field="8" count="1">
            <x v="1"/>
          </reference>
          <reference field="9" count="1" selected="0">
            <x v="13"/>
          </reference>
        </references>
      </pivotArea>
    </format>
    <format dxfId="46">
      <pivotArea collapsedLevelsAreSubtotals="1" fieldPosition="0">
        <references count="2">
          <reference field="8" count="1">
            <x v="2"/>
          </reference>
          <reference field="9" count="1" selected="0">
            <x v="13"/>
          </reference>
        </references>
      </pivotArea>
    </format>
    <format dxfId="45">
      <pivotArea collapsedLevelsAreSubtotals="1" fieldPosition="0">
        <references count="2">
          <reference field="8" count="1">
            <x v="3"/>
          </reference>
          <reference field="9" count="1" selected="0">
            <x v="13"/>
          </reference>
        </references>
      </pivotArea>
    </format>
    <format dxfId="44">
      <pivotArea collapsedLevelsAreSubtotals="1" fieldPosition="0">
        <references count="1">
          <reference field="9" count="1">
            <x v="14"/>
          </reference>
        </references>
      </pivotArea>
    </format>
    <format dxfId="43">
      <pivotArea collapsedLevelsAreSubtotals="1" fieldPosition="0">
        <references count="2">
          <reference field="8" count="1">
            <x v="0"/>
          </reference>
          <reference field="9" count="1" selected="0">
            <x v="14"/>
          </reference>
        </references>
      </pivotArea>
    </format>
    <format dxfId="42">
      <pivotArea collapsedLevelsAreSubtotals="1" fieldPosition="0">
        <references count="2">
          <reference field="8" count="1">
            <x v="1"/>
          </reference>
          <reference field="9" count="1" selected="0">
            <x v="14"/>
          </reference>
        </references>
      </pivotArea>
    </format>
    <format dxfId="41">
      <pivotArea collapsedLevelsAreSubtotals="1" fieldPosition="0">
        <references count="2">
          <reference field="8" count="1">
            <x v="2"/>
          </reference>
          <reference field="9" count="1" selected="0">
            <x v="14"/>
          </reference>
        </references>
      </pivotArea>
    </format>
    <format dxfId="40">
      <pivotArea collapsedLevelsAreSubtotals="1" fieldPosition="0">
        <references count="2">
          <reference field="8" count="1">
            <x v="3"/>
          </reference>
          <reference field="9" count="1" selected="0">
            <x v="14"/>
          </reference>
        </references>
      </pivotArea>
    </format>
    <format dxfId="39">
      <pivotArea collapsedLevelsAreSubtotals="1" fieldPosition="0">
        <references count="1">
          <reference field="9" count="1">
            <x v="15"/>
          </reference>
        </references>
      </pivotArea>
    </format>
    <format dxfId="38">
      <pivotArea collapsedLevelsAreSubtotals="1" fieldPosition="0">
        <references count="2">
          <reference field="8" count="1">
            <x v="0"/>
          </reference>
          <reference field="9" count="1" selected="0">
            <x v="15"/>
          </reference>
        </references>
      </pivotArea>
    </format>
    <format dxfId="37">
      <pivotArea collapsedLevelsAreSubtotals="1" fieldPosition="0">
        <references count="2">
          <reference field="8" count="1">
            <x v="1"/>
          </reference>
          <reference field="9" count="1" selected="0">
            <x v="15"/>
          </reference>
        </references>
      </pivotArea>
    </format>
    <format dxfId="36">
      <pivotArea collapsedLevelsAreSubtotals="1" fieldPosition="0">
        <references count="2">
          <reference field="8" count="1">
            <x v="2"/>
          </reference>
          <reference field="9" count="1" selected="0">
            <x v="15"/>
          </reference>
        </references>
      </pivotArea>
    </format>
    <format dxfId="35">
      <pivotArea collapsedLevelsAreSubtotals="1" fieldPosition="0">
        <references count="2">
          <reference field="8" count="1">
            <x v="3"/>
          </reference>
          <reference field="9" count="1" selected="0">
            <x v="15"/>
          </reference>
        </references>
      </pivotArea>
    </format>
    <format dxfId="34">
      <pivotArea collapsedLevelsAreSubtotals="1" fieldPosition="0">
        <references count="1">
          <reference field="9" count="1">
            <x v="16"/>
          </reference>
        </references>
      </pivotArea>
    </format>
    <format dxfId="33">
      <pivotArea collapsedLevelsAreSubtotals="1" fieldPosition="0">
        <references count="2">
          <reference field="8" count="1">
            <x v="0"/>
          </reference>
          <reference field="9" count="1" selected="0">
            <x v="16"/>
          </reference>
        </references>
      </pivotArea>
    </format>
    <format dxfId="32">
      <pivotArea collapsedLevelsAreSubtotals="1" fieldPosition="0">
        <references count="2">
          <reference field="8" count="1">
            <x v="1"/>
          </reference>
          <reference field="9" count="1" selected="0">
            <x v="16"/>
          </reference>
        </references>
      </pivotArea>
    </format>
    <format dxfId="31">
      <pivotArea collapsedLevelsAreSubtotals="1" fieldPosition="0">
        <references count="2">
          <reference field="8" count="1">
            <x v="2"/>
          </reference>
          <reference field="9" count="1" selected="0">
            <x v="16"/>
          </reference>
        </references>
      </pivotArea>
    </format>
    <format dxfId="30">
      <pivotArea collapsedLevelsAreSubtotals="1" fieldPosition="0">
        <references count="2">
          <reference field="8" count="1">
            <x v="3"/>
          </reference>
          <reference field="9" count="1" selected="0">
            <x v="16"/>
          </reference>
        </references>
      </pivotArea>
    </format>
    <format dxfId="29">
      <pivotArea collapsedLevelsAreSubtotals="1" fieldPosition="0">
        <references count="1">
          <reference field="9" count="1">
            <x v="17"/>
          </reference>
        </references>
      </pivotArea>
    </format>
    <format dxfId="28">
      <pivotArea collapsedLevelsAreSubtotals="1" fieldPosition="0">
        <references count="2">
          <reference field="8" count="1">
            <x v="0"/>
          </reference>
          <reference field="9" count="1" selected="0">
            <x v="17"/>
          </reference>
        </references>
      </pivotArea>
    </format>
    <format dxfId="27">
      <pivotArea collapsedLevelsAreSubtotals="1" fieldPosition="0">
        <references count="2">
          <reference field="8" count="1">
            <x v="1"/>
          </reference>
          <reference field="9" count="1" selected="0">
            <x v="17"/>
          </reference>
        </references>
      </pivotArea>
    </format>
    <format dxfId="26">
      <pivotArea collapsedLevelsAreSubtotals="1" fieldPosition="0">
        <references count="2">
          <reference field="8" count="1">
            <x v="2"/>
          </reference>
          <reference field="9" count="1" selected="0">
            <x v="17"/>
          </reference>
        </references>
      </pivotArea>
    </format>
    <format dxfId="25">
      <pivotArea collapsedLevelsAreSubtotals="1" fieldPosition="0">
        <references count="2">
          <reference field="8" count="1">
            <x v="3"/>
          </reference>
          <reference field="9" count="1" selected="0">
            <x v="17"/>
          </reference>
        </references>
      </pivotArea>
    </format>
    <format dxfId="24">
      <pivotArea collapsedLevelsAreSubtotals="1" fieldPosition="0">
        <references count="1">
          <reference field="9" count="1">
            <x v="18"/>
          </reference>
        </references>
      </pivotArea>
    </format>
    <format dxfId="23">
      <pivotArea collapsedLevelsAreSubtotals="1" fieldPosition="0">
        <references count="2">
          <reference field="8" count="1">
            <x v="0"/>
          </reference>
          <reference field="9" count="1" selected="0">
            <x v="18"/>
          </reference>
        </references>
      </pivotArea>
    </format>
    <format dxfId="22">
      <pivotArea collapsedLevelsAreSubtotals="1" fieldPosition="0">
        <references count="2">
          <reference field="8" count="1">
            <x v="1"/>
          </reference>
          <reference field="9" count="1" selected="0">
            <x v="18"/>
          </reference>
        </references>
      </pivotArea>
    </format>
    <format dxfId="21">
      <pivotArea collapsedLevelsAreSubtotals="1" fieldPosition="0">
        <references count="2">
          <reference field="8" count="1">
            <x v="2"/>
          </reference>
          <reference field="9" count="1" selected="0">
            <x v="18"/>
          </reference>
        </references>
      </pivotArea>
    </format>
    <format dxfId="20">
      <pivotArea collapsedLevelsAreSubtotals="1" fieldPosition="0">
        <references count="2">
          <reference field="8" count="1">
            <x v="3"/>
          </reference>
          <reference field="9" count="1" selected="0">
            <x v="18"/>
          </reference>
        </references>
      </pivotArea>
    </format>
    <format dxfId="19">
      <pivotArea collapsedLevelsAreSubtotals="1" fieldPosition="0">
        <references count="1">
          <reference field="9" count="1">
            <x v="19"/>
          </reference>
        </references>
      </pivotArea>
    </format>
    <format dxfId="18">
      <pivotArea collapsedLevelsAreSubtotals="1" fieldPosition="0">
        <references count="2">
          <reference field="8" count="1">
            <x v="0"/>
          </reference>
          <reference field="9" count="1" selected="0">
            <x v="19"/>
          </reference>
        </references>
      </pivotArea>
    </format>
    <format dxfId="17">
      <pivotArea collapsedLevelsAreSubtotals="1" fieldPosition="0">
        <references count="2">
          <reference field="8" count="1">
            <x v="1"/>
          </reference>
          <reference field="9" count="1" selected="0">
            <x v="19"/>
          </reference>
        </references>
      </pivotArea>
    </format>
    <format dxfId="16">
      <pivotArea collapsedLevelsAreSubtotals="1" fieldPosition="0">
        <references count="2">
          <reference field="8" count="1">
            <x v="2"/>
          </reference>
          <reference field="9" count="1" selected="0">
            <x v="19"/>
          </reference>
        </references>
      </pivotArea>
    </format>
    <format dxfId="15">
      <pivotArea collapsedLevelsAreSubtotals="1" fieldPosition="0">
        <references count="2">
          <reference field="8" count="1">
            <x v="3"/>
          </reference>
          <reference field="9" count="1" selected="0">
            <x v="19"/>
          </reference>
        </references>
      </pivotArea>
    </format>
    <format dxfId="14">
      <pivotArea collapsedLevelsAreSubtotals="1" fieldPosition="0">
        <references count="1">
          <reference field="9" count="1">
            <x v="20"/>
          </reference>
        </references>
      </pivotArea>
    </format>
    <format dxfId="13">
      <pivotArea collapsedLevelsAreSubtotals="1" fieldPosition="0">
        <references count="2">
          <reference field="8" count="1">
            <x v="0"/>
          </reference>
          <reference field="9" count="1" selected="0">
            <x v="20"/>
          </reference>
        </references>
      </pivotArea>
    </format>
    <format dxfId="12">
      <pivotArea collapsedLevelsAreSubtotals="1" fieldPosition="0">
        <references count="2">
          <reference field="8" count="1">
            <x v="1"/>
          </reference>
          <reference field="9" count="1" selected="0">
            <x v="20"/>
          </reference>
        </references>
      </pivotArea>
    </format>
    <format dxfId="11">
      <pivotArea collapsedLevelsAreSubtotals="1" fieldPosition="0">
        <references count="2">
          <reference field="8" count="1">
            <x v="2"/>
          </reference>
          <reference field="9" count="1" selected="0">
            <x v="20"/>
          </reference>
        </references>
      </pivotArea>
    </format>
    <format dxfId="10">
      <pivotArea collapsedLevelsAreSubtotals="1" fieldPosition="0">
        <references count="2">
          <reference field="8" count="1">
            <x v="3"/>
          </reference>
          <reference field="9" count="1" selected="0">
            <x v="20"/>
          </reference>
        </references>
      </pivotArea>
    </format>
    <format dxfId="9">
      <pivotArea collapsedLevelsAreSubtotals="1" fieldPosition="0">
        <references count="1">
          <reference field="9" count="1">
            <x v="21"/>
          </reference>
        </references>
      </pivotArea>
    </format>
    <format dxfId="8">
      <pivotArea collapsedLevelsAreSubtotals="1" fieldPosition="0">
        <references count="2">
          <reference field="8" count="1">
            <x v="0"/>
          </reference>
          <reference field="9" count="1" selected="0">
            <x v="21"/>
          </reference>
        </references>
      </pivotArea>
    </format>
    <format dxfId="7">
      <pivotArea collapsedLevelsAreSubtotals="1" fieldPosition="0">
        <references count="2">
          <reference field="8" count="1">
            <x v="1"/>
          </reference>
          <reference field="9" count="1" selected="0">
            <x v="21"/>
          </reference>
        </references>
      </pivotArea>
    </format>
    <format dxfId="6">
      <pivotArea collapsedLevelsAreSubtotals="1" fieldPosition="0">
        <references count="2">
          <reference field="8" count="1">
            <x v="2"/>
          </reference>
          <reference field="9" count="1" selected="0">
            <x v="21"/>
          </reference>
        </references>
      </pivotArea>
    </format>
    <format dxfId="5">
      <pivotArea collapsedLevelsAreSubtotals="1" fieldPosition="0">
        <references count="2">
          <reference field="8" count="1">
            <x v="3"/>
          </reference>
          <reference field="9" count="1" selected="0">
            <x v="21"/>
          </reference>
        </references>
      </pivotArea>
    </format>
    <format dxfId="4">
      <pivotArea collapsedLevelsAreSubtotals="1" fieldPosition="0">
        <references count="1">
          <reference field="9" count="1">
            <x v="22"/>
          </reference>
        </references>
      </pivotArea>
    </format>
    <format dxfId="3">
      <pivotArea collapsedLevelsAreSubtotals="1" fieldPosition="0">
        <references count="2">
          <reference field="8" count="1">
            <x v="0"/>
          </reference>
          <reference field="9" count="1" selected="0">
            <x v="22"/>
          </reference>
        </references>
      </pivotArea>
    </format>
    <format dxfId="2">
      <pivotArea collapsedLevelsAreSubtotals="1" fieldPosition="0">
        <references count="2">
          <reference field="8" count="1">
            <x v="1"/>
          </reference>
          <reference field="9" count="1" selected="0">
            <x v="22"/>
          </reference>
        </references>
      </pivotArea>
    </format>
    <format dxfId="1">
      <pivotArea collapsedLevelsAreSubtotals="1" fieldPosition="0">
        <references count="2">
          <reference field="8" count="1">
            <x v="2"/>
          </reference>
          <reference field="9" count="1" selected="0">
            <x v="22"/>
          </reference>
        </references>
      </pivotArea>
    </format>
    <format dxfId="0">
      <pivotArea collapsedLevelsAreSubtotals="1" fieldPosition="0">
        <references count="2">
          <reference field="8" count="1">
            <x v="3"/>
          </reference>
          <reference field="9" count="1" selected="0">
            <x v="22"/>
          </reference>
        </references>
      </pivotArea>
    </format>
  </formats>
  <chartFormats count="5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2"/>
          </reference>
        </references>
      </pivotArea>
    </chartFormat>
    <chartFormat chart="0" format="14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4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5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5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5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5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6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6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6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7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7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7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7"/>
          </reference>
        </references>
      </pivotArea>
    </chartFormat>
    <chartFormat chart="0" format="15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8"/>
          </reference>
        </references>
      </pivotArea>
    </chartFormat>
    <chartFormat chart="0" format="15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8"/>
          </reference>
        </references>
      </pivotArea>
    </chartFormat>
    <chartFormat chart="0" format="15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8"/>
          </reference>
        </references>
      </pivotArea>
    </chartFormat>
    <chartFormat chart="0" format="15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8"/>
          </reference>
        </references>
      </pivotArea>
    </chartFormat>
    <chartFormat chart="0" format="16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9"/>
          </reference>
        </references>
      </pivotArea>
    </chartFormat>
    <chartFormat chart="0" format="16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9"/>
          </reference>
        </references>
      </pivotArea>
    </chartFormat>
    <chartFormat chart="0" format="16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9"/>
          </reference>
        </references>
      </pivotArea>
    </chartFormat>
    <chartFormat chart="0" format="16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9"/>
          </reference>
        </references>
      </pivotArea>
    </chartFormat>
    <chartFormat chart="0" format="16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0"/>
          </reference>
        </references>
      </pivotArea>
    </chartFormat>
    <chartFormat chart="0" format="16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0"/>
          </reference>
        </references>
      </pivotArea>
    </chartFormat>
    <chartFormat chart="0" format="16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0"/>
          </reference>
        </references>
      </pivotArea>
    </chartFormat>
    <chartFormat chart="0" format="16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20"/>
          </reference>
        </references>
      </pivotArea>
    </chartFormat>
    <chartFormat chart="0" format="16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1"/>
          </reference>
        </references>
      </pivotArea>
    </chartFormat>
    <chartFormat chart="0" format="16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1"/>
          </reference>
        </references>
      </pivotArea>
    </chartFormat>
    <chartFormat chart="0" format="17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1"/>
          </reference>
        </references>
      </pivotArea>
    </chartFormat>
    <chartFormat chart="0" format="17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21"/>
          </reference>
        </references>
      </pivotArea>
    </chartFormat>
    <chartFormat chart="0" format="17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2"/>
          </reference>
        </references>
      </pivotArea>
    </chartFormat>
    <chartFormat chart="0" format="17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2"/>
          </reference>
        </references>
      </pivotArea>
    </chartFormat>
    <chartFormat chart="0" format="17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2"/>
          </reference>
        </references>
      </pivotArea>
    </chartFormat>
    <chartFormat chart="0" format="17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2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49A-EF0A-44EB-86E5-936B9E8CF0E0}">
  <dimension ref="A1:G13"/>
  <sheetViews>
    <sheetView tabSelected="1" view="pageLayout" zoomScale="85" zoomScaleNormal="100" zoomScalePageLayoutView="85" workbookViewId="0">
      <selection activeCell="D16" sqref="D16"/>
    </sheetView>
  </sheetViews>
  <sheetFormatPr baseColWidth="10" defaultRowHeight="14.4" x14ac:dyDescent="0.3"/>
  <sheetData>
    <row r="1" spans="1:7" ht="18" x14ac:dyDescent="0.35">
      <c r="A1" s="33"/>
      <c r="B1" s="33"/>
      <c r="C1" s="33"/>
      <c r="D1" s="33"/>
      <c r="E1" s="33"/>
      <c r="F1" s="33"/>
      <c r="G1" s="33"/>
    </row>
    <row r="2" spans="1:7" ht="18" x14ac:dyDescent="0.35">
      <c r="A2" s="34" t="s">
        <v>84</v>
      </c>
      <c r="B2" s="34"/>
      <c r="C2" s="34"/>
      <c r="D2" s="34"/>
      <c r="E2" s="34"/>
      <c r="F2" s="34"/>
      <c r="G2" s="34"/>
    </row>
    <row r="3" spans="1:7" ht="18" x14ac:dyDescent="0.35">
      <c r="A3" s="35" t="s">
        <v>73</v>
      </c>
      <c r="B3" s="35"/>
      <c r="C3" s="35" t="s">
        <v>67</v>
      </c>
      <c r="D3" s="35"/>
      <c r="E3" s="29" t="s">
        <v>74</v>
      </c>
      <c r="F3" s="29" t="s">
        <v>75</v>
      </c>
      <c r="G3" s="29" t="s">
        <v>76</v>
      </c>
    </row>
    <row r="4" spans="1:7" ht="18" x14ac:dyDescent="0.35">
      <c r="A4" s="36">
        <f>Regresión!K45</f>
        <v>5.1838878719893993</v>
      </c>
      <c r="B4" s="35"/>
      <c r="C4" s="36">
        <f>Regresión!M45</f>
        <v>9.2528962013011036</v>
      </c>
      <c r="D4" s="35"/>
      <c r="E4" s="30">
        <f>MIN(Regresión!N2:N45)</f>
        <v>-1.3420302936136985</v>
      </c>
      <c r="F4" s="30">
        <f>MAX(Regresión!N2:N45)</f>
        <v>1.1842278326505935</v>
      </c>
      <c r="G4" s="30">
        <f>1.25*A4</f>
        <v>6.4798598399867489</v>
      </c>
    </row>
    <row r="5" spans="1:7" ht="18" x14ac:dyDescent="0.35">
      <c r="A5" s="37" t="s">
        <v>70</v>
      </c>
      <c r="B5" s="37"/>
      <c r="C5" s="37"/>
      <c r="D5" s="37"/>
      <c r="E5" s="37"/>
      <c r="F5" s="37"/>
      <c r="G5" s="37"/>
    </row>
    <row r="6" spans="1:7" ht="18" x14ac:dyDescent="0.35">
      <c r="A6" s="35" t="s">
        <v>73</v>
      </c>
      <c r="B6" s="35"/>
      <c r="C6" s="35" t="s">
        <v>67</v>
      </c>
      <c r="D6" s="35"/>
      <c r="E6" s="29" t="s">
        <v>74</v>
      </c>
      <c r="F6" s="29" t="s">
        <v>75</v>
      </c>
      <c r="G6" s="29" t="s">
        <v>76</v>
      </c>
    </row>
    <row r="7" spans="1:7" ht="18" x14ac:dyDescent="0.35">
      <c r="A7" s="36">
        <f>Holt!K46</f>
        <v>5.5071208378447372</v>
      </c>
      <c r="B7" s="35"/>
      <c r="C7" s="36">
        <f>Holt!M46</f>
        <v>10.279052283717204</v>
      </c>
      <c r="D7" s="35"/>
      <c r="E7" s="30">
        <f>MIN(Holt!N3:N46)</f>
        <v>-0.2753050435620682</v>
      </c>
      <c r="F7" s="30">
        <f>MAX(Holt!N3:N46)</f>
        <v>0.38623209839071782</v>
      </c>
      <c r="G7" s="30">
        <f>1.25*A7</f>
        <v>6.8839010473059217</v>
      </c>
    </row>
    <row r="8" spans="1:7" ht="18" x14ac:dyDescent="0.35">
      <c r="A8" s="38" t="s">
        <v>81</v>
      </c>
      <c r="B8" s="38"/>
      <c r="C8" s="38"/>
      <c r="D8" s="38"/>
      <c r="E8" s="38"/>
      <c r="F8" s="38"/>
      <c r="G8" s="38"/>
    </row>
    <row r="9" spans="1:7" ht="18" x14ac:dyDescent="0.35">
      <c r="A9" s="35" t="s">
        <v>73</v>
      </c>
      <c r="B9" s="35"/>
      <c r="C9" s="35" t="s">
        <v>67</v>
      </c>
      <c r="D9" s="35"/>
      <c r="E9" s="29" t="s">
        <v>74</v>
      </c>
      <c r="F9" s="29" t="s">
        <v>75</v>
      </c>
      <c r="G9" s="29" t="s">
        <v>76</v>
      </c>
    </row>
    <row r="10" spans="1:7" ht="18" x14ac:dyDescent="0.35">
      <c r="A10" s="36">
        <f>'Machine Learnig'!I45</f>
        <v>8.440988967384218</v>
      </c>
      <c r="B10" s="35"/>
      <c r="C10" s="36">
        <f>'Machine Learnig'!K45</f>
        <v>17.068408715188351</v>
      </c>
      <c r="D10" s="35"/>
      <c r="E10" s="30">
        <f>MIN('Machine Learnig'!L2:L45)</f>
        <v>-0.38171210981577064</v>
      </c>
      <c r="F10" s="30">
        <f>MAX('Machine Learnig'!L2:L45)</f>
        <v>1.4872680069057529</v>
      </c>
      <c r="G10" s="30">
        <f>1.25*A10</f>
        <v>10.551236209230272</v>
      </c>
    </row>
    <row r="11" spans="1:7" ht="18" x14ac:dyDescent="0.35">
      <c r="A11" s="39" t="s">
        <v>85</v>
      </c>
      <c r="B11" s="39"/>
      <c r="C11" s="39"/>
      <c r="D11" s="39"/>
      <c r="E11" s="39"/>
      <c r="F11" s="39"/>
      <c r="G11" s="39"/>
    </row>
    <row r="12" spans="1:7" ht="18" x14ac:dyDescent="0.35">
      <c r="A12" s="35" t="s">
        <v>73</v>
      </c>
      <c r="B12" s="35"/>
      <c r="C12" s="35" t="s">
        <v>67</v>
      </c>
      <c r="D12" s="35"/>
      <c r="E12" s="29" t="s">
        <v>74</v>
      </c>
      <c r="F12" s="29" t="s">
        <v>75</v>
      </c>
      <c r="G12" s="29" t="s">
        <v>76</v>
      </c>
    </row>
    <row r="13" spans="1:7" ht="18" x14ac:dyDescent="0.35">
      <c r="A13" s="36">
        <f>'Regresión con Python'!I45</f>
        <v>8.1905899989673578</v>
      </c>
      <c r="B13" s="35"/>
      <c r="C13" s="36">
        <f>'Regresión con Python'!K45</f>
        <v>15.966911905931481</v>
      </c>
      <c r="D13" s="35"/>
      <c r="E13" s="30">
        <f>MIN('Regresión con Python'!L2:L45)</f>
        <v>-0.32861990931960355</v>
      </c>
      <c r="F13" s="30">
        <f>MAX('Regresión con Python'!L2:L45)</f>
        <v>1.1533456064933025</v>
      </c>
      <c r="G13" s="30">
        <f>1.25*A13</f>
        <v>10.238237498709196</v>
      </c>
    </row>
  </sheetData>
  <mergeCells count="21">
    <mergeCell ref="C13:D13"/>
    <mergeCell ref="A11:G11"/>
    <mergeCell ref="A12:B12"/>
    <mergeCell ref="C12:D12"/>
    <mergeCell ref="A13:B13"/>
    <mergeCell ref="A8:G8"/>
    <mergeCell ref="A9:B9"/>
    <mergeCell ref="C9:D9"/>
    <mergeCell ref="A10:B10"/>
    <mergeCell ref="C10:D10"/>
    <mergeCell ref="A5:G5"/>
    <mergeCell ref="A6:B6"/>
    <mergeCell ref="C6:D6"/>
    <mergeCell ref="A7:B7"/>
    <mergeCell ref="C7:D7"/>
    <mergeCell ref="A1:G1"/>
    <mergeCell ref="A2:G2"/>
    <mergeCell ref="A3:B3"/>
    <mergeCell ref="C3:D3"/>
    <mergeCell ref="A4:B4"/>
    <mergeCell ref="C4:D4"/>
  </mergeCells>
  <pageMargins left="0.7" right="0.7" top="0.75" bottom="0.75" header="0.3" footer="0.3"/>
  <pageSetup paperSize="9" orientation="portrait" r:id="rId1"/>
  <headerFooter>
    <oddHeader>&amp;C&amp;18Resumen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1122-C151-4820-851E-D96DB41CD169}">
  <dimension ref="A3:B59"/>
  <sheetViews>
    <sheetView zoomScaleNormal="100" workbookViewId="0">
      <selection activeCell="A3" sqref="A3"/>
    </sheetView>
  </sheetViews>
  <sheetFormatPr baseColWidth="10" defaultRowHeight="14.4" x14ac:dyDescent="0.3"/>
  <cols>
    <col min="1" max="1" width="16.5546875" bestFit="1" customWidth="1"/>
    <col min="2" max="2" width="19.21875" bestFit="1" customWidth="1"/>
    <col min="3" max="13" width="6.5546875" bestFit="1" customWidth="1"/>
    <col min="14" max="14" width="11.5546875" bestFit="1" customWidth="1"/>
    <col min="15" max="15" width="6.5546875" bestFit="1" customWidth="1"/>
    <col min="16" max="16" width="9.44140625" bestFit="1" customWidth="1"/>
    <col min="17" max="17" width="6.6640625" bestFit="1" customWidth="1"/>
    <col min="18" max="18" width="6.5546875" bestFit="1" customWidth="1"/>
    <col min="19" max="20" width="6.33203125" bestFit="1" customWidth="1"/>
    <col min="21" max="21" width="9.44140625" bestFit="1" customWidth="1"/>
    <col min="22" max="22" width="6.6640625" bestFit="1" customWidth="1"/>
    <col min="23" max="25" width="6.5546875" bestFit="1" customWidth="1"/>
    <col min="26" max="26" width="9.44140625" bestFit="1" customWidth="1"/>
    <col min="27" max="27" width="6.6640625" bestFit="1" customWidth="1"/>
    <col min="28" max="30" width="6.5546875" bestFit="1" customWidth="1"/>
    <col min="31" max="31" width="9.44140625" bestFit="1" customWidth="1"/>
    <col min="32" max="32" width="6.6640625" bestFit="1" customWidth="1"/>
    <col min="33" max="35" width="6.5546875" bestFit="1" customWidth="1"/>
    <col min="36" max="36" width="9.44140625" bestFit="1" customWidth="1"/>
    <col min="37" max="37" width="6.6640625" bestFit="1" customWidth="1"/>
    <col min="38" max="40" width="6.5546875" bestFit="1" customWidth="1"/>
    <col min="41" max="41" width="9.44140625" bestFit="1" customWidth="1"/>
    <col min="42" max="42" width="6.6640625" bestFit="1" customWidth="1"/>
    <col min="43" max="45" width="6.5546875" bestFit="1" customWidth="1"/>
    <col min="46" max="46" width="9.44140625" bestFit="1" customWidth="1"/>
    <col min="47" max="47" width="6.6640625" bestFit="1" customWidth="1"/>
    <col min="48" max="50" width="6.5546875" bestFit="1" customWidth="1"/>
    <col min="51" max="51" width="9.44140625" bestFit="1" customWidth="1"/>
    <col min="52" max="52" width="6.6640625" bestFit="1" customWidth="1"/>
    <col min="53" max="55" width="6.33203125" bestFit="1" customWidth="1"/>
    <col min="56" max="56" width="9.44140625" bestFit="1" customWidth="1"/>
    <col min="57" max="57" width="11.5546875" bestFit="1" customWidth="1"/>
    <col min="58" max="133" width="10.33203125" bestFit="1" customWidth="1"/>
  </cols>
  <sheetData>
    <row r="3" spans="1:2" x14ac:dyDescent="0.3">
      <c r="A3" s="3" t="s">
        <v>14</v>
      </c>
      <c r="B3" t="s">
        <v>25</v>
      </c>
    </row>
    <row r="4" spans="1:2" x14ac:dyDescent="0.3">
      <c r="A4" s="2" t="s">
        <v>54</v>
      </c>
      <c r="B4" s="5">
        <v>61.367500000000007</v>
      </c>
    </row>
    <row r="5" spans="1:2" x14ac:dyDescent="0.3">
      <c r="A5" s="4" t="s">
        <v>10</v>
      </c>
      <c r="B5" s="5">
        <v>53.096666666666664</v>
      </c>
    </row>
    <row r="6" spans="1:2" x14ac:dyDescent="0.3">
      <c r="A6" s="4" t="s">
        <v>11</v>
      </c>
      <c r="B6" s="5">
        <v>60.943333333333335</v>
      </c>
    </row>
    <row r="7" spans="1:2" x14ac:dyDescent="0.3">
      <c r="A7" s="4" t="s">
        <v>12</v>
      </c>
      <c r="B7" s="5">
        <v>63.473333333333336</v>
      </c>
    </row>
    <row r="8" spans="1:2" x14ac:dyDescent="0.3">
      <c r="A8" s="4" t="s">
        <v>13</v>
      </c>
      <c r="B8" s="5">
        <v>67.956666666666663</v>
      </c>
    </row>
    <row r="9" spans="1:2" x14ac:dyDescent="0.3">
      <c r="A9" s="2" t="s">
        <v>55</v>
      </c>
      <c r="B9" s="5">
        <v>83.945000000000007</v>
      </c>
    </row>
    <row r="10" spans="1:2" x14ac:dyDescent="0.3">
      <c r="A10" s="4" t="s">
        <v>10</v>
      </c>
      <c r="B10" s="5">
        <v>76.333333333333329</v>
      </c>
    </row>
    <row r="11" spans="1:2" x14ac:dyDescent="0.3">
      <c r="A11" s="4" t="s">
        <v>11</v>
      </c>
      <c r="B11" s="5">
        <v>81.336666666666659</v>
      </c>
    </row>
    <row r="12" spans="1:2" x14ac:dyDescent="0.3">
      <c r="A12" s="4" t="s">
        <v>12</v>
      </c>
      <c r="B12" s="5">
        <v>87.126666666666665</v>
      </c>
    </row>
    <row r="13" spans="1:2" x14ac:dyDescent="0.3">
      <c r="A13" s="4" t="s">
        <v>13</v>
      </c>
      <c r="B13" s="5">
        <v>90.983333333333334</v>
      </c>
    </row>
    <row r="14" spans="1:2" x14ac:dyDescent="0.3">
      <c r="A14" s="2" t="s">
        <v>16</v>
      </c>
      <c r="B14" s="5">
        <v>107.01416666666667</v>
      </c>
    </row>
    <row r="15" spans="1:2" x14ac:dyDescent="0.3">
      <c r="A15" s="4" t="s">
        <v>10</v>
      </c>
      <c r="B15" s="5">
        <v>96.85333333333331</v>
      </c>
    </row>
    <row r="16" spans="1:2" x14ac:dyDescent="0.3">
      <c r="A16" s="4" t="s">
        <v>11</v>
      </c>
      <c r="B16" s="5">
        <v>108.95333333333333</v>
      </c>
    </row>
    <row r="17" spans="1:2" x14ac:dyDescent="0.3">
      <c r="A17" s="4" t="s">
        <v>12</v>
      </c>
      <c r="B17" s="5">
        <v>111.71333333333332</v>
      </c>
    </row>
    <row r="18" spans="1:2" x14ac:dyDescent="0.3">
      <c r="A18" s="4" t="s">
        <v>13</v>
      </c>
      <c r="B18" s="5">
        <v>110.53666666666668</v>
      </c>
    </row>
    <row r="19" spans="1:2" x14ac:dyDescent="0.3">
      <c r="A19" s="2" t="s">
        <v>17</v>
      </c>
      <c r="B19" s="5">
        <v>97.323333333333338</v>
      </c>
    </row>
    <row r="20" spans="1:2" x14ac:dyDescent="0.3">
      <c r="A20" s="4" t="s">
        <v>10</v>
      </c>
      <c r="B20" s="5">
        <v>98.033333333333346</v>
      </c>
    </row>
    <row r="21" spans="1:2" x14ac:dyDescent="0.3">
      <c r="A21" s="4" t="s">
        <v>11</v>
      </c>
      <c r="B21" s="5">
        <v>100.25666666666666</v>
      </c>
    </row>
    <row r="22" spans="1:2" x14ac:dyDescent="0.3">
      <c r="A22" s="4" t="s">
        <v>12</v>
      </c>
      <c r="B22" s="5">
        <v>96.21</v>
      </c>
    </row>
    <row r="23" spans="1:2" x14ac:dyDescent="0.3">
      <c r="A23" s="4" t="s">
        <v>13</v>
      </c>
      <c r="B23" s="5">
        <v>94.793333333333337</v>
      </c>
    </row>
    <row r="24" spans="1:2" x14ac:dyDescent="0.3">
      <c r="A24" s="2" t="s">
        <v>18</v>
      </c>
      <c r="B24" s="5">
        <v>106.96499999999999</v>
      </c>
    </row>
    <row r="25" spans="1:2" x14ac:dyDescent="0.3">
      <c r="A25" s="4" t="s">
        <v>10</v>
      </c>
      <c r="B25" s="5">
        <v>108.89</v>
      </c>
    </row>
    <row r="26" spans="1:2" x14ac:dyDescent="0.3">
      <c r="A26" s="4" t="s">
        <v>11</v>
      </c>
      <c r="B26" s="5">
        <v>112.16666666666667</v>
      </c>
    </row>
    <row r="27" spans="1:2" x14ac:dyDescent="0.3">
      <c r="A27" s="4" t="s">
        <v>12</v>
      </c>
      <c r="B27" s="5">
        <v>106.13</v>
      </c>
    </row>
    <row r="28" spans="1:2" x14ac:dyDescent="0.3">
      <c r="A28" s="4" t="s">
        <v>13</v>
      </c>
      <c r="B28" s="5">
        <v>100.67333333333333</v>
      </c>
    </row>
    <row r="29" spans="1:2" x14ac:dyDescent="0.3">
      <c r="A29" s="2" t="s">
        <v>19</v>
      </c>
      <c r="B29" s="5">
        <v>108.29833333333333</v>
      </c>
    </row>
    <row r="30" spans="1:2" x14ac:dyDescent="0.3">
      <c r="A30" s="4" t="s">
        <v>10</v>
      </c>
      <c r="B30" s="5">
        <v>106.92333333333333</v>
      </c>
    </row>
    <row r="31" spans="1:2" x14ac:dyDescent="0.3">
      <c r="A31" s="4" t="s">
        <v>11</v>
      </c>
      <c r="B31" s="5">
        <v>100.01666666666667</v>
      </c>
    </row>
    <row r="32" spans="1:2" x14ac:dyDescent="0.3">
      <c r="A32" s="4" t="s">
        <v>12</v>
      </c>
      <c r="B32" s="5">
        <v>109.87666666666667</v>
      </c>
    </row>
    <row r="33" spans="1:2" x14ac:dyDescent="0.3">
      <c r="A33" s="4" t="s">
        <v>13</v>
      </c>
      <c r="B33" s="5">
        <v>116.37666666666667</v>
      </c>
    </row>
    <row r="34" spans="1:2" x14ac:dyDescent="0.3">
      <c r="A34" s="2" t="s">
        <v>20</v>
      </c>
      <c r="B34" s="5">
        <v>129.12583333333333</v>
      </c>
    </row>
    <row r="35" spans="1:2" x14ac:dyDescent="0.3">
      <c r="A35" s="4" t="s">
        <v>10</v>
      </c>
      <c r="B35" s="5">
        <v>111.17333333333333</v>
      </c>
    </row>
    <row r="36" spans="1:2" x14ac:dyDescent="0.3">
      <c r="A36" s="4" t="s">
        <v>11</v>
      </c>
      <c r="B36" s="5">
        <v>127.03333333333335</v>
      </c>
    </row>
    <row r="37" spans="1:2" x14ac:dyDescent="0.3">
      <c r="A37" s="4" t="s">
        <v>12</v>
      </c>
      <c r="B37" s="5">
        <v>140.05333333333334</v>
      </c>
    </row>
    <row r="38" spans="1:2" x14ac:dyDescent="0.3">
      <c r="A38" s="4" t="s">
        <v>13</v>
      </c>
      <c r="B38" s="5">
        <v>138.24333333333334</v>
      </c>
    </row>
    <row r="39" spans="1:2" x14ac:dyDescent="0.3">
      <c r="A39" s="2" t="s">
        <v>21</v>
      </c>
      <c r="B39" s="5">
        <v>123.24916666666665</v>
      </c>
    </row>
    <row r="40" spans="1:2" x14ac:dyDescent="0.3">
      <c r="A40" s="4" t="s">
        <v>10</v>
      </c>
      <c r="B40" s="5">
        <v>134.73666666666665</v>
      </c>
    </row>
    <row r="41" spans="1:2" x14ac:dyDescent="0.3">
      <c r="A41" s="4" t="s">
        <v>11</v>
      </c>
      <c r="B41" s="5">
        <v>105.70666666666666</v>
      </c>
    </row>
    <row r="42" spans="1:2" x14ac:dyDescent="0.3">
      <c r="A42" s="4" t="s">
        <v>12</v>
      </c>
      <c r="B42" s="5">
        <v>120.30333333333333</v>
      </c>
    </row>
    <row r="43" spans="1:2" x14ac:dyDescent="0.3">
      <c r="A43" s="4" t="s">
        <v>13</v>
      </c>
      <c r="B43" s="5">
        <v>132.25</v>
      </c>
    </row>
    <row r="44" spans="1:2" x14ac:dyDescent="0.3">
      <c r="A44" s="2" t="s">
        <v>22</v>
      </c>
      <c r="B44" s="5">
        <v>176.94583333333335</v>
      </c>
    </row>
    <row r="45" spans="1:2" x14ac:dyDescent="0.3">
      <c r="A45" s="4" t="s">
        <v>10</v>
      </c>
      <c r="B45" s="5">
        <v>182.10999999999999</v>
      </c>
    </row>
    <row r="46" spans="1:2" x14ac:dyDescent="0.3">
      <c r="A46" s="4" t="s">
        <v>11</v>
      </c>
      <c r="B46" s="5">
        <v>184.76666666666665</v>
      </c>
    </row>
    <row r="47" spans="1:2" x14ac:dyDescent="0.3">
      <c r="A47" s="4" t="s">
        <v>12</v>
      </c>
      <c r="B47" s="5">
        <v>178.17666666666665</v>
      </c>
    </row>
    <row r="48" spans="1:2" x14ac:dyDescent="0.3">
      <c r="A48" s="4" t="s">
        <v>13</v>
      </c>
      <c r="B48" s="5">
        <v>162.72999999999999</v>
      </c>
    </row>
    <row r="49" spans="1:2" x14ac:dyDescent="0.3">
      <c r="A49" s="2" t="s">
        <v>23</v>
      </c>
      <c r="B49" s="5">
        <v>118.33083333333333</v>
      </c>
    </row>
    <row r="50" spans="1:2" x14ac:dyDescent="0.3">
      <c r="A50" s="4" t="s">
        <v>10</v>
      </c>
      <c r="B50" s="5">
        <v>148.90333333333334</v>
      </c>
    </row>
    <row r="51" spans="1:2" x14ac:dyDescent="0.3">
      <c r="A51" s="4" t="s">
        <v>11</v>
      </c>
      <c r="B51" s="5">
        <v>120.35333333333334</v>
      </c>
    </row>
    <row r="52" spans="1:2" x14ac:dyDescent="0.3">
      <c r="A52" s="4" t="s">
        <v>12</v>
      </c>
      <c r="B52" s="5">
        <v>103.63333333333334</v>
      </c>
    </row>
    <row r="53" spans="1:2" x14ac:dyDescent="0.3">
      <c r="A53" s="4" t="s">
        <v>13</v>
      </c>
      <c r="B53" s="5">
        <v>100.43333333333334</v>
      </c>
    </row>
    <row r="54" spans="1:2" x14ac:dyDescent="0.3">
      <c r="A54" s="2" t="s">
        <v>24</v>
      </c>
      <c r="B54" s="5">
        <v>91.93416666666667</v>
      </c>
    </row>
    <row r="55" spans="1:2" x14ac:dyDescent="0.3">
      <c r="A55" s="4" t="s">
        <v>10</v>
      </c>
      <c r="B55" s="5">
        <v>98.89</v>
      </c>
    </row>
    <row r="56" spans="1:2" x14ac:dyDescent="0.3">
      <c r="A56" s="4" t="s">
        <v>11</v>
      </c>
      <c r="B56" s="5">
        <v>97.00333333333333</v>
      </c>
    </row>
    <row r="57" spans="1:2" x14ac:dyDescent="0.3">
      <c r="A57" s="4" t="s">
        <v>12</v>
      </c>
      <c r="B57" s="5">
        <v>86.780000000000015</v>
      </c>
    </row>
    <row r="58" spans="1:2" x14ac:dyDescent="0.3">
      <c r="A58" s="4" t="s">
        <v>13</v>
      </c>
      <c r="B58" s="5">
        <v>85.063333333333333</v>
      </c>
    </row>
    <row r="59" spans="1:2" x14ac:dyDescent="0.3">
      <c r="A59" s="2" t="s">
        <v>15</v>
      </c>
      <c r="B59" s="5">
        <v>109.49992424242429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25DE-5EEE-4FE8-A57E-AD7F22CF0D71}">
  <dimension ref="A1:G258"/>
  <sheetViews>
    <sheetView workbookViewId="0">
      <selection activeCell="H258" sqref="H25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0">
        <v>45444</v>
      </c>
      <c r="B2">
        <v>102.74</v>
      </c>
      <c r="C2">
        <v>104.17</v>
      </c>
      <c r="D2">
        <v>104.21</v>
      </c>
      <c r="E2">
        <v>100.56</v>
      </c>
      <c r="F2">
        <v>48.89</v>
      </c>
      <c r="G2" s="11">
        <v>-1.1299999999999999E-2</v>
      </c>
    </row>
    <row r="3" spans="1:7" x14ac:dyDescent="0.3">
      <c r="A3" s="10">
        <v>45413</v>
      </c>
      <c r="B3">
        <v>103.91</v>
      </c>
      <c r="C3">
        <v>111.29</v>
      </c>
      <c r="D3">
        <v>116.92</v>
      </c>
      <c r="E3">
        <v>100.28</v>
      </c>
      <c r="F3">
        <v>272.76</v>
      </c>
      <c r="G3" s="11">
        <v>-6.4899999999999999E-2</v>
      </c>
    </row>
    <row r="4" spans="1:7" x14ac:dyDescent="0.3">
      <c r="A4" s="10">
        <v>45383</v>
      </c>
      <c r="B4">
        <v>111.12</v>
      </c>
      <c r="C4">
        <v>122.08</v>
      </c>
      <c r="D4">
        <v>123.64</v>
      </c>
      <c r="E4">
        <v>110.41</v>
      </c>
      <c r="F4">
        <v>8.42</v>
      </c>
      <c r="G4" s="11">
        <v>-9.1899999999999996E-2</v>
      </c>
    </row>
    <row r="5" spans="1:7" x14ac:dyDescent="0.3">
      <c r="A5" s="10">
        <v>45352</v>
      </c>
      <c r="B5">
        <v>122.36</v>
      </c>
      <c r="C5">
        <v>111.44</v>
      </c>
      <c r="D5">
        <v>123.74</v>
      </c>
      <c r="E5">
        <v>109.2</v>
      </c>
      <c r="F5">
        <v>219.27</v>
      </c>
      <c r="G5" s="11">
        <v>9.6600000000000005E-2</v>
      </c>
    </row>
    <row r="6" spans="1:7" x14ac:dyDescent="0.3">
      <c r="A6" s="10">
        <v>45323</v>
      </c>
      <c r="B6">
        <v>111.58</v>
      </c>
      <c r="C6">
        <v>96.37</v>
      </c>
      <c r="D6">
        <v>112.92</v>
      </c>
      <c r="E6">
        <v>95.82</v>
      </c>
      <c r="F6">
        <v>295.04000000000002</v>
      </c>
      <c r="G6" s="11">
        <v>0.16170000000000001</v>
      </c>
    </row>
    <row r="7" spans="1:7" x14ac:dyDescent="0.3">
      <c r="A7" s="10">
        <v>45292</v>
      </c>
      <c r="B7">
        <v>96.05</v>
      </c>
      <c r="C7">
        <v>90.1</v>
      </c>
      <c r="D7">
        <v>97.57</v>
      </c>
      <c r="E7">
        <v>88.69</v>
      </c>
      <c r="F7">
        <v>252.98</v>
      </c>
      <c r="G7" s="11">
        <v>6.3799999999999996E-2</v>
      </c>
    </row>
    <row r="8" spans="1:7" x14ac:dyDescent="0.3">
      <c r="A8" s="10">
        <v>45261</v>
      </c>
      <c r="B8">
        <v>90.29</v>
      </c>
      <c r="C8">
        <v>92.74</v>
      </c>
      <c r="D8">
        <v>94.83</v>
      </c>
      <c r="E8">
        <v>89.86</v>
      </c>
      <c r="F8">
        <v>221.58</v>
      </c>
      <c r="G8" s="11">
        <v>-2.5899999999999999E-2</v>
      </c>
    </row>
    <row r="9" spans="1:7" x14ac:dyDescent="0.3">
      <c r="A9" s="10">
        <v>45231</v>
      </c>
      <c r="B9">
        <v>92.69</v>
      </c>
      <c r="C9">
        <v>81.53</v>
      </c>
      <c r="D9">
        <v>96.51</v>
      </c>
      <c r="E9">
        <v>80.180000000000007</v>
      </c>
      <c r="F9">
        <v>322.66000000000003</v>
      </c>
      <c r="G9" s="11">
        <v>0.13600000000000001</v>
      </c>
    </row>
    <row r="10" spans="1:7" x14ac:dyDescent="0.3">
      <c r="A10" s="10">
        <v>45200</v>
      </c>
      <c r="B10">
        <v>81.59</v>
      </c>
      <c r="C10">
        <v>80.92</v>
      </c>
      <c r="D10">
        <v>86.29</v>
      </c>
      <c r="E10">
        <v>78.73</v>
      </c>
      <c r="F10">
        <v>245.13</v>
      </c>
      <c r="G10" s="11">
        <v>6.7000000000000002E-3</v>
      </c>
    </row>
    <row r="11" spans="1:7" x14ac:dyDescent="0.3">
      <c r="A11" s="10">
        <v>45170</v>
      </c>
      <c r="B11">
        <v>81.05</v>
      </c>
      <c r="C11">
        <v>82.11</v>
      </c>
      <c r="D11">
        <v>86.19</v>
      </c>
      <c r="E11">
        <v>79.209999999999994</v>
      </c>
      <c r="F11">
        <v>319.93</v>
      </c>
      <c r="G11" s="11">
        <v>-3.1399999999999997E-2</v>
      </c>
    </row>
    <row r="12" spans="1:7" x14ac:dyDescent="0.3">
      <c r="A12" s="10">
        <v>45139</v>
      </c>
      <c r="B12">
        <v>83.68</v>
      </c>
      <c r="C12">
        <v>89.12</v>
      </c>
      <c r="D12">
        <v>92.53</v>
      </c>
      <c r="E12">
        <v>82.46</v>
      </c>
      <c r="F12">
        <v>377.42</v>
      </c>
      <c r="G12" s="11">
        <v>-5.8599999999999999E-2</v>
      </c>
    </row>
    <row r="13" spans="1:7" x14ac:dyDescent="0.3">
      <c r="A13" s="10">
        <v>45108</v>
      </c>
      <c r="B13">
        <v>88.89</v>
      </c>
      <c r="C13">
        <v>89.11</v>
      </c>
      <c r="D13">
        <v>90.95</v>
      </c>
      <c r="E13">
        <v>85.16</v>
      </c>
      <c r="F13">
        <v>320.38</v>
      </c>
      <c r="G13" s="11">
        <v>-4.4000000000000003E-3</v>
      </c>
    </row>
    <row r="14" spans="1:7" x14ac:dyDescent="0.3">
      <c r="A14" s="10">
        <v>45078</v>
      </c>
      <c r="B14">
        <v>89.28</v>
      </c>
      <c r="C14">
        <v>88.4</v>
      </c>
      <c r="D14">
        <v>94.52</v>
      </c>
      <c r="E14">
        <v>87.11</v>
      </c>
      <c r="F14">
        <v>284</v>
      </c>
      <c r="G14" s="11">
        <v>1.4999999999999999E-2</v>
      </c>
    </row>
    <row r="15" spans="1:7" x14ac:dyDescent="0.3">
      <c r="A15" s="10">
        <v>45047</v>
      </c>
      <c r="B15">
        <v>87.96</v>
      </c>
      <c r="C15">
        <v>102.4</v>
      </c>
      <c r="D15">
        <v>103.91</v>
      </c>
      <c r="E15">
        <v>87.01</v>
      </c>
      <c r="F15">
        <v>335.06</v>
      </c>
      <c r="G15" s="11">
        <v>-0.1419</v>
      </c>
    </row>
    <row r="16" spans="1:7" x14ac:dyDescent="0.3">
      <c r="A16" s="10">
        <v>45017</v>
      </c>
      <c r="B16">
        <v>102.5</v>
      </c>
      <c r="C16">
        <v>100.21</v>
      </c>
      <c r="D16">
        <v>102.56</v>
      </c>
      <c r="E16">
        <v>96.46</v>
      </c>
      <c r="F16">
        <v>156.61000000000001</v>
      </c>
      <c r="G16" s="11">
        <v>2.3699999999999999E-2</v>
      </c>
    </row>
    <row r="17" spans="1:7" x14ac:dyDescent="0.3">
      <c r="A17" s="10">
        <v>44986</v>
      </c>
      <c r="B17">
        <v>100.13</v>
      </c>
      <c r="C17">
        <v>99.19</v>
      </c>
      <c r="D17">
        <v>102.69</v>
      </c>
      <c r="E17">
        <v>90.46</v>
      </c>
      <c r="F17">
        <v>196.65</v>
      </c>
      <c r="G17" s="11">
        <v>5.1999999999999998E-3</v>
      </c>
    </row>
    <row r="18" spans="1:7" x14ac:dyDescent="0.3">
      <c r="A18" s="10">
        <v>44958</v>
      </c>
      <c r="B18">
        <v>99.61</v>
      </c>
      <c r="C18">
        <v>108.5</v>
      </c>
      <c r="D18">
        <v>118.18</v>
      </c>
      <c r="E18">
        <v>98.96</v>
      </c>
      <c r="F18">
        <v>252.92</v>
      </c>
      <c r="G18" s="11">
        <v>-8.1900000000000001E-2</v>
      </c>
    </row>
    <row r="19" spans="1:7" x14ac:dyDescent="0.3">
      <c r="A19" s="10">
        <v>44927</v>
      </c>
      <c r="B19">
        <v>108.49</v>
      </c>
      <c r="C19">
        <v>88.98</v>
      </c>
      <c r="D19">
        <v>110.58</v>
      </c>
      <c r="E19">
        <v>87.83</v>
      </c>
      <c r="F19">
        <v>228.92</v>
      </c>
      <c r="G19" s="11">
        <v>0.2487</v>
      </c>
    </row>
    <row r="20" spans="1:7" x14ac:dyDescent="0.3">
      <c r="A20" s="10">
        <v>44896</v>
      </c>
      <c r="B20">
        <v>86.88</v>
      </c>
      <c r="C20">
        <v>97.87</v>
      </c>
      <c r="D20">
        <v>99.69</v>
      </c>
      <c r="E20">
        <v>84.07</v>
      </c>
      <c r="F20">
        <v>301.45</v>
      </c>
      <c r="G20" s="11">
        <v>-0.1123</v>
      </c>
    </row>
    <row r="21" spans="1:7" x14ac:dyDescent="0.3">
      <c r="A21" s="10">
        <v>44866</v>
      </c>
      <c r="B21">
        <v>97.87</v>
      </c>
      <c r="C21">
        <v>107.7</v>
      </c>
      <c r="D21">
        <v>108.84</v>
      </c>
      <c r="E21">
        <v>86.28</v>
      </c>
      <c r="F21">
        <v>427.62</v>
      </c>
      <c r="G21" s="11">
        <v>-8.14E-2</v>
      </c>
    </row>
    <row r="22" spans="1:7" x14ac:dyDescent="0.3">
      <c r="A22" s="10">
        <v>44835</v>
      </c>
      <c r="B22">
        <v>106.54</v>
      </c>
      <c r="C22">
        <v>95.73</v>
      </c>
      <c r="D22">
        <v>107.43</v>
      </c>
      <c r="E22">
        <v>90.71</v>
      </c>
      <c r="F22">
        <v>180.49</v>
      </c>
      <c r="G22" s="11">
        <v>0.12939999999999999</v>
      </c>
    </row>
    <row r="23" spans="1:7" x14ac:dyDescent="0.3">
      <c r="A23" s="10">
        <v>44805</v>
      </c>
      <c r="B23">
        <v>94.33</v>
      </c>
      <c r="C23">
        <v>111.79</v>
      </c>
      <c r="D23">
        <v>117.49</v>
      </c>
      <c r="E23">
        <v>94.28</v>
      </c>
      <c r="F23">
        <v>209.88</v>
      </c>
      <c r="G23" s="11">
        <v>-0.15840000000000001</v>
      </c>
    </row>
    <row r="24" spans="1:7" x14ac:dyDescent="0.3">
      <c r="A24" s="10">
        <v>44774</v>
      </c>
      <c r="B24">
        <v>112.08</v>
      </c>
      <c r="C24">
        <v>104.87</v>
      </c>
      <c r="D24">
        <v>126.48</v>
      </c>
      <c r="E24">
        <v>103.86</v>
      </c>
      <c r="F24">
        <v>294.13</v>
      </c>
      <c r="G24" s="11">
        <v>5.6399999999999999E-2</v>
      </c>
    </row>
    <row r="25" spans="1:7" x14ac:dyDescent="0.3">
      <c r="A25" s="10">
        <v>44743</v>
      </c>
      <c r="B25">
        <v>106.1</v>
      </c>
      <c r="C25">
        <v>94.24</v>
      </c>
      <c r="D25">
        <v>106.34</v>
      </c>
      <c r="E25">
        <v>90.23</v>
      </c>
      <c r="F25">
        <v>196.25</v>
      </c>
      <c r="G25" s="11">
        <v>0.1239</v>
      </c>
    </row>
    <row r="26" spans="1:7" x14ac:dyDescent="0.3">
      <c r="A26" s="10">
        <v>44713</v>
      </c>
      <c r="B26">
        <v>94.4</v>
      </c>
      <c r="C26">
        <v>112.01</v>
      </c>
      <c r="D26">
        <v>112.85</v>
      </c>
      <c r="E26">
        <v>92.01</v>
      </c>
      <c r="F26">
        <v>241.46</v>
      </c>
      <c r="G26" s="11">
        <v>-0.1452</v>
      </c>
    </row>
    <row r="27" spans="1:7" x14ac:dyDescent="0.3">
      <c r="A27" s="10">
        <v>44682</v>
      </c>
      <c r="B27">
        <v>110.44</v>
      </c>
      <c r="C27">
        <v>111.71</v>
      </c>
      <c r="D27">
        <v>116.44</v>
      </c>
      <c r="E27">
        <v>99.47</v>
      </c>
      <c r="F27">
        <v>323.01</v>
      </c>
      <c r="G27" s="11">
        <v>-1.0699999999999999E-2</v>
      </c>
    </row>
    <row r="28" spans="1:7" x14ac:dyDescent="0.3">
      <c r="A28" s="10">
        <v>44652</v>
      </c>
      <c r="B28">
        <v>111.63</v>
      </c>
      <c r="C28">
        <v>137.34</v>
      </c>
      <c r="D28">
        <v>139.26</v>
      </c>
      <c r="E28">
        <v>111.36</v>
      </c>
      <c r="F28">
        <v>274.45999999999998</v>
      </c>
      <c r="G28" s="11">
        <v>-0.18609999999999999</v>
      </c>
    </row>
    <row r="29" spans="1:7" x14ac:dyDescent="0.3">
      <c r="A29" s="10">
        <v>44621</v>
      </c>
      <c r="B29">
        <v>137.16</v>
      </c>
      <c r="C29">
        <v>147.86000000000001</v>
      </c>
      <c r="D29">
        <v>148.65</v>
      </c>
      <c r="E29">
        <v>128.38</v>
      </c>
      <c r="F29">
        <v>225.76</v>
      </c>
      <c r="G29" s="11">
        <v>-7.6100000000000001E-2</v>
      </c>
    </row>
    <row r="30" spans="1:7" x14ac:dyDescent="0.3">
      <c r="A30" s="10">
        <v>44593</v>
      </c>
      <c r="B30">
        <v>148.46</v>
      </c>
      <c r="C30">
        <v>143.02000000000001</v>
      </c>
      <c r="D30">
        <v>157.5</v>
      </c>
      <c r="E30">
        <v>139.25</v>
      </c>
      <c r="F30">
        <v>251.47</v>
      </c>
      <c r="G30" s="11">
        <v>3.8399999999999997E-2</v>
      </c>
    </row>
    <row r="31" spans="1:7" x14ac:dyDescent="0.3">
      <c r="A31" s="10">
        <v>44562</v>
      </c>
      <c r="B31">
        <v>142.97</v>
      </c>
      <c r="C31">
        <v>155.83000000000001</v>
      </c>
      <c r="D31">
        <v>160.32</v>
      </c>
      <c r="E31">
        <v>129.26</v>
      </c>
      <c r="F31">
        <v>269.95</v>
      </c>
      <c r="G31" s="11">
        <v>-7.6999999999999999E-2</v>
      </c>
    </row>
    <row r="32" spans="1:7" x14ac:dyDescent="0.3">
      <c r="A32" s="10">
        <v>44531</v>
      </c>
      <c r="B32">
        <v>154.88999999999999</v>
      </c>
      <c r="C32">
        <v>146.69999999999999</v>
      </c>
      <c r="D32">
        <v>157.07</v>
      </c>
      <c r="E32">
        <v>142.04</v>
      </c>
      <c r="F32">
        <v>250.69</v>
      </c>
      <c r="G32" s="11">
        <v>6.8900000000000003E-2</v>
      </c>
    </row>
    <row r="33" spans="1:7" x14ac:dyDescent="0.3">
      <c r="A33" s="10">
        <v>44501</v>
      </c>
      <c r="B33">
        <v>144.9</v>
      </c>
      <c r="C33">
        <v>169.21</v>
      </c>
      <c r="D33">
        <v>179.25</v>
      </c>
      <c r="E33">
        <v>143.11000000000001</v>
      </c>
      <c r="F33">
        <v>349.41</v>
      </c>
      <c r="G33" s="11">
        <v>-0.14299999999999999</v>
      </c>
    </row>
    <row r="34" spans="1:7" x14ac:dyDescent="0.3">
      <c r="A34" s="10">
        <v>44470</v>
      </c>
      <c r="B34">
        <v>169.07</v>
      </c>
      <c r="C34">
        <v>172.28</v>
      </c>
      <c r="D34">
        <v>179.63</v>
      </c>
      <c r="E34">
        <v>168.15</v>
      </c>
      <c r="F34">
        <v>181.08</v>
      </c>
      <c r="G34" s="11">
        <v>-5.9999999999999995E-4</v>
      </c>
    </row>
    <row r="35" spans="1:7" x14ac:dyDescent="0.3">
      <c r="A35" s="10">
        <v>44440</v>
      </c>
      <c r="B35">
        <v>169.17</v>
      </c>
      <c r="C35">
        <v>181.96</v>
      </c>
      <c r="D35">
        <v>187.58</v>
      </c>
      <c r="E35">
        <v>169.03</v>
      </c>
      <c r="F35">
        <v>183.77</v>
      </c>
      <c r="G35" s="11">
        <v>-6.6900000000000001E-2</v>
      </c>
    </row>
    <row r="36" spans="1:7" x14ac:dyDescent="0.3">
      <c r="A36" s="10">
        <v>44409</v>
      </c>
      <c r="B36">
        <v>181.3</v>
      </c>
      <c r="C36">
        <v>177.22</v>
      </c>
      <c r="D36">
        <v>187.58</v>
      </c>
      <c r="E36">
        <v>170.92</v>
      </c>
      <c r="F36">
        <v>180.97</v>
      </c>
      <c r="G36" s="11">
        <v>0.03</v>
      </c>
    </row>
    <row r="37" spans="1:7" x14ac:dyDescent="0.3">
      <c r="A37" s="10">
        <v>44378</v>
      </c>
      <c r="B37">
        <v>176.02</v>
      </c>
      <c r="C37">
        <v>175.35</v>
      </c>
      <c r="D37">
        <v>186.29</v>
      </c>
      <c r="E37">
        <v>169.81</v>
      </c>
      <c r="F37">
        <v>180.95</v>
      </c>
      <c r="G37" s="11">
        <v>1.4E-3</v>
      </c>
    </row>
    <row r="38" spans="1:7" x14ac:dyDescent="0.3">
      <c r="A38" s="10">
        <v>44348</v>
      </c>
      <c r="B38">
        <v>175.77</v>
      </c>
      <c r="C38">
        <v>180.18</v>
      </c>
      <c r="D38">
        <v>181.01</v>
      </c>
      <c r="E38">
        <v>171.31</v>
      </c>
      <c r="F38">
        <v>173.58</v>
      </c>
      <c r="G38" s="11">
        <v>-1.61E-2</v>
      </c>
    </row>
    <row r="39" spans="1:7" x14ac:dyDescent="0.3">
      <c r="A39" s="10">
        <v>44317</v>
      </c>
      <c r="B39">
        <v>178.65</v>
      </c>
      <c r="C39">
        <v>187.69</v>
      </c>
      <c r="D39">
        <v>189.22</v>
      </c>
      <c r="E39">
        <v>167.1</v>
      </c>
      <c r="F39">
        <v>205.09</v>
      </c>
      <c r="G39" s="11">
        <v>-3.9600000000000003E-2</v>
      </c>
    </row>
    <row r="40" spans="1:7" x14ac:dyDescent="0.3">
      <c r="A40" s="10">
        <v>44287</v>
      </c>
      <c r="B40">
        <v>186.02</v>
      </c>
      <c r="C40">
        <v>186.43</v>
      </c>
      <c r="D40">
        <v>191.67</v>
      </c>
      <c r="E40">
        <v>178.86</v>
      </c>
      <c r="F40">
        <v>152.79</v>
      </c>
      <c r="G40" s="11">
        <v>8.0999999999999996E-3</v>
      </c>
    </row>
    <row r="41" spans="1:7" x14ac:dyDescent="0.3">
      <c r="A41" s="10">
        <v>44256</v>
      </c>
      <c r="B41">
        <v>184.52</v>
      </c>
      <c r="C41">
        <v>193.23</v>
      </c>
      <c r="D41">
        <v>203.02</v>
      </c>
      <c r="E41">
        <v>181.01</v>
      </c>
      <c r="F41">
        <v>285.17</v>
      </c>
      <c r="G41" s="11">
        <v>-2.3900000000000001E-2</v>
      </c>
    </row>
    <row r="42" spans="1:7" x14ac:dyDescent="0.3">
      <c r="A42" s="10">
        <v>44228</v>
      </c>
      <c r="B42">
        <v>189.04</v>
      </c>
      <c r="C42">
        <v>170.84</v>
      </c>
      <c r="D42">
        <v>200.6</v>
      </c>
      <c r="E42">
        <v>168.03</v>
      </c>
      <c r="F42">
        <v>256.12</v>
      </c>
      <c r="G42" s="11">
        <v>0.1241</v>
      </c>
    </row>
    <row r="43" spans="1:7" x14ac:dyDescent="0.3">
      <c r="A43" s="10">
        <v>44197</v>
      </c>
      <c r="B43">
        <v>168.17</v>
      </c>
      <c r="C43">
        <v>182.26</v>
      </c>
      <c r="D43">
        <v>182.59</v>
      </c>
      <c r="E43">
        <v>160.52000000000001</v>
      </c>
      <c r="F43">
        <v>183.23</v>
      </c>
      <c r="G43" s="11">
        <v>-7.1800000000000003E-2</v>
      </c>
    </row>
    <row r="44" spans="1:7" x14ac:dyDescent="0.3">
      <c r="A44" s="10">
        <v>44166</v>
      </c>
      <c r="B44">
        <v>181.18</v>
      </c>
      <c r="C44">
        <v>149.57</v>
      </c>
      <c r="D44">
        <v>183.4</v>
      </c>
      <c r="E44">
        <v>148.34</v>
      </c>
      <c r="F44">
        <v>316.83</v>
      </c>
      <c r="G44" s="11">
        <v>0.22409999999999999</v>
      </c>
    </row>
    <row r="45" spans="1:7" x14ac:dyDescent="0.3">
      <c r="A45" s="10">
        <v>44136</v>
      </c>
      <c r="B45">
        <v>148.01</v>
      </c>
      <c r="C45">
        <v>122.24</v>
      </c>
      <c r="D45">
        <v>151.86000000000001</v>
      </c>
      <c r="E45">
        <v>119.81</v>
      </c>
      <c r="F45">
        <v>243.79</v>
      </c>
      <c r="G45" s="11">
        <v>0.22070000000000001</v>
      </c>
    </row>
    <row r="46" spans="1:7" x14ac:dyDescent="0.3">
      <c r="A46" s="10">
        <v>44105</v>
      </c>
      <c r="B46">
        <v>121.25</v>
      </c>
      <c r="C46">
        <v>124.94</v>
      </c>
      <c r="D46">
        <v>131.36000000000001</v>
      </c>
      <c r="E46">
        <v>117.23</v>
      </c>
      <c r="F46">
        <v>193.08</v>
      </c>
      <c r="G46" s="11">
        <v>-2.2800000000000001E-2</v>
      </c>
    </row>
    <row r="47" spans="1:7" x14ac:dyDescent="0.3">
      <c r="A47" s="10">
        <v>44075</v>
      </c>
      <c r="B47">
        <v>124.08</v>
      </c>
      <c r="C47">
        <v>131.91999999999999</v>
      </c>
      <c r="D47">
        <v>137.24</v>
      </c>
      <c r="E47">
        <v>120.78</v>
      </c>
      <c r="F47">
        <v>190.3</v>
      </c>
      <c r="G47" s="11">
        <v>-5.91E-2</v>
      </c>
    </row>
    <row r="48" spans="1:7" x14ac:dyDescent="0.3">
      <c r="A48" s="10">
        <v>44044</v>
      </c>
      <c r="B48">
        <v>131.87</v>
      </c>
      <c r="C48">
        <v>116.17</v>
      </c>
      <c r="D48">
        <v>136.80000000000001</v>
      </c>
      <c r="E48">
        <v>115.35</v>
      </c>
      <c r="F48">
        <v>262.24</v>
      </c>
      <c r="G48" s="11">
        <v>0.12770000000000001</v>
      </c>
    </row>
    <row r="49" spans="1:7" x14ac:dyDescent="0.3">
      <c r="A49" s="10">
        <v>44013</v>
      </c>
      <c r="B49">
        <v>116.94</v>
      </c>
      <c r="C49">
        <v>112.82</v>
      </c>
      <c r="D49">
        <v>122.09</v>
      </c>
      <c r="E49">
        <v>112</v>
      </c>
      <c r="F49">
        <v>235.38</v>
      </c>
      <c r="G49" s="11">
        <v>4.87E-2</v>
      </c>
    </row>
    <row r="50" spans="1:7" x14ac:dyDescent="0.3">
      <c r="A50" s="10">
        <v>43983</v>
      </c>
      <c r="B50">
        <v>111.51</v>
      </c>
      <c r="C50">
        <v>117.26</v>
      </c>
      <c r="D50">
        <v>127.82</v>
      </c>
      <c r="E50">
        <v>108.02</v>
      </c>
      <c r="F50">
        <v>315.41000000000003</v>
      </c>
      <c r="G50" s="11">
        <v>-4.9399999999999999E-2</v>
      </c>
    </row>
    <row r="51" spans="1:7" x14ac:dyDescent="0.3">
      <c r="A51" s="10">
        <v>43952</v>
      </c>
      <c r="B51">
        <v>117.3</v>
      </c>
      <c r="C51">
        <v>106.36</v>
      </c>
      <c r="D51">
        <v>123.78</v>
      </c>
      <c r="E51">
        <v>98.86</v>
      </c>
      <c r="F51">
        <v>455.62</v>
      </c>
      <c r="G51" s="11">
        <v>8.4599999999999995E-2</v>
      </c>
    </row>
    <row r="52" spans="1:7" x14ac:dyDescent="0.3">
      <c r="A52" s="10">
        <v>43922</v>
      </c>
      <c r="B52">
        <v>108.15</v>
      </c>
      <c r="C52">
        <v>93.5</v>
      </c>
      <c r="D52">
        <v>112.7</v>
      </c>
      <c r="E52">
        <v>92.56</v>
      </c>
      <c r="F52">
        <v>377.87</v>
      </c>
      <c r="G52" s="11">
        <v>0.1196</v>
      </c>
    </row>
    <row r="53" spans="1:7" x14ac:dyDescent="0.3">
      <c r="A53" s="10">
        <v>43891</v>
      </c>
      <c r="B53">
        <v>96.6</v>
      </c>
      <c r="C53">
        <v>119.13</v>
      </c>
      <c r="D53">
        <v>121.78</v>
      </c>
      <c r="E53">
        <v>79.069999999999993</v>
      </c>
      <c r="F53">
        <v>619.36</v>
      </c>
      <c r="G53" s="11">
        <v>-0.1789</v>
      </c>
    </row>
    <row r="54" spans="1:7" x14ac:dyDescent="0.3">
      <c r="A54" s="10">
        <v>43862</v>
      </c>
      <c r="B54">
        <v>117.65</v>
      </c>
      <c r="C54">
        <v>139.79</v>
      </c>
      <c r="D54">
        <v>147.30000000000001</v>
      </c>
      <c r="E54">
        <v>113.21</v>
      </c>
      <c r="F54">
        <v>295.12</v>
      </c>
      <c r="G54" s="11">
        <v>-0.14940000000000001</v>
      </c>
    </row>
    <row r="55" spans="1:7" x14ac:dyDescent="0.3">
      <c r="A55" s="10">
        <v>43831</v>
      </c>
      <c r="B55">
        <v>138.31</v>
      </c>
      <c r="C55">
        <v>145.29</v>
      </c>
      <c r="D55">
        <v>148.19999999999999</v>
      </c>
      <c r="E55">
        <v>134.83000000000001</v>
      </c>
      <c r="F55">
        <v>197.57</v>
      </c>
      <c r="G55" s="11">
        <v>-4.3700000000000003E-2</v>
      </c>
    </row>
    <row r="56" spans="1:7" x14ac:dyDescent="0.3">
      <c r="A56" s="10">
        <v>43800</v>
      </c>
      <c r="B56">
        <v>144.63</v>
      </c>
      <c r="C56">
        <v>152.94</v>
      </c>
      <c r="D56">
        <v>152.97</v>
      </c>
      <c r="E56">
        <v>143.26</v>
      </c>
      <c r="F56">
        <v>171.32</v>
      </c>
      <c r="G56" s="11">
        <v>-4.5900000000000003E-2</v>
      </c>
    </row>
    <row r="57" spans="1:7" x14ac:dyDescent="0.3">
      <c r="A57" s="10">
        <v>43770</v>
      </c>
      <c r="B57">
        <v>151.58000000000001</v>
      </c>
      <c r="C57">
        <v>130.99</v>
      </c>
      <c r="D57">
        <v>153.41</v>
      </c>
      <c r="E57">
        <v>130.51</v>
      </c>
      <c r="F57">
        <v>291.95</v>
      </c>
      <c r="G57" s="11">
        <v>0.16669999999999999</v>
      </c>
    </row>
    <row r="58" spans="1:7" x14ac:dyDescent="0.3">
      <c r="A58" s="10">
        <v>43739</v>
      </c>
      <c r="B58">
        <v>129.91999999999999</v>
      </c>
      <c r="C58">
        <v>130.80000000000001</v>
      </c>
      <c r="D58">
        <v>133.68</v>
      </c>
      <c r="E58">
        <v>127.54</v>
      </c>
      <c r="F58">
        <v>170.24</v>
      </c>
      <c r="G58" s="11">
        <v>-3.0999999999999999E-3</v>
      </c>
    </row>
    <row r="59" spans="1:7" x14ac:dyDescent="0.3">
      <c r="A59" s="10">
        <v>43709</v>
      </c>
      <c r="B59">
        <v>130.32</v>
      </c>
      <c r="C59">
        <v>136.37</v>
      </c>
      <c r="D59">
        <v>140.08000000000001</v>
      </c>
      <c r="E59">
        <v>128.91999999999999</v>
      </c>
      <c r="F59">
        <v>163.41999999999999</v>
      </c>
      <c r="G59" s="11">
        <v>-5.0599999999999999E-2</v>
      </c>
    </row>
    <row r="60" spans="1:7" x14ac:dyDescent="0.3">
      <c r="A60" s="10">
        <v>43678</v>
      </c>
      <c r="B60">
        <v>137.26</v>
      </c>
      <c r="C60">
        <v>143.34</v>
      </c>
      <c r="D60">
        <v>144.53</v>
      </c>
      <c r="E60">
        <v>131.02000000000001</v>
      </c>
      <c r="F60">
        <v>214.85</v>
      </c>
      <c r="G60" s="11">
        <v>-4.02E-2</v>
      </c>
    </row>
    <row r="61" spans="1:7" x14ac:dyDescent="0.3">
      <c r="A61" s="10">
        <v>43647</v>
      </c>
      <c r="B61">
        <v>143.01</v>
      </c>
      <c r="C61">
        <v>140.44999999999999</v>
      </c>
      <c r="D61">
        <v>147.15</v>
      </c>
      <c r="E61">
        <v>139.22</v>
      </c>
      <c r="F61">
        <v>162.29</v>
      </c>
      <c r="G61" s="11">
        <v>2.41E-2</v>
      </c>
    </row>
    <row r="62" spans="1:7" x14ac:dyDescent="0.3">
      <c r="A62" s="10">
        <v>43617</v>
      </c>
      <c r="B62">
        <v>139.63999999999999</v>
      </c>
      <c r="C62">
        <v>132.02000000000001</v>
      </c>
      <c r="D62">
        <v>143.51</v>
      </c>
      <c r="E62">
        <v>131.49</v>
      </c>
      <c r="F62">
        <v>195.33</v>
      </c>
      <c r="G62" s="11">
        <v>5.7599999999999998E-2</v>
      </c>
    </row>
    <row r="63" spans="1:7" x14ac:dyDescent="0.3">
      <c r="A63" s="10">
        <v>43586</v>
      </c>
      <c r="B63">
        <v>132.04</v>
      </c>
      <c r="C63">
        <v>137.49</v>
      </c>
      <c r="D63">
        <v>138.16999999999999</v>
      </c>
      <c r="E63">
        <v>130.55000000000001</v>
      </c>
      <c r="F63">
        <v>208.5</v>
      </c>
      <c r="G63" s="11">
        <v>-3.5999999999999997E-2</v>
      </c>
    </row>
    <row r="64" spans="1:7" x14ac:dyDescent="0.3">
      <c r="A64" s="10">
        <v>43556</v>
      </c>
      <c r="B64">
        <v>136.97</v>
      </c>
      <c r="C64">
        <v>111.59</v>
      </c>
      <c r="D64">
        <v>142.37</v>
      </c>
      <c r="E64">
        <v>111.38</v>
      </c>
      <c r="F64">
        <v>355.2</v>
      </c>
      <c r="G64" s="11">
        <v>0.2336</v>
      </c>
    </row>
    <row r="65" spans="1:7" x14ac:dyDescent="0.3">
      <c r="A65" s="10">
        <v>43525</v>
      </c>
      <c r="B65">
        <v>111.03</v>
      </c>
      <c r="C65">
        <v>113.45</v>
      </c>
      <c r="D65">
        <v>115.48</v>
      </c>
      <c r="E65">
        <v>107.32</v>
      </c>
      <c r="F65">
        <v>333.77</v>
      </c>
      <c r="G65" s="11">
        <v>-1.6E-2</v>
      </c>
    </row>
    <row r="66" spans="1:7" x14ac:dyDescent="0.3">
      <c r="A66" s="10">
        <v>43497</v>
      </c>
      <c r="B66">
        <v>112.84</v>
      </c>
      <c r="C66">
        <v>111.97</v>
      </c>
      <c r="D66">
        <v>115.8</v>
      </c>
      <c r="E66">
        <v>109.15</v>
      </c>
      <c r="F66">
        <v>162.35</v>
      </c>
      <c r="G66" s="11">
        <v>1.18E-2</v>
      </c>
    </row>
    <row r="67" spans="1:7" x14ac:dyDescent="0.3">
      <c r="A67" s="10">
        <v>43466</v>
      </c>
      <c r="B67">
        <v>111.52</v>
      </c>
      <c r="C67">
        <v>108.1</v>
      </c>
      <c r="D67">
        <v>113.18</v>
      </c>
      <c r="E67">
        <v>105.94</v>
      </c>
      <c r="F67">
        <v>154.32</v>
      </c>
      <c r="G67" s="11">
        <v>1.7100000000000001E-2</v>
      </c>
    </row>
    <row r="68" spans="1:7" x14ac:dyDescent="0.3">
      <c r="A68" s="10">
        <v>43435</v>
      </c>
      <c r="B68">
        <v>109.65</v>
      </c>
      <c r="C68">
        <v>116.65</v>
      </c>
      <c r="D68">
        <v>116.92</v>
      </c>
      <c r="E68">
        <v>100.35</v>
      </c>
      <c r="F68">
        <v>163.49</v>
      </c>
      <c r="G68" s="11">
        <v>-5.0599999999999999E-2</v>
      </c>
    </row>
    <row r="69" spans="1:7" x14ac:dyDescent="0.3">
      <c r="A69" s="10">
        <v>43405</v>
      </c>
      <c r="B69">
        <v>115.49</v>
      </c>
      <c r="C69">
        <v>115.2</v>
      </c>
      <c r="D69">
        <v>120.2</v>
      </c>
      <c r="E69">
        <v>111.52</v>
      </c>
      <c r="F69">
        <v>179.97</v>
      </c>
      <c r="G69" s="11">
        <v>5.7000000000000002E-3</v>
      </c>
    </row>
    <row r="70" spans="1:7" x14ac:dyDescent="0.3">
      <c r="A70" s="10">
        <v>43374</v>
      </c>
      <c r="B70">
        <v>114.83</v>
      </c>
      <c r="C70">
        <v>117.28</v>
      </c>
      <c r="D70">
        <v>119.69</v>
      </c>
      <c r="E70">
        <v>110.32</v>
      </c>
      <c r="F70">
        <v>178.59</v>
      </c>
      <c r="G70" s="11">
        <v>-1.7999999999999999E-2</v>
      </c>
    </row>
    <row r="71" spans="1:7" x14ac:dyDescent="0.3">
      <c r="A71" s="10">
        <v>43344</v>
      </c>
      <c r="B71">
        <v>116.94</v>
      </c>
      <c r="C71">
        <v>111.8</v>
      </c>
      <c r="D71">
        <v>117.46</v>
      </c>
      <c r="E71">
        <v>108.23</v>
      </c>
      <c r="F71">
        <v>143.77000000000001</v>
      </c>
      <c r="G71" s="11">
        <v>4.3900000000000002E-2</v>
      </c>
    </row>
    <row r="72" spans="1:7" x14ac:dyDescent="0.3">
      <c r="A72" s="10">
        <v>43313</v>
      </c>
      <c r="B72">
        <v>112.02</v>
      </c>
      <c r="C72">
        <v>113.68</v>
      </c>
      <c r="D72">
        <v>117.9</v>
      </c>
      <c r="E72">
        <v>111.44</v>
      </c>
      <c r="F72">
        <v>135.86000000000001</v>
      </c>
      <c r="G72" s="11">
        <v>-1.3599999999999999E-2</v>
      </c>
    </row>
    <row r="73" spans="1:7" x14ac:dyDescent="0.3">
      <c r="A73" s="10">
        <v>43282</v>
      </c>
      <c r="B73">
        <v>113.56</v>
      </c>
      <c r="C73">
        <v>104.15</v>
      </c>
      <c r="D73">
        <v>114.68</v>
      </c>
      <c r="E73">
        <v>103.5</v>
      </c>
      <c r="F73">
        <v>153.04</v>
      </c>
      <c r="G73" s="11">
        <v>8.3500000000000005E-2</v>
      </c>
    </row>
    <row r="74" spans="1:7" x14ac:dyDescent="0.3">
      <c r="A74" s="10">
        <v>43252</v>
      </c>
      <c r="B74">
        <v>104.81</v>
      </c>
      <c r="C74">
        <v>99.69</v>
      </c>
      <c r="D74">
        <v>109.49</v>
      </c>
      <c r="E74">
        <v>99.2</v>
      </c>
      <c r="F74">
        <v>205.75</v>
      </c>
      <c r="G74" s="11">
        <v>5.3699999999999998E-2</v>
      </c>
    </row>
    <row r="75" spans="1:7" x14ac:dyDescent="0.3">
      <c r="A75" s="10">
        <v>43221</v>
      </c>
      <c r="B75">
        <v>99.47</v>
      </c>
      <c r="C75">
        <v>100.18</v>
      </c>
      <c r="D75">
        <v>105.49</v>
      </c>
      <c r="E75">
        <v>97.68</v>
      </c>
      <c r="F75">
        <v>195.1</v>
      </c>
      <c r="G75" s="11">
        <v>-8.6E-3</v>
      </c>
    </row>
    <row r="76" spans="1:7" x14ac:dyDescent="0.3">
      <c r="A76" s="10">
        <v>43191</v>
      </c>
      <c r="B76">
        <v>100.33</v>
      </c>
      <c r="C76">
        <v>100.18</v>
      </c>
      <c r="D76">
        <v>102.71</v>
      </c>
      <c r="E76">
        <v>97.7</v>
      </c>
      <c r="F76">
        <v>159.61000000000001</v>
      </c>
      <c r="G76" s="11">
        <v>-1.1000000000000001E-3</v>
      </c>
    </row>
    <row r="77" spans="1:7" x14ac:dyDescent="0.3">
      <c r="A77" s="10">
        <v>43160</v>
      </c>
      <c r="B77">
        <v>100.44</v>
      </c>
      <c r="C77">
        <v>103.2</v>
      </c>
      <c r="D77">
        <v>105.94</v>
      </c>
      <c r="E77">
        <v>98.15</v>
      </c>
      <c r="F77">
        <v>154.19999999999999</v>
      </c>
      <c r="G77" s="11">
        <v>-2.64E-2</v>
      </c>
    </row>
    <row r="78" spans="1:7" x14ac:dyDescent="0.3">
      <c r="A78" s="10">
        <v>43132</v>
      </c>
      <c r="B78">
        <v>103.16</v>
      </c>
      <c r="C78">
        <v>108.62</v>
      </c>
      <c r="D78">
        <v>110.65</v>
      </c>
      <c r="E78">
        <v>100.26</v>
      </c>
      <c r="F78">
        <v>187.75</v>
      </c>
      <c r="G78" s="11">
        <v>-5.0700000000000002E-2</v>
      </c>
    </row>
    <row r="79" spans="1:7" x14ac:dyDescent="0.3">
      <c r="A79" s="10">
        <v>43101</v>
      </c>
      <c r="B79">
        <v>108.67</v>
      </c>
      <c r="C79">
        <v>108.95</v>
      </c>
      <c r="D79">
        <v>113.19</v>
      </c>
      <c r="E79">
        <v>108.47</v>
      </c>
      <c r="F79">
        <v>161.52000000000001</v>
      </c>
      <c r="G79" s="11">
        <v>1.0800000000000001E-2</v>
      </c>
    </row>
    <row r="80" spans="1:7" x14ac:dyDescent="0.3">
      <c r="A80" s="10">
        <v>43070</v>
      </c>
      <c r="B80">
        <v>107.51</v>
      </c>
      <c r="C80">
        <v>104.58</v>
      </c>
      <c r="D80">
        <v>112.67</v>
      </c>
      <c r="E80">
        <v>103.87</v>
      </c>
      <c r="F80">
        <v>204.1</v>
      </c>
      <c r="G80" s="11">
        <v>2.5700000000000001E-2</v>
      </c>
    </row>
    <row r="81" spans="1:7" x14ac:dyDescent="0.3">
      <c r="A81" s="10">
        <v>43040</v>
      </c>
      <c r="B81">
        <v>104.82</v>
      </c>
      <c r="C81">
        <v>98.13</v>
      </c>
      <c r="D81">
        <v>106.26</v>
      </c>
      <c r="E81">
        <v>97.9</v>
      </c>
      <c r="F81">
        <v>172.39</v>
      </c>
      <c r="G81" s="11">
        <v>7.17E-2</v>
      </c>
    </row>
    <row r="82" spans="1:7" x14ac:dyDescent="0.3">
      <c r="A82" s="10">
        <v>43009</v>
      </c>
      <c r="B82">
        <v>97.81</v>
      </c>
      <c r="C82">
        <v>99.31</v>
      </c>
      <c r="D82">
        <v>100.98</v>
      </c>
      <c r="E82">
        <v>96.8</v>
      </c>
      <c r="F82">
        <v>136.25</v>
      </c>
      <c r="G82" s="11">
        <v>-7.7000000000000002E-3</v>
      </c>
    </row>
    <row r="83" spans="1:7" x14ac:dyDescent="0.3">
      <c r="A83" s="10">
        <v>42979</v>
      </c>
      <c r="B83">
        <v>98.57</v>
      </c>
      <c r="C83">
        <v>101.65</v>
      </c>
      <c r="D83">
        <v>102.55</v>
      </c>
      <c r="E83">
        <v>96.2</v>
      </c>
      <c r="F83">
        <v>192.88</v>
      </c>
      <c r="G83" s="11">
        <v>-2.5999999999999999E-2</v>
      </c>
    </row>
    <row r="84" spans="1:7" x14ac:dyDescent="0.3">
      <c r="A84" s="10">
        <v>42948</v>
      </c>
      <c r="B84">
        <v>101.2</v>
      </c>
      <c r="C84">
        <v>109.98</v>
      </c>
      <c r="D84">
        <v>110.83</v>
      </c>
      <c r="E84">
        <v>100.5</v>
      </c>
      <c r="F84">
        <v>196.95</v>
      </c>
      <c r="G84" s="11">
        <v>-7.9399999999999998E-2</v>
      </c>
    </row>
    <row r="85" spans="1:7" x14ac:dyDescent="0.3">
      <c r="A85" s="10">
        <v>42917</v>
      </c>
      <c r="B85">
        <v>109.93</v>
      </c>
      <c r="C85">
        <v>106.76</v>
      </c>
      <c r="D85">
        <v>110.19</v>
      </c>
      <c r="E85">
        <v>102.72</v>
      </c>
      <c r="F85">
        <v>114.39</v>
      </c>
      <c r="G85" s="11">
        <v>3.4599999999999999E-2</v>
      </c>
    </row>
    <row r="86" spans="1:7" x14ac:dyDescent="0.3">
      <c r="A86" s="10">
        <v>42887</v>
      </c>
      <c r="B86">
        <v>106.25</v>
      </c>
      <c r="C86">
        <v>107.73</v>
      </c>
      <c r="D86">
        <v>108.64</v>
      </c>
      <c r="E86">
        <v>103.17</v>
      </c>
      <c r="F86">
        <v>168.4</v>
      </c>
      <c r="G86" s="11">
        <v>-1.5699999999999999E-2</v>
      </c>
    </row>
    <row r="87" spans="1:7" x14ac:dyDescent="0.3">
      <c r="A87" s="10">
        <v>42856</v>
      </c>
      <c r="B87">
        <v>107.94</v>
      </c>
      <c r="C87">
        <v>115.59</v>
      </c>
      <c r="D87">
        <v>115.61</v>
      </c>
      <c r="E87">
        <v>105.23</v>
      </c>
      <c r="F87">
        <v>173.52</v>
      </c>
      <c r="G87" s="11">
        <v>-6.6299999999999998E-2</v>
      </c>
    </row>
    <row r="88" spans="1:7" x14ac:dyDescent="0.3">
      <c r="A88" s="10">
        <v>42826</v>
      </c>
      <c r="B88">
        <v>115.6</v>
      </c>
      <c r="C88">
        <v>113.18</v>
      </c>
      <c r="D88">
        <v>116.1</v>
      </c>
      <c r="E88">
        <v>112.04</v>
      </c>
      <c r="F88">
        <v>97.24</v>
      </c>
      <c r="G88" s="11">
        <v>1.95E-2</v>
      </c>
    </row>
    <row r="89" spans="1:7" x14ac:dyDescent="0.3">
      <c r="A89" s="10">
        <v>42795</v>
      </c>
      <c r="B89">
        <v>113.39</v>
      </c>
      <c r="C89">
        <v>110.66</v>
      </c>
      <c r="D89">
        <v>113.71</v>
      </c>
      <c r="E89">
        <v>110.04</v>
      </c>
      <c r="F89">
        <v>128.97999999999999</v>
      </c>
      <c r="G89" s="11">
        <v>0.03</v>
      </c>
    </row>
    <row r="90" spans="1:7" x14ac:dyDescent="0.3">
      <c r="A90" s="10">
        <v>42767</v>
      </c>
      <c r="B90">
        <v>110.09</v>
      </c>
      <c r="C90">
        <v>110.71</v>
      </c>
      <c r="D90">
        <v>111.99</v>
      </c>
      <c r="E90">
        <v>108.58</v>
      </c>
      <c r="F90">
        <v>130.19999999999999</v>
      </c>
      <c r="G90" s="11">
        <v>-5.1000000000000004E-3</v>
      </c>
    </row>
    <row r="91" spans="1:7" x14ac:dyDescent="0.3">
      <c r="A91" s="10">
        <v>42736</v>
      </c>
      <c r="B91">
        <v>110.65</v>
      </c>
      <c r="C91">
        <v>105.3</v>
      </c>
      <c r="D91">
        <v>111.05</v>
      </c>
      <c r="E91">
        <v>105.21</v>
      </c>
      <c r="F91">
        <v>146.53</v>
      </c>
      <c r="G91" s="11">
        <v>6.1699999999999998E-2</v>
      </c>
    </row>
    <row r="92" spans="1:7" x14ac:dyDescent="0.3">
      <c r="A92" s="10">
        <v>42705</v>
      </c>
      <c r="B92">
        <v>104.22</v>
      </c>
      <c r="C92">
        <v>99.13</v>
      </c>
      <c r="D92">
        <v>106.26</v>
      </c>
      <c r="E92">
        <v>98.25</v>
      </c>
      <c r="F92">
        <v>178.82</v>
      </c>
      <c r="G92" s="11">
        <v>5.1499999999999997E-2</v>
      </c>
    </row>
    <row r="93" spans="1:7" x14ac:dyDescent="0.3">
      <c r="A93" s="10">
        <v>42675</v>
      </c>
      <c r="B93">
        <v>99.12</v>
      </c>
      <c r="C93">
        <v>92.78</v>
      </c>
      <c r="D93">
        <v>100.29</v>
      </c>
      <c r="E93">
        <v>91.66</v>
      </c>
      <c r="F93">
        <v>187.89</v>
      </c>
      <c r="G93" s="11">
        <v>6.9400000000000003E-2</v>
      </c>
    </row>
    <row r="94" spans="1:7" x14ac:dyDescent="0.3">
      <c r="A94" s="10">
        <v>42644</v>
      </c>
      <c r="B94">
        <v>92.69</v>
      </c>
      <c r="C94">
        <v>92.47</v>
      </c>
      <c r="D94">
        <v>94.4</v>
      </c>
      <c r="E94">
        <v>90.32</v>
      </c>
      <c r="F94">
        <v>139.38999999999999</v>
      </c>
      <c r="G94" s="11">
        <v>-1.8E-3</v>
      </c>
    </row>
    <row r="95" spans="1:7" x14ac:dyDescent="0.3">
      <c r="A95" s="10">
        <v>42614</v>
      </c>
      <c r="B95">
        <v>92.86</v>
      </c>
      <c r="C95">
        <v>94.73</v>
      </c>
      <c r="D95">
        <v>94.96</v>
      </c>
      <c r="E95">
        <v>91.19</v>
      </c>
      <c r="F95">
        <v>164.61</v>
      </c>
      <c r="G95" s="11">
        <v>-1.6899999999999998E-2</v>
      </c>
    </row>
    <row r="96" spans="1:7" x14ac:dyDescent="0.3">
      <c r="A96" s="10">
        <v>42583</v>
      </c>
      <c r="B96">
        <v>94.46</v>
      </c>
      <c r="C96">
        <v>96.15</v>
      </c>
      <c r="D96">
        <v>99.27</v>
      </c>
      <c r="E96">
        <v>94.16</v>
      </c>
      <c r="F96">
        <v>186.98</v>
      </c>
      <c r="G96" s="11">
        <v>-1.55E-2</v>
      </c>
    </row>
    <row r="97" spans="1:7" x14ac:dyDescent="0.3">
      <c r="A97" s="10">
        <v>42552</v>
      </c>
      <c r="B97">
        <v>95.95</v>
      </c>
      <c r="C97">
        <v>97.75</v>
      </c>
      <c r="D97">
        <v>100.8</v>
      </c>
      <c r="E97">
        <v>95.82</v>
      </c>
      <c r="F97">
        <v>129.5</v>
      </c>
      <c r="G97" s="11">
        <v>-1.9099999999999999E-2</v>
      </c>
    </row>
    <row r="98" spans="1:7" x14ac:dyDescent="0.3">
      <c r="A98" s="10">
        <v>42522</v>
      </c>
      <c r="B98">
        <v>97.82</v>
      </c>
      <c r="C98">
        <v>98.67</v>
      </c>
      <c r="D98">
        <v>100.96</v>
      </c>
      <c r="E98">
        <v>94</v>
      </c>
      <c r="F98">
        <v>154.93</v>
      </c>
      <c r="G98" s="11">
        <v>-1.41E-2</v>
      </c>
    </row>
    <row r="99" spans="1:7" x14ac:dyDescent="0.3">
      <c r="A99" s="10">
        <v>42491</v>
      </c>
      <c r="B99">
        <v>99.22</v>
      </c>
      <c r="C99">
        <v>103.3</v>
      </c>
      <c r="D99">
        <v>106.75</v>
      </c>
      <c r="E99">
        <v>97.51</v>
      </c>
      <c r="F99">
        <v>179.89</v>
      </c>
      <c r="G99" s="11">
        <v>-3.9100000000000003E-2</v>
      </c>
    </row>
    <row r="100" spans="1:7" x14ac:dyDescent="0.3">
      <c r="A100" s="10">
        <v>42461</v>
      </c>
      <c r="B100">
        <v>103.26</v>
      </c>
      <c r="C100">
        <v>98.8</v>
      </c>
      <c r="D100">
        <v>105.6</v>
      </c>
      <c r="E100">
        <v>95.8</v>
      </c>
      <c r="F100">
        <v>149.30000000000001</v>
      </c>
      <c r="G100" s="11">
        <v>3.9800000000000002E-2</v>
      </c>
    </row>
    <row r="101" spans="1:7" x14ac:dyDescent="0.3">
      <c r="A101" s="10">
        <v>42430</v>
      </c>
      <c r="B101">
        <v>99.31</v>
      </c>
      <c r="C101">
        <v>95.9</v>
      </c>
      <c r="D101">
        <v>100.37</v>
      </c>
      <c r="E101">
        <v>95.53</v>
      </c>
      <c r="F101">
        <v>143.11000000000001</v>
      </c>
      <c r="G101" s="11">
        <v>3.9699999999999999E-2</v>
      </c>
    </row>
    <row r="102" spans="1:7" x14ac:dyDescent="0.3">
      <c r="A102" s="10">
        <v>42401</v>
      </c>
      <c r="B102">
        <v>95.52</v>
      </c>
      <c r="C102">
        <v>95.08</v>
      </c>
      <c r="D102">
        <v>97</v>
      </c>
      <c r="E102">
        <v>86.25</v>
      </c>
      <c r="F102">
        <v>211.43</v>
      </c>
      <c r="G102" s="11">
        <v>-3.0999999999999999E-3</v>
      </c>
    </row>
    <row r="103" spans="1:7" x14ac:dyDescent="0.3">
      <c r="A103" s="10">
        <v>42370</v>
      </c>
      <c r="B103">
        <v>95.82</v>
      </c>
      <c r="C103">
        <v>103.12</v>
      </c>
      <c r="D103">
        <v>103.43</v>
      </c>
      <c r="E103">
        <v>90.42</v>
      </c>
      <c r="F103">
        <v>222.77</v>
      </c>
      <c r="G103" s="11">
        <v>-8.8099999999999998E-2</v>
      </c>
    </row>
    <row r="104" spans="1:7" x14ac:dyDescent="0.3">
      <c r="A104" s="10">
        <v>42339</v>
      </c>
      <c r="B104">
        <v>105.08</v>
      </c>
      <c r="C104">
        <v>114.15</v>
      </c>
      <c r="D104">
        <v>115.47</v>
      </c>
      <c r="E104">
        <v>104.3</v>
      </c>
      <c r="F104">
        <v>229.17</v>
      </c>
      <c r="G104" s="11">
        <v>-7.3899999999999993E-2</v>
      </c>
    </row>
    <row r="105" spans="1:7" x14ac:dyDescent="0.3">
      <c r="A105" s="10">
        <v>42309</v>
      </c>
      <c r="B105">
        <v>113.47</v>
      </c>
      <c r="C105">
        <v>114.49</v>
      </c>
      <c r="D105">
        <v>120.65</v>
      </c>
      <c r="E105">
        <v>110.81</v>
      </c>
      <c r="F105">
        <v>193.95</v>
      </c>
      <c r="G105" s="11">
        <v>-2.3999999999999998E-3</v>
      </c>
    </row>
    <row r="106" spans="1:7" x14ac:dyDescent="0.3">
      <c r="A106" s="10">
        <v>42278</v>
      </c>
      <c r="B106">
        <v>113.74</v>
      </c>
      <c r="C106">
        <v>102.97</v>
      </c>
      <c r="D106">
        <v>115.4</v>
      </c>
      <c r="E106">
        <v>99.88</v>
      </c>
      <c r="F106">
        <v>160.08000000000001</v>
      </c>
      <c r="G106" s="11">
        <v>0.1129</v>
      </c>
    </row>
    <row r="107" spans="1:7" x14ac:dyDescent="0.3">
      <c r="A107" s="10">
        <v>42248</v>
      </c>
      <c r="B107">
        <v>102.2</v>
      </c>
      <c r="C107">
        <v>99.31</v>
      </c>
      <c r="D107">
        <v>105.95</v>
      </c>
      <c r="E107">
        <v>97.77</v>
      </c>
      <c r="F107">
        <v>191.31</v>
      </c>
      <c r="G107" s="11">
        <v>3.0999999999999999E-3</v>
      </c>
    </row>
    <row r="108" spans="1:7" x14ac:dyDescent="0.3">
      <c r="A108" s="10">
        <v>42217</v>
      </c>
      <c r="B108">
        <v>101.88</v>
      </c>
      <c r="C108">
        <v>120.88</v>
      </c>
      <c r="D108">
        <v>122.08</v>
      </c>
      <c r="E108">
        <v>90</v>
      </c>
      <c r="F108">
        <v>409.14</v>
      </c>
      <c r="G108" s="11">
        <v>-0.151</v>
      </c>
    </row>
    <row r="109" spans="1:7" x14ac:dyDescent="0.3">
      <c r="A109" s="10">
        <v>42186</v>
      </c>
      <c r="B109">
        <v>120</v>
      </c>
      <c r="C109">
        <v>114.95</v>
      </c>
      <c r="D109">
        <v>120.72</v>
      </c>
      <c r="E109">
        <v>114.27</v>
      </c>
      <c r="F109">
        <v>128.65</v>
      </c>
      <c r="G109" s="11">
        <v>5.1299999999999998E-2</v>
      </c>
    </row>
    <row r="110" spans="1:7" x14ac:dyDescent="0.3">
      <c r="A110" s="10">
        <v>42156</v>
      </c>
      <c r="B110">
        <v>114.14</v>
      </c>
      <c r="C110">
        <v>111.48</v>
      </c>
      <c r="D110">
        <v>115.28</v>
      </c>
      <c r="E110">
        <v>107.65</v>
      </c>
      <c r="F110">
        <v>132.41999999999999</v>
      </c>
      <c r="G110" s="11">
        <v>3.4200000000000001E-2</v>
      </c>
    </row>
    <row r="111" spans="1:7" x14ac:dyDescent="0.3">
      <c r="A111" s="10">
        <v>42125</v>
      </c>
      <c r="B111">
        <v>110.37</v>
      </c>
      <c r="C111">
        <v>109.95</v>
      </c>
      <c r="D111">
        <v>113.3</v>
      </c>
      <c r="E111">
        <v>107.67</v>
      </c>
      <c r="F111">
        <v>121.22</v>
      </c>
      <c r="G111" s="11">
        <v>1.52E-2</v>
      </c>
    </row>
    <row r="112" spans="1:7" x14ac:dyDescent="0.3">
      <c r="A112" s="10">
        <v>42095</v>
      </c>
      <c r="B112">
        <v>108.72</v>
      </c>
      <c r="C112">
        <v>105.43</v>
      </c>
      <c r="D112">
        <v>111.66</v>
      </c>
      <c r="E112">
        <v>104.25</v>
      </c>
      <c r="F112">
        <v>118.68</v>
      </c>
      <c r="G112" s="11">
        <v>3.6499999999999998E-2</v>
      </c>
    </row>
    <row r="113" spans="1:7" x14ac:dyDescent="0.3">
      <c r="A113" s="10">
        <v>42064</v>
      </c>
      <c r="B113">
        <v>104.89</v>
      </c>
      <c r="C113">
        <v>104.35</v>
      </c>
      <c r="D113">
        <v>108.94</v>
      </c>
      <c r="E113">
        <v>102.86</v>
      </c>
      <c r="F113">
        <v>127.79</v>
      </c>
      <c r="G113" s="11">
        <v>7.7999999999999996E-3</v>
      </c>
    </row>
    <row r="114" spans="1:7" x14ac:dyDescent="0.3">
      <c r="A114" s="10">
        <v>42036</v>
      </c>
      <c r="B114">
        <v>104.08</v>
      </c>
      <c r="C114">
        <v>91.3</v>
      </c>
      <c r="D114">
        <v>105.98</v>
      </c>
      <c r="E114">
        <v>90.06</v>
      </c>
      <c r="F114">
        <v>150.29</v>
      </c>
      <c r="G114" s="11">
        <v>0.14419999999999999</v>
      </c>
    </row>
    <row r="115" spans="1:7" x14ac:dyDescent="0.3">
      <c r="A115" s="10">
        <v>42005</v>
      </c>
      <c r="B115">
        <v>90.96</v>
      </c>
      <c r="C115">
        <v>94.91</v>
      </c>
      <c r="D115">
        <v>96.43</v>
      </c>
      <c r="E115">
        <v>90.83</v>
      </c>
      <c r="F115">
        <v>139.52000000000001</v>
      </c>
      <c r="G115" s="11">
        <v>-3.4299999999999997E-2</v>
      </c>
    </row>
    <row r="116" spans="1:7" x14ac:dyDescent="0.3">
      <c r="A116" s="10">
        <v>41974</v>
      </c>
      <c r="B116">
        <v>94.19</v>
      </c>
      <c r="C116">
        <v>92.63</v>
      </c>
      <c r="D116">
        <v>95.93</v>
      </c>
      <c r="E116">
        <v>90.13</v>
      </c>
      <c r="F116">
        <v>145.27000000000001</v>
      </c>
      <c r="G116" s="11">
        <v>1.8200000000000001E-2</v>
      </c>
    </row>
    <row r="117" spans="1:7" x14ac:dyDescent="0.3">
      <c r="A117" s="10">
        <v>41944</v>
      </c>
      <c r="B117">
        <v>92.51</v>
      </c>
      <c r="C117">
        <v>91.24</v>
      </c>
      <c r="D117">
        <v>92.96</v>
      </c>
      <c r="E117">
        <v>88.65</v>
      </c>
      <c r="F117">
        <v>129.88999999999999</v>
      </c>
      <c r="G117" s="11">
        <v>1.24E-2</v>
      </c>
    </row>
    <row r="118" spans="1:7" x14ac:dyDescent="0.3">
      <c r="A118" s="10">
        <v>41913</v>
      </c>
      <c r="B118">
        <v>91.38</v>
      </c>
      <c r="C118">
        <v>89.08</v>
      </c>
      <c r="D118">
        <v>91.98</v>
      </c>
      <c r="E118">
        <v>78.540000000000006</v>
      </c>
      <c r="F118">
        <v>196.43</v>
      </c>
      <c r="G118" s="11">
        <v>2.64E-2</v>
      </c>
    </row>
    <row r="119" spans="1:7" x14ac:dyDescent="0.3">
      <c r="A119" s="10">
        <v>41883</v>
      </c>
      <c r="B119">
        <v>89.03</v>
      </c>
      <c r="C119">
        <v>90.18</v>
      </c>
      <c r="D119">
        <v>91.2</v>
      </c>
      <c r="E119">
        <v>87.36</v>
      </c>
      <c r="F119">
        <v>112.25</v>
      </c>
      <c r="G119" s="11">
        <v>-9.4999999999999998E-3</v>
      </c>
    </row>
    <row r="120" spans="1:7" x14ac:dyDescent="0.3">
      <c r="A120" s="10">
        <v>41852</v>
      </c>
      <c r="B120">
        <v>89.88</v>
      </c>
      <c r="C120">
        <v>85.39</v>
      </c>
      <c r="D120">
        <v>91.14</v>
      </c>
      <c r="E120">
        <v>85.21</v>
      </c>
      <c r="F120">
        <v>119.74</v>
      </c>
      <c r="G120" s="11">
        <v>4.6600000000000003E-2</v>
      </c>
    </row>
    <row r="121" spans="1:7" x14ac:dyDescent="0.3">
      <c r="A121" s="10">
        <v>41821</v>
      </c>
      <c r="B121">
        <v>85.88</v>
      </c>
      <c r="C121">
        <v>85.81</v>
      </c>
      <c r="D121">
        <v>87.63</v>
      </c>
      <c r="E121">
        <v>84.87</v>
      </c>
      <c r="F121">
        <v>120.73</v>
      </c>
      <c r="G121" s="11">
        <v>1.6000000000000001E-3</v>
      </c>
    </row>
    <row r="122" spans="1:7" x14ac:dyDescent="0.3">
      <c r="A122" s="10">
        <v>41791</v>
      </c>
      <c r="B122">
        <v>85.74</v>
      </c>
      <c r="C122">
        <v>84.27</v>
      </c>
      <c r="D122">
        <v>86.07</v>
      </c>
      <c r="E122">
        <v>81.8</v>
      </c>
      <c r="F122">
        <v>130</v>
      </c>
      <c r="G122" s="11">
        <v>2.06E-2</v>
      </c>
    </row>
    <row r="123" spans="1:7" x14ac:dyDescent="0.3">
      <c r="A123" s="10">
        <v>41760</v>
      </c>
      <c r="B123">
        <v>84.01</v>
      </c>
      <c r="C123">
        <v>79.349999999999994</v>
      </c>
      <c r="D123">
        <v>84.39</v>
      </c>
      <c r="E123">
        <v>79.209999999999994</v>
      </c>
      <c r="F123">
        <v>135.30000000000001</v>
      </c>
      <c r="G123" s="11">
        <v>5.8900000000000001E-2</v>
      </c>
    </row>
    <row r="124" spans="1:7" x14ac:dyDescent="0.3">
      <c r="A124" s="10">
        <v>41730</v>
      </c>
      <c r="B124">
        <v>79.34</v>
      </c>
      <c r="C124">
        <v>80.39</v>
      </c>
      <c r="D124">
        <v>82.85</v>
      </c>
      <c r="E124">
        <v>76.31</v>
      </c>
      <c r="F124">
        <v>141.49</v>
      </c>
      <c r="G124" s="11">
        <v>-9.1000000000000004E-3</v>
      </c>
    </row>
    <row r="125" spans="1:7" x14ac:dyDescent="0.3">
      <c r="A125" s="10">
        <v>41699</v>
      </c>
      <c r="B125">
        <v>80.069999999999993</v>
      </c>
      <c r="C125">
        <v>80.3</v>
      </c>
      <c r="D125">
        <v>83.65</v>
      </c>
      <c r="E125">
        <v>77.28</v>
      </c>
      <c r="F125">
        <v>147.83000000000001</v>
      </c>
      <c r="G125" s="11">
        <v>-9.1999999999999998E-3</v>
      </c>
    </row>
    <row r="126" spans="1:7" x14ac:dyDescent="0.3">
      <c r="A126" s="10">
        <v>41671</v>
      </c>
      <c r="B126">
        <v>80.81</v>
      </c>
      <c r="C126">
        <v>72.66</v>
      </c>
      <c r="D126">
        <v>81.59</v>
      </c>
      <c r="E126">
        <v>69.849999999999994</v>
      </c>
      <c r="F126">
        <v>160.63</v>
      </c>
      <c r="G126" s="11">
        <v>0.1129</v>
      </c>
    </row>
    <row r="127" spans="1:7" x14ac:dyDescent="0.3">
      <c r="A127" s="10">
        <v>41640</v>
      </c>
      <c r="B127">
        <v>72.61</v>
      </c>
      <c r="C127">
        <v>76.040000000000006</v>
      </c>
      <c r="D127">
        <v>76.84</v>
      </c>
      <c r="E127">
        <v>71.12</v>
      </c>
      <c r="F127">
        <v>144.51</v>
      </c>
      <c r="G127" s="11">
        <v>-4.9599999999999998E-2</v>
      </c>
    </row>
    <row r="128" spans="1:7" x14ac:dyDescent="0.3">
      <c r="A128" s="10">
        <v>41609</v>
      </c>
      <c r="B128">
        <v>76.400000000000006</v>
      </c>
      <c r="C128">
        <v>70.790000000000006</v>
      </c>
      <c r="D128">
        <v>76.540000000000006</v>
      </c>
      <c r="E128">
        <v>68.8</v>
      </c>
      <c r="F128">
        <v>139.81</v>
      </c>
      <c r="G128" s="11">
        <v>8.3099999999999993E-2</v>
      </c>
    </row>
    <row r="129" spans="1:7" x14ac:dyDescent="0.3">
      <c r="A129" s="10">
        <v>41579</v>
      </c>
      <c r="B129">
        <v>70.540000000000006</v>
      </c>
      <c r="C129">
        <v>68.709999999999994</v>
      </c>
      <c r="D129">
        <v>71.69</v>
      </c>
      <c r="E129">
        <v>66.72</v>
      </c>
      <c r="F129">
        <v>127.35</v>
      </c>
      <c r="G129" s="11">
        <v>2.8400000000000002E-2</v>
      </c>
    </row>
    <row r="130" spans="1:7" x14ac:dyDescent="0.3">
      <c r="A130" s="10">
        <v>41548</v>
      </c>
      <c r="B130">
        <v>68.59</v>
      </c>
      <c r="C130">
        <v>64.37</v>
      </c>
      <c r="D130">
        <v>69.87</v>
      </c>
      <c r="E130">
        <v>63.1</v>
      </c>
      <c r="F130">
        <v>149.94</v>
      </c>
      <c r="G130" s="11">
        <v>6.3600000000000004E-2</v>
      </c>
    </row>
    <row r="131" spans="1:7" x14ac:dyDescent="0.3">
      <c r="A131" s="10">
        <v>41518</v>
      </c>
      <c r="B131">
        <v>64.489999999999995</v>
      </c>
      <c r="C131">
        <v>61.42</v>
      </c>
      <c r="D131">
        <v>67.650000000000006</v>
      </c>
      <c r="E131">
        <v>60.52</v>
      </c>
      <c r="F131">
        <v>207.34</v>
      </c>
      <c r="G131" s="11">
        <v>6.0199999999999997E-2</v>
      </c>
    </row>
    <row r="132" spans="1:7" x14ac:dyDescent="0.3">
      <c r="A132" s="10">
        <v>41487</v>
      </c>
      <c r="B132">
        <v>60.83</v>
      </c>
      <c r="C132">
        <v>65.16</v>
      </c>
      <c r="D132">
        <v>67.16</v>
      </c>
      <c r="E132">
        <v>60.41</v>
      </c>
      <c r="F132">
        <v>161.76</v>
      </c>
      <c r="G132" s="11">
        <v>-5.91E-2</v>
      </c>
    </row>
    <row r="133" spans="1:7" x14ac:dyDescent="0.3">
      <c r="A133" s="10">
        <v>41456</v>
      </c>
      <c r="B133">
        <v>64.650000000000006</v>
      </c>
      <c r="C133">
        <v>63.84</v>
      </c>
      <c r="D133">
        <v>67.36</v>
      </c>
      <c r="E133">
        <v>62.57</v>
      </c>
      <c r="F133">
        <v>132.46</v>
      </c>
      <c r="G133" s="11">
        <v>2.3800000000000002E-2</v>
      </c>
    </row>
    <row r="134" spans="1:7" x14ac:dyDescent="0.3">
      <c r="A134" s="10">
        <v>41426</v>
      </c>
      <c r="B134">
        <v>63.15</v>
      </c>
      <c r="C134">
        <v>63.06</v>
      </c>
      <c r="D134">
        <v>65.55</v>
      </c>
      <c r="E134">
        <v>61.82</v>
      </c>
      <c r="F134">
        <v>151.22999999999999</v>
      </c>
      <c r="G134" s="11">
        <v>1.1000000000000001E-3</v>
      </c>
    </row>
    <row r="135" spans="1:7" x14ac:dyDescent="0.3">
      <c r="A135" s="10">
        <v>41395</v>
      </c>
      <c r="B135">
        <v>63.08</v>
      </c>
      <c r="C135">
        <v>62.88</v>
      </c>
      <c r="D135">
        <v>67.89</v>
      </c>
      <c r="E135">
        <v>62.8</v>
      </c>
      <c r="F135">
        <v>202.28</v>
      </c>
      <c r="G135" s="11">
        <v>3.8E-3</v>
      </c>
    </row>
    <row r="136" spans="1:7" x14ac:dyDescent="0.3">
      <c r="A136" s="10">
        <v>41365</v>
      </c>
      <c r="B136">
        <v>62.84</v>
      </c>
      <c r="C136">
        <v>56.89</v>
      </c>
      <c r="D136">
        <v>63.25</v>
      </c>
      <c r="E136">
        <v>56.15</v>
      </c>
      <c r="F136">
        <v>181.67</v>
      </c>
      <c r="G136" s="11">
        <v>0.10630000000000001</v>
      </c>
    </row>
    <row r="137" spans="1:7" x14ac:dyDescent="0.3">
      <c r="A137" s="10">
        <v>41334</v>
      </c>
      <c r="B137">
        <v>56.8</v>
      </c>
      <c r="C137">
        <v>54.31</v>
      </c>
      <c r="D137">
        <v>57.82</v>
      </c>
      <c r="E137">
        <v>54.3</v>
      </c>
      <c r="F137">
        <v>135.88</v>
      </c>
      <c r="G137" s="11">
        <v>4.0500000000000001E-2</v>
      </c>
    </row>
    <row r="138" spans="1:7" x14ac:dyDescent="0.3">
      <c r="A138" s="10">
        <v>41306</v>
      </c>
      <c r="B138">
        <v>54.59</v>
      </c>
      <c r="C138">
        <v>54.18</v>
      </c>
      <c r="D138">
        <v>55.95</v>
      </c>
      <c r="E138">
        <v>53.41</v>
      </c>
      <c r="F138">
        <v>183.41</v>
      </c>
      <c r="G138" s="11">
        <v>1.32E-2</v>
      </c>
    </row>
    <row r="139" spans="1:7" x14ac:dyDescent="0.3">
      <c r="A139" s="10">
        <v>41275</v>
      </c>
      <c r="B139">
        <v>53.88</v>
      </c>
      <c r="C139">
        <v>50.8</v>
      </c>
      <c r="D139">
        <v>54.87</v>
      </c>
      <c r="E139">
        <v>50.18</v>
      </c>
      <c r="F139">
        <v>186.45</v>
      </c>
      <c r="G139" s="11">
        <v>8.2100000000000006E-2</v>
      </c>
    </row>
    <row r="140" spans="1:7" x14ac:dyDescent="0.3">
      <c r="A140" s="10">
        <v>41244</v>
      </c>
      <c r="B140">
        <v>49.79</v>
      </c>
      <c r="C140">
        <v>49.77</v>
      </c>
      <c r="D140">
        <v>51.06</v>
      </c>
      <c r="E140">
        <v>48.55</v>
      </c>
      <c r="F140">
        <v>159.33000000000001</v>
      </c>
      <c r="G140" s="11">
        <v>2.5999999999999999E-3</v>
      </c>
    </row>
    <row r="141" spans="1:7" x14ac:dyDescent="0.3">
      <c r="A141" s="10">
        <v>41214</v>
      </c>
      <c r="B141">
        <v>49.66</v>
      </c>
      <c r="C141">
        <v>49.28</v>
      </c>
      <c r="D141">
        <v>50.99</v>
      </c>
      <c r="E141">
        <v>46.53</v>
      </c>
      <c r="F141">
        <v>218.91</v>
      </c>
      <c r="G141" s="11">
        <v>1.0999999999999999E-2</v>
      </c>
    </row>
    <row r="142" spans="1:7" x14ac:dyDescent="0.3">
      <c r="A142" s="10">
        <v>41183</v>
      </c>
      <c r="B142">
        <v>49.12</v>
      </c>
      <c r="C142">
        <v>52.31</v>
      </c>
      <c r="D142">
        <v>53.15</v>
      </c>
      <c r="E142">
        <v>48.8</v>
      </c>
      <c r="F142">
        <v>159.72</v>
      </c>
      <c r="G142" s="11">
        <v>-6.0400000000000002E-2</v>
      </c>
    </row>
    <row r="143" spans="1:7" x14ac:dyDescent="0.3">
      <c r="A143" s="10">
        <v>41153</v>
      </c>
      <c r="B143">
        <v>52.28</v>
      </c>
      <c r="C143">
        <v>49.52</v>
      </c>
      <c r="D143">
        <v>53.4</v>
      </c>
      <c r="E143">
        <v>49.23</v>
      </c>
      <c r="F143">
        <v>162.84</v>
      </c>
      <c r="G143" s="11">
        <v>5.6800000000000003E-2</v>
      </c>
    </row>
    <row r="144" spans="1:7" x14ac:dyDescent="0.3">
      <c r="A144" s="10">
        <v>41122</v>
      </c>
      <c r="B144">
        <v>49.47</v>
      </c>
      <c r="C144">
        <v>49.33</v>
      </c>
      <c r="D144">
        <v>50.65</v>
      </c>
      <c r="E144">
        <v>48.13</v>
      </c>
      <c r="F144">
        <v>175.34</v>
      </c>
      <c r="G144" s="11">
        <v>6.7000000000000002E-3</v>
      </c>
    </row>
    <row r="145" spans="1:7" x14ac:dyDescent="0.3">
      <c r="A145" s="10">
        <v>41091</v>
      </c>
      <c r="B145">
        <v>49.14</v>
      </c>
      <c r="C145">
        <v>48.62</v>
      </c>
      <c r="D145">
        <v>50.54</v>
      </c>
      <c r="E145">
        <v>46.85</v>
      </c>
      <c r="F145">
        <v>177.54</v>
      </c>
      <c r="G145" s="11">
        <v>1.32E-2</v>
      </c>
    </row>
    <row r="146" spans="1:7" x14ac:dyDescent="0.3">
      <c r="A146" s="10">
        <v>41061</v>
      </c>
      <c r="B146">
        <v>48.5</v>
      </c>
      <c r="C146">
        <v>45.15</v>
      </c>
      <c r="D146">
        <v>48.95</v>
      </c>
      <c r="E146">
        <v>44.14</v>
      </c>
      <c r="F146">
        <v>202.98</v>
      </c>
      <c r="G146" s="11">
        <v>6.0999999999999999E-2</v>
      </c>
    </row>
    <row r="147" spans="1:7" x14ac:dyDescent="0.3">
      <c r="A147" s="10">
        <v>41030</v>
      </c>
      <c r="B147">
        <v>45.71</v>
      </c>
      <c r="C147">
        <v>43.18</v>
      </c>
      <c r="D147">
        <v>46.1</v>
      </c>
      <c r="E147">
        <v>42.84</v>
      </c>
      <c r="F147">
        <v>235.39</v>
      </c>
      <c r="G147" s="11">
        <v>6.0299999999999999E-2</v>
      </c>
    </row>
    <row r="148" spans="1:7" x14ac:dyDescent="0.3">
      <c r="A148" s="10">
        <v>41000</v>
      </c>
      <c r="B148">
        <v>43.11</v>
      </c>
      <c r="C148">
        <v>43.59</v>
      </c>
      <c r="D148">
        <v>44</v>
      </c>
      <c r="E148">
        <v>40.880000000000003</v>
      </c>
      <c r="F148">
        <v>135.63999999999999</v>
      </c>
      <c r="G148" s="11">
        <v>-1.5299999999999999E-2</v>
      </c>
    </row>
    <row r="149" spans="1:7" x14ac:dyDescent="0.3">
      <c r="A149" s="10">
        <v>40969</v>
      </c>
      <c r="B149">
        <v>43.78</v>
      </c>
      <c r="C149">
        <v>42.13</v>
      </c>
      <c r="D149">
        <v>44.5</v>
      </c>
      <c r="E149">
        <v>41.7</v>
      </c>
      <c r="F149">
        <v>190.64</v>
      </c>
      <c r="G149" s="11">
        <v>4.2599999999999999E-2</v>
      </c>
    </row>
    <row r="150" spans="1:7" x14ac:dyDescent="0.3">
      <c r="A150" s="10">
        <v>40940</v>
      </c>
      <c r="B150">
        <v>41.99</v>
      </c>
      <c r="C150">
        <v>39.25</v>
      </c>
      <c r="D150">
        <v>42.37</v>
      </c>
      <c r="E150">
        <v>38.56</v>
      </c>
      <c r="F150">
        <v>202.18</v>
      </c>
      <c r="G150" s="11">
        <v>7.9399999999999998E-2</v>
      </c>
    </row>
    <row r="151" spans="1:7" x14ac:dyDescent="0.3">
      <c r="A151" s="10">
        <v>40909</v>
      </c>
      <c r="B151">
        <v>38.9</v>
      </c>
      <c r="C151">
        <v>37.97</v>
      </c>
      <c r="D151">
        <v>40.25</v>
      </c>
      <c r="E151">
        <v>37.94</v>
      </c>
      <c r="F151">
        <v>211.15</v>
      </c>
      <c r="G151" s="11">
        <v>3.73E-2</v>
      </c>
    </row>
    <row r="152" spans="1:7" x14ac:dyDescent="0.3">
      <c r="A152" s="10">
        <v>40878</v>
      </c>
      <c r="B152">
        <v>37.5</v>
      </c>
      <c r="C152">
        <v>36.03</v>
      </c>
      <c r="D152">
        <v>37.799999999999997</v>
      </c>
      <c r="E152">
        <v>34.51</v>
      </c>
      <c r="F152">
        <v>191.79</v>
      </c>
      <c r="G152" s="11">
        <v>4.5999999999999999E-2</v>
      </c>
    </row>
    <row r="153" spans="1:7" x14ac:dyDescent="0.3">
      <c r="A153" s="10">
        <v>40848</v>
      </c>
      <c r="B153">
        <v>35.85</v>
      </c>
      <c r="C153">
        <v>34.43</v>
      </c>
      <c r="D153">
        <v>37.42</v>
      </c>
      <c r="E153">
        <v>33.28</v>
      </c>
      <c r="F153">
        <v>302.25</v>
      </c>
      <c r="G153" s="11">
        <v>2.7799999999999998E-2</v>
      </c>
    </row>
    <row r="154" spans="1:7" x14ac:dyDescent="0.3">
      <c r="A154" s="10">
        <v>40817</v>
      </c>
      <c r="B154">
        <v>34.880000000000003</v>
      </c>
      <c r="C154">
        <v>30.03</v>
      </c>
      <c r="D154">
        <v>36.6</v>
      </c>
      <c r="E154">
        <v>28.19</v>
      </c>
      <c r="F154">
        <v>237.4</v>
      </c>
      <c r="G154" s="11">
        <v>0.1565</v>
      </c>
    </row>
    <row r="155" spans="1:7" x14ac:dyDescent="0.3">
      <c r="A155" s="10">
        <v>40787</v>
      </c>
      <c r="B155">
        <v>30.16</v>
      </c>
      <c r="C155">
        <v>34.090000000000003</v>
      </c>
      <c r="D155">
        <v>34.33</v>
      </c>
      <c r="E155">
        <v>29.05</v>
      </c>
      <c r="F155">
        <v>278.31</v>
      </c>
      <c r="G155" s="11">
        <v>-0.1145</v>
      </c>
    </row>
    <row r="156" spans="1:7" x14ac:dyDescent="0.3">
      <c r="A156" s="10">
        <v>40756</v>
      </c>
      <c r="B156">
        <v>34.06</v>
      </c>
      <c r="C156">
        <v>38.729999999999997</v>
      </c>
      <c r="D156">
        <v>38.75</v>
      </c>
      <c r="E156">
        <v>29.6</v>
      </c>
      <c r="F156">
        <v>491.46</v>
      </c>
      <c r="G156" s="11">
        <v>-0.1181</v>
      </c>
    </row>
    <row r="157" spans="1:7" x14ac:dyDescent="0.3">
      <c r="A157" s="10">
        <v>40725</v>
      </c>
      <c r="B157">
        <v>38.619999999999997</v>
      </c>
      <c r="C157">
        <v>39.15</v>
      </c>
      <c r="D157">
        <v>40.97</v>
      </c>
      <c r="E157">
        <v>38.46</v>
      </c>
      <c r="F157">
        <v>217.77</v>
      </c>
      <c r="G157" s="11">
        <v>-1.0800000000000001E-2</v>
      </c>
    </row>
    <row r="158" spans="1:7" x14ac:dyDescent="0.3">
      <c r="A158" s="10">
        <v>40695</v>
      </c>
      <c r="B158">
        <v>39.04</v>
      </c>
      <c r="C158">
        <v>41.53</v>
      </c>
      <c r="D158">
        <v>41.59</v>
      </c>
      <c r="E158">
        <v>37.19</v>
      </c>
      <c r="F158">
        <v>235.05</v>
      </c>
      <c r="G158" s="11">
        <v>-6.2199999999999998E-2</v>
      </c>
    </row>
    <row r="159" spans="1:7" x14ac:dyDescent="0.3">
      <c r="A159" s="10">
        <v>40664</v>
      </c>
      <c r="B159">
        <v>41.63</v>
      </c>
      <c r="C159">
        <v>43.47</v>
      </c>
      <c r="D159">
        <v>44.12</v>
      </c>
      <c r="E159">
        <v>40.549999999999997</v>
      </c>
      <c r="F159">
        <v>219.37</v>
      </c>
      <c r="G159" s="11">
        <v>-3.4099999999999998E-2</v>
      </c>
    </row>
    <row r="160" spans="1:7" x14ac:dyDescent="0.3">
      <c r="A160" s="10">
        <v>40634</v>
      </c>
      <c r="B160">
        <v>43.1</v>
      </c>
      <c r="C160">
        <v>43.23</v>
      </c>
      <c r="D160">
        <v>43.38</v>
      </c>
      <c r="E160">
        <v>40.46</v>
      </c>
      <c r="F160">
        <v>147.6</v>
      </c>
      <c r="G160" s="11">
        <v>2.0000000000000001E-4</v>
      </c>
    </row>
    <row r="161" spans="1:7" x14ac:dyDescent="0.3">
      <c r="A161" s="10">
        <v>40603</v>
      </c>
      <c r="B161">
        <v>43.09</v>
      </c>
      <c r="C161">
        <v>43.63</v>
      </c>
      <c r="D161">
        <v>44.34</v>
      </c>
      <c r="E161">
        <v>40.42</v>
      </c>
      <c r="F161">
        <v>213.22</v>
      </c>
      <c r="G161" s="11">
        <v>-1.49E-2</v>
      </c>
    </row>
    <row r="162" spans="1:7" x14ac:dyDescent="0.3">
      <c r="A162" s="10">
        <v>40575</v>
      </c>
      <c r="B162">
        <v>43.74</v>
      </c>
      <c r="C162">
        <v>39.04</v>
      </c>
      <c r="D162">
        <v>44.05</v>
      </c>
      <c r="E162">
        <v>39.04</v>
      </c>
      <c r="F162">
        <v>248.61</v>
      </c>
      <c r="G162" s="11">
        <v>0.12529999999999999</v>
      </c>
    </row>
    <row r="163" spans="1:7" x14ac:dyDescent="0.3">
      <c r="A163" s="10">
        <v>40544</v>
      </c>
      <c r="B163">
        <v>38.869999999999997</v>
      </c>
      <c r="C163">
        <v>37.74</v>
      </c>
      <c r="D163">
        <v>40</v>
      </c>
      <c r="E163">
        <v>37.619999999999997</v>
      </c>
      <c r="F163">
        <v>196.6</v>
      </c>
      <c r="G163" s="11">
        <v>3.6299999999999999E-2</v>
      </c>
    </row>
    <row r="164" spans="1:7" x14ac:dyDescent="0.3">
      <c r="A164" s="10">
        <v>40513</v>
      </c>
      <c r="B164">
        <v>37.51</v>
      </c>
      <c r="C164">
        <v>37.15</v>
      </c>
      <c r="D164">
        <v>37.99</v>
      </c>
      <c r="E164">
        <v>36.51</v>
      </c>
      <c r="F164">
        <v>157.29</v>
      </c>
      <c r="G164" s="11">
        <v>2.7400000000000001E-2</v>
      </c>
    </row>
    <row r="165" spans="1:7" x14ac:dyDescent="0.3">
      <c r="A165" s="10">
        <v>40483</v>
      </c>
      <c r="B165">
        <v>36.51</v>
      </c>
      <c r="C165">
        <v>36.21</v>
      </c>
      <c r="D165">
        <v>38</v>
      </c>
      <c r="E165">
        <v>35.15</v>
      </c>
      <c r="F165">
        <v>277.61</v>
      </c>
      <c r="G165" s="11">
        <v>1.0800000000000001E-2</v>
      </c>
    </row>
    <row r="166" spans="1:7" x14ac:dyDescent="0.3">
      <c r="A166" s="10">
        <v>40452</v>
      </c>
      <c r="B166">
        <v>36.119999999999997</v>
      </c>
      <c r="C166">
        <v>33.299999999999997</v>
      </c>
      <c r="D166">
        <v>36.520000000000003</v>
      </c>
      <c r="E166">
        <v>33.08</v>
      </c>
      <c r="F166">
        <v>235.47</v>
      </c>
      <c r="G166" s="11">
        <v>9.1200000000000003E-2</v>
      </c>
    </row>
    <row r="167" spans="1:7" x14ac:dyDescent="0.3">
      <c r="A167" s="10">
        <v>40422</v>
      </c>
      <c r="B167">
        <v>33.1</v>
      </c>
      <c r="C167">
        <v>33</v>
      </c>
      <c r="D167">
        <v>34.99</v>
      </c>
      <c r="E167">
        <v>32.68</v>
      </c>
      <c r="F167">
        <v>214.11</v>
      </c>
      <c r="G167" s="11">
        <v>1.72E-2</v>
      </c>
    </row>
    <row r="168" spans="1:7" x14ac:dyDescent="0.3">
      <c r="A168" s="10">
        <v>40391</v>
      </c>
      <c r="B168">
        <v>32.54</v>
      </c>
      <c r="C168">
        <v>34.14</v>
      </c>
      <c r="D168">
        <v>35.409999999999997</v>
      </c>
      <c r="E168">
        <v>31.55</v>
      </c>
      <c r="F168">
        <v>225.98</v>
      </c>
      <c r="G168" s="11">
        <v>-3.4099999999999998E-2</v>
      </c>
    </row>
    <row r="169" spans="1:7" x14ac:dyDescent="0.3">
      <c r="A169" s="10">
        <v>40360</v>
      </c>
      <c r="B169">
        <v>33.69</v>
      </c>
      <c r="C169">
        <v>31.47</v>
      </c>
      <c r="D169">
        <v>34.799999999999997</v>
      </c>
      <c r="E169">
        <v>30.72</v>
      </c>
      <c r="F169">
        <v>227.28</v>
      </c>
      <c r="G169" s="11">
        <v>6.9500000000000006E-2</v>
      </c>
    </row>
    <row r="170" spans="1:7" x14ac:dyDescent="0.3">
      <c r="A170" s="10">
        <v>40330</v>
      </c>
      <c r="B170">
        <v>31.5</v>
      </c>
      <c r="C170">
        <v>33.06</v>
      </c>
      <c r="D170">
        <v>35.83</v>
      </c>
      <c r="E170">
        <v>31.36</v>
      </c>
      <c r="F170">
        <v>288.61</v>
      </c>
      <c r="G170" s="11">
        <v>-5.7500000000000002E-2</v>
      </c>
    </row>
    <row r="171" spans="1:7" x14ac:dyDescent="0.3">
      <c r="A171" s="10">
        <v>40299</v>
      </c>
      <c r="B171">
        <v>33.42</v>
      </c>
      <c r="C171">
        <v>36.950000000000003</v>
      </c>
      <c r="D171">
        <v>37.979999999999997</v>
      </c>
      <c r="E171">
        <v>31</v>
      </c>
      <c r="F171">
        <v>381.63</v>
      </c>
      <c r="G171" s="11">
        <v>-9.2799999999999994E-2</v>
      </c>
    </row>
    <row r="172" spans="1:7" x14ac:dyDescent="0.3">
      <c r="A172" s="10">
        <v>40269</v>
      </c>
      <c r="B172">
        <v>36.840000000000003</v>
      </c>
      <c r="C172">
        <v>35.07</v>
      </c>
      <c r="D172">
        <v>37.49</v>
      </c>
      <c r="E172">
        <v>35.01</v>
      </c>
      <c r="F172">
        <v>237.92</v>
      </c>
      <c r="G172" s="11">
        <v>5.5300000000000002E-2</v>
      </c>
    </row>
    <row r="173" spans="1:7" x14ac:dyDescent="0.3">
      <c r="A173" s="10">
        <v>40238</v>
      </c>
      <c r="B173">
        <v>34.909999999999997</v>
      </c>
      <c r="C173">
        <v>31.4</v>
      </c>
      <c r="D173">
        <v>35.6</v>
      </c>
      <c r="E173">
        <v>31.34</v>
      </c>
      <c r="F173">
        <v>306.75</v>
      </c>
      <c r="G173" s="11">
        <v>0.11749999999999999</v>
      </c>
    </row>
    <row r="174" spans="1:7" x14ac:dyDescent="0.3">
      <c r="A174" s="10">
        <v>40210</v>
      </c>
      <c r="B174">
        <v>31.24</v>
      </c>
      <c r="C174">
        <v>29.6</v>
      </c>
      <c r="D174">
        <v>31.52</v>
      </c>
      <c r="E174">
        <v>28.99</v>
      </c>
      <c r="F174">
        <v>230.56</v>
      </c>
      <c r="G174" s="11">
        <v>5.7200000000000001E-2</v>
      </c>
    </row>
    <row r="175" spans="1:7" x14ac:dyDescent="0.3">
      <c r="A175" s="10">
        <v>40179</v>
      </c>
      <c r="B175">
        <v>29.55</v>
      </c>
      <c r="C175">
        <v>32.5</v>
      </c>
      <c r="D175">
        <v>32.75</v>
      </c>
      <c r="E175">
        <v>28.71</v>
      </c>
      <c r="F175">
        <v>232.18</v>
      </c>
      <c r="G175" s="11">
        <v>-8.3699999999999997E-2</v>
      </c>
    </row>
    <row r="176" spans="1:7" x14ac:dyDescent="0.3">
      <c r="A176" s="10">
        <v>40148</v>
      </c>
      <c r="B176">
        <v>32.25</v>
      </c>
      <c r="C176">
        <v>30.44</v>
      </c>
      <c r="D176">
        <v>32.75</v>
      </c>
      <c r="E176">
        <v>30.3</v>
      </c>
      <c r="F176">
        <v>237.87</v>
      </c>
      <c r="G176" s="11">
        <v>6.7199999999999996E-2</v>
      </c>
    </row>
    <row r="177" spans="1:7" x14ac:dyDescent="0.3">
      <c r="A177" s="10">
        <v>40118</v>
      </c>
      <c r="B177">
        <v>30.22</v>
      </c>
      <c r="C177">
        <v>27.38</v>
      </c>
      <c r="D177">
        <v>30.93</v>
      </c>
      <c r="E177">
        <v>27.01</v>
      </c>
      <c r="F177">
        <v>241.04</v>
      </c>
      <c r="G177" s="11">
        <v>0.1041</v>
      </c>
    </row>
    <row r="178" spans="1:7" x14ac:dyDescent="0.3">
      <c r="A178" s="10">
        <v>40087</v>
      </c>
      <c r="B178">
        <v>27.37</v>
      </c>
      <c r="C178">
        <v>27.76</v>
      </c>
      <c r="D178">
        <v>29.98</v>
      </c>
      <c r="E178">
        <v>26.84</v>
      </c>
      <c r="F178">
        <v>237.94</v>
      </c>
      <c r="G178" s="11">
        <v>-3.3E-3</v>
      </c>
    </row>
    <row r="179" spans="1:7" x14ac:dyDescent="0.3">
      <c r="A179" s="10">
        <v>40057</v>
      </c>
      <c r="B179">
        <v>27.46</v>
      </c>
      <c r="C179">
        <v>25.89</v>
      </c>
      <c r="D179">
        <v>28.68</v>
      </c>
      <c r="E179">
        <v>25.25</v>
      </c>
      <c r="F179">
        <v>284.74</v>
      </c>
      <c r="G179" s="11">
        <v>5.45E-2</v>
      </c>
    </row>
    <row r="180" spans="1:7" x14ac:dyDescent="0.3">
      <c r="A180" s="10">
        <v>40026</v>
      </c>
      <c r="B180">
        <v>26.04</v>
      </c>
      <c r="C180">
        <v>25.52</v>
      </c>
      <c r="D180">
        <v>27.3</v>
      </c>
      <c r="E180">
        <v>24.89</v>
      </c>
      <c r="F180">
        <v>242.66</v>
      </c>
      <c r="G180" s="11">
        <v>3.6600000000000001E-2</v>
      </c>
    </row>
    <row r="181" spans="1:7" x14ac:dyDescent="0.3">
      <c r="A181" s="10">
        <v>39995</v>
      </c>
      <c r="B181">
        <v>25.12</v>
      </c>
      <c r="C181">
        <v>23.5</v>
      </c>
      <c r="D181">
        <v>26.84</v>
      </c>
      <c r="E181">
        <v>22.05</v>
      </c>
      <c r="F181">
        <v>281.66000000000003</v>
      </c>
      <c r="G181" s="11">
        <v>7.6700000000000004E-2</v>
      </c>
    </row>
    <row r="182" spans="1:7" x14ac:dyDescent="0.3">
      <c r="A182" s="10">
        <v>39965</v>
      </c>
      <c r="B182">
        <v>23.33</v>
      </c>
      <c r="C182">
        <v>24.83</v>
      </c>
      <c r="D182">
        <v>25.64</v>
      </c>
      <c r="E182">
        <v>22.55</v>
      </c>
      <c r="F182">
        <v>230.52</v>
      </c>
      <c r="G182" s="11">
        <v>-3.6700000000000003E-2</v>
      </c>
    </row>
    <row r="183" spans="1:7" x14ac:dyDescent="0.3">
      <c r="A183" s="10">
        <v>39934</v>
      </c>
      <c r="B183">
        <v>24.22</v>
      </c>
      <c r="C183">
        <v>21.76</v>
      </c>
      <c r="D183">
        <v>26.29</v>
      </c>
      <c r="E183">
        <v>21.12</v>
      </c>
      <c r="F183">
        <v>329.59</v>
      </c>
      <c r="G183" s="11">
        <v>0.10589999999999999</v>
      </c>
    </row>
    <row r="184" spans="1:7" x14ac:dyDescent="0.3">
      <c r="A184" s="10">
        <v>39904</v>
      </c>
      <c r="B184">
        <v>21.9</v>
      </c>
      <c r="C184">
        <v>17.920000000000002</v>
      </c>
      <c r="D184">
        <v>22.57</v>
      </c>
      <c r="E184">
        <v>17.84</v>
      </c>
      <c r="F184">
        <v>356.46</v>
      </c>
      <c r="G184" s="11">
        <v>0.2059</v>
      </c>
    </row>
    <row r="185" spans="1:7" x14ac:dyDescent="0.3">
      <c r="A185" s="10">
        <v>39873</v>
      </c>
      <c r="B185">
        <v>18.16</v>
      </c>
      <c r="C185">
        <v>16.48</v>
      </c>
      <c r="D185">
        <v>19.14</v>
      </c>
      <c r="E185">
        <v>15.14</v>
      </c>
      <c r="F185">
        <v>365.84</v>
      </c>
      <c r="G185" s="11">
        <v>8.2900000000000001E-2</v>
      </c>
    </row>
    <row r="186" spans="1:7" x14ac:dyDescent="0.3">
      <c r="A186" s="10">
        <v>39845</v>
      </c>
      <c r="B186">
        <v>16.77</v>
      </c>
      <c r="C186">
        <v>20.079999999999998</v>
      </c>
      <c r="D186">
        <v>20.79</v>
      </c>
      <c r="E186">
        <v>16.420000000000002</v>
      </c>
      <c r="F186">
        <v>399.53</v>
      </c>
      <c r="G186" s="11">
        <v>-0.18909999999999999</v>
      </c>
    </row>
    <row r="187" spans="1:7" x14ac:dyDescent="0.3">
      <c r="A187" s="10">
        <v>39814</v>
      </c>
      <c r="B187">
        <v>20.68</v>
      </c>
      <c r="C187">
        <v>22.76</v>
      </c>
      <c r="D187">
        <v>24.83</v>
      </c>
      <c r="E187">
        <v>19.95</v>
      </c>
      <c r="F187">
        <v>279.39</v>
      </c>
      <c r="G187" s="11">
        <v>-8.8599999999999998E-2</v>
      </c>
    </row>
    <row r="188" spans="1:7" x14ac:dyDescent="0.3">
      <c r="A188" s="10">
        <v>39783</v>
      </c>
      <c r="B188">
        <v>22.69</v>
      </c>
      <c r="C188">
        <v>22.04</v>
      </c>
      <c r="D188">
        <v>26.1</v>
      </c>
      <c r="E188">
        <v>20.27</v>
      </c>
      <c r="F188">
        <v>342.18</v>
      </c>
      <c r="G188" s="11">
        <v>7.4999999999999997E-3</v>
      </c>
    </row>
    <row r="189" spans="1:7" x14ac:dyDescent="0.3">
      <c r="A189" s="10">
        <v>39753</v>
      </c>
      <c r="B189">
        <v>22.52</v>
      </c>
      <c r="C189">
        <v>25.85</v>
      </c>
      <c r="D189">
        <v>26.24</v>
      </c>
      <c r="E189">
        <v>18.600000000000001</v>
      </c>
      <c r="F189">
        <v>391.44</v>
      </c>
      <c r="G189" s="11">
        <v>-0.1308</v>
      </c>
    </row>
    <row r="190" spans="1:7" x14ac:dyDescent="0.3">
      <c r="A190" s="10">
        <v>39722</v>
      </c>
      <c r="B190">
        <v>25.91</v>
      </c>
      <c r="C190">
        <v>30.3</v>
      </c>
      <c r="D190">
        <v>31.06</v>
      </c>
      <c r="E190">
        <v>21.25</v>
      </c>
      <c r="F190">
        <v>462.41</v>
      </c>
      <c r="G190" s="11">
        <v>-0.15579999999999999</v>
      </c>
    </row>
    <row r="191" spans="1:7" x14ac:dyDescent="0.3">
      <c r="A191" s="10">
        <v>39692</v>
      </c>
      <c r="B191">
        <v>30.69</v>
      </c>
      <c r="C191">
        <v>32.74</v>
      </c>
      <c r="D191">
        <v>34.85</v>
      </c>
      <c r="E191">
        <v>29.25</v>
      </c>
      <c r="F191">
        <v>335.25</v>
      </c>
      <c r="G191" s="11">
        <v>-5.1299999999999998E-2</v>
      </c>
    </row>
    <row r="192" spans="1:7" x14ac:dyDescent="0.3">
      <c r="A192" s="10">
        <v>39661</v>
      </c>
      <c r="B192">
        <v>32.35</v>
      </c>
      <c r="C192">
        <v>30.5</v>
      </c>
      <c r="D192">
        <v>33.409999999999997</v>
      </c>
      <c r="E192">
        <v>29.83</v>
      </c>
      <c r="F192">
        <v>238.24</v>
      </c>
      <c r="G192" s="11">
        <v>6.59E-2</v>
      </c>
    </row>
    <row r="193" spans="1:7" x14ac:dyDescent="0.3">
      <c r="A193" s="10">
        <v>39630</v>
      </c>
      <c r="B193">
        <v>30.35</v>
      </c>
      <c r="C193">
        <v>30.91</v>
      </c>
      <c r="D193">
        <v>31.77</v>
      </c>
      <c r="E193">
        <v>28.55</v>
      </c>
      <c r="F193">
        <v>347.01</v>
      </c>
      <c r="G193" s="11">
        <v>-2.7199999999999998E-2</v>
      </c>
    </row>
    <row r="194" spans="1:7" x14ac:dyDescent="0.3">
      <c r="A194" s="10">
        <v>39600</v>
      </c>
      <c r="B194">
        <v>31.2</v>
      </c>
      <c r="C194">
        <v>33.5</v>
      </c>
      <c r="D194">
        <v>34.700000000000003</v>
      </c>
      <c r="E194">
        <v>31.14</v>
      </c>
      <c r="F194">
        <v>304.13</v>
      </c>
      <c r="G194" s="11">
        <v>-7.1400000000000005E-2</v>
      </c>
    </row>
    <row r="195" spans="1:7" x14ac:dyDescent="0.3">
      <c r="A195" s="10">
        <v>39569</v>
      </c>
      <c r="B195">
        <v>33.6</v>
      </c>
      <c r="C195">
        <v>32.450000000000003</v>
      </c>
      <c r="D195">
        <v>35.020000000000003</v>
      </c>
      <c r="E195">
        <v>32.42</v>
      </c>
      <c r="F195">
        <v>265.54000000000002</v>
      </c>
      <c r="G195" s="11">
        <v>3.61E-2</v>
      </c>
    </row>
    <row r="196" spans="1:7" x14ac:dyDescent="0.3">
      <c r="A196" s="10">
        <v>39539</v>
      </c>
      <c r="B196">
        <v>32.43</v>
      </c>
      <c r="C196">
        <v>31.52</v>
      </c>
      <c r="D196">
        <v>33.03</v>
      </c>
      <c r="E196">
        <v>29.57</v>
      </c>
      <c r="F196">
        <v>253.69</v>
      </c>
      <c r="G196" s="11">
        <v>3.3500000000000002E-2</v>
      </c>
    </row>
    <row r="197" spans="1:7" x14ac:dyDescent="0.3">
      <c r="A197" s="10">
        <v>39508</v>
      </c>
      <c r="B197">
        <v>31.38</v>
      </c>
      <c r="C197">
        <v>32.61</v>
      </c>
      <c r="D197">
        <v>32.71</v>
      </c>
      <c r="E197">
        <v>30.05</v>
      </c>
      <c r="F197">
        <v>228.15</v>
      </c>
      <c r="G197" s="11">
        <v>-3.1800000000000002E-2</v>
      </c>
    </row>
    <row r="198" spans="1:7" x14ac:dyDescent="0.3">
      <c r="A198" s="10">
        <v>39479</v>
      </c>
      <c r="B198">
        <v>32.409999999999997</v>
      </c>
      <c r="C198">
        <v>30.75</v>
      </c>
      <c r="D198">
        <v>33.229999999999997</v>
      </c>
      <c r="E198">
        <v>30.05</v>
      </c>
      <c r="F198">
        <v>273.02</v>
      </c>
      <c r="G198" s="11">
        <v>8.6099999999999996E-2</v>
      </c>
    </row>
    <row r="199" spans="1:7" x14ac:dyDescent="0.3">
      <c r="A199" s="10">
        <v>39448</v>
      </c>
      <c r="B199">
        <v>29.84</v>
      </c>
      <c r="C199">
        <v>32.32</v>
      </c>
      <c r="D199">
        <v>32.630000000000003</v>
      </c>
      <c r="E199">
        <v>26.3</v>
      </c>
      <c r="F199">
        <v>311.58999999999997</v>
      </c>
      <c r="G199" s="11">
        <v>-7.5600000000000001E-2</v>
      </c>
    </row>
    <row r="200" spans="1:7" x14ac:dyDescent="0.3">
      <c r="A200" s="10">
        <v>39417</v>
      </c>
      <c r="B200">
        <v>32.28</v>
      </c>
      <c r="C200">
        <v>33.06</v>
      </c>
      <c r="D200">
        <v>33.5</v>
      </c>
      <c r="E200">
        <v>31.71</v>
      </c>
      <c r="F200">
        <v>193.47</v>
      </c>
      <c r="G200" s="11">
        <v>-2.6200000000000001E-2</v>
      </c>
    </row>
    <row r="201" spans="1:7" x14ac:dyDescent="0.3">
      <c r="A201" s="10">
        <v>39387</v>
      </c>
      <c r="B201">
        <v>33.15</v>
      </c>
      <c r="C201">
        <v>34.51</v>
      </c>
      <c r="D201">
        <v>34.71</v>
      </c>
      <c r="E201">
        <v>30.68</v>
      </c>
      <c r="F201">
        <v>219.62</v>
      </c>
      <c r="G201" s="11">
        <v>-4.2700000000000002E-2</v>
      </c>
    </row>
    <row r="202" spans="1:7" x14ac:dyDescent="0.3">
      <c r="A202" s="10">
        <v>39356</v>
      </c>
      <c r="B202">
        <v>34.630000000000003</v>
      </c>
      <c r="C202">
        <v>34.380000000000003</v>
      </c>
      <c r="D202">
        <v>35.69</v>
      </c>
      <c r="E202">
        <v>33.57</v>
      </c>
      <c r="F202">
        <v>174.63</v>
      </c>
      <c r="G202" s="11">
        <v>7.0000000000000001E-3</v>
      </c>
    </row>
    <row r="203" spans="1:7" x14ac:dyDescent="0.3">
      <c r="A203" s="10">
        <v>39326</v>
      </c>
      <c r="B203">
        <v>34.39</v>
      </c>
      <c r="C203">
        <v>33.51</v>
      </c>
      <c r="D203">
        <v>34.950000000000003</v>
      </c>
      <c r="E203">
        <v>33</v>
      </c>
      <c r="F203">
        <v>173.34</v>
      </c>
      <c r="G203" s="11">
        <v>2.35E-2</v>
      </c>
    </row>
    <row r="204" spans="1:7" x14ac:dyDescent="0.3">
      <c r="A204" s="10">
        <v>39295</v>
      </c>
      <c r="B204">
        <v>33.6</v>
      </c>
      <c r="C204">
        <v>32.880000000000003</v>
      </c>
      <c r="D204">
        <v>34.93</v>
      </c>
      <c r="E204">
        <v>31.25</v>
      </c>
      <c r="F204">
        <v>268.70999999999998</v>
      </c>
      <c r="G204" s="11">
        <v>1.8200000000000001E-2</v>
      </c>
    </row>
    <row r="205" spans="1:7" x14ac:dyDescent="0.3">
      <c r="A205" s="10">
        <v>39264</v>
      </c>
      <c r="B205">
        <v>33</v>
      </c>
      <c r="C205">
        <v>34.380000000000003</v>
      </c>
      <c r="D205">
        <v>35.380000000000003</v>
      </c>
      <c r="E205">
        <v>32.99</v>
      </c>
      <c r="F205">
        <v>206.17</v>
      </c>
      <c r="G205" s="11">
        <v>-3.3399999999999999E-2</v>
      </c>
    </row>
    <row r="206" spans="1:7" x14ac:dyDescent="0.3">
      <c r="A206" s="10">
        <v>39234</v>
      </c>
      <c r="B206">
        <v>34.14</v>
      </c>
      <c r="C206">
        <v>34.909999999999997</v>
      </c>
      <c r="D206">
        <v>35.39</v>
      </c>
      <c r="E206">
        <v>33</v>
      </c>
      <c r="F206">
        <v>250.8</v>
      </c>
      <c r="G206" s="11">
        <v>-2.29E-2</v>
      </c>
    </row>
    <row r="207" spans="1:7" x14ac:dyDescent="0.3">
      <c r="A207" s="10">
        <v>39203</v>
      </c>
      <c r="B207">
        <v>34.94</v>
      </c>
      <c r="C207">
        <v>34.6</v>
      </c>
      <c r="D207">
        <v>36.270000000000003</v>
      </c>
      <c r="E207">
        <v>34.6</v>
      </c>
      <c r="F207">
        <v>214.95</v>
      </c>
      <c r="G207" s="11">
        <v>1.2999999999999999E-2</v>
      </c>
    </row>
    <row r="208" spans="1:7" x14ac:dyDescent="0.3">
      <c r="A208" s="10">
        <v>39173</v>
      </c>
      <c r="B208">
        <v>34.49</v>
      </c>
      <c r="C208">
        <v>33.92</v>
      </c>
      <c r="D208">
        <v>34.97</v>
      </c>
      <c r="E208">
        <v>33.76</v>
      </c>
      <c r="F208">
        <v>173.28</v>
      </c>
      <c r="G208" s="11">
        <v>1.5900000000000001E-2</v>
      </c>
    </row>
    <row r="209" spans="1:7" x14ac:dyDescent="0.3">
      <c r="A209" s="10">
        <v>39142</v>
      </c>
      <c r="B209">
        <v>33.950000000000003</v>
      </c>
      <c r="C209">
        <v>33.26</v>
      </c>
      <c r="D209">
        <v>34.92</v>
      </c>
      <c r="E209">
        <v>32.81</v>
      </c>
      <c r="F209">
        <v>233.42</v>
      </c>
      <c r="G209" s="11">
        <v>5.3E-3</v>
      </c>
    </row>
    <row r="210" spans="1:7" x14ac:dyDescent="0.3">
      <c r="A210" s="10">
        <v>39114</v>
      </c>
      <c r="B210">
        <v>33.770000000000003</v>
      </c>
      <c r="C210">
        <v>34.6</v>
      </c>
      <c r="D210">
        <v>35.58</v>
      </c>
      <c r="E210">
        <v>32.19</v>
      </c>
      <c r="F210">
        <v>217.38</v>
      </c>
      <c r="G210" s="11">
        <v>-2.6200000000000001E-2</v>
      </c>
    </row>
    <row r="211" spans="1:7" x14ac:dyDescent="0.3">
      <c r="A211" s="10">
        <v>39083</v>
      </c>
      <c r="B211">
        <v>34.68</v>
      </c>
      <c r="C211">
        <v>33.729999999999997</v>
      </c>
      <c r="D211">
        <v>35.47</v>
      </c>
      <c r="E211">
        <v>33.47</v>
      </c>
      <c r="F211">
        <v>212.15</v>
      </c>
      <c r="G211" s="11">
        <v>2.63E-2</v>
      </c>
    </row>
    <row r="212" spans="1:7" x14ac:dyDescent="0.3">
      <c r="A212" s="10">
        <v>39052</v>
      </c>
      <c r="B212">
        <v>33.79</v>
      </c>
      <c r="C212">
        <v>32.590000000000003</v>
      </c>
      <c r="D212">
        <v>34.4</v>
      </c>
      <c r="E212">
        <v>32.299999999999997</v>
      </c>
      <c r="F212">
        <v>164.12</v>
      </c>
      <c r="G212" s="11">
        <v>3.6799999999999999E-2</v>
      </c>
    </row>
    <row r="213" spans="1:7" x14ac:dyDescent="0.3">
      <c r="A213" s="10">
        <v>39022</v>
      </c>
      <c r="B213">
        <v>32.590000000000003</v>
      </c>
      <c r="C213">
        <v>31.11</v>
      </c>
      <c r="D213">
        <v>33.380000000000003</v>
      </c>
      <c r="E213">
        <v>30.95</v>
      </c>
      <c r="F213">
        <v>217.09</v>
      </c>
      <c r="G213" s="11">
        <v>5.0599999999999999E-2</v>
      </c>
    </row>
    <row r="214" spans="1:7" x14ac:dyDescent="0.3">
      <c r="A214" s="10">
        <v>38991</v>
      </c>
      <c r="B214">
        <v>31.02</v>
      </c>
      <c r="C214">
        <v>30.36</v>
      </c>
      <c r="D214">
        <v>31.54</v>
      </c>
      <c r="E214">
        <v>29.97</v>
      </c>
      <c r="F214">
        <v>153.71</v>
      </c>
      <c r="G214" s="11">
        <v>1.77E-2</v>
      </c>
    </row>
    <row r="215" spans="1:7" x14ac:dyDescent="0.3">
      <c r="A215" s="10">
        <v>38961</v>
      </c>
      <c r="B215">
        <v>30.48</v>
      </c>
      <c r="C215">
        <v>29.4</v>
      </c>
      <c r="D215">
        <v>31.02</v>
      </c>
      <c r="E215">
        <v>28.89</v>
      </c>
      <c r="F215">
        <v>182.24</v>
      </c>
      <c r="G215" s="11">
        <v>4.2799999999999998E-2</v>
      </c>
    </row>
    <row r="216" spans="1:7" x14ac:dyDescent="0.3">
      <c r="A216" s="10">
        <v>38930</v>
      </c>
      <c r="B216">
        <v>29.23</v>
      </c>
      <c r="C216">
        <v>29.23</v>
      </c>
      <c r="D216">
        <v>29.7</v>
      </c>
      <c r="E216">
        <v>28.13</v>
      </c>
      <c r="F216">
        <v>214.56</v>
      </c>
      <c r="G216" s="11">
        <v>-1.4E-3</v>
      </c>
    </row>
    <row r="217" spans="1:7" x14ac:dyDescent="0.3">
      <c r="A217" s="10">
        <v>38899</v>
      </c>
      <c r="B217">
        <v>29.27</v>
      </c>
      <c r="C217">
        <v>29.77</v>
      </c>
      <c r="D217">
        <v>30.02</v>
      </c>
      <c r="E217">
        <v>27.76</v>
      </c>
      <c r="F217">
        <v>208.14</v>
      </c>
      <c r="G217" s="11">
        <v>-1.0500000000000001E-2</v>
      </c>
    </row>
    <row r="218" spans="1:7" x14ac:dyDescent="0.3">
      <c r="A218" s="10">
        <v>38869</v>
      </c>
      <c r="B218">
        <v>29.58</v>
      </c>
      <c r="C218">
        <v>30.07</v>
      </c>
      <c r="D218">
        <v>30.6</v>
      </c>
      <c r="E218">
        <v>27.56</v>
      </c>
      <c r="F218">
        <v>271.31</v>
      </c>
      <c r="G218" s="11">
        <v>-1.6299999999999999E-2</v>
      </c>
    </row>
    <row r="219" spans="1:7" x14ac:dyDescent="0.3">
      <c r="A219" s="10">
        <v>38838</v>
      </c>
      <c r="B219">
        <v>30.07</v>
      </c>
      <c r="C219">
        <v>27.62</v>
      </c>
      <c r="D219">
        <v>30.1</v>
      </c>
      <c r="E219">
        <v>27.24</v>
      </c>
      <c r="F219">
        <v>318.25</v>
      </c>
      <c r="G219" s="11">
        <v>9.0700000000000003E-2</v>
      </c>
    </row>
    <row r="220" spans="1:7" x14ac:dyDescent="0.3">
      <c r="A220" s="10">
        <v>38808</v>
      </c>
      <c r="B220">
        <v>27.57</v>
      </c>
      <c r="C220">
        <v>27.48</v>
      </c>
      <c r="D220">
        <v>27.85</v>
      </c>
      <c r="E220">
        <v>26.38</v>
      </c>
      <c r="F220">
        <v>134.21</v>
      </c>
      <c r="G220" s="11">
        <v>2.5000000000000001E-3</v>
      </c>
    </row>
    <row r="221" spans="1:7" x14ac:dyDescent="0.3">
      <c r="A221" s="10">
        <v>38777</v>
      </c>
      <c r="B221">
        <v>27.5</v>
      </c>
      <c r="C221">
        <v>27.61</v>
      </c>
      <c r="D221">
        <v>28.45</v>
      </c>
      <c r="E221">
        <v>26.68</v>
      </c>
      <c r="F221">
        <v>196.35</v>
      </c>
      <c r="G221" s="11">
        <v>-3.5999999999999999E-3</v>
      </c>
    </row>
    <row r="222" spans="1:7" x14ac:dyDescent="0.3">
      <c r="A222" s="10">
        <v>38749</v>
      </c>
      <c r="B222">
        <v>27.6</v>
      </c>
      <c r="C222">
        <v>24.8</v>
      </c>
      <c r="D222">
        <v>28.09</v>
      </c>
      <c r="E222">
        <v>24.55</v>
      </c>
      <c r="F222">
        <v>269.07</v>
      </c>
      <c r="G222" s="11">
        <v>0.10580000000000001</v>
      </c>
    </row>
    <row r="223" spans="1:7" x14ac:dyDescent="0.3">
      <c r="A223" s="10">
        <v>38718</v>
      </c>
      <c r="B223">
        <v>24.96</v>
      </c>
      <c r="C223">
        <v>23.74</v>
      </c>
      <c r="D223">
        <v>26.13</v>
      </c>
      <c r="E223">
        <v>23.44</v>
      </c>
      <c r="F223">
        <v>297.36</v>
      </c>
      <c r="G223" s="11">
        <v>5.6300000000000003E-2</v>
      </c>
    </row>
    <row r="224" spans="1:7" x14ac:dyDescent="0.3">
      <c r="A224" s="10">
        <v>38687</v>
      </c>
      <c r="B224">
        <v>23.63</v>
      </c>
      <c r="C224">
        <v>24.7</v>
      </c>
      <c r="D224">
        <v>25.34</v>
      </c>
      <c r="E224">
        <v>23.61</v>
      </c>
      <c r="F224">
        <v>154.09</v>
      </c>
      <c r="G224" s="11">
        <v>-3.8600000000000002E-2</v>
      </c>
    </row>
    <row r="225" spans="1:7" x14ac:dyDescent="0.3">
      <c r="A225" s="10">
        <v>38657</v>
      </c>
      <c r="B225">
        <v>24.58</v>
      </c>
      <c r="C225">
        <v>23.94</v>
      </c>
      <c r="D225">
        <v>25.82</v>
      </c>
      <c r="E225">
        <v>23.94</v>
      </c>
      <c r="F225">
        <v>186.29</v>
      </c>
      <c r="G225" s="11">
        <v>2.29E-2</v>
      </c>
    </row>
    <row r="226" spans="1:7" x14ac:dyDescent="0.3">
      <c r="A226" s="10">
        <v>38626</v>
      </c>
      <c r="B226">
        <v>24.03</v>
      </c>
      <c r="C226">
        <v>23.79</v>
      </c>
      <c r="D226">
        <v>24.65</v>
      </c>
      <c r="E226">
        <v>22.57</v>
      </c>
      <c r="F226">
        <v>179.3</v>
      </c>
      <c r="G226" s="11">
        <v>1.01E-2</v>
      </c>
    </row>
    <row r="227" spans="1:7" x14ac:dyDescent="0.3">
      <c r="A227" s="10">
        <v>38596</v>
      </c>
      <c r="B227">
        <v>23.79</v>
      </c>
      <c r="C227">
        <v>24.74</v>
      </c>
      <c r="D227">
        <v>24.98</v>
      </c>
      <c r="E227">
        <v>22.58</v>
      </c>
      <c r="F227">
        <v>194.07</v>
      </c>
      <c r="G227" s="11">
        <v>-4.2299999999999997E-2</v>
      </c>
    </row>
    <row r="228" spans="1:7" x14ac:dyDescent="0.3">
      <c r="A228" s="10">
        <v>38565</v>
      </c>
      <c r="B228">
        <v>24.84</v>
      </c>
      <c r="C228">
        <v>25.28</v>
      </c>
      <c r="D228">
        <v>26.1</v>
      </c>
      <c r="E228">
        <v>24.57</v>
      </c>
      <c r="F228">
        <v>166.81</v>
      </c>
      <c r="G228" s="11">
        <v>-1.7399999999999999E-2</v>
      </c>
    </row>
    <row r="229" spans="1:7" x14ac:dyDescent="0.3">
      <c r="A229" s="10">
        <v>38534</v>
      </c>
      <c r="B229">
        <v>25.28</v>
      </c>
      <c r="C229">
        <v>24.87</v>
      </c>
      <c r="D229">
        <v>26.13</v>
      </c>
      <c r="E229">
        <v>24.01</v>
      </c>
      <c r="F229">
        <v>140.51</v>
      </c>
      <c r="G229" s="11">
        <v>1.8100000000000002E-2</v>
      </c>
    </row>
    <row r="230" spans="1:7" x14ac:dyDescent="0.3">
      <c r="A230" s="10">
        <v>38504</v>
      </c>
      <c r="B230">
        <v>24.83</v>
      </c>
      <c r="C230">
        <v>27.12</v>
      </c>
      <c r="D230">
        <v>27.6</v>
      </c>
      <c r="E230">
        <v>24.77</v>
      </c>
      <c r="F230">
        <v>139.24</v>
      </c>
      <c r="G230" s="11">
        <v>-8.2400000000000001E-2</v>
      </c>
    </row>
    <row r="231" spans="1:7" x14ac:dyDescent="0.3">
      <c r="A231" s="10">
        <v>38473</v>
      </c>
      <c r="B231">
        <v>27.06</v>
      </c>
      <c r="C231">
        <v>26.2</v>
      </c>
      <c r="D231">
        <v>27.63</v>
      </c>
      <c r="E231">
        <v>25.66</v>
      </c>
      <c r="F231">
        <v>133.87</v>
      </c>
      <c r="G231" s="11">
        <v>3.9600000000000003E-2</v>
      </c>
    </row>
    <row r="232" spans="1:7" x14ac:dyDescent="0.3">
      <c r="A232" s="10">
        <v>38443</v>
      </c>
      <c r="B232">
        <v>26.03</v>
      </c>
      <c r="C232">
        <v>28.39</v>
      </c>
      <c r="D232">
        <v>28.59</v>
      </c>
      <c r="E232">
        <v>25.35</v>
      </c>
      <c r="F232">
        <v>118.28</v>
      </c>
      <c r="G232" s="11">
        <v>-8.1199999999999994E-2</v>
      </c>
    </row>
    <row r="233" spans="1:7" x14ac:dyDescent="0.3">
      <c r="A233" s="10">
        <v>38412</v>
      </c>
      <c r="B233">
        <v>28.33</v>
      </c>
      <c r="C233">
        <v>27.58</v>
      </c>
      <c r="D233">
        <v>28.59</v>
      </c>
      <c r="E233">
        <v>27.09</v>
      </c>
      <c r="F233">
        <v>145.35</v>
      </c>
      <c r="G233" s="11">
        <v>2.8299999999999999E-2</v>
      </c>
    </row>
    <row r="234" spans="1:7" x14ac:dyDescent="0.3">
      <c r="A234" s="10">
        <v>38384</v>
      </c>
      <c r="B234">
        <v>27.55</v>
      </c>
      <c r="C234">
        <v>28.35</v>
      </c>
      <c r="D234">
        <v>29.57</v>
      </c>
      <c r="E234">
        <v>27.12</v>
      </c>
      <c r="F234">
        <v>128.94</v>
      </c>
      <c r="G234" s="11">
        <v>-2.41E-2</v>
      </c>
    </row>
    <row r="235" spans="1:7" x14ac:dyDescent="0.3">
      <c r="A235" s="10">
        <v>38353</v>
      </c>
      <c r="B235">
        <v>28.23</v>
      </c>
      <c r="C235">
        <v>27.42</v>
      </c>
      <c r="D235">
        <v>28.53</v>
      </c>
      <c r="E235">
        <v>26.67</v>
      </c>
      <c r="F235">
        <v>141.94999999999999</v>
      </c>
      <c r="G235" s="11">
        <v>2.9899999999999999E-2</v>
      </c>
    </row>
    <row r="236" spans="1:7" x14ac:dyDescent="0.3">
      <c r="A236" s="10">
        <v>38322</v>
      </c>
      <c r="B236">
        <v>27.41</v>
      </c>
      <c r="C236">
        <v>26.59</v>
      </c>
      <c r="D236">
        <v>27.64</v>
      </c>
      <c r="E236">
        <v>26.31</v>
      </c>
      <c r="F236">
        <v>108.57</v>
      </c>
      <c r="G236" s="11">
        <v>3.4299999999999997E-2</v>
      </c>
    </row>
    <row r="237" spans="1:7" x14ac:dyDescent="0.3">
      <c r="A237" s="10">
        <v>38292</v>
      </c>
      <c r="B237">
        <v>26.5</v>
      </c>
      <c r="C237">
        <v>24.78</v>
      </c>
      <c r="D237">
        <v>27.07</v>
      </c>
      <c r="E237">
        <v>24.44</v>
      </c>
      <c r="F237">
        <v>124.38</v>
      </c>
      <c r="G237" s="11">
        <v>6.5500000000000003E-2</v>
      </c>
    </row>
    <row r="238" spans="1:7" x14ac:dyDescent="0.3">
      <c r="A238" s="10">
        <v>38261</v>
      </c>
      <c r="B238">
        <v>24.87</v>
      </c>
      <c r="C238">
        <v>22.24</v>
      </c>
      <c r="D238">
        <v>24.95</v>
      </c>
      <c r="E238">
        <v>22.19</v>
      </c>
      <c r="F238">
        <v>155.88</v>
      </c>
      <c r="G238" s="11">
        <v>0.1188</v>
      </c>
    </row>
    <row r="239" spans="1:7" x14ac:dyDescent="0.3">
      <c r="A239" s="10">
        <v>38231</v>
      </c>
      <c r="B239">
        <v>22.23</v>
      </c>
      <c r="C239">
        <v>22.15</v>
      </c>
      <c r="D239">
        <v>23.32</v>
      </c>
      <c r="E239">
        <v>21.69</v>
      </c>
      <c r="F239">
        <v>128.97</v>
      </c>
      <c r="G239" s="11">
        <v>4.1000000000000003E-3</v>
      </c>
    </row>
    <row r="240" spans="1:7" x14ac:dyDescent="0.3">
      <c r="A240" s="10">
        <v>38200</v>
      </c>
      <c r="B240">
        <v>22.14</v>
      </c>
      <c r="C240">
        <v>22.78</v>
      </c>
      <c r="D240">
        <v>22.86</v>
      </c>
      <c r="E240">
        <v>20.59</v>
      </c>
      <c r="F240">
        <v>141.80000000000001</v>
      </c>
      <c r="G240" s="11">
        <v>-2.7699999999999999E-2</v>
      </c>
    </row>
    <row r="241" spans="1:7" x14ac:dyDescent="0.3">
      <c r="A241" s="10">
        <v>38169</v>
      </c>
      <c r="B241">
        <v>22.77</v>
      </c>
      <c r="C241">
        <v>24.98</v>
      </c>
      <c r="D241">
        <v>25.14</v>
      </c>
      <c r="E241">
        <v>22.25</v>
      </c>
      <c r="F241">
        <v>114.84</v>
      </c>
      <c r="G241" s="11">
        <v>-9.3899999999999997E-2</v>
      </c>
    </row>
    <row r="242" spans="1:7" x14ac:dyDescent="0.3">
      <c r="A242" s="10">
        <v>38139</v>
      </c>
      <c r="B242">
        <v>25.13</v>
      </c>
      <c r="C242">
        <v>23.47</v>
      </c>
      <c r="D242">
        <v>25.24</v>
      </c>
      <c r="E242">
        <v>23.05</v>
      </c>
      <c r="F242">
        <v>147.49</v>
      </c>
      <c r="G242" s="11">
        <v>8.5999999999999993E-2</v>
      </c>
    </row>
    <row r="243" spans="1:7" x14ac:dyDescent="0.3">
      <c r="A243" s="10">
        <v>38108</v>
      </c>
      <c r="B243">
        <v>23.14</v>
      </c>
      <c r="C243">
        <v>22.86</v>
      </c>
      <c r="D243">
        <v>23.59</v>
      </c>
      <c r="E243">
        <v>21.09</v>
      </c>
      <c r="F243">
        <v>164.99</v>
      </c>
      <c r="G243" s="11">
        <v>1.89E-2</v>
      </c>
    </row>
    <row r="244" spans="1:7" x14ac:dyDescent="0.3">
      <c r="A244" s="10">
        <v>38078</v>
      </c>
      <c r="B244">
        <v>22.71</v>
      </c>
      <c r="C244">
        <v>24.75</v>
      </c>
      <c r="D244">
        <v>26.28</v>
      </c>
      <c r="E244">
        <v>22.58</v>
      </c>
      <c r="F244">
        <v>205.63</v>
      </c>
      <c r="G244" s="11">
        <v>-7.8299999999999995E-2</v>
      </c>
    </row>
    <row r="245" spans="1:7" x14ac:dyDescent="0.3">
      <c r="A245" s="10">
        <v>38047</v>
      </c>
      <c r="B245">
        <v>24.64</v>
      </c>
      <c r="C245">
        <v>26.42</v>
      </c>
      <c r="D245">
        <v>26.67</v>
      </c>
      <c r="E245">
        <v>24.21</v>
      </c>
      <c r="F245">
        <v>199.54</v>
      </c>
      <c r="G245" s="11">
        <v>-5.8099999999999999E-2</v>
      </c>
    </row>
    <row r="246" spans="1:7" x14ac:dyDescent="0.3">
      <c r="A246" s="10">
        <v>38018</v>
      </c>
      <c r="B246">
        <v>26.16</v>
      </c>
      <c r="C246">
        <v>23.47</v>
      </c>
      <c r="D246">
        <v>28.01</v>
      </c>
      <c r="E246">
        <v>22.58</v>
      </c>
      <c r="F246">
        <v>403.53</v>
      </c>
      <c r="G246" s="11">
        <v>0.1057</v>
      </c>
    </row>
    <row r="247" spans="1:7" x14ac:dyDescent="0.3">
      <c r="A247" s="10">
        <v>37987</v>
      </c>
      <c r="B247">
        <v>23.66</v>
      </c>
      <c r="C247">
        <v>23.16</v>
      </c>
      <c r="D247">
        <v>24.73</v>
      </c>
      <c r="E247">
        <v>22.66</v>
      </c>
      <c r="F247">
        <v>182.76</v>
      </c>
      <c r="G247" s="11">
        <v>2.87E-2</v>
      </c>
    </row>
    <row r="248" spans="1:7" x14ac:dyDescent="0.3">
      <c r="A248" s="10">
        <v>37956</v>
      </c>
      <c r="B248">
        <v>23</v>
      </c>
      <c r="C248">
        <v>22.77</v>
      </c>
      <c r="D248">
        <v>23.23</v>
      </c>
      <c r="E248">
        <v>21.26</v>
      </c>
      <c r="F248">
        <v>175.57</v>
      </c>
      <c r="G248" s="11">
        <v>1.01E-2</v>
      </c>
    </row>
    <row r="249" spans="1:7" x14ac:dyDescent="0.3">
      <c r="A249" s="10">
        <v>37926</v>
      </c>
      <c r="B249">
        <v>22.77</v>
      </c>
      <c r="C249">
        <v>22.53</v>
      </c>
      <c r="D249">
        <v>23.43</v>
      </c>
      <c r="E249">
        <v>22.07</v>
      </c>
      <c r="F249">
        <v>117.42</v>
      </c>
      <c r="G249" s="11">
        <v>2.0199999999999999E-2</v>
      </c>
    </row>
    <row r="250" spans="1:7" x14ac:dyDescent="0.3">
      <c r="A250" s="10">
        <v>37895</v>
      </c>
      <c r="B250">
        <v>22.32</v>
      </c>
      <c r="C250">
        <v>20.13</v>
      </c>
      <c r="D250">
        <v>22.63</v>
      </c>
      <c r="E250">
        <v>20.07</v>
      </c>
      <c r="F250">
        <v>156.06</v>
      </c>
      <c r="G250" s="11">
        <v>0.1222</v>
      </c>
    </row>
    <row r="251" spans="1:7" x14ac:dyDescent="0.3">
      <c r="A251" s="10">
        <v>37865</v>
      </c>
      <c r="B251">
        <v>19.89</v>
      </c>
      <c r="C251">
        <v>20.440000000000001</v>
      </c>
      <c r="D251">
        <v>21.24</v>
      </c>
      <c r="E251">
        <v>19.5</v>
      </c>
      <c r="F251">
        <v>194.65</v>
      </c>
      <c r="G251" s="11">
        <v>-1.5800000000000002E-2</v>
      </c>
    </row>
    <row r="252" spans="1:7" x14ac:dyDescent="0.3">
      <c r="A252" s="10">
        <v>37834</v>
      </c>
      <c r="B252">
        <v>20.21</v>
      </c>
      <c r="C252">
        <v>22.07</v>
      </c>
      <c r="D252">
        <v>23.47</v>
      </c>
      <c r="E252">
        <v>19.87</v>
      </c>
      <c r="F252">
        <v>176.31</v>
      </c>
      <c r="G252" s="11">
        <v>-6.4799999999999996E-2</v>
      </c>
    </row>
    <row r="253" spans="1:7" x14ac:dyDescent="0.3">
      <c r="A253" s="10">
        <v>37803</v>
      </c>
      <c r="B253">
        <v>21.61</v>
      </c>
      <c r="C253">
        <v>19.48</v>
      </c>
      <c r="D253">
        <v>21.92</v>
      </c>
      <c r="E253">
        <v>19.13</v>
      </c>
      <c r="F253">
        <v>176.8</v>
      </c>
      <c r="G253" s="11">
        <v>0.1099</v>
      </c>
    </row>
    <row r="254" spans="1:7" x14ac:dyDescent="0.3">
      <c r="A254" s="10">
        <v>37773</v>
      </c>
      <c r="B254">
        <v>19.47</v>
      </c>
      <c r="C254">
        <v>19.62</v>
      </c>
      <c r="D254">
        <v>21.25</v>
      </c>
      <c r="E254">
        <v>18.59</v>
      </c>
      <c r="F254">
        <v>209.2</v>
      </c>
      <c r="G254" s="11">
        <v>5.1999999999999998E-3</v>
      </c>
    </row>
    <row r="255" spans="1:7" x14ac:dyDescent="0.3">
      <c r="A255" s="10">
        <v>37742</v>
      </c>
      <c r="B255">
        <v>19.37</v>
      </c>
      <c r="C255">
        <v>18.440000000000001</v>
      </c>
      <c r="D255">
        <v>19.57</v>
      </c>
      <c r="E255">
        <v>17.21</v>
      </c>
      <c r="F255">
        <v>183.02</v>
      </c>
      <c r="G255" s="11">
        <v>5.2699999999999997E-2</v>
      </c>
    </row>
    <row r="256" spans="1:7" x14ac:dyDescent="0.3">
      <c r="A256" s="10">
        <v>37712</v>
      </c>
      <c r="B256">
        <v>18.399999999999999</v>
      </c>
      <c r="C256">
        <v>16.78</v>
      </c>
      <c r="D256">
        <v>19.010000000000002</v>
      </c>
      <c r="E256">
        <v>16.68</v>
      </c>
      <c r="F256">
        <v>198.43</v>
      </c>
      <c r="G256" s="11">
        <v>9.6500000000000002E-2</v>
      </c>
    </row>
    <row r="257" spans="1:7" x14ac:dyDescent="0.3">
      <c r="A257" s="10">
        <v>37681</v>
      </c>
      <c r="B257">
        <v>16.78</v>
      </c>
      <c r="C257">
        <v>16.86</v>
      </c>
      <c r="D257">
        <v>18.48</v>
      </c>
      <c r="E257">
        <v>14.63</v>
      </c>
      <c r="F257">
        <v>192.47</v>
      </c>
      <c r="G257" s="11">
        <v>-2.3999999999999998E-3</v>
      </c>
    </row>
    <row r="258" spans="1:7" x14ac:dyDescent="0.3">
      <c r="A258" s="10">
        <v>37653</v>
      </c>
      <c r="B258">
        <v>16.82</v>
      </c>
      <c r="C258">
        <v>17.41</v>
      </c>
      <c r="D258">
        <v>17.55</v>
      </c>
      <c r="E258">
        <v>15.66</v>
      </c>
      <c r="F258">
        <v>119.17</v>
      </c>
      <c r="G258" s="11">
        <v>-2.4899999999999999E-2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23CA-9EB7-4443-8F4B-9B2C02BC466B}">
  <dimension ref="A1:P173"/>
  <sheetViews>
    <sheetView topLeftCell="E34" zoomScale="85" zoomScaleNormal="115" workbookViewId="0">
      <selection activeCell="E3" sqref="E3"/>
    </sheetView>
  </sheetViews>
  <sheetFormatPr baseColWidth="10" defaultRowHeight="14.4" x14ac:dyDescent="0.3"/>
  <cols>
    <col min="3" max="3" width="18.5546875" bestFit="1" customWidth="1"/>
    <col min="10" max="10" width="18.6640625" bestFit="1" customWidth="1"/>
  </cols>
  <sheetData>
    <row r="1" spans="1:16" x14ac:dyDescent="0.3">
      <c r="A1" s="12" t="s">
        <v>7</v>
      </c>
      <c r="B1" s="12" t="s">
        <v>8</v>
      </c>
      <c r="C1" s="12" t="s">
        <v>25</v>
      </c>
      <c r="D1" s="12" t="s">
        <v>9</v>
      </c>
      <c r="E1" s="12" t="s">
        <v>58</v>
      </c>
      <c r="F1" s="12" t="s">
        <v>59</v>
      </c>
      <c r="G1" s="12" t="s">
        <v>62</v>
      </c>
      <c r="H1" s="12" t="s">
        <v>57</v>
      </c>
      <c r="I1" s="12" t="s">
        <v>63</v>
      </c>
      <c r="J1" s="12" t="s">
        <v>64</v>
      </c>
      <c r="K1" s="12" t="s">
        <v>65</v>
      </c>
      <c r="L1" s="12" t="s">
        <v>66</v>
      </c>
      <c r="M1" s="12" t="s">
        <v>67</v>
      </c>
      <c r="N1" s="12" t="s">
        <v>68</v>
      </c>
    </row>
    <row r="2" spans="1:16" x14ac:dyDescent="0.3">
      <c r="A2" s="12"/>
      <c r="B2" s="12"/>
      <c r="C2" s="12"/>
      <c r="D2" s="12">
        <v>0</v>
      </c>
      <c r="E2" s="13">
        <f>B122</f>
        <v>11.497093023255808</v>
      </c>
      <c r="F2" s="13">
        <f>B123</f>
        <v>2.4667352595724692</v>
      </c>
      <c r="G2" s="12"/>
      <c r="H2" s="12"/>
      <c r="I2" s="12"/>
      <c r="J2" s="12"/>
      <c r="K2" s="12"/>
      <c r="L2" s="12"/>
      <c r="M2" s="12"/>
      <c r="N2" s="12"/>
    </row>
    <row r="3" spans="1:16" x14ac:dyDescent="0.3">
      <c r="A3" s="12">
        <v>2008</v>
      </c>
      <c r="B3" s="12">
        <v>1</v>
      </c>
      <c r="C3" s="13">
        <v>31.893333333333334</v>
      </c>
      <c r="D3" s="12">
        <v>1</v>
      </c>
      <c r="E3" s="13">
        <f t="shared" ref="E3:E46" si="0">$P$5*C3+(1-$P$5)*(E2+F2)</f>
        <v>30.725315859141997</v>
      </c>
      <c r="F3" s="13">
        <f t="shared" ref="F3:F46" si="1">$P$5*(E3-E2)+(1-$P$5)*F2</f>
        <v>18.136295851430813</v>
      </c>
      <c r="G3" s="13">
        <f>E2+F2</f>
        <v>13.963828282828278</v>
      </c>
      <c r="H3" s="13">
        <f>G3-C3</f>
        <v>-17.929505050505057</v>
      </c>
      <c r="I3" s="13">
        <f>ABS(H3)</f>
        <v>17.929505050505057</v>
      </c>
      <c r="J3" s="13">
        <f>SUMSQ($H$3:H3)/D3</f>
        <v>321.46715135608633</v>
      </c>
      <c r="K3" s="13">
        <f>SUM($I$3:I3)/D3</f>
        <v>17.929505050505057</v>
      </c>
      <c r="L3" s="14">
        <f>100*(I3/C3)</f>
        <v>56.217093594811004</v>
      </c>
      <c r="M3" s="14">
        <f>AVERAGE($L$3:L3)</f>
        <v>56.217093594811004</v>
      </c>
      <c r="N3" s="13">
        <f>SUM($H$3:H3)/J3</f>
        <v>-5.5773988026057139E-2</v>
      </c>
    </row>
    <row r="4" spans="1:16" x14ac:dyDescent="0.3">
      <c r="A4" s="12">
        <v>2008</v>
      </c>
      <c r="B4" s="12">
        <v>2</v>
      </c>
      <c r="C4" s="13">
        <v>32.49</v>
      </c>
      <c r="D4" s="12">
        <v>2</v>
      </c>
      <c r="E4" s="13">
        <f t="shared" si="0"/>
        <v>33.556528524059061</v>
      </c>
      <c r="F4" s="13">
        <f t="shared" si="1"/>
        <v>3.8282621961475161</v>
      </c>
      <c r="G4" s="13">
        <f t="shared" ref="G4:G46" si="2">E3+F3</f>
        <v>48.861611710572809</v>
      </c>
      <c r="H4" s="13">
        <f t="shared" ref="H4:H46" si="3">G4-C4</f>
        <v>16.371611710572807</v>
      </c>
      <c r="I4" s="13">
        <f t="shared" ref="I4:I46" si="4">ABS(H4)</f>
        <v>16.371611710572807</v>
      </c>
      <c r="J4" s="13">
        <f>SUMSQ($H$3:H4)/D4</f>
        <v>294.7484106789255</v>
      </c>
      <c r="K4" s="13">
        <f>SUM($I$3:I4)/D4</f>
        <v>17.150558380538932</v>
      </c>
      <c r="L4" s="14">
        <f t="shared" ref="L4:L46" si="5">100*(I4/C4)</f>
        <v>50.389694400039417</v>
      </c>
      <c r="M4" s="14">
        <f>AVERAGE($L$3:L4)</f>
        <v>53.303393997425211</v>
      </c>
      <c r="N4" s="13">
        <f>SUM($H$3:H4)/J4</f>
        <v>-5.2855020875050259E-3</v>
      </c>
    </row>
    <row r="5" spans="1:16" x14ac:dyDescent="0.3">
      <c r="A5" s="12">
        <v>2008</v>
      </c>
      <c r="B5" s="12">
        <v>3</v>
      </c>
      <c r="C5" s="13">
        <v>31.383333333333336</v>
      </c>
      <c r="D5" s="12">
        <v>3</v>
      </c>
      <c r="E5" s="13">
        <f t="shared" si="0"/>
        <v>31.774298230509075</v>
      </c>
      <c r="F5" s="13">
        <f t="shared" si="1"/>
        <v>-1.41673480171535</v>
      </c>
      <c r="G5" s="13">
        <f t="shared" si="2"/>
        <v>37.384790720206574</v>
      </c>
      <c r="H5" s="13">
        <f t="shared" si="3"/>
        <v>6.0014573868732377</v>
      </c>
      <c r="I5" s="13">
        <f t="shared" si="4"/>
        <v>6.0014573868732377</v>
      </c>
      <c r="J5" s="13">
        <f>SUMSQ($H$3:H5)/D5</f>
        <v>208.50477070810211</v>
      </c>
      <c r="K5" s="13">
        <f>SUM($I$3:I5)/D5</f>
        <v>13.434191382650368</v>
      </c>
      <c r="L5" s="14">
        <f t="shared" si="5"/>
        <v>19.123071864704951</v>
      </c>
      <c r="M5" s="14">
        <f>AVERAGE($L$3:L5)</f>
        <v>41.909953286518459</v>
      </c>
      <c r="N5" s="13">
        <f>SUM($H$3:H5)/J5</f>
        <v>2.131157014705333E-2</v>
      </c>
      <c r="P5" s="5">
        <v>0.93485500738022687</v>
      </c>
    </row>
    <row r="6" spans="1:16" x14ac:dyDescent="0.3">
      <c r="A6" s="12">
        <v>2008</v>
      </c>
      <c r="B6" s="12">
        <v>4</v>
      </c>
      <c r="C6" s="13">
        <v>26.063333333333333</v>
      </c>
      <c r="D6" s="12">
        <v>4</v>
      </c>
      <c r="E6" s="13">
        <f t="shared" si="0"/>
        <v>26.343080921209708</v>
      </c>
      <c r="F6" s="13">
        <f t="shared" si="1"/>
        <v>-5.1696938759705979</v>
      </c>
      <c r="G6" s="13">
        <f t="shared" si="2"/>
        <v>30.357563428793725</v>
      </c>
      <c r="H6" s="13">
        <f t="shared" si="3"/>
        <v>4.2942300954603922</v>
      </c>
      <c r="I6" s="13">
        <f t="shared" si="4"/>
        <v>4.2942300954603922</v>
      </c>
      <c r="J6" s="13">
        <f>SUMSQ($H$3:H6)/D6</f>
        <v>160.98868105926601</v>
      </c>
      <c r="K6" s="13">
        <f>SUM($I$3:I6)/D6</f>
        <v>11.149201060852874</v>
      </c>
      <c r="L6" s="14">
        <f t="shared" si="5"/>
        <v>16.476135421896888</v>
      </c>
      <c r="M6" s="14">
        <f>AVERAGE($L$3:L6)</f>
        <v>35.551498820363065</v>
      </c>
      <c r="N6" s="13">
        <f>SUM($H$3:H6)/J6</f>
        <v>5.4275829113629846E-2</v>
      </c>
    </row>
    <row r="7" spans="1:16" x14ac:dyDescent="0.3">
      <c r="A7" s="12">
        <v>2009</v>
      </c>
      <c r="B7" s="12">
        <v>1</v>
      </c>
      <c r="C7" s="13">
        <v>19.773333333333337</v>
      </c>
      <c r="D7" s="12">
        <v>5</v>
      </c>
      <c r="E7" s="13">
        <f t="shared" si="0"/>
        <v>19.864539822062724</v>
      </c>
      <c r="F7" s="13">
        <f t="shared" si="1"/>
        <v>-6.3932762564527472</v>
      </c>
      <c r="G7" s="13">
        <f t="shared" si="2"/>
        <v>21.17338704523911</v>
      </c>
      <c r="H7" s="13">
        <f t="shared" si="3"/>
        <v>1.4000537119057732</v>
      </c>
      <c r="I7" s="13">
        <f t="shared" si="4"/>
        <v>1.4000537119057732</v>
      </c>
      <c r="J7" s="13">
        <f>SUMSQ($H$3:H7)/D7</f>
        <v>129.18297492665704</v>
      </c>
      <c r="K7" s="13">
        <f>SUM($I$3:I7)/D7</f>
        <v>9.1993715910634535</v>
      </c>
      <c r="L7" s="14">
        <f t="shared" si="5"/>
        <v>7.0805143892739704</v>
      </c>
      <c r="M7" s="14">
        <f>AVERAGE($L$3:L7)</f>
        <v>29.857301934145244</v>
      </c>
      <c r="N7" s="13">
        <f>SUM($H$3:H7)/J7</f>
        <v>7.8476655767239167E-2</v>
      </c>
    </row>
    <row r="8" spans="1:16" x14ac:dyDescent="0.3">
      <c r="A8" s="12">
        <v>2009</v>
      </c>
      <c r="B8" s="12">
        <v>2</v>
      </c>
      <c r="C8" s="13">
        <v>21.503333333333334</v>
      </c>
      <c r="D8" s="12">
        <v>6</v>
      </c>
      <c r="E8" s="13">
        <f t="shared" si="0"/>
        <v>20.980084207593492</v>
      </c>
      <c r="F8" s="13">
        <f t="shared" si="1"/>
        <v>0.62638232022555185</v>
      </c>
      <c r="G8" s="13">
        <f t="shared" si="2"/>
        <v>13.471263565609977</v>
      </c>
      <c r="H8" s="13">
        <f t="shared" si="3"/>
        <v>-8.0320697677233568</v>
      </c>
      <c r="I8" s="13">
        <f t="shared" si="4"/>
        <v>8.0320697677233568</v>
      </c>
      <c r="J8" s="13">
        <f>SUMSQ($H$3:H8)/D8</f>
        <v>118.4048365644768</v>
      </c>
      <c r="K8" s="13">
        <f>SUM($I$3:I8)/D8</f>
        <v>9.0048212871734368</v>
      </c>
      <c r="L8" s="14">
        <f t="shared" si="5"/>
        <v>37.352672923841375</v>
      </c>
      <c r="M8" s="14">
        <f>AVERAGE($L$3:L8)</f>
        <v>31.106530432427931</v>
      </c>
      <c r="N8" s="13">
        <f>SUM($H$3:H8)/J8</f>
        <v>1.7784561405454966E-2</v>
      </c>
    </row>
    <row r="9" spans="1:16" x14ac:dyDescent="0.3">
      <c r="A9" s="12">
        <v>2009</v>
      </c>
      <c r="B9" s="12">
        <v>3</v>
      </c>
      <c r="C9" s="13">
        <v>24.97</v>
      </c>
      <c r="D9" s="12">
        <v>7</v>
      </c>
      <c r="E9" s="13">
        <f t="shared" si="0"/>
        <v>24.750882636778414</v>
      </c>
      <c r="F9" s="13">
        <f t="shared" si="1"/>
        <v>3.5659554649732677</v>
      </c>
      <c r="G9" s="13">
        <f t="shared" si="2"/>
        <v>21.606466527819045</v>
      </c>
      <c r="H9" s="13">
        <f t="shared" si="3"/>
        <v>-3.3635334721809542</v>
      </c>
      <c r="I9" s="13">
        <f t="shared" si="4"/>
        <v>3.3635334721809542</v>
      </c>
      <c r="J9" s="13">
        <f>SUMSQ($H$3:H9)/D9</f>
        <v>103.10605382933464</v>
      </c>
      <c r="K9" s="13">
        <f>SUM($I$3:I9)/D9</f>
        <v>8.1989230278887977</v>
      </c>
      <c r="L9" s="14">
        <f t="shared" si="5"/>
        <v>13.470298246619761</v>
      </c>
      <c r="M9" s="14">
        <f>AVERAGE($L$3:L9)</f>
        <v>28.587068691598194</v>
      </c>
      <c r="N9" s="13">
        <f>SUM($H$3:H9)/J9</f>
        <v>-1.2198657003002418E-2</v>
      </c>
    </row>
    <row r="10" spans="1:16" x14ac:dyDescent="0.3">
      <c r="A10" s="12">
        <v>2009</v>
      </c>
      <c r="B10" s="12">
        <v>4</v>
      </c>
      <c r="C10" s="13">
        <v>28.526666666666667</v>
      </c>
      <c r="D10" s="12">
        <v>8</v>
      </c>
      <c r="E10" s="13">
        <f t="shared" si="0"/>
        <v>28.512997386353863</v>
      </c>
      <c r="F10" s="13">
        <f t="shared" si="1"/>
        <v>3.7493359544277403</v>
      </c>
      <c r="G10" s="13">
        <f t="shared" si="2"/>
        <v>28.316838101751681</v>
      </c>
      <c r="H10" s="13">
        <f t="shared" si="3"/>
        <v>-0.2098285649149858</v>
      </c>
      <c r="I10" s="13">
        <f t="shared" si="4"/>
        <v>0.2098285649149858</v>
      </c>
      <c r="J10" s="13">
        <f>SUMSQ($H$3:H10)/D10</f>
        <v>90.22330060399959</v>
      </c>
      <c r="K10" s="13">
        <f>SUM($I$3:I10)/D10</f>
        <v>7.2002862200170705</v>
      </c>
      <c r="L10" s="14">
        <f t="shared" si="5"/>
        <v>0.73555234253909496</v>
      </c>
      <c r="M10" s="14">
        <f>AVERAGE($L$3:L10)</f>
        <v>25.105629147965807</v>
      </c>
      <c r="N10" s="13">
        <f>SUM($H$3:H10)/J10</f>
        <v>-1.6266130153601201E-2</v>
      </c>
    </row>
    <row r="11" spans="1:16" x14ac:dyDescent="0.3">
      <c r="A11" s="12">
        <v>2010</v>
      </c>
      <c r="B11" s="12">
        <v>1</v>
      </c>
      <c r="C11" s="13">
        <v>31.166666666666668</v>
      </c>
      <c r="D11" s="12">
        <v>9</v>
      </c>
      <c r="E11" s="13">
        <f t="shared" si="0"/>
        <v>31.238043864065617</v>
      </c>
      <c r="F11" s="13">
        <f t="shared" si="1"/>
        <v>2.7917738081129277</v>
      </c>
      <c r="G11" s="13">
        <f t="shared" si="2"/>
        <v>32.262333340781602</v>
      </c>
      <c r="H11" s="13">
        <f t="shared" si="3"/>
        <v>1.0956666741149341</v>
      </c>
      <c r="I11" s="13">
        <f t="shared" si="4"/>
        <v>1.0956666741149341</v>
      </c>
      <c r="J11" s="13">
        <f>SUMSQ($H$3:H11)/D11</f>
        <v>80.331876699195874</v>
      </c>
      <c r="K11" s="13">
        <f>SUM($I$3:I11)/D11</f>
        <v>6.5219951593612775</v>
      </c>
      <c r="L11" s="14">
        <f t="shared" si="5"/>
        <v>3.5155080452885588</v>
      </c>
      <c r="M11" s="14">
        <f>AVERAGE($L$3:L11)</f>
        <v>22.706726803223891</v>
      </c>
      <c r="N11" s="13">
        <f>SUM($H$3:H11)/J11</f>
        <v>-4.6297595883370152E-3</v>
      </c>
    </row>
    <row r="12" spans="1:16" x14ac:dyDescent="0.3">
      <c r="A12" s="12">
        <v>2010</v>
      </c>
      <c r="B12" s="12">
        <v>2</v>
      </c>
      <c r="C12" s="13">
        <v>35.026666666666671</v>
      </c>
      <c r="D12" s="12">
        <v>10</v>
      </c>
      <c r="E12" s="13">
        <f t="shared" si="0"/>
        <v>34.961726946277714</v>
      </c>
      <c r="F12" s="13">
        <f t="shared" si="1"/>
        <v>3.6629738594286092</v>
      </c>
      <c r="G12" s="13">
        <f t="shared" si="2"/>
        <v>34.029817672178545</v>
      </c>
      <c r="H12" s="13">
        <f t="shared" si="3"/>
        <v>-0.99684899448812558</v>
      </c>
      <c r="I12" s="13">
        <f t="shared" si="4"/>
        <v>0.99684899448812558</v>
      </c>
      <c r="J12" s="13">
        <f>SUMSQ($H$3:H12)/D12</f>
        <v>72.398059821057487</v>
      </c>
      <c r="K12" s="13">
        <f>SUM($I$3:I12)/D12</f>
        <v>5.9694805428739617</v>
      </c>
      <c r="L12" s="14">
        <f t="shared" si="5"/>
        <v>2.8459716249185156</v>
      </c>
      <c r="M12" s="14">
        <f>AVERAGE($L$3:L12)</f>
        <v>20.720651285393352</v>
      </c>
      <c r="N12" s="13">
        <f>SUM($H$3:H12)/J12</f>
        <v>-1.8906118123447547E-2</v>
      </c>
    </row>
    <row r="13" spans="1:16" x14ac:dyDescent="0.3">
      <c r="A13" s="12">
        <v>2010</v>
      </c>
      <c r="B13" s="12">
        <v>3</v>
      </c>
      <c r="C13" s="13">
        <v>32.869999999999997</v>
      </c>
      <c r="D13" s="12">
        <v>11</v>
      </c>
      <c r="E13" s="13">
        <f t="shared" si="0"/>
        <v>33.244889941516739</v>
      </c>
      <c r="F13" s="13">
        <f t="shared" si="1"/>
        <v>-1.3663692657175699</v>
      </c>
      <c r="G13" s="13">
        <f t="shared" si="2"/>
        <v>38.624700805706325</v>
      </c>
      <c r="H13" s="13">
        <f t="shared" si="3"/>
        <v>5.754700805706328</v>
      </c>
      <c r="I13" s="13">
        <f t="shared" si="4"/>
        <v>5.754700805706328</v>
      </c>
      <c r="J13" s="13">
        <f>SUMSQ($H$3:H13)/D13</f>
        <v>68.827016324888348</v>
      </c>
      <c r="K13" s="13">
        <f>SUM($I$3:I13)/D13</f>
        <v>5.9499551122223586</v>
      </c>
      <c r="L13" s="14">
        <f t="shared" si="5"/>
        <v>17.507456056301578</v>
      </c>
      <c r="M13" s="14">
        <f>AVERAGE($L$3:L13)</f>
        <v>20.428542628203193</v>
      </c>
      <c r="N13" s="13">
        <f>SUM($H$3:H13)/J13</f>
        <v>6.3724025375701307E-2</v>
      </c>
    </row>
    <row r="14" spans="1:16" x14ac:dyDescent="0.3">
      <c r="A14" s="12">
        <v>2010</v>
      </c>
      <c r="B14" s="12">
        <v>4</v>
      </c>
      <c r="C14" s="13">
        <v>35.553333333333335</v>
      </c>
      <c r="D14" s="12">
        <v>12</v>
      </c>
      <c r="E14" s="13">
        <f t="shared" si="0"/>
        <v>35.313937689879225</v>
      </c>
      <c r="F14" s="13">
        <f t="shared" si="1"/>
        <v>1.8452475323343978</v>
      </c>
      <c r="G14" s="13">
        <f t="shared" si="2"/>
        <v>31.878520675799169</v>
      </c>
      <c r="H14" s="13">
        <f t="shared" si="3"/>
        <v>-3.6748126575341651</v>
      </c>
      <c r="I14" s="13">
        <f t="shared" si="4"/>
        <v>3.6748126575341651</v>
      </c>
      <c r="J14" s="13">
        <f>SUMSQ($H$3:H14)/D14</f>
        <v>64.216785636812105</v>
      </c>
      <c r="K14" s="13">
        <f>SUM($I$3:I14)/D14</f>
        <v>5.7603599076650092</v>
      </c>
      <c r="L14" s="14">
        <f t="shared" si="5"/>
        <v>10.336056602852517</v>
      </c>
      <c r="M14" s="14">
        <f>AVERAGE($L$3:L14)</f>
        <v>19.587502126090637</v>
      </c>
      <c r="N14" s="13">
        <f>SUM($H$3:H14)/J14</f>
        <v>1.10737694239118E-2</v>
      </c>
    </row>
    <row r="15" spans="1:16" x14ac:dyDescent="0.3">
      <c r="A15" s="12">
        <v>2011</v>
      </c>
      <c r="B15" s="12">
        <v>1</v>
      </c>
      <c r="C15" s="13">
        <v>40.136666666666699</v>
      </c>
      <c r="D15" s="12">
        <v>13</v>
      </c>
      <c r="E15" s="13">
        <f t="shared" si="0"/>
        <v>39.942698659942288</v>
      </c>
      <c r="F15" s="13">
        <f t="shared" si="1"/>
        <v>4.447429007705189</v>
      </c>
      <c r="G15" s="13">
        <f t="shared" si="2"/>
        <v>37.159185222213623</v>
      </c>
      <c r="H15" s="13">
        <f t="shared" si="3"/>
        <v>-2.9774814444530762</v>
      </c>
      <c r="I15" s="13">
        <f t="shared" si="4"/>
        <v>2.9774814444530762</v>
      </c>
      <c r="J15" s="13">
        <f>SUMSQ($H$3:H15)/D15</f>
        <v>59.958986414908274</v>
      </c>
      <c r="K15" s="13">
        <f>SUM($I$3:I15)/D15</f>
        <v>5.5462923335717838</v>
      </c>
      <c r="L15" s="14">
        <f t="shared" si="5"/>
        <v>7.4183575561491741</v>
      </c>
      <c r="M15" s="14">
        <f>AVERAGE($L$3:L15)</f>
        <v>18.651414082248984</v>
      </c>
      <c r="N15" s="13">
        <f>SUM($H$3:H15)/J15</f>
        <v>-3.7798496983977324E-2</v>
      </c>
    </row>
    <row r="16" spans="1:16" x14ac:dyDescent="0.3">
      <c r="A16" s="12">
        <v>2011</v>
      </c>
      <c r="B16" s="12">
        <v>2</v>
      </c>
      <c r="C16" s="13">
        <v>42.743333333333332</v>
      </c>
      <c r="D16" s="12">
        <v>14</v>
      </c>
      <c r="E16" s="13">
        <f t="shared" si="0"/>
        <v>42.850613738088512</v>
      </c>
      <c r="F16" s="13">
        <f t="shared" si="1"/>
        <v>3.0082067017253813</v>
      </c>
      <c r="G16" s="13">
        <f t="shared" si="2"/>
        <v>44.390127667647477</v>
      </c>
      <c r="H16" s="13">
        <f t="shared" si="3"/>
        <v>1.6467943343141442</v>
      </c>
      <c r="I16" s="13">
        <f t="shared" si="4"/>
        <v>1.6467943343141442</v>
      </c>
      <c r="J16" s="13">
        <f>SUMSQ($H$3:H16)/D16</f>
        <v>55.869911069524051</v>
      </c>
      <c r="K16" s="13">
        <f>SUM($I$3:I16)/D16</f>
        <v>5.267756762196238</v>
      </c>
      <c r="L16" s="14">
        <f t="shared" si="5"/>
        <v>3.8527513085412406</v>
      </c>
      <c r="M16" s="14">
        <f>AVERAGE($L$3:L16)</f>
        <v>17.594366741269859</v>
      </c>
      <c r="N16" s="13">
        <f>SUM($H$3:H16)/J16</f>
        <v>-1.108942579273344E-2</v>
      </c>
    </row>
    <row r="17" spans="1:14" x14ac:dyDescent="0.3">
      <c r="A17" s="12">
        <v>2011</v>
      </c>
      <c r="B17" s="12">
        <v>3</v>
      </c>
      <c r="C17" s="13">
        <v>37.323333333333331</v>
      </c>
      <c r="D17" s="12">
        <v>15</v>
      </c>
      <c r="E17" s="13">
        <f t="shared" si="0"/>
        <v>37.879377577891177</v>
      </c>
      <c r="F17" s="13">
        <f t="shared" si="1"/>
        <v>-4.4514154138474789</v>
      </c>
      <c r="G17" s="13">
        <f t="shared" si="2"/>
        <v>45.858820439813897</v>
      </c>
      <c r="H17" s="13">
        <f t="shared" si="3"/>
        <v>8.5354871064805664</v>
      </c>
      <c r="I17" s="13">
        <f t="shared" si="4"/>
        <v>8.5354871064805664</v>
      </c>
      <c r="J17" s="13">
        <f>SUMSQ($H$3:H17)/D17</f>
        <v>57.002219674548847</v>
      </c>
      <c r="K17" s="13">
        <f>SUM($I$3:I17)/D17</f>
        <v>5.4856054518151929</v>
      </c>
      <c r="L17" s="14">
        <f t="shared" si="5"/>
        <v>22.869037527410647</v>
      </c>
      <c r="M17" s="14">
        <f>AVERAGE($L$3:L17)</f>
        <v>17.946011460345911</v>
      </c>
      <c r="N17" s="13">
        <f>SUM($H$3:H17)/J17</f>
        <v>0.13887041450006682</v>
      </c>
    </row>
    <row r="18" spans="1:14" x14ac:dyDescent="0.3">
      <c r="A18" s="12">
        <v>2011</v>
      </c>
      <c r="B18" s="12">
        <v>4</v>
      </c>
      <c r="C18" s="13">
        <v>33.49666666666667</v>
      </c>
      <c r="D18" s="12">
        <v>16</v>
      </c>
      <c r="E18" s="13">
        <f t="shared" si="0"/>
        <v>33.492190912350353</v>
      </c>
      <c r="F18" s="13">
        <f t="shared" si="1"/>
        <v>-4.3913708468752386</v>
      </c>
      <c r="G18" s="13">
        <f t="shared" si="2"/>
        <v>33.427962164043699</v>
      </c>
      <c r="H18" s="13">
        <f t="shared" si="3"/>
        <v>-6.870450262297112E-2</v>
      </c>
      <c r="I18" s="13">
        <f t="shared" si="4"/>
        <v>6.870450262297112E-2</v>
      </c>
      <c r="J18" s="13">
        <f>SUMSQ($H$3:H18)/D18</f>
        <v>53.439875964182086</v>
      </c>
      <c r="K18" s="13">
        <f>SUM($I$3:I18)/D18</f>
        <v>5.1470491424906797</v>
      </c>
      <c r="L18" s="14">
        <f t="shared" si="5"/>
        <v>0.20510847633487247</v>
      </c>
      <c r="M18" s="14">
        <f>AVERAGE($L$3:L18)</f>
        <v>16.837205023845222</v>
      </c>
      <c r="N18" s="13">
        <f>SUM($H$3:H18)/J18</f>
        <v>0.14684198324608885</v>
      </c>
    </row>
    <row r="19" spans="1:14" x14ac:dyDescent="0.3">
      <c r="A19" s="12">
        <v>2012</v>
      </c>
      <c r="B19" s="12">
        <v>1</v>
      </c>
      <c r="C19" s="13">
        <v>39.783333333333331</v>
      </c>
      <c r="D19" s="12">
        <v>17</v>
      </c>
      <c r="E19" s="13">
        <f t="shared" si="0"/>
        <v>39.087421085338079</v>
      </c>
      <c r="F19" s="13">
        <f t="shared" si="1"/>
        <v>4.9446531232521345</v>
      </c>
      <c r="G19" s="13">
        <f t="shared" si="2"/>
        <v>29.100820065475112</v>
      </c>
      <c r="H19" s="13">
        <f t="shared" si="3"/>
        <v>-10.682513267858219</v>
      </c>
      <c r="I19" s="13">
        <f t="shared" si="4"/>
        <v>10.682513267858219</v>
      </c>
      <c r="J19" s="13">
        <f>SUMSQ($H$3:H19)/D19</f>
        <v>57.00906500852237</v>
      </c>
      <c r="K19" s="13">
        <f>SUM($I$3:I19)/D19</f>
        <v>5.4726646792770053</v>
      </c>
      <c r="L19" s="14">
        <f t="shared" si="5"/>
        <v>26.851730040699341</v>
      </c>
      <c r="M19" s="14">
        <f>AVERAGE($L$3:L19)</f>
        <v>17.426294730718993</v>
      </c>
      <c r="N19" s="13">
        <f>SUM($H$3:H19)/J19</f>
        <v>-4.9734123799940848E-2</v>
      </c>
    </row>
    <row r="20" spans="1:14" x14ac:dyDescent="0.3">
      <c r="A20" s="12">
        <v>2012</v>
      </c>
      <c r="B20" s="12">
        <v>2</v>
      </c>
      <c r="C20" s="13">
        <v>43.973333333333336</v>
      </c>
      <c r="D20" s="12">
        <v>18</v>
      </c>
      <c r="E20" s="13">
        <f t="shared" si="0"/>
        <v>43.977160007218423</v>
      </c>
      <c r="F20" s="13">
        <f t="shared" si="1"/>
        <v>4.8933163071234294</v>
      </c>
      <c r="G20" s="13">
        <f t="shared" si="2"/>
        <v>44.032074208590217</v>
      </c>
      <c r="H20" s="13">
        <f t="shared" si="3"/>
        <v>5.8740875256880543E-2</v>
      </c>
      <c r="I20" s="13">
        <f t="shared" si="4"/>
        <v>5.8740875256880543E-2</v>
      </c>
      <c r="J20" s="13">
        <f>SUMSQ($H$3:H20)/D20</f>
        <v>53.842086424183684</v>
      </c>
      <c r="K20" s="13">
        <f>SUM($I$3:I20)/D20</f>
        <v>5.1718911346092211</v>
      </c>
      <c r="L20" s="14">
        <f t="shared" si="5"/>
        <v>0.1335829485829606</v>
      </c>
      <c r="M20" s="14">
        <f>AVERAGE($L$3:L20)</f>
        <v>16.465588520600324</v>
      </c>
      <c r="N20" s="13">
        <f>SUM($H$3:H20)/J20</f>
        <v>-5.1568488630275869E-2</v>
      </c>
    </row>
    <row r="21" spans="1:14" x14ac:dyDescent="0.3">
      <c r="A21" s="12">
        <v>2012</v>
      </c>
      <c r="B21" s="12">
        <v>3</v>
      </c>
      <c r="C21" s="13">
        <v>49.156666666666666</v>
      </c>
      <c r="D21" s="12">
        <v>19</v>
      </c>
      <c r="E21" s="13">
        <f t="shared" si="0"/>
        <v>49.138022798276623</v>
      </c>
      <c r="F21" s="13">
        <f t="shared" si="1"/>
        <v>5.1434334773368224</v>
      </c>
      <c r="G21" s="13">
        <f t="shared" si="2"/>
        <v>48.87047631434185</v>
      </c>
      <c r="H21" s="13">
        <f t="shared" si="3"/>
        <v>-0.28619035232481593</v>
      </c>
      <c r="I21" s="13">
        <f t="shared" si="4"/>
        <v>0.28619035232481593</v>
      </c>
      <c r="J21" s="13">
        <f>SUMSQ($H$3:H21)/D21</f>
        <v>51.012603187003691</v>
      </c>
      <c r="K21" s="13">
        <f>SUM($I$3:I21)/D21</f>
        <v>4.9147489881731987</v>
      </c>
      <c r="L21" s="14">
        <f t="shared" si="5"/>
        <v>0.58220048618325615</v>
      </c>
      <c r="M21" s="14">
        <f>AVERAGE($L$3:L21)</f>
        <v>15.629620729315215</v>
      </c>
      <c r="N21" s="13">
        <f>SUM($H$3:H21)/J21</f>
        <v>-6.0038993946126398E-2</v>
      </c>
    </row>
    <row r="22" spans="1:14" x14ac:dyDescent="0.3">
      <c r="A22" s="12">
        <v>2012</v>
      </c>
      <c r="B22" s="12">
        <v>4</v>
      </c>
      <c r="C22" s="13">
        <v>50.45333333333334</v>
      </c>
      <c r="D22" s="12">
        <v>20</v>
      </c>
      <c r="E22" s="13">
        <f t="shared" si="0"/>
        <v>50.702716374155756</v>
      </c>
      <c r="F22" s="13">
        <f t="shared" si="1"/>
        <v>1.7978305603476818</v>
      </c>
      <c r="G22" s="13">
        <f t="shared" si="2"/>
        <v>54.281456275613444</v>
      </c>
      <c r="H22" s="13">
        <f t="shared" si="3"/>
        <v>3.8281229422801033</v>
      </c>
      <c r="I22" s="13">
        <f t="shared" si="4"/>
        <v>3.8281229422801033</v>
      </c>
      <c r="J22" s="13">
        <f>SUMSQ($H$3:H22)/D22</f>
        <v>49.19469929071407</v>
      </c>
      <c r="K22" s="13">
        <f>SUM($I$3:I22)/D22</f>
        <v>4.8604176858785442</v>
      </c>
      <c r="L22" s="14">
        <f t="shared" si="5"/>
        <v>7.587452977563629</v>
      </c>
      <c r="M22" s="14">
        <f>AVERAGE($L$3:L22)</f>
        <v>15.227512341727635</v>
      </c>
      <c r="N22" s="13">
        <f>SUM($H$3:H22)/J22</f>
        <v>1.5558130843253516E-2</v>
      </c>
    </row>
    <row r="23" spans="1:14" x14ac:dyDescent="0.3">
      <c r="A23" s="12">
        <v>2013</v>
      </c>
      <c r="B23" s="12">
        <v>1</v>
      </c>
      <c r="C23" s="13">
        <v>53.096666666666664</v>
      </c>
      <c r="D23" s="12">
        <v>21</v>
      </c>
      <c r="E23" s="13">
        <f t="shared" si="0"/>
        <v>53.057832451114393</v>
      </c>
      <c r="F23" s="13">
        <f t="shared" si="1"/>
        <v>2.3188117160919099</v>
      </c>
      <c r="G23" s="13">
        <f t="shared" si="2"/>
        <v>52.50054693450344</v>
      </c>
      <c r="H23" s="13">
        <f t="shared" si="3"/>
        <v>-0.59611973216322411</v>
      </c>
      <c r="I23" s="13">
        <f t="shared" si="4"/>
        <v>0.59611973216322411</v>
      </c>
      <c r="J23" s="13">
        <f>SUMSQ($H$3:H23)/D23</f>
        <v>46.869016407112177</v>
      </c>
      <c r="K23" s="13">
        <f>SUM($I$3:I23)/D23</f>
        <v>4.657355878558767</v>
      </c>
      <c r="L23" s="14">
        <f t="shared" si="5"/>
        <v>1.1227065079350067</v>
      </c>
      <c r="M23" s="14">
        <f>AVERAGE($L$3:L23)</f>
        <v>14.555854921070843</v>
      </c>
      <c r="N23" s="13">
        <f>SUM($H$3:H23)/J23</f>
        <v>3.6112948205700365E-3</v>
      </c>
    </row>
    <row r="24" spans="1:14" x14ac:dyDescent="0.3">
      <c r="A24" s="12">
        <v>2013</v>
      </c>
      <c r="B24" s="12">
        <v>2</v>
      </c>
      <c r="C24" s="13">
        <v>60.943333333333335</v>
      </c>
      <c r="D24" s="12">
        <v>22</v>
      </c>
      <c r="E24" s="13">
        <f t="shared" si="0"/>
        <v>60.580691408689418</v>
      </c>
      <c r="F24" s="13">
        <f t="shared" si="1"/>
        <v>7.1838413384356565</v>
      </c>
      <c r="G24" s="13">
        <f t="shared" si="2"/>
        <v>55.376644167206301</v>
      </c>
      <c r="H24" s="13">
        <f t="shared" si="3"/>
        <v>-5.5666891661270341</v>
      </c>
      <c r="I24" s="13">
        <f t="shared" si="4"/>
        <v>5.5666891661270341</v>
      </c>
      <c r="J24" s="13">
        <f>SUMSQ($H$3:H24)/D24</f>
        <v>46.147153310074174</v>
      </c>
      <c r="K24" s="13">
        <f>SUM($I$3:I24)/D24</f>
        <v>4.69868920981187</v>
      </c>
      <c r="L24" s="14">
        <f t="shared" si="5"/>
        <v>9.1342052717721938</v>
      </c>
      <c r="M24" s="14">
        <f>AVERAGE($L$3:L24)</f>
        <v>14.309416300648177</v>
      </c>
      <c r="N24" s="13">
        <f>SUM($H$3:H24)/J24</f>
        <v>-0.11696130622975023</v>
      </c>
    </row>
    <row r="25" spans="1:14" x14ac:dyDescent="0.3">
      <c r="A25" s="12">
        <v>2013</v>
      </c>
      <c r="B25" s="12">
        <v>3</v>
      </c>
      <c r="C25" s="13">
        <v>63.473333333333336</v>
      </c>
      <c r="D25" s="12">
        <v>23</v>
      </c>
      <c r="E25" s="13">
        <f t="shared" si="0"/>
        <v>63.752883487474769</v>
      </c>
      <c r="F25" s="13">
        <f t="shared" si="1"/>
        <v>3.4335309401983882</v>
      </c>
      <c r="G25" s="13">
        <f t="shared" si="2"/>
        <v>67.764532747125074</v>
      </c>
      <c r="H25" s="13">
        <f t="shared" si="3"/>
        <v>4.2911994137917375</v>
      </c>
      <c r="I25" s="13">
        <f t="shared" si="4"/>
        <v>4.2911994137917375</v>
      </c>
      <c r="J25" s="13">
        <f>SUMSQ($H$3:H25)/D25</f>
        <v>44.941381096980798</v>
      </c>
      <c r="K25" s="13">
        <f>SUM($I$3:I25)/D25</f>
        <v>4.6809722621588206</v>
      </c>
      <c r="L25" s="14">
        <f t="shared" si="5"/>
        <v>6.760633463593746</v>
      </c>
      <c r="M25" s="14">
        <f>AVERAGE($L$3:L25)</f>
        <v>13.981208351211029</v>
      </c>
      <c r="N25" s="13">
        <f>SUM($H$3:H25)/J25</f>
        <v>-2.4614996004504144E-2</v>
      </c>
    </row>
    <row r="26" spans="1:14" x14ac:dyDescent="0.3">
      <c r="A26" s="12">
        <v>2013</v>
      </c>
      <c r="B26" s="12">
        <v>4</v>
      </c>
      <c r="C26" s="13">
        <v>67.956666666666663</v>
      </c>
      <c r="D26" s="12">
        <v>24</v>
      </c>
      <c r="E26" s="13">
        <f t="shared" si="0"/>
        <v>67.906488590242063</v>
      </c>
      <c r="F26" s="13">
        <f t="shared" si="1"/>
        <v>4.1066958767610533</v>
      </c>
      <c r="G26" s="13">
        <f t="shared" si="2"/>
        <v>67.186414427673157</v>
      </c>
      <c r="H26" s="13">
        <f t="shared" si="3"/>
        <v>-0.77025223899350692</v>
      </c>
      <c r="I26" s="13">
        <f t="shared" si="4"/>
        <v>0.77025223899350692</v>
      </c>
      <c r="J26" s="13">
        <f>SUMSQ($H$3:H26)/D26</f>
        <v>43.093543905926367</v>
      </c>
      <c r="K26" s="13">
        <f>SUM($I$3:I26)/D26</f>
        <v>4.5180255945269332</v>
      </c>
      <c r="L26" s="14">
        <f t="shared" si="5"/>
        <v>1.1334461750039344</v>
      </c>
      <c r="M26" s="14">
        <f>AVERAGE($L$3:L26)</f>
        <v>13.4458849272024</v>
      </c>
      <c r="N26" s="13">
        <f>SUM($H$3:H26)/J26</f>
        <v>-4.3544438100263247E-2</v>
      </c>
    </row>
    <row r="27" spans="1:14" x14ac:dyDescent="0.3">
      <c r="A27" s="12">
        <v>2014</v>
      </c>
      <c r="B27" s="12">
        <v>1</v>
      </c>
      <c r="C27" s="13">
        <v>76.333333333333329</v>
      </c>
      <c r="D27" s="12">
        <v>25</v>
      </c>
      <c r="E27" s="13">
        <f t="shared" si="0"/>
        <v>76.05189726731993</v>
      </c>
      <c r="F27" s="13">
        <f t="shared" si="1"/>
        <v>7.882306761507845</v>
      </c>
      <c r="G27" s="13">
        <f t="shared" si="2"/>
        <v>72.013184467003114</v>
      </c>
      <c r="H27" s="13">
        <f t="shared" si="3"/>
        <v>-4.3201488663302143</v>
      </c>
      <c r="I27" s="13">
        <f t="shared" si="4"/>
        <v>4.3201488663302143</v>
      </c>
      <c r="J27" s="13">
        <f>SUMSQ($H$3:H27)/D27</f>
        <v>42.116349598779479</v>
      </c>
      <c r="K27" s="13">
        <f>SUM($I$3:I27)/D27</f>
        <v>4.5101105253990639</v>
      </c>
      <c r="L27" s="14">
        <f t="shared" si="5"/>
        <v>5.6595836676815034</v>
      </c>
      <c r="M27" s="14">
        <f>AVERAGE($L$3:L27)</f>
        <v>13.134432876821563</v>
      </c>
      <c r="N27" s="13">
        <f>SUM($H$3:H27)/J27</f>
        <v>-0.14713129415286216</v>
      </c>
    </row>
    <row r="28" spans="1:14" x14ac:dyDescent="0.3">
      <c r="A28" s="12">
        <v>2014</v>
      </c>
      <c r="B28" s="12">
        <v>2</v>
      </c>
      <c r="C28" s="13">
        <v>81.336666666666659</v>
      </c>
      <c r="D28" s="12">
        <v>26</v>
      </c>
      <c r="E28" s="13">
        <f t="shared" si="0"/>
        <v>81.505883218954239</v>
      </c>
      <c r="F28" s="13">
        <f t="shared" si="1"/>
        <v>5.6121788928719614</v>
      </c>
      <c r="G28" s="13">
        <f t="shared" si="2"/>
        <v>83.934204028827779</v>
      </c>
      <c r="H28" s="13">
        <f t="shared" si="3"/>
        <v>2.5975373621611197</v>
      </c>
      <c r="I28" s="13">
        <f t="shared" si="4"/>
        <v>2.5975373621611197</v>
      </c>
      <c r="J28" s="13">
        <f>SUMSQ($H$3:H28)/D28</f>
        <v>40.75599770451192</v>
      </c>
      <c r="K28" s="13">
        <f>SUM($I$3:I28)/D28</f>
        <v>4.4365500191206815</v>
      </c>
      <c r="L28" s="14">
        <f t="shared" si="5"/>
        <v>3.1935625943540673</v>
      </c>
      <c r="M28" s="14">
        <f>AVERAGE($L$3:L28)</f>
        <v>12.752091712111277</v>
      </c>
      <c r="N28" s="13">
        <f>SUM($H$3:H28)/J28</f>
        <v>-8.8308368387783123E-2</v>
      </c>
    </row>
    <row r="29" spans="1:14" x14ac:dyDescent="0.3">
      <c r="A29" s="12">
        <v>2014</v>
      </c>
      <c r="B29" s="12">
        <v>3</v>
      </c>
      <c r="C29" s="13">
        <v>87.126666666666665</v>
      </c>
      <c r="D29" s="12">
        <v>27</v>
      </c>
      <c r="E29" s="13">
        <f t="shared" si="0"/>
        <v>87.126106123005087</v>
      </c>
      <c r="F29" s="13">
        <f t="shared" si="1"/>
        <v>5.6196988770019658</v>
      </c>
      <c r="G29" s="13">
        <f t="shared" si="2"/>
        <v>87.118062111826205</v>
      </c>
      <c r="H29" s="13">
        <f t="shared" si="3"/>
        <v>-8.6045548404598549E-3</v>
      </c>
      <c r="I29" s="13">
        <f t="shared" si="4"/>
        <v>8.6045548404598549E-3</v>
      </c>
      <c r="J29" s="13">
        <f>SUMSQ($H$3:H29)/D29</f>
        <v>39.246519050210139</v>
      </c>
      <c r="K29" s="13">
        <f>SUM($I$3:I29)/D29</f>
        <v>4.2725520389621545</v>
      </c>
      <c r="L29" s="14">
        <f t="shared" si="5"/>
        <v>9.8759141944217491E-3</v>
      </c>
      <c r="M29" s="14">
        <f>AVERAGE($L$3:L29)</f>
        <v>12.280157793669911</v>
      </c>
      <c r="N29" s="13">
        <f>SUM($H$3:H29)/J29</f>
        <v>-9.192408145870519E-2</v>
      </c>
    </row>
    <row r="30" spans="1:14" x14ac:dyDescent="0.3">
      <c r="A30" s="12">
        <v>2014</v>
      </c>
      <c r="B30" s="12">
        <v>4</v>
      </c>
      <c r="C30" s="13">
        <v>90.983333333333334</v>
      </c>
      <c r="D30" s="12">
        <v>28</v>
      </c>
      <c r="E30" s="13">
        <f t="shared" si="0"/>
        <v>91.098149537051341</v>
      </c>
      <c r="F30" s="13">
        <f t="shared" si="1"/>
        <v>4.0793799170204332</v>
      </c>
      <c r="G30" s="13">
        <f t="shared" si="2"/>
        <v>92.745805000007053</v>
      </c>
      <c r="H30" s="13">
        <f t="shared" si="3"/>
        <v>1.7624716666737186</v>
      </c>
      <c r="I30" s="13">
        <f t="shared" si="4"/>
        <v>1.7624716666737186</v>
      </c>
      <c r="J30" s="13">
        <f>SUMSQ($H$3:H30)/D30</f>
        <v>37.955797168982194</v>
      </c>
      <c r="K30" s="13">
        <f>SUM($I$3:I30)/D30</f>
        <v>4.1829063113804255</v>
      </c>
      <c r="L30" s="14">
        <f t="shared" si="5"/>
        <v>1.9371368382565142</v>
      </c>
      <c r="M30" s="14">
        <f>AVERAGE($L$3:L30)</f>
        <v>11.910764188119431</v>
      </c>
      <c r="N30" s="13">
        <f>SUM($H$3:H30)/J30</f>
        <v>-4.8615196757779068E-2</v>
      </c>
    </row>
    <row r="31" spans="1:14" x14ac:dyDescent="0.3">
      <c r="A31" s="12">
        <v>2015</v>
      </c>
      <c r="B31" s="12">
        <v>1</v>
      </c>
      <c r="C31" s="13">
        <v>96.85333333333331</v>
      </c>
      <c r="D31" s="12">
        <v>29</v>
      </c>
      <c r="E31" s="13">
        <f t="shared" si="0"/>
        <v>96.744163101986629</v>
      </c>
      <c r="F31" s="13">
        <f t="shared" si="1"/>
        <v>5.5439552275039867</v>
      </c>
      <c r="G31" s="13">
        <f t="shared" si="2"/>
        <v>95.177529454071774</v>
      </c>
      <c r="H31" s="13">
        <f t="shared" si="3"/>
        <v>-1.6758038792615366</v>
      </c>
      <c r="I31" s="13">
        <f t="shared" si="4"/>
        <v>1.6758038792615366</v>
      </c>
      <c r="J31" s="13">
        <f>SUMSQ($H$3:H31)/D31</f>
        <v>36.743815150801701</v>
      </c>
      <c r="K31" s="13">
        <f>SUM($I$3:I31)/D31</f>
        <v>4.0964545033763251</v>
      </c>
      <c r="L31" s="14">
        <f t="shared" si="5"/>
        <v>1.7302490493476774</v>
      </c>
      <c r="M31" s="14">
        <f>AVERAGE($L$3:L31)</f>
        <v>11.559711941954887</v>
      </c>
      <c r="N31" s="13">
        <f>SUM($H$3:H31)/J31</f>
        <v>-9.5826533316672624E-2</v>
      </c>
    </row>
    <row r="32" spans="1:14" x14ac:dyDescent="0.3">
      <c r="A32" s="12">
        <v>2015</v>
      </c>
      <c r="B32" s="12">
        <v>2</v>
      </c>
      <c r="C32" s="13">
        <v>108.95333333333333</v>
      </c>
      <c r="D32" s="12">
        <v>30</v>
      </c>
      <c r="E32" s="13">
        <f t="shared" si="0"/>
        <v>108.51912795109881</v>
      </c>
      <c r="F32" s="13">
        <f t="shared" si="1"/>
        <v>11.369045773298778</v>
      </c>
      <c r="G32" s="13">
        <f t="shared" si="2"/>
        <v>102.28811832949062</v>
      </c>
      <c r="H32" s="13">
        <f t="shared" si="3"/>
        <v>-6.665215003842718</v>
      </c>
      <c r="I32" s="13">
        <f t="shared" si="4"/>
        <v>6.665215003842718</v>
      </c>
      <c r="J32" s="13">
        <f>SUMSQ($H$3:H32)/D32</f>
        <v>36.999857680689978</v>
      </c>
      <c r="K32" s="13">
        <f>SUM($I$3:I32)/D32</f>
        <v>4.1820798533918717</v>
      </c>
      <c r="L32" s="14">
        <f t="shared" si="5"/>
        <v>6.1174952614355238</v>
      </c>
      <c r="M32" s="14">
        <f>AVERAGE($L$3:L32)</f>
        <v>11.378304719270909</v>
      </c>
      <c r="N32" s="13">
        <f>SUM($H$3:H32)/J32</f>
        <v>-0.2753050435620682</v>
      </c>
    </row>
    <row r="33" spans="1:15" x14ac:dyDescent="0.3">
      <c r="A33" s="12">
        <v>2015</v>
      </c>
      <c r="B33" s="12">
        <v>3</v>
      </c>
      <c r="C33" s="13">
        <v>111.71333333333332</v>
      </c>
      <c r="D33" s="12">
        <v>31</v>
      </c>
      <c r="E33" s="13">
        <f t="shared" si="0"/>
        <v>112.24588325027703</v>
      </c>
      <c r="F33" s="13">
        <f t="shared" si="1"/>
        <v>4.2246122557129686</v>
      </c>
      <c r="G33" s="13">
        <f t="shared" si="2"/>
        <v>119.88817372439759</v>
      </c>
      <c r="H33" s="13">
        <f t="shared" si="3"/>
        <v>8.1748403910642651</v>
      </c>
      <c r="I33" s="13">
        <f t="shared" si="4"/>
        <v>8.1748403910642651</v>
      </c>
      <c r="J33" s="13">
        <f>SUMSQ($H$3:H33)/D33</f>
        <v>37.962056317421776</v>
      </c>
      <c r="K33" s="13">
        <f>SUM($I$3:I33)/D33</f>
        <v>4.3108785804135623</v>
      </c>
      <c r="L33" s="14">
        <f t="shared" si="5"/>
        <v>7.3176944480494113</v>
      </c>
      <c r="M33" s="14">
        <f>AVERAGE($L$3:L33)</f>
        <v>11.24731729116699</v>
      </c>
      <c r="N33" s="13">
        <f>SUM($H$3:H33)/J33</f>
        <v>-5.2984670342668599E-2</v>
      </c>
    </row>
    <row r="34" spans="1:15" x14ac:dyDescent="0.3">
      <c r="A34" s="12">
        <v>2015</v>
      </c>
      <c r="B34" s="12">
        <v>4</v>
      </c>
      <c r="C34" s="13">
        <v>110.53666666666668</v>
      </c>
      <c r="D34" s="12">
        <v>32</v>
      </c>
      <c r="E34" s="13">
        <f t="shared" si="0"/>
        <v>110.92322590261139</v>
      </c>
      <c r="F34" s="13">
        <f t="shared" si="1"/>
        <v>-0.96128051029364858</v>
      </c>
      <c r="G34" s="13">
        <f t="shared" si="2"/>
        <v>116.47049550599</v>
      </c>
      <c r="H34" s="13">
        <f t="shared" si="3"/>
        <v>5.9338288393233256</v>
      </c>
      <c r="I34" s="13">
        <f t="shared" si="4"/>
        <v>5.9338288393233256</v>
      </c>
      <c r="J34" s="13">
        <f>SUMSQ($H$3:H34)/D34</f>
        <v>37.876064704201887</v>
      </c>
      <c r="K34" s="13">
        <f>SUM($I$3:I34)/D34</f>
        <v>4.3615957760044921</v>
      </c>
      <c r="L34" s="14">
        <f t="shared" si="5"/>
        <v>5.3681995470492367</v>
      </c>
      <c r="M34" s="14">
        <f>AVERAGE($L$3:L34)</f>
        <v>11.06359486166331</v>
      </c>
      <c r="N34" s="13">
        <f>SUM($H$3:H34)/J34</f>
        <v>0.10355938058633024</v>
      </c>
    </row>
    <row r="35" spans="1:15" x14ac:dyDescent="0.3">
      <c r="A35" s="12">
        <v>2016</v>
      </c>
      <c r="B35" s="12">
        <v>1</v>
      </c>
      <c r="C35" s="13">
        <v>98.033333333333346</v>
      </c>
      <c r="D35" s="12">
        <v>33</v>
      </c>
      <c r="E35" s="13">
        <f t="shared" si="0"/>
        <v>98.810422677880013</v>
      </c>
      <c r="F35" s="13">
        <f t="shared" si="1"/>
        <v>-11.386337359800102</v>
      </c>
      <c r="G35" s="13">
        <f t="shared" si="2"/>
        <v>109.96194539231774</v>
      </c>
      <c r="H35" s="13">
        <f t="shared" si="3"/>
        <v>11.928612058984399</v>
      </c>
      <c r="I35" s="13">
        <f t="shared" si="4"/>
        <v>11.928612058984399</v>
      </c>
      <c r="J35" s="13">
        <f>SUMSQ($H$3:H35)/D35</f>
        <v>41.040177460248742</v>
      </c>
      <c r="K35" s="13">
        <f>SUM($I$3:I35)/D35</f>
        <v>4.5908992997311566</v>
      </c>
      <c r="L35" s="14">
        <f t="shared" si="5"/>
        <v>12.167914375026587</v>
      </c>
      <c r="M35" s="14">
        <f>AVERAGE($L$3:L35)</f>
        <v>11.097059089340986</v>
      </c>
      <c r="N35" s="13">
        <f>SUM($H$3:H35)/J35</f>
        <v>0.38623209839071782</v>
      </c>
    </row>
    <row r="36" spans="1:15" x14ac:dyDescent="0.3">
      <c r="A36" s="12">
        <v>2016</v>
      </c>
      <c r="B36" s="12">
        <v>2</v>
      </c>
      <c r="C36" s="13">
        <v>100.25666666666666</v>
      </c>
      <c r="D36" s="12">
        <v>34</v>
      </c>
      <c r="E36" s="13">
        <f t="shared" si="0"/>
        <v>99.420688249420337</v>
      </c>
      <c r="F36" s="13">
        <f t="shared" si="1"/>
        <v>-0.17125303788419632</v>
      </c>
      <c r="G36" s="13">
        <f t="shared" si="2"/>
        <v>87.424085318079904</v>
      </c>
      <c r="H36" s="13">
        <f t="shared" si="3"/>
        <v>-12.832581348586757</v>
      </c>
      <c r="I36" s="13">
        <f t="shared" si="4"/>
        <v>12.832581348586757</v>
      </c>
      <c r="J36" s="13">
        <f>SUMSQ($H$3:H36)/D36</f>
        <v>44.676500007538387</v>
      </c>
      <c r="K36" s="13">
        <f>SUM($I$3:I36)/D36</f>
        <v>4.8333017129327915</v>
      </c>
      <c r="L36" s="14">
        <f t="shared" si="5"/>
        <v>12.799728711560418</v>
      </c>
      <c r="M36" s="14">
        <f>AVERAGE($L$3:L36)</f>
        <v>11.147137607641557</v>
      </c>
      <c r="N36" s="13">
        <f>SUM($H$3:H36)/J36</f>
        <v>6.7562421176753845E-2</v>
      </c>
    </row>
    <row r="37" spans="1:15" x14ac:dyDescent="0.3">
      <c r="A37" s="12">
        <v>2016</v>
      </c>
      <c r="B37" s="12">
        <v>3</v>
      </c>
      <c r="C37" s="13">
        <v>96.21</v>
      </c>
      <c r="D37" s="12">
        <v>35</v>
      </c>
      <c r="E37" s="13">
        <f t="shared" si="0"/>
        <v>96.4080039844238</v>
      </c>
      <c r="F37" s="13">
        <f t="shared" si="1"/>
        <v>-2.8275792486767108</v>
      </c>
      <c r="G37" s="13">
        <f t="shared" si="2"/>
        <v>99.249435211536138</v>
      </c>
      <c r="H37" s="13">
        <f t="shared" si="3"/>
        <v>3.0394352115361443</v>
      </c>
      <c r="I37" s="13">
        <f t="shared" si="4"/>
        <v>3.0394352115361443</v>
      </c>
      <c r="J37" s="13">
        <f>SUMSQ($H$3:H37)/D37</f>
        <v>43.663976190326601</v>
      </c>
      <c r="K37" s="13">
        <f>SUM($I$3:I37)/D37</f>
        <v>4.7820483843214596</v>
      </c>
      <c r="L37" s="14">
        <f t="shared" si="5"/>
        <v>3.1591676660805992</v>
      </c>
      <c r="M37" s="14">
        <f>AVERAGE($L$3:L37)</f>
        <v>10.918909895025529</v>
      </c>
      <c r="N37" s="13">
        <f>SUM($H$3:H37)/J37</f>
        <v>0.13873880141705405</v>
      </c>
    </row>
    <row r="38" spans="1:15" x14ac:dyDescent="0.3">
      <c r="A38" s="12">
        <v>2016</v>
      </c>
      <c r="B38" s="12">
        <v>4</v>
      </c>
      <c r="C38" s="13">
        <v>94.793333333333337</v>
      </c>
      <c r="D38" s="12">
        <v>36</v>
      </c>
      <c r="E38" s="13">
        <f t="shared" si="0"/>
        <v>94.714318411695118</v>
      </c>
      <c r="F38" s="13">
        <f t="shared" si="1"/>
        <v>-1.7675530678799243</v>
      </c>
      <c r="G38" s="13">
        <f t="shared" si="2"/>
        <v>93.580424735747087</v>
      </c>
      <c r="H38" s="13">
        <f t="shared" si="3"/>
        <v>-1.2129085975862495</v>
      </c>
      <c r="I38" s="13">
        <f t="shared" si="4"/>
        <v>1.2129085975862495</v>
      </c>
      <c r="J38" s="13">
        <f>SUMSQ($H$3:H38)/D38</f>
        <v>42.491953164653602</v>
      </c>
      <c r="K38" s="13">
        <f>SUM($I$3:I38)/D38</f>
        <v>4.6829056124677031</v>
      </c>
      <c r="L38" s="14">
        <f t="shared" si="5"/>
        <v>1.2795294299032098</v>
      </c>
      <c r="M38" s="14">
        <f>AVERAGE($L$3:L38)</f>
        <v>10.651149326549909</v>
      </c>
      <c r="N38" s="13">
        <f>SUM($H$3:H38)/J38</f>
        <v>0.11402109725077747</v>
      </c>
    </row>
    <row r="39" spans="1:15" x14ac:dyDescent="0.3">
      <c r="A39" s="12">
        <v>2017</v>
      </c>
      <c r="B39" s="12">
        <v>1</v>
      </c>
      <c r="C39" s="13">
        <v>108.89</v>
      </c>
      <c r="D39" s="12">
        <v>37</v>
      </c>
      <c r="E39" s="13">
        <f t="shared" si="0"/>
        <v>107.85137809598753</v>
      </c>
      <c r="F39" s="13">
        <f t="shared" si="1"/>
        <v>12.166098796551568</v>
      </c>
      <c r="G39" s="13">
        <f t="shared" si="2"/>
        <v>92.946765343815187</v>
      </c>
      <c r="H39" s="13">
        <f t="shared" si="3"/>
        <v>-15.943234656184814</v>
      </c>
      <c r="I39" s="13">
        <f t="shared" si="4"/>
        <v>15.943234656184814</v>
      </c>
      <c r="J39" s="13">
        <f>SUMSQ($H$3:H39)/D39</f>
        <v>48.213433654856814</v>
      </c>
      <c r="K39" s="13">
        <f>SUM($I$3:I39)/D39</f>
        <v>4.9872388298654631</v>
      </c>
      <c r="L39" s="14">
        <f t="shared" si="5"/>
        <v>14.64159670877474</v>
      </c>
      <c r="M39" s="14">
        <f>AVERAGE($L$3:L39)</f>
        <v>10.758999255799228</v>
      </c>
      <c r="N39" s="13">
        <f>SUM($H$3:H39)/J39</f>
        <v>-0.23019010866288661</v>
      </c>
    </row>
    <row r="40" spans="1:15" x14ac:dyDescent="0.3">
      <c r="A40" s="12">
        <v>2017</v>
      </c>
      <c r="B40" s="12">
        <v>2</v>
      </c>
      <c r="C40" s="13">
        <v>112.16666666666667</v>
      </c>
      <c r="D40" s="12">
        <v>38</v>
      </c>
      <c r="E40" s="13">
        <f t="shared" si="0"/>
        <v>112.67810764089037</v>
      </c>
      <c r="F40" s="13">
        <f t="shared" si="1"/>
        <v>5.3048527006352924</v>
      </c>
      <c r="G40" s="13">
        <f t="shared" si="2"/>
        <v>120.01747689253909</v>
      </c>
      <c r="H40" s="13">
        <f t="shared" si="3"/>
        <v>7.8508102258724222</v>
      </c>
      <c r="I40" s="13">
        <f t="shared" si="4"/>
        <v>7.8508102258724222</v>
      </c>
      <c r="J40" s="13">
        <f>SUMSQ($H$3:H40)/D40</f>
        <v>48.566638590325397</v>
      </c>
      <c r="K40" s="13">
        <f>SUM($I$3:I40)/D40</f>
        <v>5.0625959718656457</v>
      </c>
      <c r="L40" s="14">
        <f t="shared" si="5"/>
        <v>6.9992364569442094</v>
      </c>
      <c r="M40" s="14">
        <f>AVERAGE($L$3:L40)</f>
        <v>10.660058129513571</v>
      </c>
      <c r="N40" s="13">
        <f>SUM($H$3:H40)/J40</f>
        <v>-6.686576218591421E-2</v>
      </c>
    </row>
    <row r="41" spans="1:15" x14ac:dyDescent="0.3">
      <c r="A41" s="12">
        <v>2017</v>
      </c>
      <c r="B41" s="12">
        <v>3</v>
      </c>
      <c r="C41" s="13">
        <v>106.13</v>
      </c>
      <c r="D41" s="12">
        <v>39</v>
      </c>
      <c r="E41" s="13">
        <f t="shared" si="0"/>
        <v>106.90216101397115</v>
      </c>
      <c r="F41" s="13">
        <f t="shared" si="1"/>
        <v>-5.0540880365044956</v>
      </c>
      <c r="G41" s="13">
        <f t="shared" si="2"/>
        <v>117.98296034152567</v>
      </c>
      <c r="H41" s="13">
        <f t="shared" si="3"/>
        <v>11.852960341525673</v>
      </c>
      <c r="I41" s="13">
        <f t="shared" si="4"/>
        <v>11.852960341525673</v>
      </c>
      <c r="J41" s="13">
        <f>SUMSQ($H$3:H41)/D41</f>
        <v>50.923716289490912</v>
      </c>
      <c r="K41" s="13">
        <f>SUM($I$3:I41)/D41</f>
        <v>5.2367078787800052</v>
      </c>
      <c r="L41" s="14">
        <f t="shared" si="5"/>
        <v>11.168341036017782</v>
      </c>
      <c r="M41" s="14">
        <f>AVERAGE($L$3:L41)</f>
        <v>10.673091024552141</v>
      </c>
      <c r="N41" s="13">
        <f>SUM($H$3:H41)/J41</f>
        <v>0.16898835478650337</v>
      </c>
    </row>
    <row r="42" spans="1:15" x14ac:dyDescent="0.3">
      <c r="A42" s="12">
        <v>2017</v>
      </c>
      <c r="B42" s="12">
        <v>4</v>
      </c>
      <c r="C42" s="13">
        <v>100.67333333333333</v>
      </c>
      <c r="D42" s="12">
        <v>40</v>
      </c>
      <c r="E42" s="13">
        <f t="shared" si="0"/>
        <v>100.74986173878055</v>
      </c>
      <c r="F42" s="13">
        <f t="shared" si="1"/>
        <v>-6.0807563121514416</v>
      </c>
      <c r="G42" s="13">
        <f t="shared" si="2"/>
        <v>101.84807297746666</v>
      </c>
      <c r="H42" s="13">
        <f t="shared" si="3"/>
        <v>1.1747396441333251</v>
      </c>
      <c r="I42" s="13">
        <f t="shared" si="4"/>
        <v>1.1747396441333251</v>
      </c>
      <c r="J42" s="13">
        <f>SUMSQ($H$3:H42)/D42</f>
        <v>49.685123713041101</v>
      </c>
      <c r="K42" s="13">
        <f>SUM($I$3:I42)/D42</f>
        <v>5.1351586729138381</v>
      </c>
      <c r="L42" s="14">
        <f t="shared" si="5"/>
        <v>1.1668826343950649</v>
      </c>
      <c r="M42" s="14">
        <f>AVERAGE($L$3:L42)</f>
        <v>10.435435814798215</v>
      </c>
      <c r="N42" s="13">
        <f>SUM($H$3:H42)/J42</f>
        <v>0.19684472833348274</v>
      </c>
    </row>
    <row r="43" spans="1:15" x14ac:dyDescent="0.3">
      <c r="A43" s="12">
        <v>2018</v>
      </c>
      <c r="B43" s="12">
        <v>1</v>
      </c>
      <c r="C43" s="13">
        <v>106.92333333333333</v>
      </c>
      <c r="D43" s="12">
        <v>41</v>
      </c>
      <c r="E43" s="13">
        <f t="shared" si="0"/>
        <v>106.12503174679006</v>
      </c>
      <c r="F43" s="13">
        <f t="shared" si="1"/>
        <v>4.6288737724299551</v>
      </c>
      <c r="G43" s="13">
        <f t="shared" si="2"/>
        <v>94.669105426629116</v>
      </c>
      <c r="H43" s="13">
        <f t="shared" si="3"/>
        <v>-12.254227906704216</v>
      </c>
      <c r="I43" s="13">
        <f t="shared" si="4"/>
        <v>12.254227906704216</v>
      </c>
      <c r="J43" s="13">
        <f>SUMSQ($H$3:H43)/D43</f>
        <v>52.13587927100226</v>
      </c>
      <c r="K43" s="13">
        <f>SUM($I$3:I43)/D43</f>
        <v>5.3087945078843353</v>
      </c>
      <c r="L43" s="14">
        <f t="shared" si="5"/>
        <v>11.460761205883545</v>
      </c>
      <c r="M43" s="14">
        <f>AVERAGE($L$3:L43)</f>
        <v>10.460443751166149</v>
      </c>
      <c r="N43" s="13">
        <f>SUM($H$3:H43)/J43</f>
        <v>-4.7452412077591495E-2</v>
      </c>
    </row>
    <row r="44" spans="1:15" x14ac:dyDescent="0.3">
      <c r="A44" s="12">
        <v>2018</v>
      </c>
      <c r="B44" s="12">
        <v>2</v>
      </c>
      <c r="C44" s="13">
        <v>100.01666666666667</v>
      </c>
      <c r="D44" s="12">
        <v>42</v>
      </c>
      <c r="E44" s="13">
        <f t="shared" si="0"/>
        <v>100.71614401247299</v>
      </c>
      <c r="F44" s="13">
        <f t="shared" si="1"/>
        <v>-4.754977835040985</v>
      </c>
      <c r="G44" s="13">
        <f t="shared" si="2"/>
        <v>110.75390551922001</v>
      </c>
      <c r="H44" s="13">
        <f t="shared" si="3"/>
        <v>10.737238852553347</v>
      </c>
      <c r="I44" s="13">
        <f t="shared" si="4"/>
        <v>10.737238852553347</v>
      </c>
      <c r="J44" s="13">
        <f>SUMSQ($H$3:H44)/D44</f>
        <v>53.639508292568422</v>
      </c>
      <c r="K44" s="13">
        <f>SUM($I$3:I44)/D44</f>
        <v>5.4380431827574069</v>
      </c>
      <c r="L44" s="14">
        <f t="shared" si="5"/>
        <v>10.735449610951521</v>
      </c>
      <c r="M44" s="14">
        <f>AVERAGE($L$3:L44)</f>
        <v>10.466991509732468</v>
      </c>
      <c r="N44" s="13">
        <f>SUM($H$3:H44)/J44</f>
        <v>0.15405185260624463</v>
      </c>
    </row>
    <row r="45" spans="1:15" x14ac:dyDescent="0.3">
      <c r="A45" s="12">
        <v>2018</v>
      </c>
      <c r="B45" s="12">
        <v>3</v>
      </c>
      <c r="C45" s="13">
        <v>109.87666666666667</v>
      </c>
      <c r="D45" s="12">
        <v>43</v>
      </c>
      <c r="E45" s="13">
        <f t="shared" si="0"/>
        <v>108.97014148999502</v>
      </c>
      <c r="F45" s="13">
        <f t="shared" si="1"/>
        <v>7.4065278767942919</v>
      </c>
      <c r="G45" s="13">
        <f t="shared" si="2"/>
        <v>95.961166177432005</v>
      </c>
      <c r="H45" s="13">
        <f t="shared" si="3"/>
        <v>-13.91550048923466</v>
      </c>
      <c r="I45" s="13">
        <f t="shared" si="4"/>
        <v>13.91550048923466</v>
      </c>
      <c r="J45" s="13">
        <f>SUMSQ($H$3:H45)/D45</f>
        <v>56.895360515203805</v>
      </c>
      <c r="K45" s="13">
        <f>SUM($I$3:I45)/D45</f>
        <v>5.6351933526754827</v>
      </c>
      <c r="L45" s="14">
        <f t="shared" si="5"/>
        <v>12.66465475463519</v>
      </c>
      <c r="M45" s="14">
        <f>AVERAGE($L$3:L45)</f>
        <v>10.518099957288346</v>
      </c>
      <c r="N45" s="13">
        <f>SUM($H$3:H45)/J45</f>
        <v>-9.9344389642562508E-2</v>
      </c>
    </row>
    <row r="46" spans="1:15" x14ac:dyDescent="0.3">
      <c r="A46" s="12">
        <v>2018</v>
      </c>
      <c r="B46" s="12">
        <v>4</v>
      </c>
      <c r="C46" s="13">
        <v>116.37666666666667</v>
      </c>
      <c r="D46" s="12">
        <v>44</v>
      </c>
      <c r="E46" s="13">
        <f t="shared" si="0"/>
        <v>116.37666684256612</v>
      </c>
      <c r="F46" s="13">
        <f t="shared" si="1"/>
        <v>7.4065255170116098</v>
      </c>
      <c r="G46" s="13">
        <f t="shared" si="2"/>
        <v>116.3766693667893</v>
      </c>
      <c r="H46" s="13">
        <f t="shared" si="3"/>
        <v>2.7001226357015184E-6</v>
      </c>
      <c r="I46" s="13">
        <f t="shared" si="4"/>
        <v>2.7001226357015184E-6</v>
      </c>
      <c r="J46" s="13">
        <f>SUMSQ($H$3:H46)/D46</f>
        <v>55.602284139858426</v>
      </c>
      <c r="K46" s="13">
        <f>SUM($I$3:I46)/D46</f>
        <v>5.5071208378447372</v>
      </c>
      <c r="L46" s="14">
        <f t="shared" si="5"/>
        <v>2.3201580806875822E-6</v>
      </c>
      <c r="M46" s="14">
        <f>AVERAGE($L$3:L46)</f>
        <v>10.279052283717204</v>
      </c>
      <c r="N46" s="13">
        <f>SUM($H$3:H46)/J46</f>
        <v>-0.10165467572405072</v>
      </c>
    </row>
    <row r="47" spans="1:15" x14ac:dyDescent="0.3">
      <c r="A47" s="12">
        <v>2019</v>
      </c>
      <c r="B47" s="12">
        <v>1</v>
      </c>
      <c r="C47" s="15"/>
      <c r="D47" s="16"/>
      <c r="E47" s="16"/>
      <c r="F47" s="13"/>
      <c r="G47" s="13">
        <f>$E$46+$F$46</f>
        <v>123.78319235957774</v>
      </c>
      <c r="H47" s="15"/>
      <c r="I47" s="16"/>
      <c r="J47" s="16"/>
      <c r="K47" s="16"/>
      <c r="L47" s="16"/>
      <c r="M47" s="16"/>
      <c r="N47" s="17"/>
      <c r="O47" s="12">
        <v>1</v>
      </c>
    </row>
    <row r="48" spans="1:15" x14ac:dyDescent="0.3">
      <c r="A48" s="12">
        <v>2019</v>
      </c>
      <c r="B48" s="12">
        <v>2</v>
      </c>
      <c r="C48" s="18"/>
      <c r="F48" s="19"/>
      <c r="G48" s="13">
        <f>$E$46+O48*$F$46</f>
        <v>131.18971787658936</v>
      </c>
      <c r="H48" s="24"/>
      <c r="J48" s="5">
        <f>AVERAGE(J3:J46)</f>
        <v>73.362987923345386</v>
      </c>
      <c r="K48" s="5">
        <f>AVERAGE(K3:K46)</f>
        <v>6.2146194022265782</v>
      </c>
      <c r="N48" s="22">
        <f>MAX(N3:N46)</f>
        <v>0.38623209839071782</v>
      </c>
      <c r="O48" s="12">
        <v>2</v>
      </c>
    </row>
    <row r="49" spans="1:15" x14ac:dyDescent="0.3">
      <c r="A49" s="12">
        <v>2019</v>
      </c>
      <c r="B49" s="12">
        <v>3</v>
      </c>
      <c r="C49" s="18"/>
      <c r="F49" s="19"/>
      <c r="G49" s="13">
        <f t="shared" ref="G49:G69" si="6">$E$46+O49*$F$46</f>
        <v>138.59624339360096</v>
      </c>
      <c r="H49" s="18"/>
      <c r="K49" s="23">
        <f>1.25*K46</f>
        <v>6.8839010473059217</v>
      </c>
      <c r="N49" s="22">
        <f>MIN(N3:N46)</f>
        <v>-0.2753050435620682</v>
      </c>
      <c r="O49" s="12">
        <v>3</v>
      </c>
    </row>
    <row r="50" spans="1:15" x14ac:dyDescent="0.3">
      <c r="A50" s="12">
        <v>2019</v>
      </c>
      <c r="B50" s="12">
        <v>4</v>
      </c>
      <c r="C50" s="18"/>
      <c r="F50" s="19"/>
      <c r="G50" s="13">
        <f t="shared" si="6"/>
        <v>146.00276891061256</v>
      </c>
      <c r="H50" s="18"/>
      <c r="N50" s="19"/>
      <c r="O50" s="12">
        <v>4</v>
      </c>
    </row>
    <row r="51" spans="1:15" x14ac:dyDescent="0.3">
      <c r="A51" s="12">
        <v>2020</v>
      </c>
      <c r="B51" s="12">
        <v>1</v>
      </c>
      <c r="C51" s="18"/>
      <c r="F51" s="19"/>
      <c r="G51" s="13">
        <f t="shared" si="6"/>
        <v>153.40929442762416</v>
      </c>
      <c r="H51" s="18"/>
      <c r="N51" s="19"/>
      <c r="O51" s="12">
        <v>5</v>
      </c>
    </row>
    <row r="52" spans="1:15" x14ac:dyDescent="0.3">
      <c r="A52" s="12">
        <v>2020</v>
      </c>
      <c r="B52" s="12">
        <v>2</v>
      </c>
      <c r="C52" s="18"/>
      <c r="F52" s="19"/>
      <c r="G52" s="13">
        <f t="shared" si="6"/>
        <v>160.81581994463579</v>
      </c>
      <c r="H52" s="18"/>
      <c r="N52" s="19"/>
      <c r="O52" s="12">
        <v>6</v>
      </c>
    </row>
    <row r="53" spans="1:15" x14ac:dyDescent="0.3">
      <c r="A53" s="12">
        <v>2020</v>
      </c>
      <c r="B53" s="12">
        <v>3</v>
      </c>
      <c r="C53" s="18"/>
      <c r="F53" s="19"/>
      <c r="G53" s="13">
        <f t="shared" si="6"/>
        <v>168.22234546164739</v>
      </c>
      <c r="H53" s="18"/>
      <c r="N53" s="19"/>
      <c r="O53" s="12">
        <v>7</v>
      </c>
    </row>
    <row r="54" spans="1:15" x14ac:dyDescent="0.3">
      <c r="A54" s="12">
        <v>2020</v>
      </c>
      <c r="B54" s="12">
        <v>4</v>
      </c>
      <c r="C54" s="18"/>
      <c r="F54" s="19"/>
      <c r="G54" s="13">
        <f t="shared" si="6"/>
        <v>175.62887097865899</v>
      </c>
      <c r="H54" s="18"/>
      <c r="N54" s="19"/>
      <c r="O54" s="12">
        <v>8</v>
      </c>
    </row>
    <row r="55" spans="1:15" x14ac:dyDescent="0.3">
      <c r="A55" s="12">
        <v>2021</v>
      </c>
      <c r="B55" s="12">
        <v>1</v>
      </c>
      <c r="C55" s="18"/>
      <c r="F55" s="19"/>
      <c r="G55" s="13">
        <f t="shared" si="6"/>
        <v>183.03539649567062</v>
      </c>
      <c r="H55" s="18"/>
      <c r="N55" s="19"/>
      <c r="O55" s="12">
        <v>9</v>
      </c>
    </row>
    <row r="56" spans="1:15" x14ac:dyDescent="0.3">
      <c r="A56" s="12">
        <v>2021</v>
      </c>
      <c r="B56" s="12">
        <v>2</v>
      </c>
      <c r="C56" s="18"/>
      <c r="F56" s="19"/>
      <c r="G56" s="13">
        <f t="shared" si="6"/>
        <v>190.44192201268223</v>
      </c>
      <c r="H56" s="18"/>
      <c r="N56" s="19"/>
      <c r="O56" s="12">
        <v>10</v>
      </c>
    </row>
    <row r="57" spans="1:15" x14ac:dyDescent="0.3">
      <c r="A57" s="12">
        <v>2021</v>
      </c>
      <c r="B57" s="12">
        <v>3</v>
      </c>
      <c r="C57" s="18"/>
      <c r="F57" s="19"/>
      <c r="G57" s="13">
        <f t="shared" si="6"/>
        <v>197.84844752969383</v>
      </c>
      <c r="H57" s="18"/>
      <c r="N57" s="19"/>
      <c r="O57" s="12">
        <v>11</v>
      </c>
    </row>
    <row r="58" spans="1:15" x14ac:dyDescent="0.3">
      <c r="A58" s="12">
        <v>2021</v>
      </c>
      <c r="B58" s="12">
        <v>4</v>
      </c>
      <c r="C58" s="18"/>
      <c r="F58" s="19"/>
      <c r="G58" s="13">
        <f t="shared" si="6"/>
        <v>205.25497304670546</v>
      </c>
      <c r="H58" s="18"/>
      <c r="N58" s="19"/>
      <c r="O58" s="12">
        <v>12</v>
      </c>
    </row>
    <row r="59" spans="1:15" x14ac:dyDescent="0.3">
      <c r="A59" s="12">
        <v>2022</v>
      </c>
      <c r="B59" s="12">
        <v>1</v>
      </c>
      <c r="C59" s="18"/>
      <c r="F59" s="19"/>
      <c r="G59" s="13">
        <f t="shared" si="6"/>
        <v>212.66149856371703</v>
      </c>
      <c r="H59" s="18"/>
      <c r="N59" s="19"/>
      <c r="O59" s="12">
        <v>13</v>
      </c>
    </row>
    <row r="60" spans="1:15" x14ac:dyDescent="0.3">
      <c r="A60" s="12">
        <v>2022</v>
      </c>
      <c r="B60" s="12">
        <v>2</v>
      </c>
      <c r="C60" s="18"/>
      <c r="F60" s="19"/>
      <c r="G60" s="13">
        <f t="shared" si="6"/>
        <v>220.06802408072866</v>
      </c>
      <c r="H60" s="18"/>
      <c r="N60" s="19"/>
      <c r="O60" s="12">
        <v>14</v>
      </c>
    </row>
    <row r="61" spans="1:15" x14ac:dyDescent="0.3">
      <c r="A61" s="12">
        <v>2022</v>
      </c>
      <c r="B61" s="12">
        <v>3</v>
      </c>
      <c r="C61" s="18"/>
      <c r="F61" s="19"/>
      <c r="G61" s="13">
        <f t="shared" si="6"/>
        <v>227.47454959774026</v>
      </c>
      <c r="H61" s="18"/>
      <c r="N61" s="19"/>
      <c r="O61" s="12">
        <v>15</v>
      </c>
    </row>
    <row r="62" spans="1:15" x14ac:dyDescent="0.3">
      <c r="A62" s="12">
        <v>2022</v>
      </c>
      <c r="B62" s="12">
        <v>4</v>
      </c>
      <c r="C62" s="18"/>
      <c r="F62" s="19"/>
      <c r="G62" s="13">
        <f t="shared" si="6"/>
        <v>234.88107511475187</v>
      </c>
      <c r="H62" s="18"/>
      <c r="N62" s="19"/>
      <c r="O62" s="12">
        <v>16</v>
      </c>
    </row>
    <row r="63" spans="1:15" x14ac:dyDescent="0.3">
      <c r="A63" s="12">
        <v>2023</v>
      </c>
      <c r="B63" s="12">
        <v>1</v>
      </c>
      <c r="C63" s="18"/>
      <c r="F63" s="19"/>
      <c r="G63" s="13">
        <f t="shared" si="6"/>
        <v>242.2876006317635</v>
      </c>
      <c r="H63" s="18"/>
      <c r="N63" s="19"/>
      <c r="O63" s="12">
        <v>17</v>
      </c>
    </row>
    <row r="64" spans="1:15" x14ac:dyDescent="0.3">
      <c r="A64" s="12">
        <v>2023</v>
      </c>
      <c r="B64" s="12">
        <v>2</v>
      </c>
      <c r="C64" s="18"/>
      <c r="F64" s="19"/>
      <c r="G64" s="13">
        <f t="shared" si="6"/>
        <v>249.6941261487751</v>
      </c>
      <c r="H64" s="18"/>
      <c r="N64" s="19"/>
      <c r="O64" s="12">
        <v>18</v>
      </c>
    </row>
    <row r="65" spans="1:15" x14ac:dyDescent="0.3">
      <c r="A65" s="12">
        <v>2023</v>
      </c>
      <c r="B65" s="12">
        <v>3</v>
      </c>
      <c r="C65" s="18"/>
      <c r="F65" s="19"/>
      <c r="G65" s="13">
        <f t="shared" si="6"/>
        <v>257.1006516657867</v>
      </c>
      <c r="H65" s="18"/>
      <c r="N65" s="19"/>
      <c r="O65" s="12">
        <v>19</v>
      </c>
    </row>
    <row r="66" spans="1:15" x14ac:dyDescent="0.3">
      <c r="A66" s="12">
        <v>2023</v>
      </c>
      <c r="B66" s="12">
        <v>4</v>
      </c>
      <c r="C66" s="18"/>
      <c r="F66" s="19"/>
      <c r="G66" s="13">
        <f t="shared" si="6"/>
        <v>264.50717718279833</v>
      </c>
      <c r="H66" s="18"/>
      <c r="N66" s="19"/>
      <c r="O66" s="12">
        <v>20</v>
      </c>
    </row>
    <row r="67" spans="1:15" x14ac:dyDescent="0.3">
      <c r="A67" s="12">
        <v>2024</v>
      </c>
      <c r="B67" s="12">
        <v>1</v>
      </c>
      <c r="C67" s="18"/>
      <c r="F67" s="19"/>
      <c r="G67" s="13">
        <f t="shared" si="6"/>
        <v>271.91370269980996</v>
      </c>
      <c r="H67" s="18"/>
      <c r="N67" s="19"/>
      <c r="O67" s="12">
        <v>21</v>
      </c>
    </row>
    <row r="68" spans="1:15" x14ac:dyDescent="0.3">
      <c r="A68" s="12">
        <v>2024</v>
      </c>
      <c r="B68" s="12">
        <v>2</v>
      </c>
      <c r="C68" s="18"/>
      <c r="F68" s="19"/>
      <c r="G68" s="13">
        <f t="shared" si="6"/>
        <v>279.32022821682153</v>
      </c>
      <c r="H68" s="18"/>
      <c r="N68" s="19"/>
      <c r="O68" s="12">
        <v>22</v>
      </c>
    </row>
    <row r="69" spans="1:15" x14ac:dyDescent="0.3">
      <c r="A69" s="12">
        <v>2024</v>
      </c>
      <c r="B69" s="12">
        <v>3</v>
      </c>
      <c r="C69" s="18"/>
      <c r="F69" s="19"/>
      <c r="G69" s="13">
        <f t="shared" si="6"/>
        <v>286.72675373383311</v>
      </c>
      <c r="H69" s="18"/>
      <c r="N69" s="19"/>
      <c r="O69" s="12">
        <v>23</v>
      </c>
    </row>
    <row r="70" spans="1:15" x14ac:dyDescent="0.3">
      <c r="A70" s="12">
        <v>2024</v>
      </c>
      <c r="B70" s="12">
        <v>4</v>
      </c>
      <c r="C70" s="20"/>
      <c r="D70" s="1"/>
      <c r="E70" s="1"/>
      <c r="F70" s="21"/>
      <c r="G70" s="13">
        <f>$E$46+O70*$F$46</f>
        <v>294.13327925084479</v>
      </c>
      <c r="H70" s="20"/>
      <c r="I70" s="1"/>
      <c r="J70" s="1"/>
      <c r="K70" s="1"/>
      <c r="L70" s="1"/>
      <c r="M70" s="1"/>
      <c r="N70" s="21"/>
      <c r="O70" s="12">
        <v>24</v>
      </c>
    </row>
    <row r="71" spans="1:15" x14ac:dyDescent="0.3">
      <c r="G71" s="5"/>
    </row>
    <row r="106" spans="1:2" x14ac:dyDescent="0.3">
      <c r="A106" t="s">
        <v>28</v>
      </c>
    </row>
    <row r="107" spans="1:2" ht="15" thickBot="1" x14ac:dyDescent="0.35"/>
    <row r="108" spans="1:2" x14ac:dyDescent="0.3">
      <c r="A108" s="8" t="s">
        <v>29</v>
      </c>
      <c r="B108" s="8"/>
    </row>
    <row r="109" spans="1:2" x14ac:dyDescent="0.3">
      <c r="A109" t="s">
        <v>30</v>
      </c>
      <c r="B109">
        <v>0.95106346049189905</v>
      </c>
    </row>
    <row r="110" spans="1:2" x14ac:dyDescent="0.3">
      <c r="A110" t="s">
        <v>31</v>
      </c>
      <c r="B110">
        <v>0.90452170588282599</v>
      </c>
    </row>
    <row r="111" spans="1:2" x14ac:dyDescent="0.3">
      <c r="A111" t="s">
        <v>32</v>
      </c>
      <c r="B111">
        <v>0.90224841316575044</v>
      </c>
    </row>
    <row r="112" spans="1:2" x14ac:dyDescent="0.3">
      <c r="A112" t="s">
        <v>33</v>
      </c>
      <c r="B112">
        <v>10.416382645423099</v>
      </c>
    </row>
    <row r="113" spans="1:9" ht="15" thickBot="1" x14ac:dyDescent="0.35">
      <c r="A113" s="6" t="s">
        <v>34</v>
      </c>
      <c r="B113" s="6">
        <v>44</v>
      </c>
    </row>
    <row r="115" spans="1:9" ht="15" thickBot="1" x14ac:dyDescent="0.35">
      <c r="A115" t="s">
        <v>35</v>
      </c>
    </row>
    <row r="116" spans="1:9" x14ac:dyDescent="0.3">
      <c r="A116" s="7"/>
      <c r="B116" s="7" t="s">
        <v>40</v>
      </c>
      <c r="C116" s="7" t="s">
        <v>41</v>
      </c>
      <c r="D116" s="7" t="s">
        <v>42</v>
      </c>
      <c r="E116" s="7" t="s">
        <v>43</v>
      </c>
      <c r="F116" s="7" t="s">
        <v>44</v>
      </c>
    </row>
    <row r="117" spans="1:9" x14ac:dyDescent="0.3">
      <c r="A117" t="s">
        <v>36</v>
      </c>
      <c r="B117">
        <v>1</v>
      </c>
      <c r="C117">
        <v>43171.534255604121</v>
      </c>
      <c r="D117">
        <v>43171.534255604121</v>
      </c>
      <c r="E117">
        <v>397.89055720304634</v>
      </c>
      <c r="F117">
        <v>4.8582821057484664E-23</v>
      </c>
    </row>
    <row r="118" spans="1:9" x14ac:dyDescent="0.3">
      <c r="A118" t="s">
        <v>37</v>
      </c>
      <c r="B118">
        <v>42</v>
      </c>
      <c r="C118">
        <v>4557.0431514666034</v>
      </c>
      <c r="D118">
        <v>108.5010274158715</v>
      </c>
    </row>
    <row r="119" spans="1:9" ht="15" thickBot="1" x14ac:dyDescent="0.35">
      <c r="A119" s="6" t="s">
        <v>38</v>
      </c>
      <c r="B119" s="6">
        <v>43</v>
      </c>
      <c r="C119" s="6">
        <v>47728.577407070727</v>
      </c>
      <c r="D119" s="6"/>
      <c r="E119" s="6"/>
      <c r="F119" s="6"/>
    </row>
    <row r="120" spans="1:9" ht="15" thickBot="1" x14ac:dyDescent="0.35"/>
    <row r="121" spans="1:9" x14ac:dyDescent="0.3">
      <c r="A121" s="7"/>
      <c r="B121" s="7" t="s">
        <v>45</v>
      </c>
      <c r="C121" s="7" t="s">
        <v>33</v>
      </c>
      <c r="D121" s="7" t="s">
        <v>46</v>
      </c>
      <c r="E121" s="7" t="s">
        <v>47</v>
      </c>
      <c r="F121" s="7" t="s">
        <v>48</v>
      </c>
      <c r="G121" s="7" t="s">
        <v>49</v>
      </c>
      <c r="H121" s="7" t="s">
        <v>50</v>
      </c>
      <c r="I121" s="7" t="s">
        <v>51</v>
      </c>
    </row>
    <row r="122" spans="1:9" x14ac:dyDescent="0.3">
      <c r="A122" t="s">
        <v>39</v>
      </c>
      <c r="B122">
        <v>11.497093023255808</v>
      </c>
      <c r="C122">
        <v>3.194966879567843</v>
      </c>
      <c r="D122">
        <v>3.5985014732956873</v>
      </c>
      <c r="E122">
        <v>8.3737132126271473E-4</v>
      </c>
      <c r="F122">
        <v>5.0493888224889973</v>
      </c>
      <c r="G122">
        <v>17.944797224022619</v>
      </c>
      <c r="H122">
        <v>5.0493888224889973</v>
      </c>
      <c r="I122">
        <v>17.944797224022619</v>
      </c>
    </row>
    <row r="123" spans="1:9" ht="15" thickBot="1" x14ac:dyDescent="0.35">
      <c r="A123" s="6" t="s">
        <v>60</v>
      </c>
      <c r="B123" s="6">
        <v>2.4667352595724692</v>
      </c>
      <c r="C123" s="6">
        <v>0.12366326975680589</v>
      </c>
      <c r="D123" s="6">
        <v>19.947194218812985</v>
      </c>
      <c r="E123" s="6">
        <v>4.8582821057485011E-23</v>
      </c>
      <c r="F123" s="6">
        <v>2.2171726775655576</v>
      </c>
      <c r="G123" s="6">
        <v>2.7162978415793808</v>
      </c>
      <c r="H123" s="6">
        <v>2.2171726775655576</v>
      </c>
      <c r="I123" s="6">
        <v>2.7162978415793808</v>
      </c>
    </row>
    <row r="127" spans="1:9" x14ac:dyDescent="0.3">
      <c r="A127" t="s">
        <v>52</v>
      </c>
    </row>
    <row r="128" spans="1:9" ht="15" thickBot="1" x14ac:dyDescent="0.35"/>
    <row r="129" spans="1:3" x14ac:dyDescent="0.3">
      <c r="A129" s="7" t="s">
        <v>53</v>
      </c>
      <c r="B129" s="7" t="s">
        <v>61</v>
      </c>
      <c r="C129" s="7" t="s">
        <v>37</v>
      </c>
    </row>
    <row r="130" spans="1:3" x14ac:dyDescent="0.3">
      <c r="A130">
        <v>1</v>
      </c>
      <c r="B130">
        <v>13.963828282828278</v>
      </c>
      <c r="C130">
        <v>17.929505050505057</v>
      </c>
    </row>
    <row r="131" spans="1:3" x14ac:dyDescent="0.3">
      <c r="A131">
        <v>2</v>
      </c>
      <c r="B131">
        <v>16.430563542400748</v>
      </c>
      <c r="C131">
        <v>16.059436457599254</v>
      </c>
    </row>
    <row r="132" spans="1:3" x14ac:dyDescent="0.3">
      <c r="A132">
        <v>3</v>
      </c>
      <c r="B132">
        <v>18.897298801973214</v>
      </c>
      <c r="C132">
        <v>12.486034531360122</v>
      </c>
    </row>
    <row r="133" spans="1:3" x14ac:dyDescent="0.3">
      <c r="A133">
        <v>4</v>
      </c>
      <c r="B133">
        <v>21.364034061545684</v>
      </c>
      <c r="C133">
        <v>4.6992992717876483</v>
      </c>
    </row>
    <row r="134" spans="1:3" x14ac:dyDescent="0.3">
      <c r="A134">
        <v>5</v>
      </c>
      <c r="B134">
        <v>23.830769321118154</v>
      </c>
      <c r="C134">
        <v>-4.0574359877848174</v>
      </c>
    </row>
    <row r="135" spans="1:3" x14ac:dyDescent="0.3">
      <c r="A135">
        <v>6</v>
      </c>
      <c r="B135">
        <v>26.297504580690621</v>
      </c>
      <c r="C135">
        <v>-4.7941712473572871</v>
      </c>
    </row>
    <row r="136" spans="1:3" x14ac:dyDescent="0.3">
      <c r="A136">
        <v>7</v>
      </c>
      <c r="B136">
        <v>28.764239840263091</v>
      </c>
      <c r="C136">
        <v>-3.7942398402630921</v>
      </c>
    </row>
    <row r="137" spans="1:3" x14ac:dyDescent="0.3">
      <c r="A137">
        <v>8</v>
      </c>
      <c r="B137">
        <v>31.230975099835561</v>
      </c>
      <c r="C137">
        <v>-2.7043084331688938</v>
      </c>
    </row>
    <row r="138" spans="1:3" x14ac:dyDescent="0.3">
      <c r="A138">
        <v>9</v>
      </c>
      <c r="B138">
        <v>33.697710359408035</v>
      </c>
      <c r="C138">
        <v>-2.5310436927413669</v>
      </c>
    </row>
    <row r="139" spans="1:3" x14ac:dyDescent="0.3">
      <c r="A139">
        <v>10</v>
      </c>
      <c r="B139">
        <v>36.164445618980501</v>
      </c>
      <c r="C139">
        <v>-1.1377789523138304</v>
      </c>
    </row>
    <row r="140" spans="1:3" x14ac:dyDescent="0.3">
      <c r="A140">
        <v>11</v>
      </c>
      <c r="B140">
        <v>38.631180878552968</v>
      </c>
      <c r="C140">
        <v>-5.7611808785529703</v>
      </c>
    </row>
    <row r="141" spans="1:3" x14ac:dyDescent="0.3">
      <c r="A141">
        <v>12</v>
      </c>
      <c r="B141">
        <v>41.097916138125441</v>
      </c>
      <c r="C141">
        <v>-5.5445828047921069</v>
      </c>
    </row>
    <row r="142" spans="1:3" x14ac:dyDescent="0.3">
      <c r="A142">
        <v>13</v>
      </c>
      <c r="B142">
        <v>43.564651397697908</v>
      </c>
      <c r="C142">
        <v>-3.4279847310312448</v>
      </c>
    </row>
    <row r="143" spans="1:3" x14ac:dyDescent="0.3">
      <c r="A143">
        <v>14</v>
      </c>
      <c r="B143">
        <v>46.031386657270374</v>
      </c>
      <c r="C143">
        <v>-3.2880533239370422</v>
      </c>
    </row>
    <row r="144" spans="1:3" x14ac:dyDescent="0.3">
      <c r="A144">
        <v>15</v>
      </c>
      <c r="B144">
        <v>48.498121916842848</v>
      </c>
      <c r="C144">
        <v>-11.174788583509518</v>
      </c>
    </row>
    <row r="145" spans="1:3" x14ac:dyDescent="0.3">
      <c r="A145">
        <v>16</v>
      </c>
      <c r="B145">
        <v>50.964857176415315</v>
      </c>
      <c r="C145">
        <v>-17.468190509748645</v>
      </c>
    </row>
    <row r="146" spans="1:3" x14ac:dyDescent="0.3">
      <c r="A146">
        <v>17</v>
      </c>
      <c r="B146">
        <v>53.431592435987781</v>
      </c>
      <c r="C146">
        <v>-13.64825910265445</v>
      </c>
    </row>
    <row r="147" spans="1:3" x14ac:dyDescent="0.3">
      <c r="A147">
        <v>18</v>
      </c>
      <c r="B147">
        <v>55.898327695560255</v>
      </c>
      <c r="C147">
        <v>-11.924994362226919</v>
      </c>
    </row>
    <row r="148" spans="1:3" x14ac:dyDescent="0.3">
      <c r="A148">
        <v>19</v>
      </c>
      <c r="B148">
        <v>58.365062955132721</v>
      </c>
      <c r="C148">
        <v>-9.2083962884660551</v>
      </c>
    </row>
    <row r="149" spans="1:3" x14ac:dyDescent="0.3">
      <c r="A149">
        <v>20</v>
      </c>
      <c r="B149">
        <v>60.831798214705195</v>
      </c>
      <c r="C149">
        <v>-10.378464881371855</v>
      </c>
    </row>
    <row r="150" spans="1:3" x14ac:dyDescent="0.3">
      <c r="A150">
        <v>21</v>
      </c>
      <c r="B150">
        <v>63.298533474277662</v>
      </c>
      <c r="C150">
        <v>-10.201866807610998</v>
      </c>
    </row>
    <row r="151" spans="1:3" x14ac:dyDescent="0.3">
      <c r="A151">
        <v>22</v>
      </c>
      <c r="B151">
        <v>65.765268733850121</v>
      </c>
      <c r="C151">
        <v>-4.8219354005167858</v>
      </c>
    </row>
    <row r="152" spans="1:3" x14ac:dyDescent="0.3">
      <c r="A152">
        <v>23</v>
      </c>
      <c r="B152">
        <v>68.232003993422609</v>
      </c>
      <c r="C152">
        <v>-4.7586706600892725</v>
      </c>
    </row>
    <row r="153" spans="1:3" x14ac:dyDescent="0.3">
      <c r="A153">
        <v>24</v>
      </c>
      <c r="B153">
        <v>70.698739252995068</v>
      </c>
      <c r="C153">
        <v>-2.7420725863284048</v>
      </c>
    </row>
    <row r="154" spans="1:3" x14ac:dyDescent="0.3">
      <c r="A154">
        <v>25</v>
      </c>
      <c r="B154">
        <v>73.165474512567528</v>
      </c>
      <c r="C154">
        <v>3.1678588207658009</v>
      </c>
    </row>
    <row r="155" spans="1:3" x14ac:dyDescent="0.3">
      <c r="A155">
        <v>26</v>
      </c>
      <c r="B155">
        <v>75.632209772140016</v>
      </c>
      <c r="C155">
        <v>5.7044568945266434</v>
      </c>
    </row>
    <row r="156" spans="1:3" x14ac:dyDescent="0.3">
      <c r="A156">
        <v>27</v>
      </c>
      <c r="B156">
        <v>78.098945031712475</v>
      </c>
      <c r="C156">
        <v>9.0277216349541902</v>
      </c>
    </row>
    <row r="157" spans="1:3" x14ac:dyDescent="0.3">
      <c r="A157">
        <v>28</v>
      </c>
      <c r="B157">
        <v>80.565680291284934</v>
      </c>
      <c r="C157">
        <v>10.4176530420484</v>
      </c>
    </row>
    <row r="158" spans="1:3" x14ac:dyDescent="0.3">
      <c r="A158">
        <v>29</v>
      </c>
      <c r="B158">
        <v>83.032415550857422</v>
      </c>
      <c r="C158">
        <v>13.820917782475888</v>
      </c>
    </row>
    <row r="159" spans="1:3" x14ac:dyDescent="0.3">
      <c r="A159">
        <v>30</v>
      </c>
      <c r="B159">
        <v>85.499150810429882</v>
      </c>
      <c r="C159">
        <v>23.454182522903452</v>
      </c>
    </row>
    <row r="160" spans="1:3" x14ac:dyDescent="0.3">
      <c r="A160">
        <v>31</v>
      </c>
      <c r="B160">
        <v>87.965886070002341</v>
      </c>
      <c r="C160">
        <v>23.747447263330983</v>
      </c>
    </row>
    <row r="161" spans="1:3" x14ac:dyDescent="0.3">
      <c r="A161">
        <v>32</v>
      </c>
      <c r="B161">
        <v>90.432621329574829</v>
      </c>
      <c r="C161">
        <v>20.104045337091847</v>
      </c>
    </row>
    <row r="162" spans="1:3" x14ac:dyDescent="0.3">
      <c r="A162">
        <v>33</v>
      </c>
      <c r="B162">
        <v>92.899356589147288</v>
      </c>
      <c r="C162">
        <v>5.1339767441860573</v>
      </c>
    </row>
    <row r="163" spans="1:3" x14ac:dyDescent="0.3">
      <c r="A163">
        <v>34</v>
      </c>
      <c r="B163">
        <v>95.366091848719748</v>
      </c>
      <c r="C163">
        <v>4.8905748179469128</v>
      </c>
    </row>
    <row r="164" spans="1:3" x14ac:dyDescent="0.3">
      <c r="A164">
        <v>35</v>
      </c>
      <c r="B164">
        <v>97.832827108292236</v>
      </c>
      <c r="C164">
        <v>-1.6228271082922419</v>
      </c>
    </row>
    <row r="165" spans="1:3" x14ac:dyDescent="0.3">
      <c r="A165">
        <v>36</v>
      </c>
      <c r="B165">
        <v>100.2995623678647</v>
      </c>
      <c r="C165">
        <v>-5.5062290345313585</v>
      </c>
    </row>
    <row r="166" spans="1:3" x14ac:dyDescent="0.3">
      <c r="A166">
        <v>37</v>
      </c>
      <c r="B166">
        <v>102.76629762743715</v>
      </c>
      <c r="C166">
        <v>6.1237023725628461</v>
      </c>
    </row>
    <row r="167" spans="1:3" x14ac:dyDescent="0.3">
      <c r="A167">
        <v>38</v>
      </c>
      <c r="B167">
        <v>105.23303288700964</v>
      </c>
      <c r="C167">
        <v>6.9336337796570291</v>
      </c>
    </row>
    <row r="168" spans="1:3" x14ac:dyDescent="0.3">
      <c r="A168">
        <v>39</v>
      </c>
      <c r="B168">
        <v>107.6997681465821</v>
      </c>
      <c r="C168">
        <v>-1.5697681465821063</v>
      </c>
    </row>
    <row r="169" spans="1:3" x14ac:dyDescent="0.3">
      <c r="A169">
        <v>40</v>
      </c>
      <c r="B169">
        <v>110.16650340615459</v>
      </c>
      <c r="C169">
        <v>-9.4931700728212576</v>
      </c>
    </row>
    <row r="170" spans="1:3" x14ac:dyDescent="0.3">
      <c r="A170">
        <v>41</v>
      </c>
      <c r="B170">
        <v>112.63323866572705</v>
      </c>
      <c r="C170">
        <v>-5.709905332393717</v>
      </c>
    </row>
    <row r="171" spans="1:3" x14ac:dyDescent="0.3">
      <c r="A171">
        <v>42</v>
      </c>
      <c r="B171">
        <v>115.09997392529951</v>
      </c>
      <c r="C171">
        <v>-15.083307258632843</v>
      </c>
    </row>
    <row r="172" spans="1:3" x14ac:dyDescent="0.3">
      <c r="A172">
        <v>43</v>
      </c>
      <c r="B172">
        <v>117.566709184872</v>
      </c>
      <c r="C172">
        <v>-7.6900425182053311</v>
      </c>
    </row>
    <row r="173" spans="1:3" ht="15" thickBot="1" x14ac:dyDescent="0.35">
      <c r="A173" s="6">
        <v>44</v>
      </c>
      <c r="B173" s="6">
        <v>120.03344444444446</v>
      </c>
      <c r="C173" s="6">
        <v>-3.6567777777777906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D99B-2B18-4901-A97F-9966101343BD}">
  <dimension ref="A1:O152"/>
  <sheetViews>
    <sheetView topLeftCell="A22" zoomScale="85" zoomScaleNormal="85" workbookViewId="0">
      <selection activeCell="G46" sqref="G46:G69"/>
    </sheetView>
  </sheetViews>
  <sheetFormatPr baseColWidth="10" defaultRowHeight="14.4" x14ac:dyDescent="0.3"/>
  <cols>
    <col min="1" max="1" width="29.21875" bestFit="1" customWidth="1"/>
    <col min="2" max="2" width="8.6640625" bestFit="1" customWidth="1"/>
    <col min="3" max="3" width="8.6640625" customWidth="1"/>
    <col min="4" max="4" width="18.5546875" bestFit="1" customWidth="1"/>
    <col min="6" max="6" width="18.5546875" bestFit="1" customWidth="1"/>
    <col min="7" max="7" width="19.88671875" customWidth="1"/>
    <col min="10" max="10" width="18.6640625" bestFit="1" customWidth="1"/>
    <col min="14" max="14" width="11.6640625" bestFit="1" customWidth="1"/>
    <col min="15" max="15" width="13" bestFit="1" customWidth="1"/>
    <col min="16" max="16" width="31.109375" bestFit="1" customWidth="1"/>
  </cols>
  <sheetData>
    <row r="1" spans="1:15" x14ac:dyDescent="0.3">
      <c r="A1" s="12" t="s">
        <v>7</v>
      </c>
      <c r="B1" s="12" t="s">
        <v>8</v>
      </c>
      <c r="C1" s="12" t="s">
        <v>9</v>
      </c>
      <c r="D1" s="12" t="s">
        <v>26</v>
      </c>
      <c r="E1" s="12" t="s">
        <v>27</v>
      </c>
      <c r="F1" s="12" t="s">
        <v>25</v>
      </c>
      <c r="G1" s="12" t="s">
        <v>62</v>
      </c>
      <c r="H1" s="12" t="s">
        <v>57</v>
      </c>
      <c r="I1" s="12" t="s">
        <v>72</v>
      </c>
      <c r="J1" s="12" t="s">
        <v>64</v>
      </c>
      <c r="K1" s="12" t="s">
        <v>73</v>
      </c>
      <c r="L1" s="12" t="s">
        <v>66</v>
      </c>
      <c r="M1" s="12" t="s">
        <v>67</v>
      </c>
      <c r="N1" s="12" t="s">
        <v>68</v>
      </c>
    </row>
    <row r="2" spans="1:15" x14ac:dyDescent="0.3">
      <c r="A2" s="12">
        <v>2008</v>
      </c>
      <c r="B2" s="12">
        <v>1</v>
      </c>
      <c r="C2" s="12">
        <v>1</v>
      </c>
      <c r="D2" s="12">
        <f>POWER(C2,2)</f>
        <v>1</v>
      </c>
      <c r="E2" s="12">
        <f>POWER(C2,3)</f>
        <v>1</v>
      </c>
      <c r="F2" s="13">
        <v>31.893333333333334</v>
      </c>
      <c r="G2" s="13">
        <f>C2*$B$100+D2*$B$101+E2*$B$102+$B$99</f>
        <v>33.788603051794539</v>
      </c>
      <c r="H2" s="13">
        <f>G2-F2</f>
        <v>1.8952697184612042</v>
      </c>
      <c r="I2" s="13">
        <f>ABS(H2)</f>
        <v>1.8952697184612042</v>
      </c>
      <c r="J2" s="13">
        <f>SUMSQ($H$2:H2)/C2</f>
        <v>3.5920473057160121</v>
      </c>
      <c r="K2" s="13">
        <f>SUM($I$2:I2)/C3</f>
        <v>0.94763485923060209</v>
      </c>
      <c r="L2" s="13">
        <f>100*(I2/F2)</f>
        <v>5.9425262911618022</v>
      </c>
      <c r="M2" s="13">
        <f>AVERAGE($L$2:L2)</f>
        <v>5.9425262911618022</v>
      </c>
      <c r="N2" s="13">
        <f>SUM($H$2:H2)/J2</f>
        <v>0.52762938713119623</v>
      </c>
      <c r="O2">
        <f>9.74996733*A2+1.10063297*B2+(-19562.22800685)</f>
        <v>16.807024760000786</v>
      </c>
    </row>
    <row r="3" spans="1:15" x14ac:dyDescent="0.3">
      <c r="A3" s="12">
        <v>2008</v>
      </c>
      <c r="B3" s="12">
        <v>2</v>
      </c>
      <c r="C3" s="12">
        <v>2</v>
      </c>
      <c r="D3" s="12">
        <f t="shared" ref="D3:D66" si="0">POWER(C3,2)</f>
        <v>4</v>
      </c>
      <c r="E3" s="12">
        <f t="shared" ref="E3:E66" si="1">POWER(C3,3)</f>
        <v>8</v>
      </c>
      <c r="F3" s="13">
        <v>32.49</v>
      </c>
      <c r="G3" s="13">
        <f t="shared" ref="G3:G66" si="2">C3*$B$100+D3*$B$101+E3*$B$102+$B$99</f>
        <v>30.978353643788967</v>
      </c>
      <c r="H3" s="13">
        <f t="shared" ref="H3:H45" si="3">G3-F3</f>
        <v>-1.5116463562110347</v>
      </c>
      <c r="I3" s="13">
        <f t="shared" ref="I3:I45" si="4">ABS(H3)</f>
        <v>1.5116463562110347</v>
      </c>
      <c r="J3" s="13">
        <f>SUMSQ($H$2:H3)/C3</f>
        <v>2.9385610059810552</v>
      </c>
      <c r="K3" s="13">
        <f>SUM($I$2:I3)/C4</f>
        <v>1.135638691557413</v>
      </c>
      <c r="L3" s="13">
        <f t="shared" ref="L3:L45" si="5">100*(I3/F3)</f>
        <v>4.6526511425393489</v>
      </c>
      <c r="M3" s="13">
        <f>AVERAGE($L$2:L3)</f>
        <v>5.2975887168505755</v>
      </c>
      <c r="N3" s="13">
        <f>SUM($H$2:H3)/J3</f>
        <v>0.13054803404433479</v>
      </c>
    </row>
    <row r="4" spans="1:15" x14ac:dyDescent="0.3">
      <c r="A4" s="12">
        <v>2008</v>
      </c>
      <c r="B4" s="12">
        <v>3</v>
      </c>
      <c r="C4" s="12">
        <v>3</v>
      </c>
      <c r="D4" s="12">
        <f t="shared" si="0"/>
        <v>9</v>
      </c>
      <c r="E4" s="12">
        <f t="shared" si="1"/>
        <v>27</v>
      </c>
      <c r="F4" s="13">
        <v>31.383333333333336</v>
      </c>
      <c r="G4" s="13">
        <f t="shared" si="2"/>
        <v>28.778065937867591</v>
      </c>
      <c r="H4" s="13">
        <f t="shared" si="3"/>
        <v>-2.605267395465745</v>
      </c>
      <c r="I4" s="13">
        <f t="shared" si="4"/>
        <v>2.605267395465745</v>
      </c>
      <c r="J4" s="13">
        <f>SUMSQ($H$2:H4)/C4</f>
        <v>4.2215134046129927</v>
      </c>
      <c r="K4" s="13">
        <f>SUM($I$2:I4)/C5</f>
        <v>1.503045867534496</v>
      </c>
      <c r="L4" s="13">
        <f t="shared" si="5"/>
        <v>8.3014362043518162</v>
      </c>
      <c r="M4" s="13">
        <f>AVERAGE($L$2:L4)</f>
        <v>6.2988712126843227</v>
      </c>
      <c r="N4" s="13">
        <f>SUM($H$2:H4)/J4</f>
        <v>-0.52626719858046855</v>
      </c>
    </row>
    <row r="5" spans="1:15" x14ac:dyDescent="0.3">
      <c r="A5" s="12">
        <v>2008</v>
      </c>
      <c r="B5" s="12">
        <v>4</v>
      </c>
      <c r="C5" s="12">
        <v>4</v>
      </c>
      <c r="D5" s="12">
        <f t="shared" si="0"/>
        <v>16</v>
      </c>
      <c r="E5" s="12">
        <f t="shared" si="1"/>
        <v>64</v>
      </c>
      <c r="F5" s="13">
        <v>26.063333333333333</v>
      </c>
      <c r="G5" s="13">
        <f t="shared" si="2"/>
        <v>27.158579225256936</v>
      </c>
      <c r="H5" s="13">
        <f t="shared" si="3"/>
        <v>1.0952458919236037</v>
      </c>
      <c r="I5" s="13">
        <f t="shared" si="4"/>
        <v>1.0952458919236037</v>
      </c>
      <c r="J5" s="13">
        <f>SUMSQ($H$2:H5)/C5</f>
        <v>3.466025944403627</v>
      </c>
      <c r="K5" s="13">
        <f>SUM($I$2:I5)/C6</f>
        <v>1.4214858724123176</v>
      </c>
      <c r="L5" s="13">
        <f t="shared" si="5"/>
        <v>4.2022479546883371</v>
      </c>
      <c r="M5" s="13">
        <f>AVERAGE($L$2:L5)</f>
        <v>5.774715398185327</v>
      </c>
      <c r="N5" s="13">
        <f>SUM($H$2:H5)/J5</f>
        <v>-0.32498260525449779</v>
      </c>
    </row>
    <row r="6" spans="1:15" x14ac:dyDescent="0.3">
      <c r="A6" s="12">
        <v>2009</v>
      </c>
      <c r="B6" s="12">
        <v>1</v>
      </c>
      <c r="C6" s="12">
        <v>5</v>
      </c>
      <c r="D6" s="12">
        <f t="shared" si="0"/>
        <v>25</v>
      </c>
      <c r="E6" s="12">
        <f t="shared" si="1"/>
        <v>125</v>
      </c>
      <c r="F6" s="13">
        <v>19.773333333333337</v>
      </c>
      <c r="G6" s="13">
        <f t="shared" si="2"/>
        <v>26.090732797183513</v>
      </c>
      <c r="H6" s="13">
        <f t="shared" si="3"/>
        <v>6.317399463850176</v>
      </c>
      <c r="I6" s="13">
        <f t="shared" si="4"/>
        <v>6.317399463850176</v>
      </c>
      <c r="J6" s="13">
        <f>SUMSQ($H$2:H6)/C6</f>
        <v>10.7547279526938</v>
      </c>
      <c r="K6" s="13">
        <f>SUM($I$2:I6)/C7</f>
        <v>2.2374714709852941</v>
      </c>
      <c r="L6" s="13">
        <f t="shared" si="5"/>
        <v>31.949086971595626</v>
      </c>
      <c r="M6" s="13">
        <f>AVERAGE($L$2:L6)</f>
        <v>11.009589712867387</v>
      </c>
      <c r="N6" s="13">
        <f>SUM($H$2:H6)/J6</f>
        <v>0.4826715603957219</v>
      </c>
    </row>
    <row r="7" spans="1:15" x14ac:dyDescent="0.3">
      <c r="A7" s="12">
        <v>2009</v>
      </c>
      <c r="B7" s="12">
        <v>2</v>
      </c>
      <c r="C7" s="12">
        <v>6</v>
      </c>
      <c r="D7" s="12">
        <f t="shared" si="0"/>
        <v>36</v>
      </c>
      <c r="E7" s="12">
        <f t="shared" si="1"/>
        <v>216</v>
      </c>
      <c r="F7" s="13">
        <v>21.503333333333334</v>
      </c>
      <c r="G7" s="13">
        <f t="shared" si="2"/>
        <v>25.545365944873847</v>
      </c>
      <c r="H7" s="13">
        <f t="shared" si="3"/>
        <v>4.0420326115405132</v>
      </c>
      <c r="I7" s="13">
        <f t="shared" si="4"/>
        <v>4.0420326115405132</v>
      </c>
      <c r="J7" s="13">
        <f>SUMSQ($H$2:H7)/C7</f>
        <v>11.685277899371004</v>
      </c>
      <c r="K7" s="13">
        <f>SUM($I$2:I7)/C8</f>
        <v>2.4952659196360396</v>
      </c>
      <c r="L7" s="13">
        <f t="shared" si="5"/>
        <v>18.7972373812146</v>
      </c>
      <c r="M7" s="13">
        <f>AVERAGE($L$2:L7)</f>
        <v>12.307530990925256</v>
      </c>
      <c r="N7" s="13">
        <f>SUM($H$2:H7)/J7</f>
        <v>0.79014243508883208</v>
      </c>
    </row>
    <row r="8" spans="1:15" x14ac:dyDescent="0.3">
      <c r="A8" s="12">
        <v>2009</v>
      </c>
      <c r="B8" s="12">
        <v>3</v>
      </c>
      <c r="C8" s="12">
        <v>7</v>
      </c>
      <c r="D8" s="12">
        <f t="shared" si="0"/>
        <v>49</v>
      </c>
      <c r="E8" s="12">
        <f t="shared" si="1"/>
        <v>343</v>
      </c>
      <c r="F8" s="13">
        <v>24.97</v>
      </c>
      <c r="G8" s="13">
        <f t="shared" si="2"/>
        <v>25.493317959554453</v>
      </c>
      <c r="H8" s="13">
        <f t="shared" si="3"/>
        <v>0.52331795955445415</v>
      </c>
      <c r="I8" s="13">
        <f t="shared" si="4"/>
        <v>0.52331795955445415</v>
      </c>
      <c r="J8" s="13">
        <f>SUMSQ($H$2:H8)/C8</f>
        <v>10.055075583288323</v>
      </c>
      <c r="K8" s="13">
        <f>SUM($I$2:I8)/C9</f>
        <v>2.2487724246258414</v>
      </c>
      <c r="L8" s="13">
        <f t="shared" si="5"/>
        <v>2.0957867823566447</v>
      </c>
      <c r="M8" s="13">
        <f>AVERAGE($L$2:L8)</f>
        <v>10.848710389701168</v>
      </c>
      <c r="N8" s="13">
        <f>SUM($H$2:H8)/J8</f>
        <v>0.97029125368966551</v>
      </c>
    </row>
    <row r="9" spans="1:15" x14ac:dyDescent="0.3">
      <c r="A9" s="12">
        <v>2009</v>
      </c>
      <c r="B9" s="12">
        <v>4</v>
      </c>
      <c r="C9" s="12">
        <v>8</v>
      </c>
      <c r="D9" s="12">
        <f t="shared" si="0"/>
        <v>64</v>
      </c>
      <c r="E9" s="12">
        <f t="shared" si="1"/>
        <v>512</v>
      </c>
      <c r="F9" s="13">
        <v>28.526666666666667</v>
      </c>
      <c r="G9" s="13">
        <f t="shared" si="2"/>
        <v>25.90542813245186</v>
      </c>
      <c r="H9" s="13">
        <f t="shared" si="3"/>
        <v>-2.6212385342148075</v>
      </c>
      <c r="I9" s="13">
        <f t="shared" si="4"/>
        <v>2.6212385342148075</v>
      </c>
      <c r="J9" s="13">
        <f>SUMSQ($H$2:H9)/C9</f>
        <v>9.6570525670338565</v>
      </c>
      <c r="K9" s="13">
        <f>SUM($I$2:I9)/C10</f>
        <v>2.2901575479135041</v>
      </c>
      <c r="L9" s="13">
        <f t="shared" si="5"/>
        <v>9.1887305476097492</v>
      </c>
      <c r="M9" s="13">
        <f>AVERAGE($L$2:L9)</f>
        <v>10.641212909439741</v>
      </c>
      <c r="N9" s="13">
        <f>SUM($H$2:H9)/J9</f>
        <v>0.73885000727814187</v>
      </c>
    </row>
    <row r="10" spans="1:15" x14ac:dyDescent="0.3">
      <c r="A10" s="12">
        <v>2010</v>
      </c>
      <c r="B10" s="12">
        <v>1</v>
      </c>
      <c r="C10" s="12">
        <v>9</v>
      </c>
      <c r="D10" s="12">
        <f t="shared" si="0"/>
        <v>81</v>
      </c>
      <c r="E10" s="12">
        <f t="shared" si="1"/>
        <v>729</v>
      </c>
      <c r="F10" s="13">
        <v>31.166666666666668</v>
      </c>
      <c r="G10" s="13">
        <f t="shared" si="2"/>
        <v>26.752535754792575</v>
      </c>
      <c r="H10" s="13">
        <f t="shared" si="3"/>
        <v>-4.4141309118740928</v>
      </c>
      <c r="I10" s="13">
        <f t="shared" si="4"/>
        <v>4.4141309118740928</v>
      </c>
      <c r="J10" s="13">
        <f>SUMSQ($H$2:H10)/C10</f>
        <v>10.748996915937029</v>
      </c>
      <c r="K10" s="13">
        <f>SUM($I$2:I10)/C11</f>
        <v>2.5025548843095633</v>
      </c>
      <c r="L10" s="13">
        <f t="shared" si="5"/>
        <v>14.16298688301848</v>
      </c>
      <c r="M10" s="13">
        <f>AVERAGE($L$2:L10)</f>
        <v>11.032521128726266</v>
      </c>
      <c r="N10" s="13">
        <f>SUM($H$2:H10)/J10</f>
        <v>0.25313826665351435</v>
      </c>
    </row>
    <row r="11" spans="1:15" x14ac:dyDescent="0.3">
      <c r="A11" s="12">
        <v>2010</v>
      </c>
      <c r="B11" s="12">
        <v>2</v>
      </c>
      <c r="C11" s="12">
        <v>10</v>
      </c>
      <c r="D11" s="12">
        <f t="shared" si="0"/>
        <v>100</v>
      </c>
      <c r="E11" s="12">
        <f t="shared" si="1"/>
        <v>1000</v>
      </c>
      <c r="F11" s="13">
        <v>35.026666666666671</v>
      </c>
      <c r="G11" s="13">
        <f t="shared" si="2"/>
        <v>28.005480117803117</v>
      </c>
      <c r="H11" s="13">
        <f t="shared" si="3"/>
        <v>-7.0211865488635539</v>
      </c>
      <c r="I11" s="13">
        <f t="shared" si="4"/>
        <v>7.0211865488635539</v>
      </c>
      <c r="J11" s="13">
        <f>SUMSQ($H$2:H11)/C11</f>
        <v>14.603803279737576</v>
      </c>
      <c r="K11" s="13">
        <f>SUM($I$2:I11)/C12</f>
        <v>2.9133395810871989</v>
      </c>
      <c r="L11" s="13">
        <f t="shared" si="5"/>
        <v>20.045260417387382</v>
      </c>
      <c r="M11" s="13">
        <f>AVERAGE($L$2:L11)</f>
        <v>11.933795057592379</v>
      </c>
      <c r="N11" s="13">
        <f>SUM($H$2:H11)/J11</f>
        <v>-0.29445782163237655</v>
      </c>
    </row>
    <row r="12" spans="1:15" x14ac:dyDescent="0.3">
      <c r="A12" s="12">
        <v>2010</v>
      </c>
      <c r="B12" s="12">
        <v>3</v>
      </c>
      <c r="C12" s="12">
        <v>11</v>
      </c>
      <c r="D12" s="12">
        <f t="shared" si="0"/>
        <v>121</v>
      </c>
      <c r="E12" s="12">
        <f t="shared" si="1"/>
        <v>1331</v>
      </c>
      <c r="F12" s="13">
        <v>32.869999999999997</v>
      </c>
      <c r="G12" s="13">
        <f t="shared" si="2"/>
        <v>29.635100512710025</v>
      </c>
      <c r="H12" s="13">
        <f t="shared" si="3"/>
        <v>-3.2348994872899723</v>
      </c>
      <c r="I12" s="13">
        <f t="shared" si="4"/>
        <v>3.2348994872899723</v>
      </c>
      <c r="J12" s="13">
        <f>SUMSQ($H$2:H12)/C12</f>
        <v>14.227509771840426</v>
      </c>
      <c r="K12" s="13">
        <f>SUM($I$2:I12)/C13</f>
        <v>2.9401362399374302</v>
      </c>
      <c r="L12" s="13">
        <f t="shared" si="5"/>
        <v>9.8414952457863478</v>
      </c>
      <c r="M12" s="13">
        <f>AVERAGE($L$2:L12)</f>
        <v>11.743585983791831</v>
      </c>
      <c r="N12" s="13">
        <f>SUM($H$2:H12)/J12</f>
        <v>-0.52961507034091027</v>
      </c>
    </row>
    <row r="13" spans="1:15" x14ac:dyDescent="0.3">
      <c r="A13" s="12">
        <v>2010</v>
      </c>
      <c r="B13" s="12">
        <v>4</v>
      </c>
      <c r="C13" s="12">
        <v>12</v>
      </c>
      <c r="D13" s="12">
        <f t="shared" si="0"/>
        <v>144</v>
      </c>
      <c r="E13" s="12">
        <f t="shared" si="1"/>
        <v>1728</v>
      </c>
      <c r="F13" s="13">
        <v>35.553333333333335</v>
      </c>
      <c r="G13" s="13">
        <f t="shared" si="2"/>
        <v>31.612236230739789</v>
      </c>
      <c r="H13" s="13">
        <f t="shared" si="3"/>
        <v>-3.9410971025935453</v>
      </c>
      <c r="I13" s="13">
        <f t="shared" si="4"/>
        <v>3.9410971025935453</v>
      </c>
      <c r="J13" s="13">
        <f>SUMSQ($H$2:H13)/C13</f>
        <v>14.33623782185966</v>
      </c>
      <c r="K13" s="13">
        <f>SUM($I$2:I13)/C14</f>
        <v>3.0171332293725159</v>
      </c>
      <c r="L13" s="13">
        <f t="shared" si="5"/>
        <v>11.085028415320302</v>
      </c>
      <c r="M13" s="13">
        <f>AVERAGE($L$2:L13)</f>
        <v>11.688706186419203</v>
      </c>
      <c r="N13" s="13">
        <f>SUM($H$2:H13)/J13</f>
        <v>-0.80050295159613483</v>
      </c>
    </row>
    <row r="14" spans="1:15" x14ac:dyDescent="0.3">
      <c r="A14" s="12">
        <v>2011</v>
      </c>
      <c r="B14" s="12">
        <v>1</v>
      </c>
      <c r="C14" s="12">
        <v>13</v>
      </c>
      <c r="D14" s="12">
        <f t="shared" si="0"/>
        <v>169</v>
      </c>
      <c r="E14" s="12">
        <f t="shared" si="1"/>
        <v>2197</v>
      </c>
      <c r="F14" s="13">
        <v>40.136666666666663</v>
      </c>
      <c r="G14" s="13">
        <f t="shared" si="2"/>
        <v>33.907726563118942</v>
      </c>
      <c r="H14" s="13">
        <f t="shared" si="3"/>
        <v>-6.2289401035477212</v>
      </c>
      <c r="I14" s="13">
        <f t="shared" si="4"/>
        <v>6.2289401035477212</v>
      </c>
      <c r="J14" s="13">
        <f>SUMSQ($H$2:H14)/C14</f>
        <v>16.21804220583854</v>
      </c>
      <c r="K14" s="13">
        <f>SUM($I$2:I14)/C15</f>
        <v>3.2465480060993164</v>
      </c>
      <c r="L14" s="13">
        <f t="shared" si="5"/>
        <v>15.519325895393376</v>
      </c>
      <c r="M14" s="13">
        <f>AVERAGE($L$2:L14)</f>
        <v>11.983369240955678</v>
      </c>
      <c r="N14" s="13">
        <f>SUM($H$2:H14)/J14</f>
        <v>-1.0916940879803989</v>
      </c>
    </row>
    <row r="15" spans="1:15" x14ac:dyDescent="0.3">
      <c r="A15" s="12">
        <v>2011</v>
      </c>
      <c r="B15" s="12">
        <v>2</v>
      </c>
      <c r="C15" s="12">
        <v>14</v>
      </c>
      <c r="D15" s="12">
        <f t="shared" si="0"/>
        <v>196</v>
      </c>
      <c r="E15" s="12">
        <f t="shared" si="1"/>
        <v>2744</v>
      </c>
      <c r="F15" s="13">
        <v>42.743333333333332</v>
      </c>
      <c r="G15" s="13">
        <f t="shared" si="2"/>
        <v>36.492410801074001</v>
      </c>
      <c r="H15" s="13">
        <f t="shared" si="3"/>
        <v>-6.2509225322593309</v>
      </c>
      <c r="I15" s="13">
        <f t="shared" si="4"/>
        <v>6.2509225322593309</v>
      </c>
      <c r="J15" s="13">
        <f>SUMSQ($H$2:H15)/C15</f>
        <v>17.850612941443458</v>
      </c>
      <c r="K15" s="13">
        <f>SUM($I$2:I15)/C16</f>
        <v>3.4468396411766506</v>
      </c>
      <c r="L15" s="13">
        <f t="shared" si="5"/>
        <v>14.624321607095059</v>
      </c>
      <c r="M15" s="13">
        <f>AVERAGE($L$2:L15)</f>
        <v>12.172008695679919</v>
      </c>
      <c r="N15" s="13">
        <f>SUM($H$2:H15)/J15</f>
        <v>-1.3420302936136985</v>
      </c>
    </row>
    <row r="16" spans="1:15" x14ac:dyDescent="0.3">
      <c r="A16" s="12">
        <v>2011</v>
      </c>
      <c r="B16" s="12">
        <v>3</v>
      </c>
      <c r="C16" s="12">
        <v>15</v>
      </c>
      <c r="D16" s="12">
        <f t="shared" si="0"/>
        <v>225</v>
      </c>
      <c r="E16" s="12">
        <f t="shared" si="1"/>
        <v>3375</v>
      </c>
      <c r="F16" s="13">
        <v>37.323333333333331</v>
      </c>
      <c r="G16" s="13">
        <f t="shared" si="2"/>
        <v>39.337128235831514</v>
      </c>
      <c r="H16" s="13">
        <f t="shared" si="3"/>
        <v>2.0137949024981836</v>
      </c>
      <c r="I16" s="13">
        <f t="shared" si="4"/>
        <v>2.0137949024981836</v>
      </c>
      <c r="J16" s="13">
        <f>SUMSQ($H$2:H16)/C16</f>
        <v>16.930930072635739</v>
      </c>
      <c r="K16" s="13">
        <f>SUM($I$2:I16)/C17</f>
        <v>3.3572743450092464</v>
      </c>
      <c r="L16" s="13">
        <f t="shared" si="5"/>
        <v>5.3955387224207829</v>
      </c>
      <c r="M16" s="13">
        <f>AVERAGE($L$2:L16)</f>
        <v>11.720244030795977</v>
      </c>
      <c r="N16" s="13">
        <f>SUM($H$2:H16)/J16</f>
        <v>-1.2959871861945376</v>
      </c>
    </row>
    <row r="17" spans="1:14" x14ac:dyDescent="0.3">
      <c r="A17" s="12">
        <v>2011</v>
      </c>
      <c r="B17" s="12">
        <v>4</v>
      </c>
      <c r="C17" s="12">
        <v>16</v>
      </c>
      <c r="D17" s="12">
        <f t="shared" si="0"/>
        <v>256</v>
      </c>
      <c r="E17" s="12">
        <f t="shared" si="1"/>
        <v>4096</v>
      </c>
      <c r="F17" s="13">
        <v>33.49666666666667</v>
      </c>
      <c r="G17" s="13">
        <f t="shared" si="2"/>
        <v>42.412718158617949</v>
      </c>
      <c r="H17" s="13">
        <f t="shared" si="3"/>
        <v>8.9160514919512792</v>
      </c>
      <c r="I17" s="13">
        <f t="shared" si="4"/>
        <v>8.9160514919512792</v>
      </c>
      <c r="J17" s="13">
        <f>SUMSQ($H$2:H17)/C17</f>
        <v>20.841245331041421</v>
      </c>
      <c r="K17" s="13">
        <f>SUM($I$2:I17)/C18</f>
        <v>3.6842612360058364</v>
      </c>
      <c r="L17" s="13">
        <f t="shared" si="5"/>
        <v>26.617727610562081</v>
      </c>
      <c r="M17" s="13">
        <f>AVERAGE($L$2:L17)</f>
        <v>12.651336754531357</v>
      </c>
      <c r="N17" s="13">
        <f>SUM($H$2:H17)/J17</f>
        <v>-0.62502104483837384</v>
      </c>
    </row>
    <row r="18" spans="1:14" x14ac:dyDescent="0.3">
      <c r="A18" s="12">
        <v>2012</v>
      </c>
      <c r="B18" s="12">
        <v>1</v>
      </c>
      <c r="C18" s="12">
        <v>17</v>
      </c>
      <c r="D18" s="12">
        <f t="shared" si="0"/>
        <v>289</v>
      </c>
      <c r="E18" s="12">
        <f t="shared" si="1"/>
        <v>4913</v>
      </c>
      <c r="F18" s="13">
        <v>39.783333333333331</v>
      </c>
      <c r="G18" s="13">
        <f t="shared" si="2"/>
        <v>45.690019860659845</v>
      </c>
      <c r="H18" s="13">
        <f t="shared" si="3"/>
        <v>5.9066865273265137</v>
      </c>
      <c r="I18" s="13">
        <f t="shared" si="4"/>
        <v>5.9066865273265137</v>
      </c>
      <c r="J18" s="13">
        <f>SUMSQ($H$2:H18)/C18</f>
        <v>21.667580648750778</v>
      </c>
      <c r="K18" s="13">
        <f>SUM($I$2:I18)/C19</f>
        <v>3.8077293077458743</v>
      </c>
      <c r="L18" s="13">
        <f t="shared" si="5"/>
        <v>14.847138317536274</v>
      </c>
      <c r="M18" s="13">
        <f>AVERAGE($L$2:L18)</f>
        <v>12.780501552355176</v>
      </c>
      <c r="N18" s="13">
        <f>SUM($H$2:H18)/J18</f>
        <v>-0.32857985026696301</v>
      </c>
    </row>
    <row r="19" spans="1:14" x14ac:dyDescent="0.3">
      <c r="A19" s="12">
        <v>2012</v>
      </c>
      <c r="B19" s="12">
        <v>2</v>
      </c>
      <c r="C19" s="12">
        <v>18</v>
      </c>
      <c r="D19" s="12">
        <f t="shared" si="0"/>
        <v>324</v>
      </c>
      <c r="E19" s="12">
        <f t="shared" si="1"/>
        <v>5832</v>
      </c>
      <c r="F19" s="13">
        <v>43.973333333333336</v>
      </c>
      <c r="G19" s="13">
        <f t="shared" si="2"/>
        <v>49.139872633183742</v>
      </c>
      <c r="H19" s="13">
        <f t="shared" si="3"/>
        <v>5.1665392998504061</v>
      </c>
      <c r="I19" s="13">
        <f t="shared" si="4"/>
        <v>5.1665392998504061</v>
      </c>
      <c r="J19" s="13">
        <f>SUMSQ($H$2:H19)/C19</f>
        <v>21.946777742536778</v>
      </c>
      <c r="K19" s="13">
        <f>SUM($I$2:I19)/C20</f>
        <v>3.8792456231197971</v>
      </c>
      <c r="L19" s="13">
        <f t="shared" si="5"/>
        <v>11.749255533316569</v>
      </c>
      <c r="M19" s="13">
        <f>AVERAGE($L$2:L19)</f>
        <v>12.723210106853029</v>
      </c>
      <c r="N19" s="13">
        <f>SUM($H$2:H19)/J19</f>
        <v>-8.8987601199342542E-2</v>
      </c>
    </row>
    <row r="20" spans="1:14" x14ac:dyDescent="0.3">
      <c r="A20" s="12">
        <v>2012</v>
      </c>
      <c r="B20" s="12">
        <v>3</v>
      </c>
      <c r="C20" s="12">
        <v>19</v>
      </c>
      <c r="D20" s="12">
        <f t="shared" si="0"/>
        <v>361</v>
      </c>
      <c r="E20" s="12">
        <f t="shared" si="1"/>
        <v>6859</v>
      </c>
      <c r="F20" s="13">
        <v>49.156666666666666</v>
      </c>
      <c r="G20" s="13">
        <f t="shared" si="2"/>
        <v>52.73311576741613</v>
      </c>
      <c r="H20" s="13">
        <f t="shared" si="3"/>
        <v>3.5764491007494641</v>
      </c>
      <c r="I20" s="13">
        <f t="shared" si="4"/>
        <v>3.5764491007494641</v>
      </c>
      <c r="J20" s="13">
        <f>SUMSQ($H$2:H20)/C20</f>
        <v>21.46489408083756</v>
      </c>
      <c r="K20" s="13">
        <f>SUM($I$2:I20)/C21</f>
        <v>3.8641057970012809</v>
      </c>
      <c r="L20" s="13">
        <f t="shared" si="5"/>
        <v>7.2756135500429862</v>
      </c>
      <c r="M20" s="13">
        <f>AVERAGE($L$2:L20)</f>
        <v>12.436494498599869</v>
      </c>
      <c r="N20" s="13">
        <f>SUM($H$2:H20)/J20</f>
        <v>7.5633170574799638E-2</v>
      </c>
    </row>
    <row r="21" spans="1:14" x14ac:dyDescent="0.3">
      <c r="A21" s="12">
        <v>2012</v>
      </c>
      <c r="B21" s="12">
        <v>4</v>
      </c>
      <c r="C21" s="12">
        <v>20</v>
      </c>
      <c r="D21" s="12">
        <f t="shared" si="0"/>
        <v>400</v>
      </c>
      <c r="E21" s="12">
        <f t="shared" si="1"/>
        <v>8000</v>
      </c>
      <c r="F21" s="13">
        <v>50.45333333333334</v>
      </c>
      <c r="G21" s="13">
        <f t="shared" si="2"/>
        <v>56.440588554583535</v>
      </c>
      <c r="H21" s="13">
        <f t="shared" si="3"/>
        <v>5.9872552212501944</v>
      </c>
      <c r="I21" s="13">
        <f t="shared" si="4"/>
        <v>5.9872552212501944</v>
      </c>
      <c r="J21" s="13">
        <f>SUMSQ($H$2:H21)/C21</f>
        <v>22.184010631015067</v>
      </c>
      <c r="K21" s="13">
        <f>SUM($I$2:I21)/C22</f>
        <v>3.9652081505369434</v>
      </c>
      <c r="L21" s="13">
        <f t="shared" si="5"/>
        <v>11.866917061145998</v>
      </c>
      <c r="M21" s="13">
        <f>AVERAGE($L$2:L21)</f>
        <v>12.408015626727174</v>
      </c>
      <c r="N21" s="13">
        <f>SUM($H$2:H21)/J21</f>
        <v>0.34307201448938124</v>
      </c>
    </row>
    <row r="22" spans="1:14" x14ac:dyDescent="0.3">
      <c r="A22" s="12">
        <v>2013</v>
      </c>
      <c r="B22" s="12">
        <v>1</v>
      </c>
      <c r="C22" s="12">
        <v>21</v>
      </c>
      <c r="D22" s="12">
        <f t="shared" si="0"/>
        <v>441</v>
      </c>
      <c r="E22" s="12">
        <f t="shared" si="1"/>
        <v>9261</v>
      </c>
      <c r="F22" s="13">
        <v>53.096666666666664</v>
      </c>
      <c r="G22" s="13">
        <f t="shared" si="2"/>
        <v>60.233130285912509</v>
      </c>
      <c r="H22" s="13">
        <f t="shared" si="3"/>
        <v>7.1364636192458448</v>
      </c>
      <c r="I22" s="13">
        <f t="shared" si="4"/>
        <v>7.1364636192458448</v>
      </c>
      <c r="J22" s="13">
        <f>SUMSQ($H$2:H22)/C22</f>
        <v>23.552825029005753</v>
      </c>
      <c r="K22" s="13">
        <f>SUM($I$2:I22)/C23</f>
        <v>4.1093561263873477</v>
      </c>
      <c r="L22" s="13">
        <f t="shared" si="5"/>
        <v>13.440511556116224</v>
      </c>
      <c r="M22" s="13">
        <f>AVERAGE($L$2:L22)</f>
        <v>12.457182099555226</v>
      </c>
      <c r="N22" s="13">
        <f>SUM($H$2:H22)/J22</f>
        <v>0.62613197430544332</v>
      </c>
    </row>
    <row r="23" spans="1:14" x14ac:dyDescent="0.3">
      <c r="A23" s="12">
        <v>2013</v>
      </c>
      <c r="B23" s="12">
        <v>2</v>
      </c>
      <c r="C23" s="12">
        <v>22</v>
      </c>
      <c r="D23" s="12">
        <f t="shared" si="0"/>
        <v>484</v>
      </c>
      <c r="E23" s="12">
        <f t="shared" si="1"/>
        <v>10648</v>
      </c>
      <c r="F23" s="13">
        <v>60.943333333333335</v>
      </c>
      <c r="G23" s="13">
        <f t="shared" si="2"/>
        <v>64.081580252629536</v>
      </c>
      <c r="H23" s="13">
        <f t="shared" si="3"/>
        <v>3.1382469192962006</v>
      </c>
      <c r="I23" s="13">
        <f t="shared" si="4"/>
        <v>3.1382469192962006</v>
      </c>
      <c r="J23" s="13">
        <f>SUMSQ($H$2:H23)/C23</f>
        <v>22.929905424345133</v>
      </c>
      <c r="K23" s="13">
        <f>SUM($I$2:I23)/C24</f>
        <v>4.067133986948603</v>
      </c>
      <c r="L23" s="13">
        <f t="shared" si="5"/>
        <v>5.1494507235621079</v>
      </c>
      <c r="M23" s="13">
        <f>AVERAGE($L$2:L23)</f>
        <v>12.125012491555538</v>
      </c>
      <c r="N23" s="13">
        <f>SUM($H$2:H23)/J23</f>
        <v>0.78000425314397182</v>
      </c>
    </row>
    <row r="24" spans="1:14" x14ac:dyDescent="0.3">
      <c r="A24" s="12">
        <v>2013</v>
      </c>
      <c r="B24" s="12">
        <v>3</v>
      </c>
      <c r="C24" s="12">
        <v>23</v>
      </c>
      <c r="D24" s="12">
        <f t="shared" si="0"/>
        <v>529</v>
      </c>
      <c r="E24" s="12">
        <f t="shared" si="1"/>
        <v>12167</v>
      </c>
      <c r="F24" s="13">
        <v>63.473333333333336</v>
      </c>
      <c r="G24" s="13">
        <f t="shared" si="2"/>
        <v>67.956777745961119</v>
      </c>
      <c r="H24" s="13">
        <f t="shared" si="3"/>
        <v>4.483444412627783</v>
      </c>
      <c r="I24" s="13">
        <f t="shared" si="4"/>
        <v>4.483444412627783</v>
      </c>
      <c r="J24" s="13">
        <f>SUMSQ($H$2:H24)/C24</f>
        <v>22.806921440726793</v>
      </c>
      <c r="K24" s="13">
        <f>SUM($I$2:I24)/C25</f>
        <v>4.0844802546852357</v>
      </c>
      <c r="L24" s="13">
        <f t="shared" si="5"/>
        <v>7.0635086849508184</v>
      </c>
      <c r="M24" s="13">
        <f>AVERAGE($L$2:L24)</f>
        <v>11.90494710865968</v>
      </c>
      <c r="N24" s="13">
        <f>SUM($H$2:H24)/J24</f>
        <v>0.98079296786902004</v>
      </c>
    </row>
    <row r="25" spans="1:14" x14ac:dyDescent="0.3">
      <c r="A25" s="12">
        <v>2013</v>
      </c>
      <c r="B25" s="12">
        <v>4</v>
      </c>
      <c r="C25" s="12">
        <v>24</v>
      </c>
      <c r="D25" s="12">
        <f t="shared" si="0"/>
        <v>576</v>
      </c>
      <c r="E25" s="12">
        <f t="shared" si="1"/>
        <v>13824</v>
      </c>
      <c r="F25" s="13">
        <v>67.956666666666663</v>
      </c>
      <c r="G25" s="13">
        <f t="shared" si="2"/>
        <v>71.829562057133813</v>
      </c>
      <c r="H25" s="13">
        <f t="shared" si="3"/>
        <v>3.8728953904671499</v>
      </c>
      <c r="I25" s="13">
        <f t="shared" si="4"/>
        <v>3.8728953904671499</v>
      </c>
      <c r="J25" s="13">
        <f>SUMSQ($H$2:H25)/C25</f>
        <v>22.481604660092412</v>
      </c>
      <c r="K25" s="13">
        <f>SUM($I$2:I25)/C26</f>
        <v>4.0760168601165123</v>
      </c>
      <c r="L25" s="13">
        <f t="shared" si="5"/>
        <v>5.6990661555900575</v>
      </c>
      <c r="M25" s="13">
        <f>AVERAGE($L$2:L25)</f>
        <v>11.646368735615113</v>
      </c>
      <c r="N25" s="13">
        <f>SUM($H$2:H25)/J25</f>
        <v>1.1672549159649397</v>
      </c>
    </row>
    <row r="26" spans="1:14" x14ac:dyDescent="0.3">
      <c r="A26" s="12">
        <v>2014</v>
      </c>
      <c r="B26" s="12">
        <v>1</v>
      </c>
      <c r="C26" s="12">
        <v>25</v>
      </c>
      <c r="D26" s="12">
        <f t="shared" si="0"/>
        <v>625</v>
      </c>
      <c r="E26" s="12">
        <f t="shared" si="1"/>
        <v>15625</v>
      </c>
      <c r="F26" s="13">
        <v>76.333333333333329</v>
      </c>
      <c r="G26" s="13">
        <f t="shared" si="2"/>
        <v>75.670772477374129</v>
      </c>
      <c r="H26" s="13">
        <f t="shared" si="3"/>
        <v>-0.66256085595919956</v>
      </c>
      <c r="I26" s="13">
        <f t="shared" si="4"/>
        <v>0.66256085595919956</v>
      </c>
      <c r="J26" s="13">
        <f>SUMSQ($H$2:H26)/C26</f>
        <v>21.59989994920269</v>
      </c>
      <c r="K26" s="13">
        <f>SUM($I$2:I26)/C27</f>
        <v>3.9447300907258462</v>
      </c>
      <c r="L26" s="13">
        <f t="shared" si="5"/>
        <v>0.86798365409502132</v>
      </c>
      <c r="M26" s="13">
        <f>AVERAGE($L$2:L26)</f>
        <v>11.215233332354309</v>
      </c>
      <c r="N26" s="13">
        <f>SUM($H$2:H26)/J26</f>
        <v>1.1842278326505935</v>
      </c>
    </row>
    <row r="27" spans="1:14" x14ac:dyDescent="0.3">
      <c r="A27" s="12">
        <v>2014</v>
      </c>
      <c r="B27" s="12">
        <v>2</v>
      </c>
      <c r="C27" s="12">
        <v>26</v>
      </c>
      <c r="D27" s="12">
        <f t="shared" si="0"/>
        <v>676</v>
      </c>
      <c r="E27" s="12">
        <f t="shared" si="1"/>
        <v>17576</v>
      </c>
      <c r="F27" s="13">
        <v>81.336666666666659</v>
      </c>
      <c r="G27" s="13">
        <f t="shared" si="2"/>
        <v>79.451248297908563</v>
      </c>
      <c r="H27" s="13">
        <f t="shared" si="3"/>
        <v>-1.8854183687580957</v>
      </c>
      <c r="I27" s="13">
        <f t="shared" si="4"/>
        <v>1.8854183687580957</v>
      </c>
      <c r="J27" s="13">
        <f>SUMSQ($H$2:H27)/C27</f>
        <v>20.905857736742988</v>
      </c>
      <c r="K27" s="13">
        <f>SUM($I$2:I27)/C28</f>
        <v>3.8684592862085223</v>
      </c>
      <c r="L27" s="13">
        <f t="shared" si="5"/>
        <v>2.3180423369018843</v>
      </c>
      <c r="M27" s="13">
        <f>AVERAGE($L$2:L27)</f>
        <v>10.873033678683063</v>
      </c>
      <c r="N27" s="13">
        <f>SUM($H$2:H27)/J27</f>
        <v>1.1333562407206559</v>
      </c>
    </row>
    <row r="28" spans="1:14" x14ac:dyDescent="0.3">
      <c r="A28" s="12">
        <v>2014</v>
      </c>
      <c r="B28" s="12">
        <v>3</v>
      </c>
      <c r="C28" s="12">
        <v>27</v>
      </c>
      <c r="D28" s="12">
        <f t="shared" si="0"/>
        <v>729</v>
      </c>
      <c r="E28" s="12">
        <f t="shared" si="1"/>
        <v>19683</v>
      </c>
      <c r="F28" s="13">
        <v>87.126666666666665</v>
      </c>
      <c r="G28" s="13">
        <f t="shared" si="2"/>
        <v>83.141828809963656</v>
      </c>
      <c r="H28" s="13">
        <f t="shared" si="3"/>
        <v>-3.9848378567030096</v>
      </c>
      <c r="I28" s="13">
        <f t="shared" si="4"/>
        <v>3.9848378567030096</v>
      </c>
      <c r="J28" s="13">
        <f>SUMSQ($H$2:H28)/C28</f>
        <v>20.719675329612262</v>
      </c>
      <c r="K28" s="13">
        <f>SUM($I$2:I28)/C29</f>
        <v>3.8726156637261826</v>
      </c>
      <c r="L28" s="13">
        <f t="shared" si="5"/>
        <v>4.5736144961776066</v>
      </c>
      <c r="M28" s="13">
        <f>AVERAGE($L$2:L28)</f>
        <v>10.639721857108785</v>
      </c>
      <c r="N28" s="13">
        <f>SUM($H$2:H28)/J28</f>
        <v>0.9512188855915672</v>
      </c>
    </row>
    <row r="29" spans="1:14" x14ac:dyDescent="0.3">
      <c r="A29" s="12">
        <v>2014</v>
      </c>
      <c r="B29" s="12">
        <v>4</v>
      </c>
      <c r="C29" s="12">
        <v>28</v>
      </c>
      <c r="D29" s="12">
        <f t="shared" si="0"/>
        <v>784</v>
      </c>
      <c r="E29" s="12">
        <f t="shared" si="1"/>
        <v>21952</v>
      </c>
      <c r="F29" s="13">
        <v>90.983333333333334</v>
      </c>
      <c r="G29" s="13">
        <f t="shared" si="2"/>
        <v>86.713353304765931</v>
      </c>
      <c r="H29" s="13">
        <f t="shared" si="3"/>
        <v>-4.269980028567403</v>
      </c>
      <c r="I29" s="13">
        <f t="shared" si="4"/>
        <v>4.269980028567403</v>
      </c>
      <c r="J29" s="13">
        <f>SUMSQ($H$2:H29)/C29</f>
        <v>20.630855833710559</v>
      </c>
      <c r="K29" s="13">
        <f>SUM($I$2:I29)/C30</f>
        <v>3.8863178832034659</v>
      </c>
      <c r="L29" s="13">
        <f t="shared" si="5"/>
        <v>4.6931452960989963</v>
      </c>
      <c r="M29" s="13">
        <f>AVERAGE($L$2:L29)</f>
        <v>10.427344122787007</v>
      </c>
      <c r="N29" s="13">
        <f>SUM($H$2:H29)/J29</f>
        <v>0.74834347991799655</v>
      </c>
    </row>
    <row r="30" spans="1:14" x14ac:dyDescent="0.3">
      <c r="A30" s="12">
        <v>2015</v>
      </c>
      <c r="B30" s="12">
        <v>1</v>
      </c>
      <c r="C30" s="12">
        <v>29</v>
      </c>
      <c r="D30" s="12">
        <f t="shared" si="0"/>
        <v>841</v>
      </c>
      <c r="E30" s="12">
        <f t="shared" si="1"/>
        <v>24389</v>
      </c>
      <c r="F30" s="13">
        <v>96.85333333333331</v>
      </c>
      <c r="G30" s="13">
        <f t="shared" si="2"/>
        <v>90.136661073541958</v>
      </c>
      <c r="H30" s="13">
        <f t="shared" si="3"/>
        <v>-6.716672259791352</v>
      </c>
      <c r="I30" s="13">
        <f t="shared" si="4"/>
        <v>6.716672259791352</v>
      </c>
      <c r="J30" s="13">
        <f>SUMSQ($H$2:H30)/C30</f>
        <v>21.475091365149872</v>
      </c>
      <c r="K30" s="13">
        <f>SUM($I$2:I30)/C31</f>
        <v>3.9806630290897287</v>
      </c>
      <c r="L30" s="13">
        <f t="shared" si="5"/>
        <v>6.934890136073121</v>
      </c>
      <c r="M30" s="13">
        <f>AVERAGE($L$2:L30)</f>
        <v>10.306914674969288</v>
      </c>
      <c r="N30" s="13">
        <f>SUM($H$2:H30)/J30</f>
        <v>0.40615865330607104</v>
      </c>
    </row>
    <row r="31" spans="1:14" x14ac:dyDescent="0.3">
      <c r="A31" s="12">
        <v>2015</v>
      </c>
      <c r="B31" s="12">
        <v>2</v>
      </c>
      <c r="C31" s="12">
        <v>30</v>
      </c>
      <c r="D31" s="12">
        <f t="shared" si="0"/>
        <v>900</v>
      </c>
      <c r="E31" s="12">
        <f t="shared" si="1"/>
        <v>27000</v>
      </c>
      <c r="F31" s="13">
        <v>108.95333333333333</v>
      </c>
      <c r="G31" s="13">
        <f t="shared" si="2"/>
        <v>93.382591407518149</v>
      </c>
      <c r="H31" s="13">
        <f t="shared" si="3"/>
        <v>-15.570741925815184</v>
      </c>
      <c r="I31" s="13">
        <f t="shared" si="4"/>
        <v>15.570741925815184</v>
      </c>
      <c r="J31" s="13">
        <f>SUMSQ($H$2:H31)/C31</f>
        <v>28.840855123656169</v>
      </c>
      <c r="K31" s="13">
        <f>SUM($I$2:I31)/C32</f>
        <v>4.3545365418873239</v>
      </c>
      <c r="L31" s="13">
        <f t="shared" si="5"/>
        <v>14.291202893423961</v>
      </c>
      <c r="M31" s="13">
        <f>AVERAGE($L$2:L31)</f>
        <v>10.439724282251111</v>
      </c>
      <c r="N31" s="13">
        <f>SUM($H$2:H31)/J31</f>
        <v>-0.23745647304693704</v>
      </c>
    </row>
    <row r="32" spans="1:14" x14ac:dyDescent="0.3">
      <c r="A32" s="12">
        <v>2015</v>
      </c>
      <c r="B32" s="12">
        <v>3</v>
      </c>
      <c r="C32" s="12">
        <v>31</v>
      </c>
      <c r="D32" s="12">
        <f t="shared" si="0"/>
        <v>961</v>
      </c>
      <c r="E32" s="12">
        <f t="shared" si="1"/>
        <v>29791</v>
      </c>
      <c r="F32" s="13">
        <v>111.71333333333332</v>
      </c>
      <c r="G32" s="13">
        <f t="shared" si="2"/>
        <v>96.421983597921027</v>
      </c>
      <c r="H32" s="13">
        <f t="shared" si="3"/>
        <v>-15.291349735412297</v>
      </c>
      <c r="I32" s="13">
        <f t="shared" si="4"/>
        <v>15.291349735412297</v>
      </c>
      <c r="J32" s="13">
        <f>SUMSQ($H$2:H32)/C32</f>
        <v>35.453259046463835</v>
      </c>
      <c r="K32" s="13">
        <f>SUM($I$2:I32)/C33</f>
        <v>4.6963119541849796</v>
      </c>
      <c r="L32" s="13">
        <f t="shared" si="5"/>
        <v>13.688025662778808</v>
      </c>
      <c r="M32" s="13">
        <f>AVERAGE($L$2:L32)</f>
        <v>10.544508197752004</v>
      </c>
      <c r="N32" s="13">
        <f>SUM($H$2:H32)/J32</f>
        <v>-0.62447848429724639</v>
      </c>
    </row>
    <row r="33" spans="1:14" x14ac:dyDescent="0.3">
      <c r="A33" s="12">
        <v>2015</v>
      </c>
      <c r="B33" s="12">
        <v>4</v>
      </c>
      <c r="C33" s="12">
        <v>32</v>
      </c>
      <c r="D33" s="12">
        <f t="shared" si="0"/>
        <v>1024</v>
      </c>
      <c r="E33" s="12">
        <f t="shared" si="1"/>
        <v>32768</v>
      </c>
      <c r="F33" s="13">
        <v>110.53666666666668</v>
      </c>
      <c r="G33" s="13">
        <f t="shared" si="2"/>
        <v>99.225676935977233</v>
      </c>
      <c r="H33" s="13">
        <f t="shared" si="3"/>
        <v>-11.310989730689442</v>
      </c>
      <c r="I33" s="13">
        <f t="shared" si="4"/>
        <v>11.310989730689442</v>
      </c>
      <c r="J33" s="13">
        <f>SUMSQ($H$2:H33)/C33</f>
        <v>38.343422472754398</v>
      </c>
      <c r="K33" s="13">
        <f>SUM($I$2:I33)/C34</f>
        <v>4.8967567352911754</v>
      </c>
      <c r="L33" s="13">
        <f t="shared" si="5"/>
        <v>10.232794304173073</v>
      </c>
      <c r="M33" s="13">
        <f>AVERAGE($L$2:L33)</f>
        <v>10.534767138577662</v>
      </c>
      <c r="N33" s="13">
        <f>SUM($H$2:H33)/J33</f>
        <v>-0.87239962022669915</v>
      </c>
    </row>
    <row r="34" spans="1:14" x14ac:dyDescent="0.3">
      <c r="A34" s="12">
        <v>2016</v>
      </c>
      <c r="B34" s="12">
        <v>1</v>
      </c>
      <c r="C34" s="12">
        <v>33</v>
      </c>
      <c r="D34" s="12">
        <f t="shared" si="0"/>
        <v>1089</v>
      </c>
      <c r="E34" s="12">
        <f t="shared" si="1"/>
        <v>35937</v>
      </c>
      <c r="F34" s="13">
        <v>98.033333333333346</v>
      </c>
      <c r="G34" s="13">
        <f t="shared" si="2"/>
        <v>101.76451071291318</v>
      </c>
      <c r="H34" s="13">
        <f t="shared" si="3"/>
        <v>3.7311773795798331</v>
      </c>
      <c r="I34" s="13">
        <f t="shared" si="4"/>
        <v>3.7311773795798331</v>
      </c>
      <c r="J34" s="13">
        <f>SUMSQ($H$2:H34)/C34</f>
        <v>37.603369811091781</v>
      </c>
      <c r="K34" s="13">
        <f>SUM($I$2:I34)/C35</f>
        <v>4.8624749895349595</v>
      </c>
      <c r="L34" s="13">
        <f t="shared" si="5"/>
        <v>3.8060292889287655</v>
      </c>
      <c r="M34" s="13">
        <f>AVERAGE($L$2:L34)</f>
        <v>10.330865991618603</v>
      </c>
      <c r="N34" s="13">
        <f>SUM($H$2:H34)/J34</f>
        <v>-0.79034432214840122</v>
      </c>
    </row>
    <row r="35" spans="1:14" x14ac:dyDescent="0.3">
      <c r="A35" s="12">
        <v>2016</v>
      </c>
      <c r="B35" s="12">
        <v>2</v>
      </c>
      <c r="C35" s="12">
        <v>34</v>
      </c>
      <c r="D35" s="12">
        <f t="shared" si="0"/>
        <v>1156</v>
      </c>
      <c r="E35" s="12">
        <f t="shared" si="1"/>
        <v>39304</v>
      </c>
      <c r="F35" s="13">
        <v>100.25666666666666</v>
      </c>
      <c r="G35" s="13">
        <f t="shared" si="2"/>
        <v>104.00932421995539</v>
      </c>
      <c r="H35" s="13">
        <f t="shared" si="3"/>
        <v>3.7526575532887279</v>
      </c>
      <c r="I35" s="13">
        <f t="shared" si="4"/>
        <v>3.7526575532887279</v>
      </c>
      <c r="J35" s="13">
        <f>SUMSQ($H$2:H35)/C35</f>
        <v>36.911577719949527</v>
      </c>
      <c r="K35" s="13">
        <f>SUM($I$2:I35)/C36</f>
        <v>4.8307659199279245</v>
      </c>
      <c r="L35" s="13">
        <f t="shared" si="5"/>
        <v>3.7430503906194712</v>
      </c>
      <c r="M35" s="13">
        <f>AVERAGE($L$2:L35)</f>
        <v>10.137106709236278</v>
      </c>
      <c r="N35" s="13">
        <f>SUM($H$2:H35)/J35</f>
        <v>-0.70349071685765285</v>
      </c>
    </row>
    <row r="36" spans="1:14" x14ac:dyDescent="0.3">
      <c r="A36" s="12">
        <v>2016</v>
      </c>
      <c r="B36" s="12">
        <v>3</v>
      </c>
      <c r="C36" s="12">
        <v>35</v>
      </c>
      <c r="D36" s="12">
        <f t="shared" si="0"/>
        <v>1225</v>
      </c>
      <c r="E36" s="12">
        <f t="shared" si="1"/>
        <v>42875</v>
      </c>
      <c r="F36" s="13">
        <v>96.21</v>
      </c>
      <c r="G36" s="13">
        <f t="shared" si="2"/>
        <v>105.93095674833044</v>
      </c>
      <c r="H36" s="13">
        <f t="shared" si="3"/>
        <v>9.7209567483304511</v>
      </c>
      <c r="I36" s="13">
        <f t="shared" si="4"/>
        <v>9.7209567483304511</v>
      </c>
      <c r="J36" s="13">
        <f>SUMSQ($H$2:H36)/C36</f>
        <v>38.556875502319862</v>
      </c>
      <c r="K36" s="13">
        <f>SUM($I$2:I36)/C37</f>
        <v>4.9666045540502175</v>
      </c>
      <c r="L36" s="13">
        <f t="shared" si="5"/>
        <v>10.103894343966793</v>
      </c>
      <c r="M36" s="13">
        <f>AVERAGE($L$2:L36)</f>
        <v>10.136157784514291</v>
      </c>
      <c r="N36" s="13">
        <f>SUM($H$2:H36)/J36</f>
        <v>-0.42135145316031458</v>
      </c>
    </row>
    <row r="37" spans="1:14" x14ac:dyDescent="0.3">
      <c r="A37" s="12">
        <v>2016</v>
      </c>
      <c r="B37" s="12">
        <v>4</v>
      </c>
      <c r="C37" s="12">
        <v>36</v>
      </c>
      <c r="D37" s="12">
        <f t="shared" si="0"/>
        <v>1296</v>
      </c>
      <c r="E37" s="12">
        <f t="shared" si="1"/>
        <v>46656</v>
      </c>
      <c r="F37" s="13">
        <v>94.793333333333337</v>
      </c>
      <c r="G37" s="13">
        <f t="shared" si="2"/>
        <v>107.50024758926484</v>
      </c>
      <c r="H37" s="13">
        <f t="shared" si="3"/>
        <v>12.706914255931508</v>
      </c>
      <c r="I37" s="13">
        <f t="shared" si="4"/>
        <v>12.706914255931508</v>
      </c>
      <c r="J37" s="13">
        <f>SUMSQ($H$2:H37)/C37</f>
        <v>41.971008680244182</v>
      </c>
      <c r="K37" s="13">
        <f>SUM($I$2:I37)/C38</f>
        <v>5.1758021135605219</v>
      </c>
      <c r="L37" s="13">
        <f t="shared" si="5"/>
        <v>13.404860668047865</v>
      </c>
      <c r="M37" s="13">
        <f>AVERAGE($L$2:L37)</f>
        <v>10.226955086834669</v>
      </c>
      <c r="N37" s="13">
        <f>SUM($H$2:H37)/J37</f>
        <v>-8.4322044610716032E-2</v>
      </c>
    </row>
    <row r="38" spans="1:14" x14ac:dyDescent="0.3">
      <c r="A38" s="12">
        <v>2017</v>
      </c>
      <c r="B38" s="12">
        <v>1</v>
      </c>
      <c r="C38" s="12">
        <v>37</v>
      </c>
      <c r="D38" s="12">
        <f t="shared" si="0"/>
        <v>1369</v>
      </c>
      <c r="E38" s="12">
        <f t="shared" si="1"/>
        <v>50653</v>
      </c>
      <c r="F38" s="13">
        <v>108.89</v>
      </c>
      <c r="G38" s="13">
        <f t="shared" si="2"/>
        <v>108.688036033985</v>
      </c>
      <c r="H38" s="13">
        <f t="shared" si="3"/>
        <v>-0.20196396601500055</v>
      </c>
      <c r="I38" s="13">
        <f t="shared" si="4"/>
        <v>0.20196396601500055</v>
      </c>
      <c r="J38" s="13">
        <f>SUMSQ($H$2:H38)/C38</f>
        <v>40.837759511685384</v>
      </c>
      <c r="K38" s="13">
        <f>SUM($I$2:I38)/C39</f>
        <v>5.0449116359935351</v>
      </c>
      <c r="L38" s="13">
        <f t="shared" si="5"/>
        <v>0.18547521904215314</v>
      </c>
      <c r="M38" s="13">
        <f>AVERAGE($L$2:L38)</f>
        <v>9.9555637390564922</v>
      </c>
      <c r="N38" s="13">
        <f>SUM($H$2:H38)/J38</f>
        <v>-9.1607504354807495E-2</v>
      </c>
    </row>
    <row r="39" spans="1:14" x14ac:dyDescent="0.3">
      <c r="A39" s="12">
        <v>2017</v>
      </c>
      <c r="B39" s="12">
        <v>2</v>
      </c>
      <c r="C39" s="12">
        <v>38</v>
      </c>
      <c r="D39" s="12">
        <f t="shared" si="0"/>
        <v>1444</v>
      </c>
      <c r="E39" s="12">
        <f t="shared" si="1"/>
        <v>54872</v>
      </c>
      <c r="F39" s="13">
        <v>112.16666666666667</v>
      </c>
      <c r="G39" s="13">
        <f t="shared" si="2"/>
        <v>109.46516137371758</v>
      </c>
      <c r="H39" s="13">
        <f t="shared" si="3"/>
        <v>-2.7015052929490935</v>
      </c>
      <c r="I39" s="13">
        <f t="shared" si="4"/>
        <v>2.7015052929490935</v>
      </c>
      <c r="J39" s="13">
        <f>SUMSQ($H$2:H39)/C39</f>
        <v>39.955137704741873</v>
      </c>
      <c r="K39" s="13">
        <f>SUM($I$2:I39)/C40</f>
        <v>4.9848242938641905</v>
      </c>
      <c r="L39" s="13">
        <f t="shared" si="5"/>
        <v>2.4084742582012719</v>
      </c>
      <c r="M39" s="13">
        <f>AVERAGE($L$2:L39)</f>
        <v>9.7569561211392504</v>
      </c>
      <c r="N39" s="13">
        <f>SUM($H$2:H39)/J39</f>
        <v>-0.16124460821196951</v>
      </c>
    </row>
    <row r="40" spans="1:14" x14ac:dyDescent="0.3">
      <c r="A40" s="12">
        <v>2017</v>
      </c>
      <c r="B40" s="12">
        <v>3</v>
      </c>
      <c r="C40" s="12">
        <v>39</v>
      </c>
      <c r="D40" s="12">
        <f t="shared" si="0"/>
        <v>1521</v>
      </c>
      <c r="E40" s="12">
        <f t="shared" si="1"/>
        <v>59319</v>
      </c>
      <c r="F40" s="13">
        <v>106.13</v>
      </c>
      <c r="G40" s="13">
        <f t="shared" si="2"/>
        <v>109.80246289968902</v>
      </c>
      <c r="H40" s="13">
        <f t="shared" si="3"/>
        <v>3.6724628996890232</v>
      </c>
      <c r="I40" s="13">
        <f t="shared" si="4"/>
        <v>3.6724628996890232</v>
      </c>
      <c r="J40" s="13">
        <f>SUMSQ($H$2:H40)/C40</f>
        <v>39.276467090507268</v>
      </c>
      <c r="K40" s="13">
        <f>SUM($I$2:I40)/C41</f>
        <v>4.9520152590098103</v>
      </c>
      <c r="L40" s="13">
        <f t="shared" si="5"/>
        <v>3.460343823319536</v>
      </c>
      <c r="M40" s="13">
        <f>AVERAGE($L$2:L40)</f>
        <v>9.5955045237592582</v>
      </c>
      <c r="N40" s="13">
        <f>SUM($H$2:H40)/J40</f>
        <v>-7.0527922462681816E-2</v>
      </c>
    </row>
    <row r="41" spans="1:14" x14ac:dyDescent="0.3">
      <c r="A41" s="12">
        <v>2017</v>
      </c>
      <c r="B41" s="12">
        <v>4</v>
      </c>
      <c r="C41" s="12">
        <v>40</v>
      </c>
      <c r="D41" s="12">
        <f t="shared" si="0"/>
        <v>1600</v>
      </c>
      <c r="E41" s="12">
        <f t="shared" si="1"/>
        <v>64000</v>
      </c>
      <c r="F41" s="13">
        <v>100.67333333333333</v>
      </c>
      <c r="G41" s="13">
        <f t="shared" si="2"/>
        <v>109.67077990312588</v>
      </c>
      <c r="H41" s="13">
        <f t="shared" si="3"/>
        <v>8.9974465697925439</v>
      </c>
      <c r="I41" s="13">
        <f t="shared" si="4"/>
        <v>8.9974465697925439</v>
      </c>
      <c r="J41" s="13">
        <f>SUMSQ($H$2:H41)/C41</f>
        <v>40.318406532651373</v>
      </c>
      <c r="K41" s="13">
        <f>SUM($I$2:I41)/C42</f>
        <v>5.0506843153703649</v>
      </c>
      <c r="L41" s="13">
        <f t="shared" si="5"/>
        <v>8.9372689588032692</v>
      </c>
      <c r="M41" s="13">
        <f>AVERAGE($L$2:L41)</f>
        <v>9.5790486346353578</v>
      </c>
      <c r="N41" s="13">
        <f>SUM($H$2:H41)/J41</f>
        <v>0.15445449063523933</v>
      </c>
    </row>
    <row r="42" spans="1:14" x14ac:dyDescent="0.3">
      <c r="A42" s="12">
        <v>2018</v>
      </c>
      <c r="B42" s="12">
        <v>1</v>
      </c>
      <c r="C42" s="12">
        <v>41</v>
      </c>
      <c r="D42" s="12">
        <f t="shared" si="0"/>
        <v>1681</v>
      </c>
      <c r="E42" s="12">
        <f t="shared" si="1"/>
        <v>68921</v>
      </c>
      <c r="F42" s="13">
        <v>106.92333333333333</v>
      </c>
      <c r="G42" s="13">
        <f t="shared" si="2"/>
        <v>109.04095167525468</v>
      </c>
      <c r="H42" s="13">
        <f t="shared" si="3"/>
        <v>2.117618341921343</v>
      </c>
      <c r="I42" s="13">
        <f t="shared" si="4"/>
        <v>2.117618341921343</v>
      </c>
      <c r="J42" s="13">
        <f>SUMSQ($H$2:H42)/C42</f>
        <v>39.444404115807238</v>
      </c>
      <c r="K42" s="13">
        <f>SUM($I$2:I42)/C43</f>
        <v>4.9808494112406265</v>
      </c>
      <c r="L42" s="13">
        <f t="shared" si="5"/>
        <v>1.9805016135436695</v>
      </c>
      <c r="M42" s="13">
        <f>AVERAGE($L$2:L42)</f>
        <v>9.3937182194867788</v>
      </c>
      <c r="N42" s="13">
        <f>SUM($H$2:H42)/J42</f>
        <v>0.21156302074296743</v>
      </c>
    </row>
    <row r="43" spans="1:14" x14ac:dyDescent="0.3">
      <c r="A43" s="12">
        <v>2018</v>
      </c>
      <c r="B43" s="12">
        <v>2</v>
      </c>
      <c r="C43" s="12">
        <v>42</v>
      </c>
      <c r="D43" s="12">
        <f t="shared" si="0"/>
        <v>1764</v>
      </c>
      <c r="E43" s="12">
        <f t="shared" si="1"/>
        <v>74088</v>
      </c>
      <c r="F43" s="13">
        <v>100.01666666666667</v>
      </c>
      <c r="G43" s="13">
        <f t="shared" si="2"/>
        <v>107.88381750730194</v>
      </c>
      <c r="H43" s="13">
        <f t="shared" si="3"/>
        <v>7.8671508406352757</v>
      </c>
      <c r="I43" s="13">
        <f t="shared" si="4"/>
        <v>7.8671508406352757</v>
      </c>
      <c r="J43" s="13">
        <f>SUMSQ($H$2:H43)/C43</f>
        <v>39.978872168985831</v>
      </c>
      <c r="K43" s="13">
        <f>SUM($I$2:I43)/C44</f>
        <v>5.0479727002963157</v>
      </c>
      <c r="L43" s="13">
        <f t="shared" si="5"/>
        <v>7.8658398673240555</v>
      </c>
      <c r="M43" s="13">
        <f>AVERAGE($L$2:L43)</f>
        <v>9.3573401634829043</v>
      </c>
      <c r="N43" s="13">
        <f>SUM($H$2:H43)/J43</f>
        <v>0.40551739574480988</v>
      </c>
    </row>
    <row r="44" spans="1:14" x14ac:dyDescent="0.3">
      <c r="A44" s="12">
        <v>2018</v>
      </c>
      <c r="B44" s="12">
        <v>3</v>
      </c>
      <c r="C44" s="12">
        <v>43</v>
      </c>
      <c r="D44" s="12">
        <f t="shared" si="0"/>
        <v>1849</v>
      </c>
      <c r="E44" s="12">
        <f t="shared" si="1"/>
        <v>79507</v>
      </c>
      <c r="F44" s="13">
        <v>109.87666666666667</v>
      </c>
      <c r="G44" s="13">
        <f t="shared" si="2"/>
        <v>106.17021669049409</v>
      </c>
      <c r="H44" s="13">
        <f t="shared" si="3"/>
        <v>-3.7064499761725784</v>
      </c>
      <c r="I44" s="13">
        <f t="shared" si="4"/>
        <v>3.7064499761725784</v>
      </c>
      <c r="J44" s="13">
        <f>SUMSQ($H$2:H44)/C44</f>
        <v>39.368614012169175</v>
      </c>
      <c r="K44" s="13">
        <f>SUM($I$2:I44)/C45</f>
        <v>5.0174835474753223</v>
      </c>
      <c r="L44" s="13">
        <f t="shared" si="5"/>
        <v>3.3732821431658935</v>
      </c>
      <c r="M44" s="13">
        <f>AVERAGE($L$2:L44)</f>
        <v>9.2181760234755323</v>
      </c>
      <c r="N44" s="13">
        <f>SUM($H$2:H44)/J44</f>
        <v>0.31765604312977852</v>
      </c>
    </row>
    <row r="45" spans="1:14" ht="15" thickBot="1" x14ac:dyDescent="0.35">
      <c r="A45" s="27">
        <v>2018</v>
      </c>
      <c r="B45" s="27">
        <v>4</v>
      </c>
      <c r="C45" s="27">
        <v>44</v>
      </c>
      <c r="D45" s="27">
        <f t="shared" si="0"/>
        <v>1936</v>
      </c>
      <c r="E45" s="27">
        <f t="shared" si="1"/>
        <v>85184</v>
      </c>
      <c r="F45" s="28">
        <v>116.37666666666667</v>
      </c>
      <c r="G45" s="28">
        <f t="shared" si="2"/>
        <v>103.87098851605786</v>
      </c>
      <c r="H45" s="28">
        <f t="shared" si="3"/>
        <v>-12.505678150608802</v>
      </c>
      <c r="I45" s="28">
        <f t="shared" si="4"/>
        <v>12.505678150608802</v>
      </c>
      <c r="J45" s="13">
        <f>SUMSQ($H$2:H45)/C45</f>
        <v>42.028236102952022</v>
      </c>
      <c r="K45" s="13">
        <f>SUM($I$2:I45)/C46</f>
        <v>5.1838878719893993</v>
      </c>
      <c r="L45" s="13">
        <f t="shared" si="5"/>
        <v>10.745863847800649</v>
      </c>
      <c r="M45" s="13">
        <f>AVERAGE($L$2:L45)</f>
        <v>9.2528962013011036</v>
      </c>
      <c r="N45" s="13">
        <f>SUM($H$2:H45)/J45</f>
        <v>9.8056645949010359E-15</v>
      </c>
    </row>
    <row r="46" spans="1:14" x14ac:dyDescent="0.3">
      <c r="A46" s="25">
        <v>2019</v>
      </c>
      <c r="B46" s="25">
        <v>1</v>
      </c>
      <c r="C46" s="25">
        <v>45</v>
      </c>
      <c r="D46" s="25">
        <f t="shared" si="0"/>
        <v>2025</v>
      </c>
      <c r="E46" s="25">
        <f t="shared" si="1"/>
        <v>91125</v>
      </c>
      <c r="F46" s="25"/>
      <c r="G46" s="26">
        <f>C46*$B$100+D46*$B$101+E46*$B$102+$B$99</f>
        <v>100.95697227521946</v>
      </c>
      <c r="H46" s="25"/>
      <c r="I46" s="26"/>
    </row>
    <row r="47" spans="1:14" x14ac:dyDescent="0.3">
      <c r="A47" s="12">
        <v>2019</v>
      </c>
      <c r="B47" s="12">
        <v>2</v>
      </c>
      <c r="C47" s="12">
        <v>46</v>
      </c>
      <c r="D47" s="12">
        <f t="shared" si="0"/>
        <v>2116</v>
      </c>
      <c r="E47" s="12">
        <f t="shared" si="1"/>
        <v>97336</v>
      </c>
      <c r="F47" s="12"/>
      <c r="G47" s="13">
        <f t="shared" si="2"/>
        <v>97.399007259205675</v>
      </c>
      <c r="H47" s="12"/>
      <c r="I47" s="13"/>
    </row>
    <row r="48" spans="1:14" x14ac:dyDescent="0.3">
      <c r="A48" s="12">
        <v>2019</v>
      </c>
      <c r="B48" s="12">
        <v>3</v>
      </c>
      <c r="C48" s="12">
        <v>47</v>
      </c>
      <c r="D48" s="12">
        <f t="shared" si="0"/>
        <v>2209</v>
      </c>
      <c r="E48" s="12">
        <f t="shared" si="1"/>
        <v>103823</v>
      </c>
      <c r="F48" s="12"/>
      <c r="G48" s="13">
        <f t="shared" si="2"/>
        <v>93.167932759242873</v>
      </c>
      <c r="H48" s="12"/>
      <c r="I48" s="13"/>
    </row>
    <row r="49" spans="1:9" x14ac:dyDescent="0.3">
      <c r="A49" s="12">
        <v>2019</v>
      </c>
      <c r="B49" s="12">
        <v>4</v>
      </c>
      <c r="C49" s="12">
        <v>48</v>
      </c>
      <c r="D49" s="12">
        <f t="shared" si="0"/>
        <v>2304</v>
      </c>
      <c r="E49" s="12">
        <f t="shared" si="1"/>
        <v>110592</v>
      </c>
      <c r="F49" s="12"/>
      <c r="G49" s="13">
        <f t="shared" si="2"/>
        <v>88.234588066557635</v>
      </c>
      <c r="H49" s="12"/>
      <c r="I49" s="13"/>
    </row>
    <row r="50" spans="1:9" x14ac:dyDescent="0.3">
      <c r="A50" s="12">
        <v>2020</v>
      </c>
      <c r="B50" s="12">
        <v>1</v>
      </c>
      <c r="C50" s="12">
        <v>49</v>
      </c>
      <c r="D50" s="12">
        <f t="shared" si="0"/>
        <v>2401</v>
      </c>
      <c r="E50" s="12">
        <f t="shared" si="1"/>
        <v>117649</v>
      </c>
      <c r="F50" s="12"/>
      <c r="G50" s="13">
        <f t="shared" si="2"/>
        <v>82.569812472376597</v>
      </c>
      <c r="H50" s="12"/>
      <c r="I50" s="13"/>
    </row>
    <row r="51" spans="1:9" x14ac:dyDescent="0.3">
      <c r="A51" s="12">
        <v>2020</v>
      </c>
      <c r="B51" s="12">
        <v>2</v>
      </c>
      <c r="C51" s="12">
        <v>50</v>
      </c>
      <c r="D51" s="12">
        <f t="shared" si="0"/>
        <v>2500</v>
      </c>
      <c r="E51" s="12">
        <f t="shared" si="1"/>
        <v>125000</v>
      </c>
      <c r="F51" s="12"/>
      <c r="G51" s="13">
        <f t="shared" si="2"/>
        <v>76.144445267926002</v>
      </c>
      <c r="H51" s="12"/>
      <c r="I51" s="13"/>
    </row>
    <row r="52" spans="1:9" x14ac:dyDescent="0.3">
      <c r="A52" s="12">
        <v>2020</v>
      </c>
      <c r="B52" s="12">
        <v>3</v>
      </c>
      <c r="C52" s="12">
        <v>51</v>
      </c>
      <c r="D52" s="12">
        <f t="shared" si="0"/>
        <v>2601</v>
      </c>
      <c r="E52" s="12">
        <f t="shared" si="1"/>
        <v>132651</v>
      </c>
      <c r="F52" s="12"/>
      <c r="G52" s="13">
        <f t="shared" si="2"/>
        <v>68.929325744432603</v>
      </c>
      <c r="H52" s="12"/>
      <c r="I52" s="13"/>
    </row>
    <row r="53" spans="1:9" x14ac:dyDescent="0.3">
      <c r="A53" s="12">
        <v>2020</v>
      </c>
      <c r="B53" s="12">
        <v>4</v>
      </c>
      <c r="C53" s="12">
        <v>52</v>
      </c>
      <c r="D53" s="12">
        <f t="shared" si="0"/>
        <v>2704</v>
      </c>
      <c r="E53" s="12">
        <f t="shared" si="1"/>
        <v>140608</v>
      </c>
      <c r="F53" s="12"/>
      <c r="G53" s="13">
        <f t="shared" si="2"/>
        <v>60.895293193122697</v>
      </c>
      <c r="H53" s="12"/>
      <c r="I53" s="13"/>
    </row>
    <row r="54" spans="1:9" x14ac:dyDescent="0.3">
      <c r="A54" s="12">
        <v>2021</v>
      </c>
      <c r="B54" s="12">
        <v>1</v>
      </c>
      <c r="C54" s="12">
        <v>53</v>
      </c>
      <c r="D54" s="12">
        <f t="shared" si="0"/>
        <v>2809</v>
      </c>
      <c r="E54" s="12">
        <f t="shared" si="1"/>
        <v>148877</v>
      </c>
      <c r="F54" s="12"/>
      <c r="G54" s="13">
        <f t="shared" si="2"/>
        <v>52.013186905223037</v>
      </c>
      <c r="H54" s="12"/>
      <c r="I54" s="13"/>
    </row>
    <row r="55" spans="1:9" x14ac:dyDescent="0.3">
      <c r="A55" s="12">
        <v>2021</v>
      </c>
      <c r="B55" s="12">
        <v>2</v>
      </c>
      <c r="C55" s="12">
        <v>54</v>
      </c>
      <c r="D55" s="12">
        <f t="shared" si="0"/>
        <v>2916</v>
      </c>
      <c r="E55" s="12">
        <f t="shared" si="1"/>
        <v>157464</v>
      </c>
      <c r="F55" s="12"/>
      <c r="G55" s="13">
        <f t="shared" si="2"/>
        <v>42.253846171960035</v>
      </c>
      <c r="H55" s="12"/>
      <c r="I55" s="13"/>
    </row>
    <row r="56" spans="1:9" x14ac:dyDescent="0.3">
      <c r="A56" s="12">
        <v>2021</v>
      </c>
      <c r="B56" s="12">
        <v>3</v>
      </c>
      <c r="C56" s="12">
        <v>55</v>
      </c>
      <c r="D56" s="12">
        <f t="shared" si="0"/>
        <v>3025</v>
      </c>
      <c r="E56" s="12">
        <f t="shared" si="1"/>
        <v>166375</v>
      </c>
      <c r="F56" s="12"/>
      <c r="G56" s="13">
        <f t="shared" si="2"/>
        <v>31.588110284560329</v>
      </c>
      <c r="H56" s="12"/>
      <c r="I56" s="13"/>
    </row>
    <row r="57" spans="1:9" x14ac:dyDescent="0.3">
      <c r="A57" s="12">
        <v>2021</v>
      </c>
      <c r="B57" s="12">
        <v>4</v>
      </c>
      <c r="C57" s="12">
        <v>56</v>
      </c>
      <c r="D57" s="12">
        <f t="shared" si="0"/>
        <v>3136</v>
      </c>
      <c r="E57" s="12">
        <f t="shared" si="1"/>
        <v>175616</v>
      </c>
      <c r="F57" s="12"/>
      <c r="G57" s="13">
        <f t="shared" si="2"/>
        <v>19.986818534250105</v>
      </c>
      <c r="H57" s="12"/>
      <c r="I57" s="13"/>
    </row>
    <row r="58" spans="1:9" x14ac:dyDescent="0.3">
      <c r="A58" s="12">
        <v>2022</v>
      </c>
      <c r="B58" s="12">
        <v>1</v>
      </c>
      <c r="C58" s="12">
        <v>57</v>
      </c>
      <c r="D58" s="12">
        <f t="shared" si="0"/>
        <v>3249</v>
      </c>
      <c r="E58" s="12">
        <f t="shared" si="1"/>
        <v>185193</v>
      </c>
      <c r="F58" s="12"/>
      <c r="G58" s="13">
        <f t="shared" si="2"/>
        <v>7.4208102122562281</v>
      </c>
      <c r="H58" s="12"/>
      <c r="I58" s="13"/>
    </row>
    <row r="59" spans="1:9" x14ac:dyDescent="0.3">
      <c r="A59" s="12">
        <v>2022</v>
      </c>
      <c r="B59" s="12">
        <v>2</v>
      </c>
      <c r="C59" s="12">
        <v>58</v>
      </c>
      <c r="D59" s="12">
        <f t="shared" si="0"/>
        <v>3364</v>
      </c>
      <c r="E59" s="12">
        <f t="shared" si="1"/>
        <v>195112</v>
      </c>
      <c r="F59" s="12"/>
      <c r="G59" s="13">
        <f t="shared" si="2"/>
        <v>-6.1390753901946624</v>
      </c>
      <c r="H59" s="12"/>
      <c r="I59" s="13"/>
    </row>
    <row r="60" spans="1:9" x14ac:dyDescent="0.3">
      <c r="A60" s="12">
        <v>2022</v>
      </c>
      <c r="B60" s="12">
        <v>3</v>
      </c>
      <c r="C60" s="12">
        <v>59</v>
      </c>
      <c r="D60" s="12">
        <f t="shared" si="0"/>
        <v>3481</v>
      </c>
      <c r="E60" s="12">
        <f t="shared" si="1"/>
        <v>205379</v>
      </c>
      <c r="F60" s="12"/>
      <c r="G60" s="13">
        <f t="shared" si="2"/>
        <v>-20.721998981876609</v>
      </c>
      <c r="H60" s="12"/>
      <c r="I60" s="13"/>
    </row>
    <row r="61" spans="1:9" x14ac:dyDescent="0.3">
      <c r="A61" s="12">
        <v>2022</v>
      </c>
      <c r="B61" s="12">
        <v>4</v>
      </c>
      <c r="C61" s="12">
        <v>60</v>
      </c>
      <c r="D61" s="12">
        <f t="shared" si="0"/>
        <v>3600</v>
      </c>
      <c r="E61" s="12">
        <f t="shared" si="1"/>
        <v>216000</v>
      </c>
      <c r="F61" s="12"/>
      <c r="G61" s="13">
        <f t="shared" si="2"/>
        <v>-36.357121271562633</v>
      </c>
      <c r="H61" s="12"/>
      <c r="I61" s="13"/>
    </row>
    <row r="62" spans="1:9" x14ac:dyDescent="0.3">
      <c r="A62" s="12">
        <v>2023</v>
      </c>
      <c r="B62" s="12">
        <v>1</v>
      </c>
      <c r="C62" s="12">
        <v>61</v>
      </c>
      <c r="D62" s="12">
        <f t="shared" si="0"/>
        <v>3721</v>
      </c>
      <c r="E62" s="12">
        <f t="shared" si="1"/>
        <v>226981</v>
      </c>
      <c r="F62" s="12"/>
      <c r="G62" s="13">
        <f t="shared" si="2"/>
        <v>-53.073602968026321</v>
      </c>
      <c r="H62" s="12"/>
      <c r="I62" s="13"/>
    </row>
    <row r="63" spans="1:9" x14ac:dyDescent="0.3">
      <c r="A63" s="12">
        <v>2023</v>
      </c>
      <c r="B63" s="12">
        <v>2</v>
      </c>
      <c r="C63" s="12">
        <v>62</v>
      </c>
      <c r="D63" s="12">
        <f t="shared" si="0"/>
        <v>3844</v>
      </c>
      <c r="E63" s="12">
        <f t="shared" si="1"/>
        <v>238328</v>
      </c>
      <c r="F63" s="12"/>
      <c r="G63" s="13">
        <f t="shared" si="2"/>
        <v>-70.90060478004149</v>
      </c>
      <c r="H63" s="12"/>
      <c r="I63" s="13"/>
    </row>
    <row r="64" spans="1:9" x14ac:dyDescent="0.3">
      <c r="A64" s="12">
        <v>2023</v>
      </c>
      <c r="B64" s="12">
        <v>3</v>
      </c>
      <c r="C64" s="12">
        <v>63</v>
      </c>
      <c r="D64" s="12">
        <f t="shared" si="0"/>
        <v>3969</v>
      </c>
      <c r="E64" s="12">
        <f t="shared" si="1"/>
        <v>250047</v>
      </c>
      <c r="F64" s="12"/>
      <c r="G64" s="13">
        <f t="shared" si="2"/>
        <v>-89.867287416381046</v>
      </c>
      <c r="H64" s="12"/>
      <c r="I64" s="13"/>
    </row>
    <row r="65" spans="1:9" x14ac:dyDescent="0.3">
      <c r="A65" s="12">
        <v>2023</v>
      </c>
      <c r="B65" s="12">
        <v>4</v>
      </c>
      <c r="C65" s="12">
        <v>64</v>
      </c>
      <c r="D65" s="12">
        <f t="shared" si="0"/>
        <v>4096</v>
      </c>
      <c r="E65" s="12">
        <f t="shared" si="1"/>
        <v>262144</v>
      </c>
      <c r="F65" s="12"/>
      <c r="G65" s="13">
        <f t="shared" si="2"/>
        <v>-110.00281158581858</v>
      </c>
      <c r="H65" s="12"/>
      <c r="I65" s="13"/>
    </row>
    <row r="66" spans="1:9" x14ac:dyDescent="0.3">
      <c r="A66" s="12">
        <v>2024</v>
      </c>
      <c r="B66" s="12">
        <v>1</v>
      </c>
      <c r="C66" s="12">
        <v>65</v>
      </c>
      <c r="D66" s="12">
        <f t="shared" si="0"/>
        <v>4225</v>
      </c>
      <c r="E66" s="12">
        <f t="shared" si="1"/>
        <v>274625</v>
      </c>
      <c r="F66" s="12"/>
      <c r="G66" s="13">
        <f t="shared" si="2"/>
        <v>-131.33633799712788</v>
      </c>
      <c r="H66" s="12"/>
      <c r="I66" s="13"/>
    </row>
    <row r="67" spans="1:9" x14ac:dyDescent="0.3">
      <c r="A67" s="12">
        <v>2024</v>
      </c>
      <c r="B67" s="12">
        <v>2</v>
      </c>
      <c r="C67" s="12">
        <v>66</v>
      </c>
      <c r="D67" s="12">
        <f t="shared" ref="D67:D69" si="6">POWER(C67,2)</f>
        <v>4356</v>
      </c>
      <c r="E67" s="12">
        <f t="shared" ref="E67:E69" si="7">POWER(C67,3)</f>
        <v>287496</v>
      </c>
      <c r="F67" s="12"/>
      <c r="G67" s="13">
        <f t="shared" ref="G67:G69" si="8">C67*$B$100+D67*$B$101+E67*$B$102+$B$99</f>
        <v>-153.89702735908236</v>
      </c>
      <c r="H67" s="12"/>
      <c r="I67" s="13"/>
    </row>
    <row r="68" spans="1:9" x14ac:dyDescent="0.3">
      <c r="A68" s="12">
        <v>2024</v>
      </c>
      <c r="B68" s="12">
        <v>3</v>
      </c>
      <c r="C68" s="12">
        <v>67</v>
      </c>
      <c r="D68" s="12">
        <f t="shared" si="6"/>
        <v>4489</v>
      </c>
      <c r="E68" s="12">
        <f t="shared" si="7"/>
        <v>300763</v>
      </c>
      <c r="F68" s="12"/>
      <c r="G68" s="13">
        <f t="shared" si="8"/>
        <v>-177.71404038045534</v>
      </c>
      <c r="H68" s="12"/>
      <c r="I68" s="13"/>
    </row>
    <row r="69" spans="1:9" x14ac:dyDescent="0.3">
      <c r="A69" s="12">
        <v>2024</v>
      </c>
      <c r="B69" s="12">
        <v>4</v>
      </c>
      <c r="C69" s="12">
        <v>68</v>
      </c>
      <c r="D69" s="12">
        <f t="shared" si="6"/>
        <v>4624</v>
      </c>
      <c r="E69" s="12">
        <f t="shared" si="7"/>
        <v>314432</v>
      </c>
      <c r="F69" s="12"/>
      <c r="G69" s="13">
        <f t="shared" si="8"/>
        <v>-202.81653777002066</v>
      </c>
      <c r="H69" s="12"/>
      <c r="I69" s="13"/>
    </row>
    <row r="70" spans="1:9" x14ac:dyDescent="0.3">
      <c r="G70" s="5"/>
    </row>
    <row r="83" spans="1:6" x14ac:dyDescent="0.3">
      <c r="A83" t="s">
        <v>28</v>
      </c>
    </row>
    <row r="84" spans="1:6" ht="15" thickBot="1" x14ac:dyDescent="0.35"/>
    <row r="85" spans="1:6" x14ac:dyDescent="0.3">
      <c r="A85" s="8" t="s">
        <v>29</v>
      </c>
      <c r="B85" s="8"/>
    </row>
    <row r="86" spans="1:6" x14ac:dyDescent="0.3">
      <c r="A86" t="s">
        <v>30</v>
      </c>
      <c r="B86">
        <v>0.98043614179635463</v>
      </c>
    </row>
    <row r="87" spans="1:6" x14ac:dyDescent="0.3">
      <c r="A87" t="s">
        <v>31</v>
      </c>
      <c r="B87">
        <v>0.96125502814052155</v>
      </c>
    </row>
    <row r="88" spans="1:6" x14ac:dyDescent="0.3">
      <c r="A88" t="s">
        <v>32</v>
      </c>
      <c r="B88">
        <v>0.95834915525106068</v>
      </c>
    </row>
    <row r="89" spans="1:6" x14ac:dyDescent="0.3">
      <c r="A89" t="s">
        <v>33</v>
      </c>
      <c r="B89">
        <v>6.7993425941959478</v>
      </c>
    </row>
    <row r="90" spans="1:6" ht="15" thickBot="1" x14ac:dyDescent="0.35">
      <c r="A90" s="6" t="s">
        <v>34</v>
      </c>
      <c r="B90" s="6">
        <v>44</v>
      </c>
    </row>
    <row r="92" spans="1:6" ht="15" thickBot="1" x14ac:dyDescent="0.35">
      <c r="A92" t="s">
        <v>35</v>
      </c>
    </row>
    <row r="93" spans="1:6" x14ac:dyDescent="0.3">
      <c r="A93" s="7"/>
      <c r="B93" s="7" t="s">
        <v>40</v>
      </c>
      <c r="C93" s="7" t="s">
        <v>41</v>
      </c>
      <c r="D93" s="7" t="s">
        <v>42</v>
      </c>
      <c r="E93" s="7" t="s">
        <v>43</v>
      </c>
      <c r="F93" s="7" t="s">
        <v>44</v>
      </c>
    </row>
    <row r="94" spans="1:6" x14ac:dyDescent="0.3">
      <c r="A94" t="s">
        <v>36</v>
      </c>
      <c r="B94">
        <v>3</v>
      </c>
      <c r="C94">
        <v>45879.335018540834</v>
      </c>
      <c r="D94">
        <v>15293.111672846944</v>
      </c>
      <c r="E94">
        <v>330.79734204026431</v>
      </c>
      <c r="F94">
        <v>2.9317192403000295E-28</v>
      </c>
    </row>
    <row r="95" spans="1:6" x14ac:dyDescent="0.3">
      <c r="A95" t="s">
        <v>37</v>
      </c>
      <c r="B95">
        <v>40</v>
      </c>
      <c r="C95">
        <v>1849.2423885298913</v>
      </c>
      <c r="D95">
        <v>46.231059713247284</v>
      </c>
    </row>
    <row r="96" spans="1:6" ht="15" thickBot="1" x14ac:dyDescent="0.35">
      <c r="A96" s="6" t="s">
        <v>38</v>
      </c>
      <c r="B96" s="6">
        <v>43</v>
      </c>
      <c r="C96" s="6">
        <v>47728.577407070727</v>
      </c>
      <c r="D96" s="6"/>
      <c r="E96" s="6"/>
      <c r="F96" s="6"/>
    </row>
    <row r="97" spans="1:9" ht="15" thickBot="1" x14ac:dyDescent="0.35"/>
    <row r="98" spans="1:9" x14ac:dyDescent="0.3">
      <c r="A98" s="7"/>
      <c r="B98" s="7" t="s">
        <v>45</v>
      </c>
      <c r="C98" s="7" t="s">
        <v>33</v>
      </c>
      <c r="D98" s="7" t="s">
        <v>46</v>
      </c>
      <c r="E98" s="7" t="s">
        <v>47</v>
      </c>
      <c r="F98" s="7" t="s">
        <v>48</v>
      </c>
      <c r="G98" s="7" t="s">
        <v>49</v>
      </c>
      <c r="H98" s="7" t="s">
        <v>50</v>
      </c>
      <c r="I98" s="7" t="s">
        <v>51</v>
      </c>
    </row>
    <row r="99" spans="1:9" x14ac:dyDescent="0.3">
      <c r="A99" t="s">
        <v>39</v>
      </c>
      <c r="B99">
        <v>37.237974870657794</v>
      </c>
      <c r="C99">
        <v>4.4760109321995136</v>
      </c>
      <c r="D99">
        <v>8.3194557463600827</v>
      </c>
      <c r="E99">
        <v>2.9317849226637382E-10</v>
      </c>
      <c r="F99">
        <v>28.191619328847516</v>
      </c>
      <c r="G99">
        <v>46.284330412468073</v>
      </c>
      <c r="H99">
        <v>28.191619328847516</v>
      </c>
      <c r="I99">
        <v>46.284330412468073</v>
      </c>
    </row>
    <row r="100" spans="1:9" x14ac:dyDescent="0.3">
      <c r="A100" t="s">
        <v>9</v>
      </c>
      <c r="B100">
        <v>-3.7786532605499201</v>
      </c>
      <c r="C100">
        <v>0.85176332660909393</v>
      </c>
      <c r="D100">
        <v>-4.4362713708195205</v>
      </c>
      <c r="E100">
        <v>6.9924269852163689E-5</v>
      </c>
      <c r="F100">
        <v>-5.5001311583249652</v>
      </c>
      <c r="G100">
        <v>-2.0571753627748754</v>
      </c>
      <c r="H100">
        <v>-5.5001311583249652</v>
      </c>
      <c r="I100">
        <v>-2.0571753627748754</v>
      </c>
    </row>
    <row r="101" spans="1:9" x14ac:dyDescent="0.3">
      <c r="A101" t="s">
        <v>26</v>
      </c>
      <c r="B101">
        <v>0.33414155981558019</v>
      </c>
      <c r="C101">
        <v>4.3718332690295701E-2</v>
      </c>
      <c r="D101">
        <v>7.6430535945335967</v>
      </c>
      <c r="E101">
        <v>2.4238115269175083E-9</v>
      </c>
      <c r="F101">
        <v>0.24578351351000127</v>
      </c>
      <c r="G101">
        <v>0.42249960612115911</v>
      </c>
      <c r="H101">
        <v>0.24578351351000127</v>
      </c>
      <c r="I101">
        <v>0.42249960612115911</v>
      </c>
    </row>
    <row r="102" spans="1:9" ht="15" thickBot="1" x14ac:dyDescent="0.35">
      <c r="A102" s="6" t="s">
        <v>27</v>
      </c>
      <c r="B102" s="6">
        <v>-4.8601181289134902E-3</v>
      </c>
      <c r="C102" s="6">
        <v>6.3904979318306408E-4</v>
      </c>
      <c r="D102" s="6">
        <v>-7.6052260414725561</v>
      </c>
      <c r="E102" s="6">
        <v>2.7312923413230444E-9</v>
      </c>
      <c r="F102" s="6">
        <v>-6.1516859390960948E-3</v>
      </c>
      <c r="G102" s="6">
        <v>-3.5685503187308856E-3</v>
      </c>
      <c r="H102" s="6">
        <v>-6.1516859390960948E-3</v>
      </c>
      <c r="I102" s="6">
        <v>-3.5685503187308856E-3</v>
      </c>
    </row>
    <row r="106" spans="1:9" x14ac:dyDescent="0.3">
      <c r="A106" t="s">
        <v>52</v>
      </c>
    </row>
    <row r="107" spans="1:9" ht="15" thickBot="1" x14ac:dyDescent="0.35"/>
    <row r="108" spans="1:9" x14ac:dyDescent="0.3">
      <c r="A108" s="7" t="s">
        <v>53</v>
      </c>
      <c r="B108" s="7" t="s">
        <v>56</v>
      </c>
      <c r="C108" s="7" t="s">
        <v>37</v>
      </c>
    </row>
    <row r="109" spans="1:9" x14ac:dyDescent="0.3">
      <c r="A109">
        <v>1</v>
      </c>
      <c r="B109">
        <v>33.788603051794539</v>
      </c>
      <c r="C109">
        <v>-1.8952697184612042</v>
      </c>
    </row>
    <row r="110" spans="1:9" x14ac:dyDescent="0.3">
      <c r="A110">
        <v>2</v>
      </c>
      <c r="B110">
        <v>30.978353643788967</v>
      </c>
      <c r="C110">
        <v>1.5116463562110347</v>
      </c>
    </row>
    <row r="111" spans="1:9" x14ac:dyDescent="0.3">
      <c r="A111">
        <v>3</v>
      </c>
      <c r="B111">
        <v>28.778065937867588</v>
      </c>
      <c r="C111">
        <v>2.6052673954657486</v>
      </c>
    </row>
    <row r="112" spans="1:9" x14ac:dyDescent="0.3">
      <c r="A112">
        <v>4</v>
      </c>
      <c r="B112">
        <v>27.158579225256933</v>
      </c>
      <c r="C112">
        <v>-1.0952458919236001</v>
      </c>
    </row>
    <row r="113" spans="1:3" x14ac:dyDescent="0.3">
      <c r="A113">
        <v>5</v>
      </c>
      <c r="B113">
        <v>26.090732797183513</v>
      </c>
      <c r="C113">
        <v>-6.317399463850176</v>
      </c>
    </row>
    <row r="114" spans="1:3" x14ac:dyDescent="0.3">
      <c r="A114">
        <v>6</v>
      </c>
      <c r="B114">
        <v>25.545365944873843</v>
      </c>
      <c r="C114">
        <v>-4.0420326115405096</v>
      </c>
    </row>
    <row r="115" spans="1:3" x14ac:dyDescent="0.3">
      <c r="A115">
        <v>7</v>
      </c>
      <c r="B115">
        <v>25.493317959554453</v>
      </c>
      <c r="C115">
        <v>-0.52331795955445415</v>
      </c>
    </row>
    <row r="116" spans="1:3" x14ac:dyDescent="0.3">
      <c r="A116">
        <v>8</v>
      </c>
      <c r="B116">
        <v>25.90542813245186</v>
      </c>
      <c r="C116">
        <v>2.6212385342148075</v>
      </c>
    </row>
    <row r="117" spans="1:3" x14ac:dyDescent="0.3">
      <c r="A117">
        <v>9</v>
      </c>
      <c r="B117">
        <v>26.752535754792575</v>
      </c>
      <c r="C117">
        <v>4.4141309118740928</v>
      </c>
    </row>
    <row r="118" spans="1:3" x14ac:dyDescent="0.3">
      <c r="A118">
        <v>10</v>
      </c>
      <c r="B118">
        <v>28.005480117803117</v>
      </c>
      <c r="C118">
        <v>7.0211865488635539</v>
      </c>
    </row>
    <row r="119" spans="1:3" x14ac:dyDescent="0.3">
      <c r="A119">
        <v>11</v>
      </c>
      <c r="B119">
        <v>29.635100512710025</v>
      </c>
      <c r="C119">
        <v>3.2348994872899723</v>
      </c>
    </row>
    <row r="120" spans="1:3" x14ac:dyDescent="0.3">
      <c r="A120">
        <v>12</v>
      </c>
      <c r="B120">
        <v>31.612236230739789</v>
      </c>
      <c r="C120">
        <v>3.9410971025935453</v>
      </c>
    </row>
    <row r="121" spans="1:3" x14ac:dyDescent="0.3">
      <c r="A121">
        <v>13</v>
      </c>
      <c r="B121">
        <v>33.907726563118942</v>
      </c>
      <c r="C121">
        <v>6.2289401035477212</v>
      </c>
    </row>
    <row r="122" spans="1:3" x14ac:dyDescent="0.3">
      <c r="A122">
        <v>14</v>
      </c>
      <c r="B122">
        <v>36.492410801074001</v>
      </c>
      <c r="C122">
        <v>6.2509225322593309</v>
      </c>
    </row>
    <row r="123" spans="1:3" x14ac:dyDescent="0.3">
      <c r="A123">
        <v>15</v>
      </c>
      <c r="B123">
        <v>39.337128235831514</v>
      </c>
      <c r="C123">
        <v>-2.0137949024981836</v>
      </c>
    </row>
    <row r="124" spans="1:3" x14ac:dyDescent="0.3">
      <c r="A124">
        <v>16</v>
      </c>
      <c r="B124">
        <v>42.412718158617949</v>
      </c>
      <c r="C124">
        <v>-8.9160514919512792</v>
      </c>
    </row>
    <row r="125" spans="1:3" x14ac:dyDescent="0.3">
      <c r="A125">
        <v>17</v>
      </c>
      <c r="B125">
        <v>45.690019860659845</v>
      </c>
      <c r="C125">
        <v>-5.9066865273265137</v>
      </c>
    </row>
    <row r="126" spans="1:3" x14ac:dyDescent="0.3">
      <c r="A126">
        <v>18</v>
      </c>
      <c r="B126">
        <v>49.139872633183742</v>
      </c>
      <c r="C126">
        <v>-5.1665392998504061</v>
      </c>
    </row>
    <row r="127" spans="1:3" x14ac:dyDescent="0.3">
      <c r="A127">
        <v>19</v>
      </c>
      <c r="B127">
        <v>52.73311576741613</v>
      </c>
      <c r="C127">
        <v>-3.5764491007494641</v>
      </c>
    </row>
    <row r="128" spans="1:3" x14ac:dyDescent="0.3">
      <c r="A128">
        <v>20</v>
      </c>
      <c r="B128">
        <v>56.440588554583535</v>
      </c>
      <c r="C128">
        <v>-5.9872552212501944</v>
      </c>
    </row>
    <row r="129" spans="1:3" x14ac:dyDescent="0.3">
      <c r="A129">
        <v>21</v>
      </c>
      <c r="B129">
        <v>60.233130285912509</v>
      </c>
      <c r="C129">
        <v>-7.1364636192458448</v>
      </c>
    </row>
    <row r="130" spans="1:3" x14ac:dyDescent="0.3">
      <c r="A130">
        <v>22</v>
      </c>
      <c r="B130">
        <v>64.081580252629536</v>
      </c>
      <c r="C130">
        <v>-3.1382469192962006</v>
      </c>
    </row>
    <row r="131" spans="1:3" x14ac:dyDescent="0.3">
      <c r="A131">
        <v>23</v>
      </c>
      <c r="B131">
        <v>67.956777745961119</v>
      </c>
      <c r="C131">
        <v>-4.483444412627783</v>
      </c>
    </row>
    <row r="132" spans="1:3" x14ac:dyDescent="0.3">
      <c r="A132">
        <v>24</v>
      </c>
      <c r="B132">
        <v>71.829562057133813</v>
      </c>
      <c r="C132">
        <v>-3.8728953904671499</v>
      </c>
    </row>
    <row r="133" spans="1:3" x14ac:dyDescent="0.3">
      <c r="A133">
        <v>25</v>
      </c>
      <c r="B133">
        <v>75.670772477374115</v>
      </c>
      <c r="C133">
        <v>0.66256085595921377</v>
      </c>
    </row>
    <row r="134" spans="1:3" x14ac:dyDescent="0.3">
      <c r="A134">
        <v>26</v>
      </c>
      <c r="B134">
        <v>79.451248297908563</v>
      </c>
      <c r="C134">
        <v>1.8854183687580957</v>
      </c>
    </row>
    <row r="135" spans="1:3" x14ac:dyDescent="0.3">
      <c r="A135">
        <v>27</v>
      </c>
      <c r="B135">
        <v>83.14182880996367</v>
      </c>
      <c r="C135">
        <v>3.9848378567029954</v>
      </c>
    </row>
    <row r="136" spans="1:3" x14ac:dyDescent="0.3">
      <c r="A136">
        <v>28</v>
      </c>
      <c r="B136">
        <v>86.713353304765945</v>
      </c>
      <c r="C136">
        <v>4.2699800285673888</v>
      </c>
    </row>
    <row r="137" spans="1:3" x14ac:dyDescent="0.3">
      <c r="A137">
        <v>29</v>
      </c>
      <c r="B137">
        <v>90.136661073541944</v>
      </c>
      <c r="C137">
        <v>6.7166722597913662</v>
      </c>
    </row>
    <row r="138" spans="1:3" x14ac:dyDescent="0.3">
      <c r="A138">
        <v>30</v>
      </c>
      <c r="B138">
        <v>93.382591407518134</v>
      </c>
      <c r="C138">
        <v>15.570741925815199</v>
      </c>
    </row>
    <row r="139" spans="1:3" x14ac:dyDescent="0.3">
      <c r="A139">
        <v>31</v>
      </c>
      <c r="B139">
        <v>96.421983597921042</v>
      </c>
      <c r="C139">
        <v>15.291349735412282</v>
      </c>
    </row>
    <row r="140" spans="1:3" x14ac:dyDescent="0.3">
      <c r="A140">
        <v>32</v>
      </c>
      <c r="B140">
        <v>99.225676935977191</v>
      </c>
      <c r="C140">
        <v>11.310989730689485</v>
      </c>
    </row>
    <row r="141" spans="1:3" x14ac:dyDescent="0.3">
      <c r="A141">
        <v>33</v>
      </c>
      <c r="B141">
        <v>101.76451071291316</v>
      </c>
      <c r="C141">
        <v>-3.7311773795798189</v>
      </c>
    </row>
    <row r="142" spans="1:3" x14ac:dyDescent="0.3">
      <c r="A142">
        <v>34</v>
      </c>
      <c r="B142">
        <v>104.0093242199554</v>
      </c>
      <c r="C142">
        <v>-3.7526575532887421</v>
      </c>
    </row>
    <row r="143" spans="1:3" x14ac:dyDescent="0.3">
      <c r="A143">
        <v>35</v>
      </c>
      <c r="B143">
        <v>105.93095674833046</v>
      </c>
      <c r="C143">
        <v>-9.7209567483304653</v>
      </c>
    </row>
    <row r="144" spans="1:3" x14ac:dyDescent="0.3">
      <c r="A144">
        <v>36</v>
      </c>
      <c r="B144">
        <v>107.5002475892648</v>
      </c>
      <c r="C144">
        <v>-12.706914255931466</v>
      </c>
    </row>
    <row r="145" spans="1:3" x14ac:dyDescent="0.3">
      <c r="A145">
        <v>37</v>
      </c>
      <c r="B145">
        <v>108.68803603398501</v>
      </c>
      <c r="C145">
        <v>0.20196396601498634</v>
      </c>
    </row>
    <row r="146" spans="1:3" x14ac:dyDescent="0.3">
      <c r="A146">
        <v>38</v>
      </c>
      <c r="B146">
        <v>109.46516137371759</v>
      </c>
      <c r="C146">
        <v>2.7015052929490793</v>
      </c>
    </row>
    <row r="147" spans="1:3" x14ac:dyDescent="0.3">
      <c r="A147">
        <v>39</v>
      </c>
      <c r="B147">
        <v>109.80246289968903</v>
      </c>
      <c r="C147">
        <v>-3.6724628996890374</v>
      </c>
    </row>
    <row r="148" spans="1:3" x14ac:dyDescent="0.3">
      <c r="A148">
        <v>40</v>
      </c>
      <c r="B148">
        <v>109.67077990312589</v>
      </c>
      <c r="C148">
        <v>-8.9974465697925581</v>
      </c>
    </row>
    <row r="149" spans="1:3" x14ac:dyDescent="0.3">
      <c r="A149">
        <v>41</v>
      </c>
      <c r="B149">
        <v>109.04095167525469</v>
      </c>
      <c r="C149">
        <v>-2.1176183419213572</v>
      </c>
    </row>
    <row r="150" spans="1:3" x14ac:dyDescent="0.3">
      <c r="A150">
        <v>42</v>
      </c>
      <c r="B150">
        <v>107.88381750730196</v>
      </c>
      <c r="C150">
        <v>-7.8671508406352899</v>
      </c>
    </row>
    <row r="151" spans="1:3" x14ac:dyDescent="0.3">
      <c r="A151">
        <v>43</v>
      </c>
      <c r="B151">
        <v>106.1702166904941</v>
      </c>
      <c r="C151">
        <v>3.7064499761725642</v>
      </c>
    </row>
    <row r="152" spans="1:3" ht="15" thickBot="1" x14ac:dyDescent="0.35">
      <c r="A152" s="6">
        <v>44</v>
      </c>
      <c r="B152" s="6">
        <v>103.87098851605788</v>
      </c>
      <c r="C152" s="6">
        <v>12.505678150608787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2134-BFB4-4A93-A3DB-B260E9E5CAD9}">
  <dimension ref="A1:L69"/>
  <sheetViews>
    <sheetView topLeftCell="A51" zoomScaleNormal="100" workbookViewId="0">
      <selection activeCell="E46" sqref="E46:E69"/>
    </sheetView>
  </sheetViews>
  <sheetFormatPr baseColWidth="10" defaultRowHeight="14.4" x14ac:dyDescent="0.3"/>
  <cols>
    <col min="4" max="4" width="16.21875" bestFit="1" customWidth="1"/>
  </cols>
  <sheetData>
    <row r="1" spans="1:12" x14ac:dyDescent="0.3">
      <c r="A1" s="12" t="s">
        <v>9</v>
      </c>
      <c r="B1" s="12" t="s">
        <v>7</v>
      </c>
      <c r="C1" s="12" t="s">
        <v>8</v>
      </c>
      <c r="D1" s="12" t="s">
        <v>78</v>
      </c>
      <c r="E1" s="12" t="s">
        <v>77</v>
      </c>
      <c r="F1" s="12" t="s">
        <v>57</v>
      </c>
      <c r="G1" s="12" t="s">
        <v>63</v>
      </c>
      <c r="H1" s="12" t="s">
        <v>64</v>
      </c>
      <c r="I1" s="12" t="s">
        <v>65</v>
      </c>
      <c r="J1" s="12" t="s">
        <v>66</v>
      </c>
      <c r="K1" s="12" t="s">
        <v>67</v>
      </c>
      <c r="L1" s="12" t="s">
        <v>68</v>
      </c>
    </row>
    <row r="2" spans="1:12" x14ac:dyDescent="0.3">
      <c r="A2" s="12">
        <v>1</v>
      </c>
      <c r="B2" s="12">
        <v>2008</v>
      </c>
      <c r="C2" s="12">
        <v>1</v>
      </c>
      <c r="D2" s="12">
        <v>31.89</v>
      </c>
      <c r="E2" s="12">
        <v>20.113841600642001</v>
      </c>
      <c r="F2" s="13">
        <f>E2-D2</f>
        <v>-11.776158399358</v>
      </c>
      <c r="G2" s="13">
        <f>ABS(F2)</f>
        <v>11.776158399358</v>
      </c>
      <c r="H2" s="13">
        <f>SUMSQ($F$2:F2)/A2</f>
        <v>138.67790664676997</v>
      </c>
      <c r="I2" s="13">
        <f>SUM($G$2:G2)/A2</f>
        <v>11.776158399358</v>
      </c>
      <c r="J2" s="14">
        <f>100*(G2/D2)</f>
        <v>36.927433049100031</v>
      </c>
      <c r="K2" s="14">
        <f>AVERAGE($J$2:J2)</f>
        <v>36.927433049100031</v>
      </c>
      <c r="L2" s="13">
        <f>SUM($F$2:F2)/H2</f>
        <v>-8.4917336035027935E-2</v>
      </c>
    </row>
    <row r="3" spans="1:12" x14ac:dyDescent="0.3">
      <c r="A3" s="12">
        <v>2</v>
      </c>
      <c r="B3" s="12">
        <v>2008</v>
      </c>
      <c r="C3" s="12">
        <v>2</v>
      </c>
      <c r="D3" s="12">
        <v>32.49</v>
      </c>
      <c r="E3" s="12">
        <v>20.719067762883299</v>
      </c>
      <c r="F3" s="13">
        <f t="shared" ref="F3:F45" si="0">E3-D3</f>
        <v>-11.770932237116703</v>
      </c>
      <c r="G3" s="13">
        <f t="shared" ref="G3:G45" si="1">ABS(F3)</f>
        <v>11.770932237116703</v>
      </c>
      <c r="H3" s="13">
        <f>SUMSQ($F$2:F3)/A3</f>
        <v>138.6163761887816</v>
      </c>
      <c r="I3" s="13">
        <f>SUM($G$2:G3)/A3</f>
        <v>11.773545318237352</v>
      </c>
      <c r="J3" s="14">
        <f t="shared" ref="J3:J45" si="2">100*(G3/D3)</f>
        <v>36.229400545142205</v>
      </c>
      <c r="K3" s="14">
        <f>AVERAGE($J$2:J3)</f>
        <v>36.578416797121122</v>
      </c>
      <c r="L3" s="13">
        <f>SUM($F$2:F3)/H3</f>
        <v>-0.16987235768164888</v>
      </c>
    </row>
    <row r="4" spans="1:12" x14ac:dyDescent="0.3">
      <c r="A4" s="12">
        <v>3</v>
      </c>
      <c r="B4" s="12">
        <v>2008</v>
      </c>
      <c r="C4" s="12">
        <v>3</v>
      </c>
      <c r="D4" s="12">
        <v>31.38</v>
      </c>
      <c r="E4" s="12">
        <v>21.324293925124699</v>
      </c>
      <c r="F4" s="13">
        <f t="shared" si="0"/>
        <v>-10.0557060748753</v>
      </c>
      <c r="G4" s="13">
        <f t="shared" si="1"/>
        <v>10.0557060748753</v>
      </c>
      <c r="H4" s="13">
        <f>SUMSQ($F$2:F4)/A4</f>
        <v>126.11665901394906</v>
      </c>
      <c r="I4" s="13">
        <f>SUM($G$2:G4)/A4</f>
        <v>11.200932237116668</v>
      </c>
      <c r="J4" s="14">
        <f t="shared" si="2"/>
        <v>32.04495243746112</v>
      </c>
      <c r="K4" s="14">
        <f>AVERAGE($J$2:J4)</f>
        <v>35.067262010567788</v>
      </c>
      <c r="L4" s="13">
        <f>SUM($F$2:F4)/H4</f>
        <v>-0.26644217325510805</v>
      </c>
    </row>
    <row r="5" spans="1:12" x14ac:dyDescent="0.3">
      <c r="A5" s="12">
        <v>4</v>
      </c>
      <c r="B5" s="12">
        <v>2008</v>
      </c>
      <c r="C5" s="12">
        <v>4</v>
      </c>
      <c r="D5" s="12">
        <v>26.06</v>
      </c>
      <c r="E5" s="12">
        <v>21.929520087366001</v>
      </c>
      <c r="F5" s="13">
        <f t="shared" si="0"/>
        <v>-4.1304799126339979</v>
      </c>
      <c r="G5" s="13">
        <f t="shared" si="1"/>
        <v>4.1304799126339979</v>
      </c>
      <c r="H5" s="13">
        <f>SUMSQ($F$2:F5)/A5</f>
        <v>98.852710337630029</v>
      </c>
      <c r="I5" s="13">
        <f>SUM($G$2:G5)/A5</f>
        <v>9.4333191559959992</v>
      </c>
      <c r="J5" s="14">
        <f t="shared" si="2"/>
        <v>15.849884545794312</v>
      </c>
      <c r="K5" s="14">
        <f>AVERAGE($J$2:J5)</f>
        <v>30.262917644374419</v>
      </c>
      <c r="L5" s="13">
        <f>SUM($F$2:F5)/H5</f>
        <v>-0.38171210981577064</v>
      </c>
    </row>
    <row r="6" spans="1:12" x14ac:dyDescent="0.3">
      <c r="A6" s="12">
        <v>5</v>
      </c>
      <c r="B6" s="12">
        <v>2009</v>
      </c>
      <c r="C6" s="12">
        <v>1</v>
      </c>
      <c r="D6" s="12">
        <v>19.77</v>
      </c>
      <c r="E6" s="12">
        <v>29.483908871670302</v>
      </c>
      <c r="F6" s="13">
        <f t="shared" si="0"/>
        <v>9.7139088716703021</v>
      </c>
      <c r="G6" s="13">
        <f t="shared" si="1"/>
        <v>9.7139088716703021</v>
      </c>
      <c r="H6" s="13">
        <f>SUMSQ($F$2:F6)/A6</f>
        <v>97.954173383527021</v>
      </c>
      <c r="I6" s="13">
        <f>SUM($G$2:G6)/A6</f>
        <v>9.4894370991308588</v>
      </c>
      <c r="J6" s="14">
        <f t="shared" si="2"/>
        <v>49.134592168286808</v>
      </c>
      <c r="K6" s="14">
        <f>AVERAGE($J$2:J6)</f>
        <v>34.037252549156896</v>
      </c>
      <c r="L6" s="13">
        <f>SUM($F$2:F6)/H6</f>
        <v>-0.2860456761000621</v>
      </c>
    </row>
    <row r="7" spans="1:12" x14ac:dyDescent="0.3">
      <c r="A7" s="12">
        <v>6</v>
      </c>
      <c r="B7" s="12">
        <v>2009</v>
      </c>
      <c r="C7" s="12">
        <v>2</v>
      </c>
      <c r="D7" s="12">
        <v>21.5</v>
      </c>
      <c r="E7" s="12">
        <v>30.089135033911699</v>
      </c>
      <c r="F7" s="13">
        <f t="shared" si="0"/>
        <v>8.589135033911699</v>
      </c>
      <c r="G7" s="13">
        <f t="shared" si="1"/>
        <v>8.589135033911699</v>
      </c>
      <c r="H7" s="13">
        <f>SUMSQ($F$2:F7)/A7</f>
        <v>93.924017924734073</v>
      </c>
      <c r="I7" s="13">
        <f>SUM($G$2:G7)/A7</f>
        <v>9.3393867549276663</v>
      </c>
      <c r="J7" s="14">
        <f t="shared" si="2"/>
        <v>39.949465274007899</v>
      </c>
      <c r="K7" s="14">
        <f>AVERAGE($J$2:J7)</f>
        <v>35.022621336632064</v>
      </c>
      <c r="L7" s="13">
        <f>SUM($F$2:F7)/H7</f>
        <v>-0.20687182200800219</v>
      </c>
    </row>
    <row r="8" spans="1:12" x14ac:dyDescent="0.3">
      <c r="A8" s="12">
        <v>7</v>
      </c>
      <c r="B8" s="12">
        <v>2009</v>
      </c>
      <c r="C8" s="12">
        <v>3</v>
      </c>
      <c r="D8" s="12">
        <v>24.97</v>
      </c>
      <c r="E8" s="12">
        <v>30.694361196153</v>
      </c>
      <c r="F8" s="13">
        <f t="shared" si="0"/>
        <v>5.7243611961530014</v>
      </c>
      <c r="G8" s="13">
        <f t="shared" si="1"/>
        <v>5.7243611961530014</v>
      </c>
      <c r="H8" s="13">
        <f>SUMSQ($F$2:F8)/A8</f>
        <v>85.187488378918104</v>
      </c>
      <c r="I8" s="13">
        <f>SUM($G$2:G8)/A8</f>
        <v>8.8229545322455714</v>
      </c>
      <c r="J8" s="14">
        <f t="shared" si="2"/>
        <v>22.924954730288352</v>
      </c>
      <c r="K8" s="14">
        <f>AVERAGE($J$2:J8)</f>
        <v>33.294383250011535</v>
      </c>
      <c r="L8" s="13">
        <f>SUM($F$2:F8)/H8</f>
        <v>-0.16089066344208447</v>
      </c>
    </row>
    <row r="9" spans="1:12" x14ac:dyDescent="0.3">
      <c r="A9" s="12">
        <v>8</v>
      </c>
      <c r="B9" s="12">
        <v>2009</v>
      </c>
      <c r="C9" s="12">
        <v>4</v>
      </c>
      <c r="D9" s="12">
        <v>28.53</v>
      </c>
      <c r="E9" s="12">
        <v>31.299587358394401</v>
      </c>
      <c r="F9" s="13">
        <f t="shared" si="0"/>
        <v>2.7695873583944</v>
      </c>
      <c r="G9" s="13">
        <f t="shared" si="1"/>
        <v>2.7695873583944</v>
      </c>
      <c r="H9" s="13">
        <f>SUMSQ($F$2:F9)/A9</f>
        <v>75.497879098525601</v>
      </c>
      <c r="I9" s="13">
        <f>SUM($G$2:G9)/A9</f>
        <v>8.0662836355141749</v>
      </c>
      <c r="J9" s="14">
        <f t="shared" si="2"/>
        <v>9.7076318205201524</v>
      </c>
      <c r="K9" s="14">
        <f>AVERAGE($J$2:J9)</f>
        <v>30.346039321325115</v>
      </c>
      <c r="L9" s="13">
        <f>SUM($F$2:F9)/H9</f>
        <v>-0.14485551507457073</v>
      </c>
    </row>
    <row r="10" spans="1:12" x14ac:dyDescent="0.3">
      <c r="A10" s="12">
        <v>9</v>
      </c>
      <c r="B10" s="12">
        <v>2010</v>
      </c>
      <c r="C10" s="12">
        <v>1</v>
      </c>
      <c r="D10" s="12">
        <v>31.17</v>
      </c>
      <c r="E10" s="12">
        <v>38.853976142698698</v>
      </c>
      <c r="F10" s="13">
        <f t="shared" si="0"/>
        <v>7.6839761426986968</v>
      </c>
      <c r="G10" s="13">
        <f t="shared" si="1"/>
        <v>7.6839761426986968</v>
      </c>
      <c r="H10" s="13">
        <f>SUMSQ($F$2:F10)/A10</f>
        <v>73.669613572196397</v>
      </c>
      <c r="I10" s="13">
        <f>SUM($G$2:G10)/A10</f>
        <v>8.0238050252013444</v>
      </c>
      <c r="J10" s="14">
        <f t="shared" si="2"/>
        <v>24.651832347445289</v>
      </c>
      <c r="K10" s="14">
        <f>AVERAGE($J$2:J10)</f>
        <v>29.713349657560691</v>
      </c>
      <c r="L10" s="13">
        <f>SUM($F$2:F10)/H10</f>
        <v>-4.4147211631137821E-2</v>
      </c>
    </row>
    <row r="11" spans="1:12" x14ac:dyDescent="0.3">
      <c r="A11" s="12">
        <v>10</v>
      </c>
      <c r="B11" s="12">
        <v>2010</v>
      </c>
      <c r="C11" s="12">
        <v>2</v>
      </c>
      <c r="D11" s="12">
        <v>35.03</v>
      </c>
      <c r="E11" s="12">
        <v>39.45920230494</v>
      </c>
      <c r="F11" s="13">
        <f t="shared" si="0"/>
        <v>4.4292023049399987</v>
      </c>
      <c r="G11" s="13">
        <f t="shared" si="1"/>
        <v>4.4292023049399987</v>
      </c>
      <c r="H11" s="13">
        <f>SUMSQ($F$2:F11)/A11</f>
        <v>68.264435520785327</v>
      </c>
      <c r="I11" s="13">
        <f>SUM($G$2:G11)/A11</f>
        <v>7.6643447531752091</v>
      </c>
      <c r="J11" s="14">
        <f t="shared" si="2"/>
        <v>12.644025991835564</v>
      </c>
      <c r="K11" s="14">
        <f>AVERAGE($J$2:J11)</f>
        <v>28.006417290988178</v>
      </c>
      <c r="L11" s="13">
        <f>SUM($F$2:F11)/H11</f>
        <v>1.724022581898824E-2</v>
      </c>
    </row>
    <row r="12" spans="1:12" x14ac:dyDescent="0.3">
      <c r="A12" s="12">
        <v>11</v>
      </c>
      <c r="B12" s="12">
        <v>2010</v>
      </c>
      <c r="C12" s="12">
        <v>3</v>
      </c>
      <c r="D12" s="12">
        <v>32.869999999999997</v>
      </c>
      <c r="E12" s="12">
        <v>40.064428467181401</v>
      </c>
      <c r="F12" s="13">
        <f t="shared" si="0"/>
        <v>7.1944284671814032</v>
      </c>
      <c r="G12" s="13">
        <f t="shared" si="1"/>
        <v>7.1944284671814032</v>
      </c>
      <c r="H12" s="13">
        <f>SUMSQ($F$2:F12)/A12</f>
        <v>66.764014197931232</v>
      </c>
      <c r="I12" s="13">
        <f>SUM($G$2:G12)/A12</f>
        <v>7.6216250908121363</v>
      </c>
      <c r="J12" s="14">
        <f t="shared" si="2"/>
        <v>21.88752195674294</v>
      </c>
      <c r="K12" s="14">
        <f>AVERAGE($J$2:J12)</f>
        <v>27.450154078784067</v>
      </c>
      <c r="L12" s="13">
        <f>SUM($F$2:F12)/H12</f>
        <v>0.12538674990613283</v>
      </c>
    </row>
    <row r="13" spans="1:12" x14ac:dyDescent="0.3">
      <c r="A13" s="12">
        <v>12</v>
      </c>
      <c r="B13" s="12">
        <v>2010</v>
      </c>
      <c r="C13" s="12">
        <v>4</v>
      </c>
      <c r="D13" s="12">
        <v>35.549999999999997</v>
      </c>
      <c r="E13" s="12">
        <v>40.669654629422702</v>
      </c>
      <c r="F13" s="13">
        <f t="shared" si="0"/>
        <v>5.1196546294227048</v>
      </c>
      <c r="G13" s="13">
        <f t="shared" si="1"/>
        <v>5.1196546294227048</v>
      </c>
      <c r="H13" s="13">
        <f>SUMSQ($F$2:F13)/A13</f>
        <v>63.384584975151064</v>
      </c>
      <c r="I13" s="13">
        <f>SUM($G$2:G13)/A13</f>
        <v>7.4131275523630178</v>
      </c>
      <c r="J13" s="14">
        <f t="shared" si="2"/>
        <v>14.4012788450709</v>
      </c>
      <c r="K13" s="14">
        <f>AVERAGE($J$2:J13)</f>
        <v>26.362747809307972</v>
      </c>
      <c r="L13" s="13">
        <f>SUM($F$2:F13)/H13</f>
        <v>0.21284319185298975</v>
      </c>
    </row>
    <row r="14" spans="1:12" x14ac:dyDescent="0.3">
      <c r="A14" s="12">
        <v>13</v>
      </c>
      <c r="B14" s="12">
        <v>2011</v>
      </c>
      <c r="C14" s="12">
        <v>1</v>
      </c>
      <c r="D14" s="12">
        <v>40.14</v>
      </c>
      <c r="E14" s="12">
        <v>48.224043413727003</v>
      </c>
      <c r="F14" s="13">
        <f t="shared" si="0"/>
        <v>8.0840434137270023</v>
      </c>
      <c r="G14" s="13">
        <f t="shared" si="1"/>
        <v>8.0840434137270023</v>
      </c>
      <c r="H14" s="13">
        <f>SUMSQ($F$2:F14)/A14</f>
        <v>63.535905970525832</v>
      </c>
      <c r="I14" s="13">
        <f>SUM($G$2:G14)/A14</f>
        <v>7.4647364647756316</v>
      </c>
      <c r="J14" s="14">
        <f t="shared" si="2"/>
        <v>20.139619864790738</v>
      </c>
      <c r="K14" s="14">
        <f>AVERAGE($J$2:J14)</f>
        <v>25.884045659729722</v>
      </c>
      <c r="L14" s="13">
        <f>SUM($F$2:F14)/H14</f>
        <v>0.33957209651065362</v>
      </c>
    </row>
    <row r="15" spans="1:12" x14ac:dyDescent="0.3">
      <c r="A15" s="12">
        <v>14</v>
      </c>
      <c r="B15" s="12">
        <v>2011</v>
      </c>
      <c r="C15" s="12">
        <v>2</v>
      </c>
      <c r="D15" s="12">
        <v>42.74</v>
      </c>
      <c r="E15" s="12">
        <v>48.829269575968397</v>
      </c>
      <c r="F15" s="13">
        <f t="shared" si="0"/>
        <v>6.0892695759683946</v>
      </c>
      <c r="G15" s="13">
        <f t="shared" si="1"/>
        <v>6.0892695759683946</v>
      </c>
      <c r="H15" s="13">
        <f>SUMSQ($F$2:F15)/A15</f>
        <v>61.646141541832151</v>
      </c>
      <c r="I15" s="13">
        <f>SUM($G$2:G15)/A15</f>
        <v>7.3664888298608293</v>
      </c>
      <c r="J15" s="14">
        <f t="shared" si="2"/>
        <v>14.247238128143177</v>
      </c>
      <c r="K15" s="14">
        <f>AVERAGE($J$2:J15)</f>
        <v>25.052845121759255</v>
      </c>
      <c r="L15" s="13">
        <f>SUM($F$2:F15)/H15</f>
        <v>0.44875947915265763</v>
      </c>
    </row>
    <row r="16" spans="1:12" x14ac:dyDescent="0.3">
      <c r="A16" s="12">
        <v>15</v>
      </c>
      <c r="B16" s="12">
        <v>2011</v>
      </c>
      <c r="C16" s="12">
        <v>3</v>
      </c>
      <c r="D16" s="12">
        <v>37.32</v>
      </c>
      <c r="E16" s="12">
        <v>49.434495738209797</v>
      </c>
      <c r="F16" s="13">
        <f t="shared" si="0"/>
        <v>12.114495738209797</v>
      </c>
      <c r="G16" s="13">
        <f t="shared" si="1"/>
        <v>12.114495738209797</v>
      </c>
      <c r="H16" s="13">
        <f>SUMSQ($F$2:F16)/A16</f>
        <v>67.32046590511689</v>
      </c>
      <c r="I16" s="13">
        <f>SUM($G$2:G16)/A16</f>
        <v>7.6830226237507606</v>
      </c>
      <c r="J16" s="14">
        <f t="shared" si="2"/>
        <v>32.461135418568588</v>
      </c>
      <c r="K16" s="14">
        <f>AVERAGE($J$2:J16)</f>
        <v>25.546731141546545</v>
      </c>
      <c r="L16" s="13">
        <f>SUM($F$2:F16)/H16</f>
        <v>0.59088696986082356</v>
      </c>
    </row>
    <row r="17" spans="1:12" x14ac:dyDescent="0.3">
      <c r="A17" s="12">
        <v>16</v>
      </c>
      <c r="B17" s="12">
        <v>2011</v>
      </c>
      <c r="C17" s="12">
        <v>4</v>
      </c>
      <c r="D17" s="12">
        <v>33.5</v>
      </c>
      <c r="E17" s="12">
        <v>50.039721900451099</v>
      </c>
      <c r="F17" s="13">
        <f t="shared" si="0"/>
        <v>16.539721900451099</v>
      </c>
      <c r="G17" s="13">
        <f t="shared" si="1"/>
        <v>16.539721900451099</v>
      </c>
      <c r="H17" s="13">
        <f>SUMSQ($F$2:F17)/A17</f>
        <v>80.21058682006344</v>
      </c>
      <c r="I17" s="13">
        <f>SUM($G$2:G17)/A17</f>
        <v>8.2365663285445319</v>
      </c>
      <c r="J17" s="14">
        <f t="shared" si="2"/>
        <v>49.372304180451046</v>
      </c>
      <c r="K17" s="14">
        <f>AVERAGE($J$2:J17)</f>
        <v>27.035829456478076</v>
      </c>
      <c r="L17" s="13">
        <f>SUM($F$2:F17)/H17</f>
        <v>0.70213310039837906</v>
      </c>
    </row>
    <row r="18" spans="1:12" x14ac:dyDescent="0.3">
      <c r="A18" s="12">
        <v>17</v>
      </c>
      <c r="B18" s="12">
        <v>2012</v>
      </c>
      <c r="C18" s="12">
        <v>1</v>
      </c>
      <c r="D18" s="12">
        <v>39.78</v>
      </c>
      <c r="E18" s="12">
        <v>57.5941106847554</v>
      </c>
      <c r="F18" s="13">
        <f t="shared" si="0"/>
        <v>17.814110684755398</v>
      </c>
      <c r="G18" s="13">
        <f t="shared" si="1"/>
        <v>17.814110684755398</v>
      </c>
      <c r="H18" s="13">
        <f>SUMSQ($F$2:F18)/A18</f>
        <v>94.159525212337144</v>
      </c>
      <c r="I18" s="13">
        <f>SUM($G$2:G18)/A18</f>
        <v>8.7999512906745831</v>
      </c>
      <c r="J18" s="14">
        <f t="shared" si="2"/>
        <v>44.781575376459024</v>
      </c>
      <c r="K18" s="14">
        <f>AVERAGE($J$2:J18)</f>
        <v>28.07969686353578</v>
      </c>
      <c r="L18" s="13">
        <f>SUM($F$2:F18)/H18</f>
        <v>0.78730875635072506</v>
      </c>
    </row>
    <row r="19" spans="1:12" x14ac:dyDescent="0.3">
      <c r="A19" s="12">
        <v>18</v>
      </c>
      <c r="B19" s="12">
        <v>2012</v>
      </c>
      <c r="C19" s="12">
        <v>2</v>
      </c>
      <c r="D19" s="12">
        <v>43.97</v>
      </c>
      <c r="E19" s="12">
        <v>58.1993368469968</v>
      </c>
      <c r="F19" s="13">
        <f t="shared" si="0"/>
        <v>14.229336846996802</v>
      </c>
      <c r="G19" s="13">
        <f t="shared" si="1"/>
        <v>14.229336846996802</v>
      </c>
      <c r="H19" s="13">
        <f>SUMSQ($F$2:F19)/A19</f>
        <v>100.17699753972403</v>
      </c>
      <c r="I19" s="13">
        <f>SUM($G$2:G19)/A19</f>
        <v>9.1015838215813734</v>
      </c>
      <c r="J19" s="14">
        <f t="shared" si="2"/>
        <v>32.361466561284516</v>
      </c>
      <c r="K19" s="14">
        <f>AVERAGE($J$2:J19)</f>
        <v>28.317572957855152</v>
      </c>
      <c r="L19" s="13">
        <f>SUM($F$2:F19)/H19</f>
        <v>0.88205833385511268</v>
      </c>
    </row>
    <row r="20" spans="1:12" x14ac:dyDescent="0.3">
      <c r="A20" s="12">
        <v>19</v>
      </c>
      <c r="B20" s="12">
        <v>2012</v>
      </c>
      <c r="C20" s="12">
        <v>3</v>
      </c>
      <c r="D20" s="12">
        <v>49.16</v>
      </c>
      <c r="E20" s="12">
        <v>58.804563009238102</v>
      </c>
      <c r="F20" s="13">
        <f t="shared" si="0"/>
        <v>9.6445630092381052</v>
      </c>
      <c r="G20" s="13">
        <f t="shared" si="1"/>
        <v>9.6445630092381052</v>
      </c>
      <c r="H20" s="13">
        <f>SUMSQ($F$2:F20)/A20</f>
        <v>99.800186913378752</v>
      </c>
      <c r="I20" s="13">
        <f>SUM($G$2:G20)/A20</f>
        <v>9.1301616735633075</v>
      </c>
      <c r="J20" s="14">
        <f t="shared" si="2"/>
        <v>19.6187205232671</v>
      </c>
      <c r="K20" s="14">
        <f>AVERAGE($J$2:J20)</f>
        <v>27.859738619192626</v>
      </c>
      <c r="L20" s="13">
        <f>SUM($F$2:F20)/H20</f>
        <v>0.98202740476627814</v>
      </c>
    </row>
    <row r="21" spans="1:12" x14ac:dyDescent="0.3">
      <c r="A21" s="12">
        <v>20</v>
      </c>
      <c r="B21" s="12">
        <v>2012</v>
      </c>
      <c r="C21" s="12">
        <v>4</v>
      </c>
      <c r="D21" s="12">
        <v>50.45</v>
      </c>
      <c r="E21" s="12">
        <v>59.409789171479503</v>
      </c>
      <c r="F21" s="13">
        <f t="shared" si="0"/>
        <v>8.9597891714794997</v>
      </c>
      <c r="G21" s="13">
        <f t="shared" si="1"/>
        <v>8.9597891714794997</v>
      </c>
      <c r="H21" s="13">
        <f>SUMSQ($F$2:F21)/A21</f>
        <v>98.82406866757789</v>
      </c>
      <c r="I21" s="13">
        <f>SUM($G$2:G21)/A21</f>
        <v>9.1216430484591164</v>
      </c>
      <c r="J21" s="14">
        <f t="shared" si="2"/>
        <v>17.759740676867196</v>
      </c>
      <c r="K21" s="14">
        <f>AVERAGE($J$2:J21)</f>
        <v>27.354738722076355</v>
      </c>
      <c r="L21" s="13">
        <f>SUM($F$2:F21)/H21</f>
        <v>1.0823912551205019</v>
      </c>
    </row>
    <row r="22" spans="1:12" x14ac:dyDescent="0.3">
      <c r="A22" s="12">
        <v>21</v>
      </c>
      <c r="B22" s="12">
        <v>2013</v>
      </c>
      <c r="C22" s="12">
        <v>1</v>
      </c>
      <c r="D22" s="12">
        <v>53.1</v>
      </c>
      <c r="E22" s="12">
        <v>66.964177955783796</v>
      </c>
      <c r="F22" s="13">
        <f t="shared" si="0"/>
        <v>13.864177955783795</v>
      </c>
      <c r="G22" s="13">
        <f t="shared" si="1"/>
        <v>13.864177955783795</v>
      </c>
      <c r="H22" s="13">
        <f>SUMSQ($F$2:F22)/A22</f>
        <v>103.27127636862852</v>
      </c>
      <c r="I22" s="13">
        <f>SUM($G$2:G22)/A22</f>
        <v>9.3474780440460066</v>
      </c>
      <c r="J22" s="14">
        <f t="shared" si="2"/>
        <v>26.109563005242553</v>
      </c>
      <c r="K22" s="14">
        <f>AVERAGE($J$2:J22)</f>
        <v>27.295444640322362</v>
      </c>
      <c r="L22" s="13">
        <f>SUM($F$2:F22)/H22</f>
        <v>1.1700299437153434</v>
      </c>
    </row>
    <row r="23" spans="1:12" x14ac:dyDescent="0.3">
      <c r="A23" s="12">
        <v>22</v>
      </c>
      <c r="B23" s="12">
        <v>2013</v>
      </c>
      <c r="C23" s="12">
        <v>2</v>
      </c>
      <c r="D23" s="12">
        <v>60.94</v>
      </c>
      <c r="E23" s="12">
        <v>67.569404118025105</v>
      </c>
      <c r="F23" s="13">
        <f t="shared" si="0"/>
        <v>6.6294041180251071</v>
      </c>
      <c r="G23" s="13">
        <f t="shared" si="1"/>
        <v>6.6294041180251071</v>
      </c>
      <c r="H23" s="13">
        <f>SUMSQ($F$2:F23)/A23</f>
        <v>100.57480921369488</v>
      </c>
      <c r="I23" s="13">
        <f>SUM($G$2:G23)/A23</f>
        <v>9.2239292292268757</v>
      </c>
      <c r="J23" s="14">
        <f t="shared" si="2"/>
        <v>10.878575841852818</v>
      </c>
      <c r="K23" s="14">
        <f>AVERAGE($J$2:J23)</f>
        <v>26.549223331301018</v>
      </c>
      <c r="L23" s="13">
        <f>SUM($F$2:F23)/H23</f>
        <v>1.2673142588240427</v>
      </c>
    </row>
    <row r="24" spans="1:12" x14ac:dyDescent="0.3">
      <c r="A24" s="12">
        <v>23</v>
      </c>
      <c r="B24" s="12">
        <v>2013</v>
      </c>
      <c r="C24" s="12">
        <v>3</v>
      </c>
      <c r="D24" s="12">
        <v>63.47</v>
      </c>
      <c r="E24" s="12">
        <v>68.174630280266499</v>
      </c>
      <c r="F24" s="13">
        <f t="shared" si="0"/>
        <v>4.7046302802664997</v>
      </c>
      <c r="G24" s="13">
        <f t="shared" si="1"/>
        <v>4.7046302802664997</v>
      </c>
      <c r="H24" s="13">
        <f>SUMSQ($F$2:F24)/A24</f>
        <v>97.16431951196904</v>
      </c>
      <c r="I24" s="13">
        <f>SUM($G$2:G24)/A24</f>
        <v>9.0274379705764236</v>
      </c>
      <c r="J24" s="14">
        <f t="shared" si="2"/>
        <v>7.4123684894698281</v>
      </c>
      <c r="K24" s="14">
        <f>AVERAGE($J$2:J24)</f>
        <v>25.717186164264881</v>
      </c>
      <c r="L24" s="13">
        <f>SUM($F$2:F24)/H24</f>
        <v>1.3602165974003371</v>
      </c>
    </row>
    <row r="25" spans="1:12" x14ac:dyDescent="0.3">
      <c r="A25" s="12">
        <v>24</v>
      </c>
      <c r="B25" s="12">
        <v>2013</v>
      </c>
      <c r="C25" s="12">
        <v>4</v>
      </c>
      <c r="D25" s="12">
        <v>67.959999999999994</v>
      </c>
      <c r="E25" s="12">
        <v>68.779856442507807</v>
      </c>
      <c r="F25" s="13">
        <f t="shared" si="0"/>
        <v>0.8198564425078132</v>
      </c>
      <c r="G25" s="13">
        <f t="shared" si="1"/>
        <v>0.8198564425078132</v>
      </c>
      <c r="H25" s="13">
        <f>SUMSQ($F$2:F25)/A25</f>
        <v>93.143813056733734</v>
      </c>
      <c r="I25" s="13">
        <f>SUM($G$2:G25)/A25</f>
        <v>8.6854554069068985</v>
      </c>
      <c r="J25" s="14">
        <f t="shared" si="2"/>
        <v>1.2063808747907789</v>
      </c>
      <c r="K25" s="14">
        <f>AVERAGE($J$2:J25)</f>
        <v>24.695902610536791</v>
      </c>
      <c r="L25" s="13">
        <f>SUM($F$2:F25)/H25</f>
        <v>1.4277317210193765</v>
      </c>
    </row>
    <row r="26" spans="1:12" x14ac:dyDescent="0.3">
      <c r="A26" s="12">
        <v>25</v>
      </c>
      <c r="B26" s="12">
        <v>2014</v>
      </c>
      <c r="C26" s="12">
        <v>1</v>
      </c>
      <c r="D26" s="12">
        <v>76.33</v>
      </c>
      <c r="E26" s="12">
        <v>76.334245226812101</v>
      </c>
      <c r="F26" s="13">
        <f t="shared" si="0"/>
        <v>4.2452268121024872E-3</v>
      </c>
      <c r="G26" s="13">
        <f t="shared" si="1"/>
        <v>4.2452268121024872E-3</v>
      </c>
      <c r="H26" s="13">
        <f>SUMSQ($F$2:F26)/A26</f>
        <v>89.418061255342423</v>
      </c>
      <c r="I26" s="13">
        <f>SUM($G$2:G26)/A26</f>
        <v>8.3382069997031074</v>
      </c>
      <c r="J26" s="14">
        <f t="shared" si="2"/>
        <v>5.5616753728579679E-3</v>
      </c>
      <c r="K26" s="14">
        <f>AVERAGE($J$2:J26)</f>
        <v>23.708288973130234</v>
      </c>
      <c r="L26" s="13">
        <f>SUM($F$2:F26)/H26</f>
        <v>1.4872680069057529</v>
      </c>
    </row>
    <row r="27" spans="1:12" x14ac:dyDescent="0.3">
      <c r="A27" s="12">
        <v>26</v>
      </c>
      <c r="B27" s="12">
        <v>2014</v>
      </c>
      <c r="C27" s="12">
        <v>2</v>
      </c>
      <c r="D27" s="12">
        <v>81.34</v>
      </c>
      <c r="E27" s="12">
        <v>76.939471389053494</v>
      </c>
      <c r="F27" s="13">
        <f t="shared" si="0"/>
        <v>-4.4005286109465089</v>
      </c>
      <c r="G27" s="13">
        <f t="shared" si="1"/>
        <v>4.4005286109465089</v>
      </c>
      <c r="H27" s="13">
        <f>SUMSQ($F$2:F27)/A27</f>
        <v>86.723699363050727</v>
      </c>
      <c r="I27" s="13">
        <f>SUM($G$2:G27)/A27</f>
        <v>8.1867578309047762</v>
      </c>
      <c r="J27" s="14">
        <f t="shared" si="2"/>
        <v>5.4100425509546453</v>
      </c>
      <c r="K27" s="14">
        <f>AVERAGE($J$2:J27)</f>
        <v>23.004510264585022</v>
      </c>
      <c r="L27" s="13">
        <f>SUM($F$2:F27)/H27</f>
        <v>1.4827330254369782</v>
      </c>
    </row>
    <row r="28" spans="1:12" x14ac:dyDescent="0.3">
      <c r="A28" s="12">
        <v>27</v>
      </c>
      <c r="B28" s="12">
        <v>2014</v>
      </c>
      <c r="C28" s="12">
        <v>3</v>
      </c>
      <c r="D28" s="12">
        <v>87.13</v>
      </c>
      <c r="E28" s="12">
        <v>77.544697551294803</v>
      </c>
      <c r="F28" s="13">
        <f t="shared" si="0"/>
        <v>-9.5853024487051925</v>
      </c>
      <c r="G28" s="13">
        <f t="shared" si="1"/>
        <v>9.5853024487051925</v>
      </c>
      <c r="H28" s="13">
        <f>SUMSQ($F$2:F28)/A28</f>
        <v>86.91460023972121</v>
      </c>
      <c r="I28" s="13">
        <f>SUM($G$2:G28)/A28</f>
        <v>8.2385557797121987</v>
      </c>
      <c r="J28" s="14">
        <f t="shared" si="2"/>
        <v>11.001150520722131</v>
      </c>
      <c r="K28" s="14">
        <f>AVERAGE($J$2:J28)</f>
        <v>22.559941385182693</v>
      </c>
      <c r="L28" s="13">
        <f>SUM($F$2:F28)/H28</f>
        <v>1.3691921766507991</v>
      </c>
    </row>
    <row r="29" spans="1:12" x14ac:dyDescent="0.3">
      <c r="A29" s="12">
        <v>28</v>
      </c>
      <c r="B29" s="12">
        <v>2014</v>
      </c>
      <c r="C29" s="12">
        <v>4</v>
      </c>
      <c r="D29" s="12">
        <v>90.98</v>
      </c>
      <c r="E29" s="12">
        <v>78.149923713536197</v>
      </c>
      <c r="F29" s="13">
        <f t="shared" si="0"/>
        <v>-12.830076286463807</v>
      </c>
      <c r="G29" s="13">
        <f t="shared" si="1"/>
        <v>12.830076286463807</v>
      </c>
      <c r="H29" s="13">
        <f>SUMSQ($F$2:F29)/A29</f>
        <v>89.689466571034046</v>
      </c>
      <c r="I29" s="13">
        <f>SUM($G$2:G29)/A29</f>
        <v>8.4025386549533287</v>
      </c>
      <c r="J29" s="14">
        <f t="shared" si="2"/>
        <v>14.102084289364484</v>
      </c>
      <c r="K29" s="14">
        <f>AVERAGE($J$2:J29)</f>
        <v>22.257875060332044</v>
      </c>
      <c r="L29" s="13">
        <f>SUM($F$2:F29)/H29</f>
        <v>1.1837813118712817</v>
      </c>
    </row>
    <row r="30" spans="1:12" x14ac:dyDescent="0.3">
      <c r="A30" s="12">
        <v>29</v>
      </c>
      <c r="B30" s="12">
        <v>2015</v>
      </c>
      <c r="C30" s="12">
        <v>1</v>
      </c>
      <c r="D30" s="12">
        <v>96.85</v>
      </c>
      <c r="E30" s="12">
        <v>85.704312497840505</v>
      </c>
      <c r="F30" s="13">
        <f t="shared" si="0"/>
        <v>-11.14568750215949</v>
      </c>
      <c r="G30" s="13">
        <f t="shared" si="1"/>
        <v>11.14568750215949</v>
      </c>
      <c r="H30" s="13">
        <f>SUMSQ($F$2:F30)/A30</f>
        <v>90.880393582232671</v>
      </c>
      <c r="I30" s="13">
        <f>SUM($G$2:G30)/A30</f>
        <v>8.4971299945121608</v>
      </c>
      <c r="J30" s="14">
        <f t="shared" si="2"/>
        <v>11.508195665626731</v>
      </c>
      <c r="K30" s="14">
        <f>AVERAGE($J$2:J30)</f>
        <v>21.88719646051462</v>
      </c>
      <c r="L30" s="13">
        <f>SUM($F$2:F30)/H30</f>
        <v>1.0456273696740752</v>
      </c>
    </row>
    <row r="31" spans="1:12" x14ac:dyDescent="0.3">
      <c r="A31" s="12">
        <v>30</v>
      </c>
      <c r="B31" s="12">
        <v>2015</v>
      </c>
      <c r="C31" s="12">
        <v>2</v>
      </c>
      <c r="D31" s="12">
        <v>108.95</v>
      </c>
      <c r="E31" s="12">
        <v>86.309538660081799</v>
      </c>
      <c r="F31" s="13">
        <f t="shared" si="0"/>
        <v>-22.640461339918204</v>
      </c>
      <c r="G31" s="13">
        <f t="shared" si="1"/>
        <v>22.640461339918204</v>
      </c>
      <c r="H31" s="13">
        <f>SUMSQ($F$2:F31)/A31</f>
        <v>104.93739678563594</v>
      </c>
      <c r="I31" s="13">
        <f>SUM($G$2:G31)/A31</f>
        <v>8.9685743726923626</v>
      </c>
      <c r="J31" s="14">
        <f t="shared" si="2"/>
        <v>20.780597833793671</v>
      </c>
      <c r="K31" s="14">
        <f>AVERAGE($J$2:J31)</f>
        <v>21.850309839623922</v>
      </c>
      <c r="L31" s="13">
        <f>SUM($F$2:F31)/H31</f>
        <v>0.6898071400064012</v>
      </c>
    </row>
    <row r="32" spans="1:12" x14ac:dyDescent="0.3">
      <c r="A32" s="12">
        <v>31</v>
      </c>
      <c r="B32" s="12">
        <v>2015</v>
      </c>
      <c r="C32" s="12">
        <v>3</v>
      </c>
      <c r="D32" s="12">
        <v>111.71</v>
      </c>
      <c r="E32" s="12">
        <v>86.914764822323207</v>
      </c>
      <c r="F32" s="13">
        <f t="shared" si="0"/>
        <v>-24.795235177676787</v>
      </c>
      <c r="G32" s="13">
        <f t="shared" si="1"/>
        <v>24.795235177676787</v>
      </c>
      <c r="H32" s="13">
        <f>SUMSQ($F$2:F32)/A32</f>
        <v>121.38469648662513</v>
      </c>
      <c r="I32" s="13">
        <f>SUM($G$2:G32)/A32</f>
        <v>9.4791118180144398</v>
      </c>
      <c r="J32" s="14">
        <f t="shared" si="2"/>
        <v>22.196074816647378</v>
      </c>
      <c r="K32" s="14">
        <f>AVERAGE($J$2:J32)</f>
        <v>21.861463548560163</v>
      </c>
      <c r="L32" s="13">
        <f>SUM($F$2:F32)/H32</f>
        <v>0.39207026714428983</v>
      </c>
    </row>
    <row r="33" spans="1:12" x14ac:dyDescent="0.3">
      <c r="A33" s="12">
        <v>32</v>
      </c>
      <c r="B33" s="12">
        <v>2015</v>
      </c>
      <c r="C33" s="12">
        <v>4</v>
      </c>
      <c r="D33" s="12">
        <v>110.54</v>
      </c>
      <c r="E33" s="12">
        <v>87.519990984564501</v>
      </c>
      <c r="F33" s="13">
        <f t="shared" si="0"/>
        <v>-23.020009015435505</v>
      </c>
      <c r="G33" s="13">
        <f t="shared" si="1"/>
        <v>23.020009015435505</v>
      </c>
      <c r="H33" s="13">
        <f>SUMSQ($F$2:F33)/A33</f>
        <v>134.15145019237846</v>
      </c>
      <c r="I33" s="13">
        <f>SUM($G$2:G33)/A33</f>
        <v>9.9022648554338488</v>
      </c>
      <c r="J33" s="14">
        <f t="shared" si="2"/>
        <v>20.825048865058353</v>
      </c>
      <c r="K33" s="14">
        <f>AVERAGE($J$2:J33)</f>
        <v>21.829075589700729</v>
      </c>
      <c r="L33" s="13">
        <f>SUM($F$2:F33)/H33</f>
        <v>0.1831610566122685</v>
      </c>
    </row>
    <row r="34" spans="1:12" x14ac:dyDescent="0.3">
      <c r="A34" s="12">
        <v>33</v>
      </c>
      <c r="B34" s="12">
        <v>2016</v>
      </c>
      <c r="C34" s="12">
        <v>1</v>
      </c>
      <c r="D34" s="12">
        <v>98.03</v>
      </c>
      <c r="E34" s="12">
        <v>95.074379768868795</v>
      </c>
      <c r="F34" s="13">
        <f t="shared" si="0"/>
        <v>-2.9556202311312063</v>
      </c>
      <c r="G34" s="13">
        <f t="shared" si="1"/>
        <v>2.9556202311312063</v>
      </c>
      <c r="H34" s="13">
        <f>SUMSQ($F$2:F34)/A34</f>
        <v>130.35097263959949</v>
      </c>
      <c r="I34" s="13">
        <f>SUM($G$2:G34)/A34</f>
        <v>9.6917604728792242</v>
      </c>
      <c r="J34" s="14">
        <f t="shared" si="2"/>
        <v>3.0150160472622733</v>
      </c>
      <c r="K34" s="14">
        <f>AVERAGE($J$2:J34)</f>
        <v>21.258952573263201</v>
      </c>
      <c r="L34" s="13">
        <f>SUM($F$2:F34)/H34</f>
        <v>0.16582692629334692</v>
      </c>
    </row>
    <row r="35" spans="1:12" x14ac:dyDescent="0.3">
      <c r="A35" s="12">
        <v>34</v>
      </c>
      <c r="B35" s="12">
        <v>2016</v>
      </c>
      <c r="C35" s="12">
        <v>2</v>
      </c>
      <c r="D35" s="12">
        <v>100.26</v>
      </c>
      <c r="E35" s="12">
        <v>95.679605931110203</v>
      </c>
      <c r="F35" s="13">
        <f t="shared" si="0"/>
        <v>-4.5803940688898024</v>
      </c>
      <c r="G35" s="13">
        <f t="shared" si="1"/>
        <v>4.5803940688898024</v>
      </c>
      <c r="H35" s="13">
        <f>SUMSQ($F$2:F35)/A35</f>
        <v>127.13417961567954</v>
      </c>
      <c r="I35" s="13">
        <f>SUM($G$2:G35)/A35</f>
        <v>9.5414261668795337</v>
      </c>
      <c r="J35" s="14">
        <f t="shared" si="2"/>
        <v>4.5685159274783578</v>
      </c>
      <c r="K35" s="14">
        <f>AVERAGE($J$2:J35)</f>
        <v>20.768057377798939</v>
      </c>
      <c r="L35" s="13">
        <f>SUM($F$2:F35)/H35</f>
        <v>0.13399470633923977</v>
      </c>
    </row>
    <row r="36" spans="1:12" x14ac:dyDescent="0.3">
      <c r="A36" s="12">
        <v>35</v>
      </c>
      <c r="B36" s="12">
        <v>2016</v>
      </c>
      <c r="C36" s="12">
        <v>3</v>
      </c>
      <c r="D36" s="12">
        <v>96.21</v>
      </c>
      <c r="E36" s="12">
        <v>96.284832093351497</v>
      </c>
      <c r="F36" s="13">
        <f t="shared" si="0"/>
        <v>7.4832093351503204E-2</v>
      </c>
      <c r="G36" s="13">
        <f t="shared" si="1"/>
        <v>7.4832093351503204E-2</v>
      </c>
      <c r="H36" s="13">
        <f>SUMSQ($F$2:F36)/A36</f>
        <v>123.50193447929429</v>
      </c>
      <c r="I36" s="13">
        <f>SUM($G$2:G36)/A36</f>
        <v>9.270952050493019</v>
      </c>
      <c r="J36" s="14">
        <f t="shared" si="2"/>
        <v>7.7779953592665221E-2</v>
      </c>
      <c r="K36" s="14">
        <f>AVERAGE($J$2:J36)</f>
        <v>20.176906594250188</v>
      </c>
      <c r="L36" s="13">
        <f>SUM($F$2:F36)/H36</f>
        <v>0.13854146681000568</v>
      </c>
    </row>
    <row r="37" spans="1:12" x14ac:dyDescent="0.3">
      <c r="A37" s="12">
        <v>36</v>
      </c>
      <c r="B37" s="12">
        <v>2016</v>
      </c>
      <c r="C37" s="12">
        <v>4</v>
      </c>
      <c r="D37" s="12">
        <v>94.79</v>
      </c>
      <c r="E37" s="12">
        <v>96.890058255592905</v>
      </c>
      <c r="F37" s="13">
        <f t="shared" si="0"/>
        <v>2.1000582555928986</v>
      </c>
      <c r="G37" s="13">
        <f t="shared" si="1"/>
        <v>2.1000582555928986</v>
      </c>
      <c r="H37" s="13">
        <f>SUMSQ($F$2:F37)/A37</f>
        <v>120.19383198478289</v>
      </c>
      <c r="I37" s="13">
        <f>SUM($G$2:G37)/A37</f>
        <v>9.0717605561902381</v>
      </c>
      <c r="J37" s="14">
        <f t="shared" si="2"/>
        <v>2.2154850254171308</v>
      </c>
      <c r="K37" s="14">
        <f>AVERAGE($J$2:J37)</f>
        <v>19.677978217338158</v>
      </c>
      <c r="L37" s="13">
        <f>SUM($F$2:F37)/H37</f>
        <v>0.15982681552793529</v>
      </c>
    </row>
    <row r="38" spans="1:12" x14ac:dyDescent="0.3">
      <c r="A38" s="12">
        <v>37</v>
      </c>
      <c r="B38" s="12">
        <v>2017</v>
      </c>
      <c r="C38" s="12">
        <v>1</v>
      </c>
      <c r="D38" s="12">
        <v>108.89</v>
      </c>
      <c r="E38" s="12">
        <v>104.444447039897</v>
      </c>
      <c r="F38" s="13">
        <f t="shared" si="0"/>
        <v>-4.4455529601030008</v>
      </c>
      <c r="G38" s="13">
        <f t="shared" si="1"/>
        <v>4.4455529601030008</v>
      </c>
      <c r="H38" s="13">
        <f>SUMSQ($F$2:F38)/A38</f>
        <v>117.47948358306122</v>
      </c>
      <c r="I38" s="13">
        <f>SUM($G$2:G38)/A38</f>
        <v>8.9467279184581514</v>
      </c>
      <c r="J38" s="14">
        <f t="shared" si="2"/>
        <v>4.082609018369916</v>
      </c>
      <c r="K38" s="14">
        <f>AVERAGE($J$2:J38)</f>
        <v>19.25648175250118</v>
      </c>
      <c r="L38" s="13">
        <f>SUM($F$2:F38)/H38</f>
        <v>0.12567849297435441</v>
      </c>
    </row>
    <row r="39" spans="1:12" x14ac:dyDescent="0.3">
      <c r="A39" s="12">
        <v>38</v>
      </c>
      <c r="B39" s="12">
        <v>2017</v>
      </c>
      <c r="C39" s="12">
        <v>2</v>
      </c>
      <c r="D39" s="12">
        <v>112.17</v>
      </c>
      <c r="E39" s="12">
        <v>105.049673202138</v>
      </c>
      <c r="F39" s="13">
        <f t="shared" si="0"/>
        <v>-7.1203267978620062</v>
      </c>
      <c r="G39" s="13">
        <f t="shared" si="1"/>
        <v>7.1203267978620062</v>
      </c>
      <c r="H39" s="13">
        <f>SUMSQ($F$2:F39)/A39</f>
        <v>115.72210384951624</v>
      </c>
      <c r="I39" s="13">
        <f>SUM($G$2:G39)/A39</f>
        <v>8.8986647310740405</v>
      </c>
      <c r="J39" s="14">
        <f t="shared" si="2"/>
        <v>6.3477995880021449</v>
      </c>
      <c r="K39" s="14">
        <f>AVERAGE($J$2:J39)</f>
        <v>18.916779590277518</v>
      </c>
      <c r="L39" s="13">
        <f>SUM($F$2:F39)/H39</f>
        <v>6.6057541299137837E-2</v>
      </c>
    </row>
    <row r="40" spans="1:12" x14ac:dyDescent="0.3">
      <c r="A40" s="12">
        <v>39</v>
      </c>
      <c r="B40" s="12">
        <v>2017</v>
      </c>
      <c r="C40" s="12">
        <v>3</v>
      </c>
      <c r="D40" s="12">
        <v>106.13</v>
      </c>
      <c r="E40" s="12">
        <v>105.65489936437901</v>
      </c>
      <c r="F40" s="13">
        <f t="shared" si="0"/>
        <v>-0.47510063562098992</v>
      </c>
      <c r="G40" s="13">
        <f t="shared" si="1"/>
        <v>0.47510063562098992</v>
      </c>
      <c r="H40" s="13">
        <f>SUMSQ($F$2:F40)/A40</f>
        <v>112.76065812552781</v>
      </c>
      <c r="I40" s="13">
        <f>SUM($G$2:G40)/A40</f>
        <v>8.6826759081137066</v>
      </c>
      <c r="J40" s="14">
        <f t="shared" si="2"/>
        <v>0.44765913089700365</v>
      </c>
      <c r="K40" s="14">
        <f>AVERAGE($J$2:J40)</f>
        <v>18.443212399011351</v>
      </c>
      <c r="L40" s="13">
        <f>SUM($F$2:F40)/H40</f>
        <v>6.3579063281633263E-2</v>
      </c>
    </row>
    <row r="41" spans="1:12" x14ac:dyDescent="0.3">
      <c r="A41" s="12">
        <v>40</v>
      </c>
      <c r="B41" s="12">
        <v>2017</v>
      </c>
      <c r="C41" s="12">
        <v>4</v>
      </c>
      <c r="D41" s="12">
        <v>100.67</v>
      </c>
      <c r="E41" s="12">
        <v>106.260125526621</v>
      </c>
      <c r="F41" s="13">
        <f t="shared" si="0"/>
        <v>5.5901255266209944</v>
      </c>
      <c r="G41" s="13">
        <f t="shared" si="1"/>
        <v>5.5901255266209944</v>
      </c>
      <c r="H41" s="13">
        <f>SUMSQ($F$2:F41)/A41</f>
        <v>110.72287925747412</v>
      </c>
      <c r="I41" s="13">
        <f>SUM($G$2:G41)/A41</f>
        <v>8.6053621485763898</v>
      </c>
      <c r="J41" s="14">
        <f t="shared" si="2"/>
        <v>5.5529209562143578</v>
      </c>
      <c r="K41" s="14">
        <f>AVERAGE($J$2:J41)</f>
        <v>18.120955112941427</v>
      </c>
      <c r="L41" s="13">
        <f>SUM($F$2:F41)/H41</f>
        <v>0.11523673003112632</v>
      </c>
    </row>
    <row r="42" spans="1:12" x14ac:dyDescent="0.3">
      <c r="A42" s="12">
        <v>41</v>
      </c>
      <c r="B42" s="12">
        <v>2018</v>
      </c>
      <c r="C42" s="12">
        <v>1</v>
      </c>
      <c r="D42" s="12">
        <v>106.92</v>
      </c>
      <c r="E42" s="12">
        <v>113.81451431092501</v>
      </c>
      <c r="F42" s="13">
        <f t="shared" si="0"/>
        <v>6.894514310925004</v>
      </c>
      <c r="G42" s="13">
        <f t="shared" si="1"/>
        <v>6.894514310925004</v>
      </c>
      <c r="H42" s="13">
        <f>SUMSQ($F$2:F42)/A42</f>
        <v>109.18169507030522</v>
      </c>
      <c r="I42" s="13">
        <f>SUM($G$2:G42)/A42</f>
        <v>8.5636341525361122</v>
      </c>
      <c r="J42" s="14">
        <f t="shared" si="2"/>
        <v>6.448292471871496</v>
      </c>
      <c r="K42" s="14">
        <f>AVERAGE($J$2:J42)</f>
        <v>17.836256024134844</v>
      </c>
      <c r="L42" s="13">
        <f>SUM($F$2:F42)/H42</f>
        <v>0.18001054887022833</v>
      </c>
    </row>
    <row r="43" spans="1:12" x14ac:dyDescent="0.3">
      <c r="A43" s="12">
        <v>42</v>
      </c>
      <c r="B43" s="12">
        <v>2018</v>
      </c>
      <c r="C43" s="12">
        <v>2</v>
      </c>
      <c r="D43" s="12">
        <v>100.02</v>
      </c>
      <c r="E43" s="12">
        <v>114.419740473166</v>
      </c>
      <c r="F43" s="13">
        <f t="shared" si="0"/>
        <v>14.399740473166005</v>
      </c>
      <c r="G43" s="13">
        <f t="shared" si="1"/>
        <v>14.399740473166005</v>
      </c>
      <c r="H43" s="13">
        <f>SUMSQ($F$2:F43)/A43</f>
        <v>111.51909579945355</v>
      </c>
      <c r="I43" s="13">
        <f>SUM($G$2:G43)/A43</f>
        <v>8.7025890649320612</v>
      </c>
      <c r="J43" s="14">
        <f t="shared" si="2"/>
        <v>14.396861100945818</v>
      </c>
      <c r="K43" s="14">
        <f>AVERAGE($J$2:J43)</f>
        <v>17.754365668820817</v>
      </c>
      <c r="L43" s="13">
        <f>SUM($F$2:F43)/H43</f>
        <v>0.30536113196786174</v>
      </c>
    </row>
    <row r="44" spans="1:12" x14ac:dyDescent="0.3">
      <c r="A44" s="12">
        <v>43</v>
      </c>
      <c r="B44" s="12">
        <v>2018</v>
      </c>
      <c r="C44" s="12">
        <v>3</v>
      </c>
      <c r="D44" s="12">
        <v>109.88</v>
      </c>
      <c r="E44" s="12">
        <v>115.02496663540801</v>
      </c>
      <c r="F44" s="13">
        <f t="shared" si="0"/>
        <v>5.1449666354080108</v>
      </c>
      <c r="G44" s="13">
        <f t="shared" si="1"/>
        <v>5.1449666354080108</v>
      </c>
      <c r="H44" s="13">
        <f>SUMSQ($F$2:F44)/A44</f>
        <v>109.54122570363978</v>
      </c>
      <c r="I44" s="13">
        <f>SUM($G$2:G44)/A44</f>
        <v>8.6198536595942929</v>
      </c>
      <c r="J44" s="14">
        <f t="shared" si="2"/>
        <v>4.6823504144594201</v>
      </c>
      <c r="K44" s="14">
        <f>AVERAGE($J$2:J44)</f>
        <v>17.450365314068225</v>
      </c>
      <c r="L44" s="13">
        <f>SUM($F$2:F44)/H44</f>
        <v>0.35784302862204592</v>
      </c>
    </row>
    <row r="45" spans="1:12" ht="15" thickBot="1" x14ac:dyDescent="0.35">
      <c r="A45" s="12">
        <v>44</v>
      </c>
      <c r="B45" s="27">
        <v>2018</v>
      </c>
      <c r="C45" s="27">
        <v>4</v>
      </c>
      <c r="D45" s="12">
        <v>116.38</v>
      </c>
      <c r="E45" s="12">
        <v>115.630192797649</v>
      </c>
      <c r="F45" s="13">
        <f t="shared" si="0"/>
        <v>-0.74980720235099341</v>
      </c>
      <c r="G45" s="13">
        <f t="shared" si="1"/>
        <v>0.74980720235099341</v>
      </c>
      <c r="H45" s="13">
        <f>SUMSQ($F$2:F45)/A45</f>
        <v>107.06442991130019</v>
      </c>
      <c r="I45" s="13">
        <f>SUM($G$2:G45)/A45</f>
        <v>8.440988967384218</v>
      </c>
      <c r="J45" s="14">
        <f t="shared" si="2"/>
        <v>0.64427496335366341</v>
      </c>
      <c r="K45" s="14">
        <f>AVERAGE($J$2:J45)</f>
        <v>17.068408715188351</v>
      </c>
      <c r="L45" s="13">
        <f>SUM($F$2:F45)/H45</f>
        <v>0.35911793295181471</v>
      </c>
    </row>
    <row r="46" spans="1:12" x14ac:dyDescent="0.3">
      <c r="A46">
        <v>45</v>
      </c>
      <c r="B46" s="25">
        <v>2019</v>
      </c>
      <c r="C46" s="25">
        <v>1</v>
      </c>
      <c r="D46" s="13">
        <v>111.17333333333333</v>
      </c>
      <c r="E46" s="12">
        <v>123.184581581953</v>
      </c>
    </row>
    <row r="47" spans="1:12" x14ac:dyDescent="0.3">
      <c r="A47">
        <v>46</v>
      </c>
      <c r="B47" s="12">
        <v>2019</v>
      </c>
      <c r="C47" s="12">
        <v>2</v>
      </c>
      <c r="D47" s="13">
        <v>127.03333333333335</v>
      </c>
      <c r="E47" s="12">
        <v>123.789807744195</v>
      </c>
    </row>
    <row r="48" spans="1:12" x14ac:dyDescent="0.3">
      <c r="A48">
        <v>47</v>
      </c>
      <c r="B48" s="12">
        <v>2019</v>
      </c>
      <c r="C48" s="12">
        <v>3</v>
      </c>
      <c r="D48" s="13">
        <v>140.05333333333334</v>
      </c>
      <c r="E48" s="12">
        <v>124.395033906436</v>
      </c>
    </row>
    <row r="49" spans="1:5" x14ac:dyDescent="0.3">
      <c r="A49">
        <v>48</v>
      </c>
      <c r="B49" s="12">
        <v>2019</v>
      </c>
      <c r="C49" s="12">
        <v>4</v>
      </c>
      <c r="D49" s="13">
        <v>138.24333333333334</v>
      </c>
      <c r="E49" s="12">
        <v>125.000260068678</v>
      </c>
    </row>
    <row r="50" spans="1:5" x14ac:dyDescent="0.3">
      <c r="A50">
        <v>49</v>
      </c>
      <c r="B50" s="12">
        <v>2020</v>
      </c>
      <c r="C50" s="12">
        <v>1</v>
      </c>
      <c r="D50" s="13">
        <v>134.73666666666665</v>
      </c>
      <c r="E50" s="12">
        <v>132.55464885298201</v>
      </c>
    </row>
    <row r="51" spans="1:5" x14ac:dyDescent="0.3">
      <c r="A51">
        <v>50</v>
      </c>
      <c r="B51" s="12">
        <v>2020</v>
      </c>
      <c r="C51" s="12">
        <v>2</v>
      </c>
      <c r="D51" s="13">
        <v>105.70666666666666</v>
      </c>
      <c r="E51" s="12">
        <v>133.15987501522301</v>
      </c>
    </row>
    <row r="52" spans="1:5" x14ac:dyDescent="0.3">
      <c r="A52">
        <v>51</v>
      </c>
      <c r="B52" s="12">
        <v>2020</v>
      </c>
      <c r="C52" s="12">
        <v>3</v>
      </c>
      <c r="D52" s="13">
        <v>120.30333333333333</v>
      </c>
      <c r="E52" s="12">
        <v>133.765101177465</v>
      </c>
    </row>
    <row r="53" spans="1:5" x14ac:dyDescent="0.3">
      <c r="A53">
        <v>52</v>
      </c>
      <c r="B53" s="12">
        <v>2020</v>
      </c>
      <c r="C53" s="12">
        <v>4</v>
      </c>
      <c r="D53" s="13">
        <v>132.25</v>
      </c>
      <c r="E53" s="12">
        <v>134.37032733970599</v>
      </c>
    </row>
    <row r="54" spans="1:5" x14ac:dyDescent="0.3">
      <c r="A54">
        <v>53</v>
      </c>
      <c r="B54" s="12">
        <v>2021</v>
      </c>
      <c r="C54" s="12">
        <v>1</v>
      </c>
      <c r="D54" s="13">
        <v>182.10999999999999</v>
      </c>
      <c r="E54" s="12">
        <v>141.92471612400999</v>
      </c>
    </row>
    <row r="55" spans="1:5" x14ac:dyDescent="0.3">
      <c r="A55">
        <v>54</v>
      </c>
      <c r="B55" s="12">
        <v>2021</v>
      </c>
      <c r="C55" s="12">
        <v>2</v>
      </c>
      <c r="D55" s="13">
        <v>184.76666666666665</v>
      </c>
      <c r="E55" s="12">
        <v>142.52994228625201</v>
      </c>
    </row>
    <row r="56" spans="1:5" x14ac:dyDescent="0.3">
      <c r="A56">
        <v>55</v>
      </c>
      <c r="B56" s="12">
        <v>2021</v>
      </c>
      <c r="C56" s="12">
        <v>3</v>
      </c>
      <c r="D56" s="13">
        <v>178.17666666666665</v>
      </c>
      <c r="E56" s="12">
        <v>143.135168448493</v>
      </c>
    </row>
    <row r="57" spans="1:5" x14ac:dyDescent="0.3">
      <c r="A57">
        <v>56</v>
      </c>
      <c r="B57" s="12">
        <v>2021</v>
      </c>
      <c r="C57" s="12">
        <v>4</v>
      </c>
      <c r="D57" s="13">
        <v>162.72999999999999</v>
      </c>
      <c r="E57" s="12">
        <v>143.740394610734</v>
      </c>
    </row>
    <row r="58" spans="1:5" x14ac:dyDescent="0.3">
      <c r="A58">
        <v>57</v>
      </c>
      <c r="B58" s="12">
        <v>2022</v>
      </c>
      <c r="C58" s="12">
        <v>1</v>
      </c>
      <c r="D58" s="13">
        <v>148.90333333333334</v>
      </c>
      <c r="E58" s="12">
        <v>151.29478339503899</v>
      </c>
    </row>
    <row r="59" spans="1:5" x14ac:dyDescent="0.3">
      <c r="A59">
        <v>58</v>
      </c>
      <c r="B59" s="12">
        <v>2022</v>
      </c>
      <c r="C59" s="12">
        <v>2</v>
      </c>
      <c r="D59" s="13">
        <v>120.35333333333334</v>
      </c>
      <c r="E59" s="12">
        <v>151.90000955727999</v>
      </c>
    </row>
    <row r="60" spans="1:5" x14ac:dyDescent="0.3">
      <c r="A60">
        <v>59</v>
      </c>
      <c r="B60" s="12">
        <v>2022</v>
      </c>
      <c r="C60" s="12">
        <v>3</v>
      </c>
      <c r="D60" s="13">
        <v>103.63333333333334</v>
      </c>
      <c r="E60" s="12">
        <v>152.50523571952101</v>
      </c>
    </row>
    <row r="61" spans="1:5" x14ac:dyDescent="0.3">
      <c r="A61">
        <v>60</v>
      </c>
      <c r="B61" s="12">
        <v>2022</v>
      </c>
      <c r="C61" s="12">
        <v>4</v>
      </c>
      <c r="D61" s="13">
        <v>100.43333333333334</v>
      </c>
      <c r="E61" s="12">
        <v>153.110461881763</v>
      </c>
    </row>
    <row r="62" spans="1:5" x14ac:dyDescent="0.3">
      <c r="A62">
        <v>61</v>
      </c>
      <c r="B62" s="12">
        <v>2023</v>
      </c>
      <c r="C62" s="12">
        <v>1</v>
      </c>
      <c r="D62" s="13">
        <v>98.89</v>
      </c>
      <c r="E62" s="12">
        <v>160.664850666067</v>
      </c>
    </row>
    <row r="63" spans="1:5" x14ac:dyDescent="0.3">
      <c r="A63">
        <v>62</v>
      </c>
      <c r="B63" s="12">
        <v>2023</v>
      </c>
      <c r="C63" s="12">
        <v>2</v>
      </c>
      <c r="D63" s="13">
        <v>97.00333333333333</v>
      </c>
      <c r="E63" s="12">
        <v>161.27007682830799</v>
      </c>
    </row>
    <row r="64" spans="1:5" x14ac:dyDescent="0.3">
      <c r="A64">
        <v>63</v>
      </c>
      <c r="B64" s="12">
        <v>2023</v>
      </c>
      <c r="C64" s="12">
        <v>3</v>
      </c>
      <c r="D64" s="13">
        <v>86.780000000000015</v>
      </c>
      <c r="E64" s="12">
        <v>161.87530299055001</v>
      </c>
    </row>
    <row r="65" spans="1:5" x14ac:dyDescent="0.3">
      <c r="A65">
        <v>64</v>
      </c>
      <c r="B65" s="12">
        <v>2023</v>
      </c>
      <c r="C65" s="12">
        <v>4</v>
      </c>
      <c r="D65" s="13">
        <v>85.063333333333333</v>
      </c>
      <c r="E65" s="12">
        <v>162.48052915279101</v>
      </c>
    </row>
    <row r="66" spans="1:5" x14ac:dyDescent="0.3">
      <c r="A66">
        <v>65</v>
      </c>
      <c r="B66" s="12">
        <v>2024</v>
      </c>
      <c r="C66" s="12">
        <v>1</v>
      </c>
      <c r="D66" s="12"/>
      <c r="E66" s="12">
        <v>170.034917937095</v>
      </c>
    </row>
    <row r="67" spans="1:5" x14ac:dyDescent="0.3">
      <c r="A67">
        <v>66</v>
      </c>
      <c r="B67" s="12">
        <v>2024</v>
      </c>
      <c r="C67" s="12">
        <v>2</v>
      </c>
      <c r="D67" s="12"/>
      <c r="E67" s="12">
        <v>170.64014409933699</v>
      </c>
    </row>
    <row r="68" spans="1:5" x14ac:dyDescent="0.3">
      <c r="A68">
        <v>67</v>
      </c>
      <c r="B68" s="12">
        <v>2024</v>
      </c>
      <c r="C68" s="12">
        <v>3</v>
      </c>
      <c r="D68" s="12"/>
      <c r="E68" s="12">
        <v>171.24537026157799</v>
      </c>
    </row>
    <row r="69" spans="1:5" x14ac:dyDescent="0.3">
      <c r="A69">
        <v>68</v>
      </c>
      <c r="B69" s="12">
        <v>2024</v>
      </c>
      <c r="C69" s="12">
        <v>4</v>
      </c>
      <c r="D69" s="12"/>
      <c r="E69" s="12">
        <v>171.85059642381901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DB9-722C-4936-B294-9B815633CE9A}">
  <dimension ref="A1:M69"/>
  <sheetViews>
    <sheetView topLeftCell="D1" zoomScaleNormal="100" workbookViewId="0">
      <selection activeCell="L1" sqref="L1"/>
    </sheetView>
  </sheetViews>
  <sheetFormatPr baseColWidth="10" defaultRowHeight="14.4" x14ac:dyDescent="0.3"/>
  <sheetData>
    <row r="1" spans="1:13" x14ac:dyDescent="0.3">
      <c r="A1" s="12" t="s">
        <v>9</v>
      </c>
      <c r="B1" s="12" t="s">
        <v>79</v>
      </c>
      <c r="C1" s="12" t="s">
        <v>80</v>
      </c>
      <c r="D1" s="12" t="s">
        <v>83</v>
      </c>
      <c r="E1" s="12" t="s">
        <v>82</v>
      </c>
      <c r="F1" s="12" t="s">
        <v>57</v>
      </c>
      <c r="G1" s="12" t="s">
        <v>63</v>
      </c>
      <c r="H1" s="12" t="s">
        <v>64</v>
      </c>
      <c r="I1" s="12" t="s">
        <v>65</v>
      </c>
      <c r="J1" s="12" t="s">
        <v>66</v>
      </c>
      <c r="K1" s="12" t="s">
        <v>67</v>
      </c>
      <c r="L1" s="12" t="s">
        <v>68</v>
      </c>
    </row>
    <row r="2" spans="1:13" x14ac:dyDescent="0.3">
      <c r="A2" s="12">
        <v>1</v>
      </c>
      <c r="B2" s="12">
        <v>2008</v>
      </c>
      <c r="C2" s="12">
        <v>1</v>
      </c>
      <c r="D2" s="13">
        <v>31.893333333333334</v>
      </c>
      <c r="E2" s="13">
        <v>16.807033662702398</v>
      </c>
      <c r="F2" s="13">
        <f>E2-D2</f>
        <v>-15.086299670630936</v>
      </c>
      <c r="G2" s="13">
        <f>ABS(F2)</f>
        <v>15.086299670630936</v>
      </c>
      <c r="H2" s="13">
        <f>SUMSQ($F$2:F2)/A2</f>
        <v>227.59643775207908</v>
      </c>
      <c r="I2" s="13">
        <f>SUM($G$2:G2)/A2</f>
        <v>15.086299670630936</v>
      </c>
      <c r="J2" s="14">
        <f>100*(G2/D2)</f>
        <v>47.302361007413054</v>
      </c>
      <c r="K2" s="14">
        <f>AVERAGE($J$2:J2)</f>
        <v>47.302361007413054</v>
      </c>
      <c r="L2" s="13">
        <f>SUM($F$2:F2)/H2</f>
        <v>-6.6285306657850457E-2</v>
      </c>
      <c r="M2" s="5"/>
    </row>
    <row r="3" spans="1:13" x14ac:dyDescent="0.3">
      <c r="A3" s="12">
        <v>2</v>
      </c>
      <c r="B3" s="12">
        <v>2008</v>
      </c>
      <c r="C3" s="12">
        <v>2</v>
      </c>
      <c r="D3" s="13">
        <v>32.49</v>
      </c>
      <c r="E3" s="13">
        <v>17.907666635113799</v>
      </c>
      <c r="F3" s="13">
        <f t="shared" ref="F3:F45" si="0">E3-D3</f>
        <v>-14.582333364886203</v>
      </c>
      <c r="G3" s="13">
        <f t="shared" ref="G3:G45" si="1">ABS(F3)</f>
        <v>14.582333364886203</v>
      </c>
      <c r="H3" s="13">
        <f>SUMSQ($F$2:F3)/A3</f>
        <v>220.12044205837623</v>
      </c>
      <c r="I3" s="13">
        <f>SUM($G$2:G3)/A3</f>
        <v>14.83431651775857</v>
      </c>
      <c r="J3" s="14">
        <f t="shared" ref="J3:J45" si="2">100*(G3/D3)</f>
        <v>44.882528054435831</v>
      </c>
      <c r="K3" s="14">
        <f>AVERAGE($J$2:J3)</f>
        <v>46.092444530924439</v>
      </c>
      <c r="L3" s="13">
        <f>SUM($F$2:F3)/H3</f>
        <v>-0.13478363371471414</v>
      </c>
    </row>
    <row r="4" spans="1:13" x14ac:dyDescent="0.3">
      <c r="A4" s="12">
        <v>3</v>
      </c>
      <c r="B4" s="12">
        <v>2008</v>
      </c>
      <c r="C4" s="12">
        <v>3</v>
      </c>
      <c r="D4" s="13">
        <v>31.383333333333336</v>
      </c>
      <c r="E4" s="13">
        <v>19.008299607525199</v>
      </c>
      <c r="F4" s="13">
        <f t="shared" si="0"/>
        <v>-12.375033725808137</v>
      </c>
      <c r="G4" s="13">
        <f t="shared" si="1"/>
        <v>12.375033725808137</v>
      </c>
      <c r="H4" s="13">
        <f>SUMSQ($F$2:F4)/A4</f>
        <v>197.7941146105471</v>
      </c>
      <c r="I4" s="13">
        <f>SUM($G$2:G4)/A4</f>
        <v>14.014555587108426</v>
      </c>
      <c r="J4" s="14">
        <f t="shared" si="2"/>
        <v>39.431865297317479</v>
      </c>
      <c r="K4" s="14">
        <f>AVERAGE($J$2:J4)</f>
        <v>43.872251453055448</v>
      </c>
      <c r="L4" s="13">
        <f>SUM($F$2:F4)/H4</f>
        <v>-0.21256277945432536</v>
      </c>
    </row>
    <row r="5" spans="1:13" x14ac:dyDescent="0.3">
      <c r="A5" s="12">
        <v>4</v>
      </c>
      <c r="B5" s="12">
        <v>2008</v>
      </c>
      <c r="C5" s="12">
        <v>4</v>
      </c>
      <c r="D5" s="13">
        <v>26.063333333333333</v>
      </c>
      <c r="E5" s="13">
        <v>20.108932579940301</v>
      </c>
      <c r="F5" s="13">
        <f t="shared" si="0"/>
        <v>-5.9544007533930312</v>
      </c>
      <c r="G5" s="13">
        <f t="shared" si="1"/>
        <v>5.9544007533930312</v>
      </c>
      <c r="H5" s="13">
        <f>SUMSQ($F$2:F5)/A5</f>
        <v>157.20930804091219</v>
      </c>
      <c r="I5" s="13">
        <f>SUM($G$2:G5)/A5</f>
        <v>11.999516878679577</v>
      </c>
      <c r="J5" s="14">
        <f t="shared" si="2"/>
        <v>22.845891111624368</v>
      </c>
      <c r="K5" s="14">
        <f>AVERAGE($J$2:J5)</f>
        <v>38.615661367697683</v>
      </c>
      <c r="L5" s="13">
        <f>SUM($F$2:F5)/H5</f>
        <v>-0.30531314025138562</v>
      </c>
    </row>
    <row r="6" spans="1:13" x14ac:dyDescent="0.3">
      <c r="A6" s="12">
        <v>5</v>
      </c>
      <c r="B6" s="12">
        <v>2009</v>
      </c>
      <c r="C6" s="12">
        <v>1</v>
      </c>
      <c r="D6" s="13">
        <v>19.773333333333337</v>
      </c>
      <c r="E6" s="13">
        <v>26.557000997134299</v>
      </c>
      <c r="F6" s="13">
        <f t="shared" si="0"/>
        <v>6.7836676638009621</v>
      </c>
      <c r="G6" s="13">
        <f t="shared" si="1"/>
        <v>6.7836676638009621</v>
      </c>
      <c r="H6" s="13">
        <f>SUMSQ($F$2:F6)/A6</f>
        <v>134.97107582730951</v>
      </c>
      <c r="I6" s="13">
        <f>SUM($G$2:G6)/A6</f>
        <v>10.956347035703853</v>
      </c>
      <c r="J6" s="14">
        <f t="shared" si="2"/>
        <v>34.307152716457992</v>
      </c>
      <c r="K6" s="14">
        <f>AVERAGE($J$2:J6)</f>
        <v>37.753959637449746</v>
      </c>
      <c r="L6" s="13">
        <f>SUM($F$2:F6)/H6</f>
        <v>-0.30535727449968353</v>
      </c>
    </row>
    <row r="7" spans="1:13" x14ac:dyDescent="0.3">
      <c r="A7" s="12">
        <v>6</v>
      </c>
      <c r="B7" s="12">
        <v>2009</v>
      </c>
      <c r="C7" s="12">
        <v>2</v>
      </c>
      <c r="D7" s="13">
        <v>21.503333333333334</v>
      </c>
      <c r="E7" s="13">
        <v>27.657633969545699</v>
      </c>
      <c r="F7" s="13">
        <f t="shared" si="0"/>
        <v>6.1543006362123656</v>
      </c>
      <c r="G7" s="13">
        <f t="shared" si="1"/>
        <v>6.1543006362123656</v>
      </c>
      <c r="H7" s="13">
        <f>SUMSQ($F$2:F7)/A7</f>
        <v>118.78846590957191</v>
      </c>
      <c r="I7" s="13">
        <f>SUM($G$2:G7)/A7</f>
        <v>10.15600596912194</v>
      </c>
      <c r="J7" s="14">
        <f t="shared" si="2"/>
        <v>28.620216878991005</v>
      </c>
      <c r="K7" s="14">
        <f>AVERAGE($J$2:J7)</f>
        <v>36.231669177706628</v>
      </c>
      <c r="L7" s="13">
        <f>SUM($F$2:F7)/H7</f>
        <v>-0.29514733561248774</v>
      </c>
    </row>
    <row r="8" spans="1:13" x14ac:dyDescent="0.3">
      <c r="A8" s="12">
        <v>7</v>
      </c>
      <c r="B8" s="12">
        <v>2009</v>
      </c>
      <c r="C8" s="12">
        <v>3</v>
      </c>
      <c r="D8" s="13">
        <v>24.97</v>
      </c>
      <c r="E8" s="13">
        <v>28.758266941960699</v>
      </c>
      <c r="F8" s="13">
        <f t="shared" si="0"/>
        <v>3.7882669419606998</v>
      </c>
      <c r="G8" s="13">
        <f t="shared" si="1"/>
        <v>3.7882669419606998</v>
      </c>
      <c r="H8" s="13">
        <f>SUMSQ($F$2:F8)/A8</f>
        <v>103.8688231258548</v>
      </c>
      <c r="I8" s="13">
        <f>SUM($G$2:G8)/A8</f>
        <v>9.2463289652417622</v>
      </c>
      <c r="J8" s="14">
        <f t="shared" si="2"/>
        <v>15.171273295797757</v>
      </c>
      <c r="K8" s="14">
        <f>AVERAGE($J$2:J8)</f>
        <v>33.223041194576787</v>
      </c>
      <c r="L8" s="13">
        <f>SUM($F$2:F8)/H8</f>
        <v>-0.30107043992260424</v>
      </c>
    </row>
    <row r="9" spans="1:13" x14ac:dyDescent="0.3">
      <c r="A9" s="12">
        <v>8</v>
      </c>
      <c r="B9" s="12">
        <v>2009</v>
      </c>
      <c r="C9" s="12">
        <v>4</v>
      </c>
      <c r="D9" s="13">
        <v>28.526666666666667</v>
      </c>
      <c r="E9" s="13">
        <v>29.858899914372099</v>
      </c>
      <c r="F9" s="13">
        <f t="shared" si="0"/>
        <v>1.3322332477054317</v>
      </c>
      <c r="G9" s="13">
        <f t="shared" si="1"/>
        <v>1.3322332477054317</v>
      </c>
      <c r="H9" s="13">
        <f>SUMSQ($F$2:F9)/A9</f>
        <v>91.107075913409432</v>
      </c>
      <c r="I9" s="13">
        <f>SUM($G$2:G9)/A9</f>
        <v>8.2570670005497213</v>
      </c>
      <c r="J9" s="14">
        <f t="shared" si="2"/>
        <v>4.6701329085257006</v>
      </c>
      <c r="K9" s="14">
        <f>AVERAGE($J$2:J9)</f>
        <v>29.6539276588204</v>
      </c>
      <c r="L9" s="13">
        <f>SUM($F$2:F9)/H9</f>
        <v>-0.32861990931960355</v>
      </c>
    </row>
    <row r="10" spans="1:13" x14ac:dyDescent="0.3">
      <c r="A10" s="12">
        <v>9</v>
      </c>
      <c r="B10" s="12">
        <v>2010</v>
      </c>
      <c r="C10" s="12">
        <v>1</v>
      </c>
      <c r="D10" s="13">
        <v>31.166666666666668</v>
      </c>
      <c r="E10" s="13">
        <v>36.306968331566097</v>
      </c>
      <c r="F10" s="13">
        <f t="shared" si="0"/>
        <v>5.1403016648994289</v>
      </c>
      <c r="G10" s="13">
        <f t="shared" si="1"/>
        <v>5.1403016648994289</v>
      </c>
      <c r="H10" s="13">
        <f>SUMSQ($F$2:F10)/A10</f>
        <v>83.919923168160366</v>
      </c>
      <c r="I10" s="13">
        <f>SUM($G$2:G10)/A10</f>
        <v>7.9107597410330222</v>
      </c>
      <c r="J10" s="14">
        <f t="shared" si="2"/>
        <v>16.492946518393889</v>
      </c>
      <c r="K10" s="14">
        <f>AVERAGE($J$2:J10)</f>
        <v>28.191596420995232</v>
      </c>
      <c r="L10" s="13">
        <f>SUM($F$2:F10)/H10</f>
        <v>-0.29551144023864395</v>
      </c>
    </row>
    <row r="11" spans="1:13" x14ac:dyDescent="0.3">
      <c r="A11" s="12">
        <v>10</v>
      </c>
      <c r="B11" s="12">
        <v>2010</v>
      </c>
      <c r="C11" s="12">
        <v>2</v>
      </c>
      <c r="D11" s="13">
        <v>35.026666666666671</v>
      </c>
      <c r="E11" s="13">
        <v>37.407601303977501</v>
      </c>
      <c r="F11" s="13">
        <f t="shared" si="0"/>
        <v>2.3809346373108298</v>
      </c>
      <c r="G11" s="13">
        <f t="shared" si="1"/>
        <v>2.3809346373108298</v>
      </c>
      <c r="H11" s="13">
        <f>SUMSQ($F$2:F11)/A11</f>
        <v>76.094815826058976</v>
      </c>
      <c r="I11" s="13">
        <f>SUM($G$2:G11)/A11</f>
        <v>7.3577772306608029</v>
      </c>
      <c r="J11" s="14">
        <f t="shared" si="2"/>
        <v>6.7974913512871034</v>
      </c>
      <c r="K11" s="14">
        <f>AVERAGE($J$2:J11)</f>
        <v>26.05218591402442</v>
      </c>
      <c r="L11" s="13">
        <f>SUM($F$2:F11)/H11</f>
        <v>-0.29461090718812577</v>
      </c>
    </row>
    <row r="12" spans="1:13" x14ac:dyDescent="0.3">
      <c r="A12" s="12">
        <v>11</v>
      </c>
      <c r="B12" s="12">
        <v>2010</v>
      </c>
      <c r="C12" s="12">
        <v>3</v>
      </c>
      <c r="D12" s="13">
        <v>32.869999999999997</v>
      </c>
      <c r="E12" s="13">
        <v>38.508234276392599</v>
      </c>
      <c r="F12" s="13">
        <f t="shared" si="0"/>
        <v>5.6382342763926019</v>
      </c>
      <c r="G12" s="13">
        <f t="shared" si="1"/>
        <v>5.6382342763926019</v>
      </c>
      <c r="H12" s="13">
        <f>SUMSQ($F$2:F12)/A12</f>
        <v>72.067076728734378</v>
      </c>
      <c r="I12" s="13">
        <f>SUM($G$2:G12)/A12</f>
        <v>7.201455143909147</v>
      </c>
      <c r="J12" s="14">
        <f t="shared" si="2"/>
        <v>17.15313135501248</v>
      </c>
      <c r="K12" s="14">
        <f>AVERAGE($J$2:J12)</f>
        <v>25.243180954114244</v>
      </c>
      <c r="L12" s="13">
        <f>SUM($F$2:F12)/H12</f>
        <v>-0.23284042045437178</v>
      </c>
    </row>
    <row r="13" spans="1:13" x14ac:dyDescent="0.3">
      <c r="A13" s="12">
        <v>12</v>
      </c>
      <c r="B13" s="12">
        <v>2010</v>
      </c>
      <c r="C13" s="12">
        <v>4</v>
      </c>
      <c r="D13" s="13">
        <v>35.553333333333335</v>
      </c>
      <c r="E13" s="13">
        <v>39.608867248804003</v>
      </c>
      <c r="F13" s="13">
        <f t="shared" si="0"/>
        <v>4.0555339154706687</v>
      </c>
      <c r="G13" s="13">
        <f t="shared" si="1"/>
        <v>4.0555339154706687</v>
      </c>
      <c r="H13" s="13">
        <f>SUMSQ($F$2:F13)/A13</f>
        <v>67.432099946300909</v>
      </c>
      <c r="I13" s="13">
        <f>SUM($G$2:G13)/A13</f>
        <v>6.9392950415392747</v>
      </c>
      <c r="J13" s="14">
        <f t="shared" si="2"/>
        <v>11.406902068640544</v>
      </c>
      <c r="K13" s="14">
        <f>AVERAGE($J$2:J13)</f>
        <v>24.090157713658101</v>
      </c>
      <c r="L13" s="13">
        <f>SUM($F$2:F13)/H13</f>
        <v>-0.18870233228830868</v>
      </c>
    </row>
    <row r="14" spans="1:13" x14ac:dyDescent="0.3">
      <c r="A14" s="12">
        <v>13</v>
      </c>
      <c r="B14" s="12">
        <v>2011</v>
      </c>
      <c r="C14" s="12">
        <v>1</v>
      </c>
      <c r="D14" s="13">
        <v>40.136666666666699</v>
      </c>
      <c r="E14" s="13">
        <v>46.056935665997997</v>
      </c>
      <c r="F14" s="13">
        <f t="shared" si="0"/>
        <v>5.9202689993312987</v>
      </c>
      <c r="G14" s="13">
        <f t="shared" si="1"/>
        <v>5.9202689993312987</v>
      </c>
      <c r="H14" s="13">
        <f>SUMSQ($F$2:F14)/A14</f>
        <v>64.941137260004169</v>
      </c>
      <c r="I14" s="13">
        <f>SUM($G$2:G14)/A14</f>
        <v>6.860908422907892</v>
      </c>
      <c r="J14" s="14">
        <f t="shared" si="2"/>
        <v>14.75027572294152</v>
      </c>
      <c r="K14" s="14">
        <f>AVERAGE($J$2:J14)</f>
        <v>23.371705252833749</v>
      </c>
      <c r="L14" s="13">
        <f>SUM($F$2:F14)/H14</f>
        <v>-0.10477681510860533</v>
      </c>
    </row>
    <row r="15" spans="1:13" x14ac:dyDescent="0.3">
      <c r="A15" s="12">
        <v>14</v>
      </c>
      <c r="B15" s="12">
        <v>2011</v>
      </c>
      <c r="C15" s="12">
        <v>2</v>
      </c>
      <c r="D15" s="13">
        <v>42.743333333333332</v>
      </c>
      <c r="E15" s="13">
        <v>47.157568638412997</v>
      </c>
      <c r="F15" s="13">
        <f t="shared" si="0"/>
        <v>4.4142353050796643</v>
      </c>
      <c r="G15" s="13">
        <f t="shared" si="1"/>
        <v>4.4142353050796643</v>
      </c>
      <c r="H15" s="13">
        <f>SUMSQ($F$2:F15)/A15</f>
        <v>61.694304122047569</v>
      </c>
      <c r="I15" s="13">
        <f>SUM($G$2:G15)/A15</f>
        <v>6.6861460573487319</v>
      </c>
      <c r="J15" s="14">
        <f t="shared" si="2"/>
        <v>10.327307116305851</v>
      </c>
      <c r="K15" s="14">
        <f>AVERAGE($J$2:J15)</f>
        <v>22.439962528796041</v>
      </c>
      <c r="L15" s="13">
        <f>SUM($F$2:F15)/H15</f>
        <v>-3.8740857208246091E-2</v>
      </c>
    </row>
    <row r="16" spans="1:13" x14ac:dyDescent="0.3">
      <c r="A16" s="12">
        <v>15</v>
      </c>
      <c r="B16" s="12">
        <v>2011</v>
      </c>
      <c r="C16" s="12">
        <v>3</v>
      </c>
      <c r="D16" s="13">
        <v>37.323333333333331</v>
      </c>
      <c r="E16" s="13">
        <v>48.258201610824401</v>
      </c>
      <c r="F16" s="13">
        <f t="shared" si="0"/>
        <v>10.93486827749107</v>
      </c>
      <c r="G16" s="13">
        <f t="shared" si="1"/>
        <v>10.93486827749107</v>
      </c>
      <c r="H16" s="13">
        <f>SUMSQ($F$2:F16)/A16</f>
        <v>65.552773463649771</v>
      </c>
      <c r="I16" s="13">
        <f>SUM($G$2:G16)/A16</f>
        <v>6.9693942053582214</v>
      </c>
      <c r="J16" s="14">
        <f t="shared" si="2"/>
        <v>29.297673334351355</v>
      </c>
      <c r="K16" s="14">
        <f>AVERAGE($J$2:J16)</f>
        <v>22.897143249166398</v>
      </c>
      <c r="L16" s="13">
        <f>SUM($F$2:F16)/H16</f>
        <v>0.13034960382988151</v>
      </c>
    </row>
    <row r="17" spans="1:12" x14ac:dyDescent="0.3">
      <c r="A17" s="12">
        <v>16</v>
      </c>
      <c r="B17" s="12">
        <v>2011</v>
      </c>
      <c r="C17" s="12">
        <v>4</v>
      </c>
      <c r="D17" s="13">
        <v>33.49666666666667</v>
      </c>
      <c r="E17" s="13">
        <v>49.358834583235797</v>
      </c>
      <c r="F17" s="13">
        <f t="shared" si="0"/>
        <v>15.862167916569128</v>
      </c>
      <c r="G17" s="13">
        <f t="shared" si="1"/>
        <v>15.862167916569128</v>
      </c>
      <c r="H17" s="13">
        <f>SUMSQ($F$2:F17)/A17</f>
        <v>77.181248310511336</v>
      </c>
      <c r="I17" s="13">
        <f>SUM($G$2:G17)/A17</f>
        <v>7.5251925623089022</v>
      </c>
      <c r="J17" s="14">
        <f t="shared" si="2"/>
        <v>47.354466862083171</v>
      </c>
      <c r="K17" s="14">
        <f>AVERAGE($J$2:J17)</f>
        <v>24.425725974973695</v>
      </c>
      <c r="L17" s="13">
        <f>SUM($F$2:F17)/H17</f>
        <v>0.31622896107242482</v>
      </c>
    </row>
    <row r="18" spans="1:12" x14ac:dyDescent="0.3">
      <c r="A18" s="12">
        <v>17</v>
      </c>
      <c r="B18" s="12">
        <v>2012</v>
      </c>
      <c r="C18" s="12">
        <v>1</v>
      </c>
      <c r="D18" s="13">
        <v>39.783333333333331</v>
      </c>
      <c r="E18" s="13">
        <v>55.806903000429799</v>
      </c>
      <c r="F18" s="13">
        <f t="shared" si="0"/>
        <v>16.023569667096467</v>
      </c>
      <c r="G18" s="13">
        <f t="shared" si="1"/>
        <v>16.023569667096467</v>
      </c>
      <c r="H18" s="13">
        <f>SUMSQ($F$2:F18)/A18</f>
        <v>87.744397520263263</v>
      </c>
      <c r="I18" s="13">
        <f>SUM($G$2:G18)/A18</f>
        <v>8.0250970978846414</v>
      </c>
      <c r="J18" s="14">
        <f t="shared" si="2"/>
        <v>40.27709174804307</v>
      </c>
      <c r="K18" s="14">
        <f>AVERAGE($J$2:J18)</f>
        <v>25.358159255742482</v>
      </c>
      <c r="L18" s="13">
        <f>SUM($F$2:F18)/H18</f>
        <v>0.46077603558979924</v>
      </c>
    </row>
    <row r="19" spans="1:12" x14ac:dyDescent="0.3">
      <c r="A19" s="12">
        <v>18</v>
      </c>
      <c r="B19" s="12">
        <v>2012</v>
      </c>
      <c r="C19" s="12">
        <v>2</v>
      </c>
      <c r="D19" s="13">
        <v>43.973333333333336</v>
      </c>
      <c r="E19" s="13">
        <v>56.907535972844897</v>
      </c>
      <c r="F19" s="13">
        <f t="shared" si="0"/>
        <v>12.934202639511561</v>
      </c>
      <c r="G19" s="13">
        <f t="shared" si="1"/>
        <v>12.934202639511561</v>
      </c>
      <c r="H19" s="13">
        <f>SUMSQ($F$2:F19)/A19</f>
        <v>92.163797542467961</v>
      </c>
      <c r="I19" s="13">
        <f>SUM($G$2:G19)/A19</f>
        <v>8.2978251835305823</v>
      </c>
      <c r="J19" s="14">
        <f t="shared" si="2"/>
        <v>29.41374159985952</v>
      </c>
      <c r="K19" s="14">
        <f>AVERAGE($J$2:J19)</f>
        <v>25.583469385971206</v>
      </c>
      <c r="L19" s="13">
        <f>SUM($F$2:F19)/H19</f>
        <v>0.57902039300761299</v>
      </c>
    </row>
    <row r="20" spans="1:12" x14ac:dyDescent="0.3">
      <c r="A20" s="12">
        <v>19</v>
      </c>
      <c r="B20" s="12">
        <v>2012</v>
      </c>
      <c r="C20" s="12">
        <v>3</v>
      </c>
      <c r="D20" s="13">
        <v>49.156666666666666</v>
      </c>
      <c r="E20" s="13">
        <v>58.008168945256301</v>
      </c>
      <c r="F20" s="13">
        <f t="shared" si="0"/>
        <v>8.8515022785896349</v>
      </c>
      <c r="G20" s="13">
        <f t="shared" si="1"/>
        <v>8.8515022785896349</v>
      </c>
      <c r="H20" s="13">
        <f>SUMSQ($F$2:F20)/A20</f>
        <v>91.436707808015825</v>
      </c>
      <c r="I20" s="13">
        <f>SUM($G$2:G20)/A20</f>
        <v>8.3269660832705323</v>
      </c>
      <c r="J20" s="14">
        <f t="shared" si="2"/>
        <v>18.006717865171833</v>
      </c>
      <c r="K20" s="14">
        <f>AVERAGE($J$2:J20)</f>
        <v>25.184692990139659</v>
      </c>
      <c r="L20" s="13">
        <f>SUM($F$2:F20)/H20</f>
        <v>0.68042935976364305</v>
      </c>
    </row>
    <row r="21" spans="1:12" x14ac:dyDescent="0.3">
      <c r="A21" s="12">
        <v>20</v>
      </c>
      <c r="B21" s="12">
        <v>2012</v>
      </c>
      <c r="C21" s="12">
        <v>4</v>
      </c>
      <c r="D21" s="13">
        <v>50.45333333333334</v>
      </c>
      <c r="E21" s="13">
        <v>59.108801917667698</v>
      </c>
      <c r="F21" s="13">
        <f t="shared" si="0"/>
        <v>8.6554685843343577</v>
      </c>
      <c r="G21" s="13">
        <f t="shared" si="1"/>
        <v>8.6554685843343577</v>
      </c>
      <c r="H21" s="13">
        <f>SUMSQ($F$2:F21)/A21</f>
        <v>90.610729238334983</v>
      </c>
      <c r="I21" s="13">
        <f>SUM($G$2:G21)/A21</f>
        <v>8.3433912083237232</v>
      </c>
      <c r="J21" s="14">
        <f t="shared" si="2"/>
        <v>17.155394921381522</v>
      </c>
      <c r="K21" s="14">
        <f>AVERAGE($J$2:J21)</f>
        <v>24.783228086701751</v>
      </c>
      <c r="L21" s="13">
        <f>SUM($F$2:F21)/H21</f>
        <v>0.78215559826941483</v>
      </c>
    </row>
    <row r="22" spans="1:12" x14ac:dyDescent="0.3">
      <c r="A22" s="12">
        <v>21</v>
      </c>
      <c r="B22" s="12">
        <v>2013</v>
      </c>
      <c r="C22" s="12">
        <v>1</v>
      </c>
      <c r="D22" s="13">
        <v>53.096666666666664</v>
      </c>
      <c r="E22" s="13">
        <v>65.556870334865295</v>
      </c>
      <c r="F22" s="13">
        <f t="shared" si="0"/>
        <v>12.460203668198631</v>
      </c>
      <c r="G22" s="13">
        <f t="shared" si="1"/>
        <v>12.460203668198631</v>
      </c>
      <c r="H22" s="13">
        <f>SUMSQ($F$2:F22)/A22</f>
        <v>93.689107629509067</v>
      </c>
      <c r="I22" s="13">
        <f>SUM($G$2:G22)/A22</f>
        <v>8.5394298968891942</v>
      </c>
      <c r="J22" s="14">
        <f t="shared" si="2"/>
        <v>23.467016764766083</v>
      </c>
      <c r="K22" s="14">
        <f>AVERAGE($J$2:J22)</f>
        <v>24.720551357085768</v>
      </c>
      <c r="L22" s="13">
        <f>SUM($F$2:F22)/H22</f>
        <v>0.88945123839550388</v>
      </c>
    </row>
    <row r="23" spans="1:12" x14ac:dyDescent="0.3">
      <c r="A23" s="12">
        <v>22</v>
      </c>
      <c r="B23" s="12">
        <v>2013</v>
      </c>
      <c r="C23" s="12">
        <v>2</v>
      </c>
      <c r="D23" s="13">
        <v>60.943333333333335</v>
      </c>
      <c r="E23" s="13">
        <v>66.657503307276698</v>
      </c>
      <c r="F23" s="13">
        <f t="shared" si="0"/>
        <v>5.7141699739433633</v>
      </c>
      <c r="G23" s="13">
        <f t="shared" si="1"/>
        <v>5.7141699739433633</v>
      </c>
      <c r="H23" s="13">
        <f>SUMSQ($F$2:F23)/A23</f>
        <v>90.914681759582095</v>
      </c>
      <c r="I23" s="13">
        <f>SUM($G$2:G23)/A23</f>
        <v>8.4110089913007489</v>
      </c>
      <c r="J23" s="14">
        <f t="shared" si="2"/>
        <v>9.3762018934693927</v>
      </c>
      <c r="K23" s="14">
        <f>AVERAGE($J$2:J23)</f>
        <v>24.023080926921388</v>
      </c>
      <c r="L23" s="13">
        <f>SUM($F$2:F23)/H23</f>
        <v>0.97944645524532914</v>
      </c>
    </row>
    <row r="24" spans="1:12" x14ac:dyDescent="0.3">
      <c r="A24" s="12">
        <v>23</v>
      </c>
      <c r="B24" s="12">
        <v>2013</v>
      </c>
      <c r="C24" s="12">
        <v>3</v>
      </c>
      <c r="D24" s="13">
        <v>63.473333333333336</v>
      </c>
      <c r="E24" s="13">
        <v>67.758136279688102</v>
      </c>
      <c r="F24" s="13">
        <f t="shared" si="0"/>
        <v>4.2848029463547661</v>
      </c>
      <c r="G24" s="13">
        <f t="shared" si="1"/>
        <v>4.2848029463547661</v>
      </c>
      <c r="H24" s="13">
        <f>SUMSQ($F$2:F24)/A24</f>
        <v>87.76011021738681</v>
      </c>
      <c r="I24" s="13">
        <f>SUM($G$2:G24)/A24</f>
        <v>8.2316087284770099</v>
      </c>
      <c r="J24" s="14">
        <f t="shared" si="2"/>
        <v>6.7505560545448473</v>
      </c>
      <c r="K24" s="14">
        <f>AVERAGE($J$2:J24)</f>
        <v>23.272101584644147</v>
      </c>
      <c r="L24" s="13">
        <f>SUM($F$2:F24)/H24</f>
        <v>1.0634770796703508</v>
      </c>
    </row>
    <row r="25" spans="1:12" x14ac:dyDescent="0.3">
      <c r="A25" s="12">
        <v>24</v>
      </c>
      <c r="B25" s="12">
        <v>2013</v>
      </c>
      <c r="C25" s="12">
        <v>4</v>
      </c>
      <c r="D25" s="13">
        <v>67.956666666666663</v>
      </c>
      <c r="E25" s="13">
        <v>68.858769252099506</v>
      </c>
      <c r="F25" s="13">
        <f t="shared" si="0"/>
        <v>0.90210258543284283</v>
      </c>
      <c r="G25" s="13">
        <f t="shared" si="1"/>
        <v>0.90210258543284283</v>
      </c>
      <c r="H25" s="13">
        <f>SUMSQ($F$2:F25)/A25</f>
        <v>84.137346836439221</v>
      </c>
      <c r="I25" s="13">
        <f>SUM($G$2:G25)/A25</f>
        <v>7.9262126391835039</v>
      </c>
      <c r="J25" s="14">
        <f t="shared" si="2"/>
        <v>1.3274673842637605</v>
      </c>
      <c r="K25" s="14">
        <f>AVERAGE($J$2:J25)</f>
        <v>22.357741826294966</v>
      </c>
      <c r="L25" s="13">
        <f>SUM($F$2:F25)/H25</f>
        <v>1.1199897768841449</v>
      </c>
    </row>
    <row r="26" spans="1:12" x14ac:dyDescent="0.3">
      <c r="A26" s="12">
        <v>25</v>
      </c>
      <c r="B26" s="12">
        <v>2014</v>
      </c>
      <c r="C26" s="12">
        <v>1</v>
      </c>
      <c r="D26" s="13">
        <v>76.333333333333329</v>
      </c>
      <c r="E26" s="13">
        <v>75.306837669297195</v>
      </c>
      <c r="F26" s="13">
        <f t="shared" si="0"/>
        <v>-1.0264956640361333</v>
      </c>
      <c r="G26" s="13">
        <f t="shared" si="1"/>
        <v>1.0264956640361333</v>
      </c>
      <c r="H26" s="13">
        <f>SUMSQ($F$2:F26)/A26</f>
        <v>80.814000696913041</v>
      </c>
      <c r="I26" s="13">
        <f>SUM($G$2:G26)/A26</f>
        <v>7.650223960177609</v>
      </c>
      <c r="J26" s="14">
        <f t="shared" si="2"/>
        <v>1.3447541450255023</v>
      </c>
      <c r="K26" s="14">
        <f>AVERAGE($J$2:J26)</f>
        <v>21.517222319044187</v>
      </c>
      <c r="L26" s="13">
        <f>SUM($F$2:F26)/H26</f>
        <v>1.1533456064933025</v>
      </c>
    </row>
    <row r="27" spans="1:12" x14ac:dyDescent="0.3">
      <c r="A27" s="12">
        <v>26</v>
      </c>
      <c r="B27" s="12">
        <v>2014</v>
      </c>
      <c r="C27" s="12">
        <v>2</v>
      </c>
      <c r="D27" s="13">
        <v>81.336666666666659</v>
      </c>
      <c r="E27" s="13">
        <v>76.407470641708599</v>
      </c>
      <c r="F27" s="13">
        <f t="shared" si="0"/>
        <v>-4.9291960249580598</v>
      </c>
      <c r="G27" s="13">
        <f t="shared" si="1"/>
        <v>4.9291960249580598</v>
      </c>
      <c r="H27" s="13">
        <f>SUMSQ($F$2:F27)/A27</f>
        <v>78.640268879818777</v>
      </c>
      <c r="I27" s="13">
        <f>SUM($G$2:G27)/A27</f>
        <v>7.5455690395922419</v>
      </c>
      <c r="J27" s="14">
        <f t="shared" si="2"/>
        <v>6.0602385454998489</v>
      </c>
      <c r="K27" s="14">
        <f>AVERAGE($J$2:J27)</f>
        <v>20.922722943138634</v>
      </c>
      <c r="L27" s="13">
        <f>SUM($F$2:F27)/H27</f>
        <v>1.1225454576825287</v>
      </c>
    </row>
    <row r="28" spans="1:12" x14ac:dyDescent="0.3">
      <c r="A28" s="12">
        <v>27</v>
      </c>
      <c r="B28" s="12">
        <v>2014</v>
      </c>
      <c r="C28" s="12">
        <v>3</v>
      </c>
      <c r="D28" s="13">
        <v>87.126666666666665</v>
      </c>
      <c r="E28" s="13">
        <v>77.508103614120003</v>
      </c>
      <c r="F28" s="13">
        <f t="shared" si="0"/>
        <v>-9.6185630525466621</v>
      </c>
      <c r="G28" s="13">
        <f t="shared" si="1"/>
        <v>9.6185630525466621</v>
      </c>
      <c r="H28" s="13">
        <f>SUMSQ($F$2:F28)/A28</f>
        <v>79.154212817448297</v>
      </c>
      <c r="I28" s="13">
        <f>SUM($G$2:G28)/A28</f>
        <v>7.6223465956275911</v>
      </c>
      <c r="J28" s="14">
        <f t="shared" si="2"/>
        <v>11.039746406626362</v>
      </c>
      <c r="K28" s="14">
        <f>AVERAGE($J$2:J28)</f>
        <v>20.556686775119662</v>
      </c>
      <c r="L28" s="13">
        <f>SUM($F$2:F28)/H28</f>
        <v>0.99374007737068359</v>
      </c>
    </row>
    <row r="29" spans="1:12" x14ac:dyDescent="0.3">
      <c r="A29" s="12">
        <v>28</v>
      </c>
      <c r="B29" s="12">
        <v>2014</v>
      </c>
      <c r="C29" s="12">
        <v>4</v>
      </c>
      <c r="D29" s="13">
        <v>90.983333333333334</v>
      </c>
      <c r="E29" s="13">
        <v>78.608736586535002</v>
      </c>
      <c r="F29" s="13">
        <f t="shared" si="0"/>
        <v>-12.374596746798332</v>
      </c>
      <c r="G29" s="13">
        <f t="shared" si="1"/>
        <v>12.374596746798332</v>
      </c>
      <c r="H29" s="13">
        <f>SUMSQ($F$2:F29)/A29</f>
        <v>81.796228239892002</v>
      </c>
      <c r="I29" s="13">
        <f>SUM($G$2:G29)/A29</f>
        <v>7.7920698153122601</v>
      </c>
      <c r="J29" s="14">
        <f t="shared" si="2"/>
        <v>13.600948979811319</v>
      </c>
      <c r="K29" s="14">
        <f>AVERAGE($J$2:J29)</f>
        <v>20.308267568144363</v>
      </c>
      <c r="L29" s="13">
        <f>SUM($F$2:F29)/H29</f>
        <v>0.81035664172961885</v>
      </c>
    </row>
    <row r="30" spans="1:12" x14ac:dyDescent="0.3">
      <c r="A30" s="12">
        <v>29</v>
      </c>
      <c r="B30" s="12">
        <v>2015</v>
      </c>
      <c r="C30" s="12">
        <v>1</v>
      </c>
      <c r="D30" s="13">
        <v>96.85333333333331</v>
      </c>
      <c r="E30" s="13">
        <v>85.056805003729096</v>
      </c>
      <c r="F30" s="13">
        <f t="shared" si="0"/>
        <v>-11.796528329604214</v>
      </c>
      <c r="G30" s="13">
        <f t="shared" si="1"/>
        <v>11.796528329604214</v>
      </c>
      <c r="H30" s="13">
        <f>SUMSQ($F$2:F30)/A30</f>
        <v>83.774223149935551</v>
      </c>
      <c r="I30" s="13">
        <f>SUM($G$2:G30)/A30</f>
        <v>7.9301545916671543</v>
      </c>
      <c r="J30" s="14">
        <f t="shared" si="2"/>
        <v>12.179785582603474</v>
      </c>
      <c r="K30" s="14">
        <f>AVERAGE($J$2:J30)</f>
        <v>20.027975085884329</v>
      </c>
      <c r="L30" s="13">
        <f>SUM($F$2:F30)/H30</f>
        <v>0.65040995242062116</v>
      </c>
    </row>
    <row r="31" spans="1:12" x14ac:dyDescent="0.3">
      <c r="A31" s="12">
        <v>30</v>
      </c>
      <c r="B31" s="12">
        <v>2015</v>
      </c>
      <c r="C31" s="12">
        <v>2</v>
      </c>
      <c r="D31" s="13">
        <v>108.95333333333333</v>
      </c>
      <c r="E31" s="13">
        <v>86.1574379761405</v>
      </c>
      <c r="F31" s="13">
        <f t="shared" si="0"/>
        <v>-22.795895357192833</v>
      </c>
      <c r="G31" s="13">
        <f t="shared" si="1"/>
        <v>22.795895357192833</v>
      </c>
      <c r="H31" s="13">
        <f>SUMSQ($F$2:F31)/A31</f>
        <v>98.303510549473899</v>
      </c>
      <c r="I31" s="13">
        <f>SUM($G$2:G31)/A31</f>
        <v>8.425679283851343</v>
      </c>
      <c r="J31" s="14">
        <f t="shared" si="2"/>
        <v>20.922623163304934</v>
      </c>
      <c r="K31" s="14">
        <f>AVERAGE($J$2:J31)</f>
        <v>20.057796688465018</v>
      </c>
      <c r="L31" s="13">
        <f>SUM($F$2:F31)/H31</f>
        <v>0.32238617887284443</v>
      </c>
    </row>
    <row r="32" spans="1:12" x14ac:dyDescent="0.3">
      <c r="A32" s="12">
        <v>31</v>
      </c>
      <c r="B32" s="12">
        <v>2015</v>
      </c>
      <c r="C32" s="12">
        <v>3</v>
      </c>
      <c r="D32" s="13">
        <v>111.71333333333332</v>
      </c>
      <c r="E32" s="13">
        <v>87.258070948555499</v>
      </c>
      <c r="F32" s="13">
        <f t="shared" si="0"/>
        <v>-24.455262384777825</v>
      </c>
      <c r="G32" s="13">
        <f t="shared" si="1"/>
        <v>24.455262384777825</v>
      </c>
      <c r="H32" s="13">
        <f>SUMSQ($F$2:F32)/A32</f>
        <v>114.42468305782407</v>
      </c>
      <c r="I32" s="13">
        <f>SUM($G$2:G32)/A32</f>
        <v>8.9427626096876818</v>
      </c>
      <c r="J32" s="14">
        <f t="shared" si="2"/>
        <v>21.891086457699313</v>
      </c>
      <c r="K32" s="14">
        <f>AVERAGE($J$2:J32)</f>
        <v>20.116935068117737</v>
      </c>
      <c r="L32" s="13">
        <f>SUM($F$2:F32)/H32</f>
        <v>6.3241868429703377E-2</v>
      </c>
    </row>
    <row r="33" spans="1:12" x14ac:dyDescent="0.3">
      <c r="A33" s="12">
        <v>32</v>
      </c>
      <c r="B33" s="12">
        <v>2015</v>
      </c>
      <c r="C33" s="12">
        <v>4</v>
      </c>
      <c r="D33" s="13">
        <v>110.53666666666668</v>
      </c>
      <c r="E33" s="13">
        <v>88.358703920966903</v>
      </c>
      <c r="F33" s="13">
        <f t="shared" si="0"/>
        <v>-22.177962745699773</v>
      </c>
      <c r="G33" s="13">
        <f t="shared" si="1"/>
        <v>22.177962745699773</v>
      </c>
      <c r="H33" s="13">
        <f>SUMSQ($F$2:F33)/A33</f>
        <v>126.21960019819353</v>
      </c>
      <c r="I33" s="13">
        <f>SUM($G$2:G33)/A33</f>
        <v>9.3563626139380602</v>
      </c>
      <c r="J33" s="14">
        <f t="shared" si="2"/>
        <v>20.063896817677186</v>
      </c>
      <c r="K33" s="14">
        <f>AVERAGE($J$2:J33)</f>
        <v>20.115277622791471</v>
      </c>
      <c r="L33" s="13">
        <f>SUM($F$2:F33)/H33</f>
        <v>-0.11837727239814375</v>
      </c>
    </row>
    <row r="34" spans="1:12" x14ac:dyDescent="0.3">
      <c r="A34" s="12">
        <v>33</v>
      </c>
      <c r="B34" s="12">
        <v>2016</v>
      </c>
      <c r="C34" s="12">
        <v>1</v>
      </c>
      <c r="D34" s="13">
        <v>98.033333333333346</v>
      </c>
      <c r="E34" s="13">
        <v>94.806772338160897</v>
      </c>
      <c r="F34" s="13">
        <f t="shared" si="0"/>
        <v>-3.2265609951724485</v>
      </c>
      <c r="G34" s="13">
        <f t="shared" si="1"/>
        <v>3.2265609951724485</v>
      </c>
      <c r="H34" s="13">
        <f>SUMSQ($F$2:F34)/A34</f>
        <v>122.71023946053822</v>
      </c>
      <c r="I34" s="13">
        <f>SUM($G$2:G34)/A34</f>
        <v>9.1706110497330418</v>
      </c>
      <c r="J34" s="14">
        <f t="shared" si="2"/>
        <v>3.2912896924574451</v>
      </c>
      <c r="K34" s="14">
        <f>AVERAGE($J$2:J34)</f>
        <v>19.605459806720742</v>
      </c>
      <c r="L34" s="13">
        <f>SUM($F$2:F34)/H34</f>
        <v>-0.14805686200018695</v>
      </c>
    </row>
    <row r="35" spans="1:12" x14ac:dyDescent="0.3">
      <c r="A35" s="12">
        <v>34</v>
      </c>
      <c r="B35" s="12">
        <v>2016</v>
      </c>
      <c r="C35" s="12">
        <v>2</v>
      </c>
      <c r="D35" s="13">
        <v>100.25666666666666</v>
      </c>
      <c r="E35" s="13">
        <v>95.907405310572301</v>
      </c>
      <c r="F35" s="13">
        <f t="shared" si="0"/>
        <v>-4.3492613560943596</v>
      </c>
      <c r="G35" s="13">
        <f t="shared" si="1"/>
        <v>4.3492613560943596</v>
      </c>
      <c r="H35" s="13">
        <f>SUMSQ($F$2:F35)/A35</f>
        <v>119.65746989827579</v>
      </c>
      <c r="I35" s="13">
        <f>SUM($G$2:G35)/A35</f>
        <v>9.0288066469789641</v>
      </c>
      <c r="J35" s="14">
        <f t="shared" si="2"/>
        <v>4.3381268305625822</v>
      </c>
      <c r="K35" s="14">
        <f>AVERAGE($J$2:J35)</f>
        <v>19.156420601539622</v>
      </c>
      <c r="L35" s="13">
        <f>SUM($F$2:F35)/H35</f>
        <v>-0.18818176888627014</v>
      </c>
    </row>
    <row r="36" spans="1:12" x14ac:dyDescent="0.3">
      <c r="A36" s="12">
        <v>35</v>
      </c>
      <c r="B36" s="12">
        <v>2016</v>
      </c>
      <c r="C36" s="12">
        <v>3</v>
      </c>
      <c r="D36" s="13">
        <v>96.21</v>
      </c>
      <c r="E36" s="13">
        <v>97.0080382829874</v>
      </c>
      <c r="F36" s="13">
        <f t="shared" si="0"/>
        <v>0.79803828298740598</v>
      </c>
      <c r="G36" s="13">
        <f t="shared" si="1"/>
        <v>0.79803828298740598</v>
      </c>
      <c r="H36" s="13">
        <f>SUMSQ($F$2:F36)/A36</f>
        <v>116.25688118978545</v>
      </c>
      <c r="I36" s="13">
        <f>SUM($G$2:G36)/A36</f>
        <v>8.7936418365792051</v>
      </c>
      <c r="J36" s="14">
        <f t="shared" si="2"/>
        <v>0.82947540067290926</v>
      </c>
      <c r="K36" s="14">
        <f>AVERAGE($J$2:J36)</f>
        <v>18.632793595800571</v>
      </c>
      <c r="L36" s="13">
        <f>SUM($F$2:F36)/H36</f>
        <v>-0.18682176780116527</v>
      </c>
    </row>
    <row r="37" spans="1:12" x14ac:dyDescent="0.3">
      <c r="A37" s="12">
        <v>36</v>
      </c>
      <c r="B37" s="12">
        <v>2016</v>
      </c>
      <c r="C37" s="12">
        <v>4</v>
      </c>
      <c r="D37" s="13">
        <v>94.793333333333337</v>
      </c>
      <c r="E37" s="13">
        <v>98.108671255398804</v>
      </c>
      <c r="F37" s="13">
        <f t="shared" si="0"/>
        <v>3.3153379220654671</v>
      </c>
      <c r="G37" s="13">
        <f t="shared" si="1"/>
        <v>3.3153379220654671</v>
      </c>
      <c r="H37" s="13">
        <f>SUMSQ($F$2:F37)/A37</f>
        <v>113.33284186611044</v>
      </c>
      <c r="I37" s="13">
        <f>SUM($G$2:G37)/A37</f>
        <v>8.6414667278427117</v>
      </c>
      <c r="J37" s="14">
        <f t="shared" si="2"/>
        <v>3.4974378529419794</v>
      </c>
      <c r="K37" s="14">
        <f>AVERAGE($J$2:J37)</f>
        <v>18.212367047387833</v>
      </c>
      <c r="L37" s="13">
        <f>SUM($F$2:F37)/H37</f>
        <v>-0.16238874661417602</v>
      </c>
    </row>
    <row r="38" spans="1:12" x14ac:dyDescent="0.3">
      <c r="A38" s="12">
        <v>37</v>
      </c>
      <c r="B38" s="12">
        <v>2017</v>
      </c>
      <c r="C38" s="12">
        <v>1</v>
      </c>
      <c r="D38" s="13">
        <v>108.89</v>
      </c>
      <c r="E38" s="13">
        <v>104.556739672592</v>
      </c>
      <c r="F38" s="13">
        <f t="shared" si="0"/>
        <v>-4.3332603274079986</v>
      </c>
      <c r="G38" s="13">
        <f t="shared" si="1"/>
        <v>4.3332603274079986</v>
      </c>
      <c r="H38" s="13">
        <f>SUMSQ($F$2:F38)/A38</f>
        <v>110.77728249310985</v>
      </c>
      <c r="I38" s="13">
        <f>SUM($G$2:G38)/A38</f>
        <v>8.5250287170201524</v>
      </c>
      <c r="J38" s="14">
        <f t="shared" si="2"/>
        <v>3.9794841834952694</v>
      </c>
      <c r="K38" s="14">
        <f>AVERAGE($J$2:J38)</f>
        <v>17.827694537552897</v>
      </c>
      <c r="L38" s="13">
        <f>SUM($F$2:F38)/H38</f>
        <v>-0.20525181658687558</v>
      </c>
    </row>
    <row r="39" spans="1:12" x14ac:dyDescent="0.3">
      <c r="A39" s="12">
        <v>38</v>
      </c>
      <c r="B39" s="12">
        <v>2017</v>
      </c>
      <c r="C39" s="12">
        <v>2</v>
      </c>
      <c r="D39" s="13">
        <v>112.16666666666667</v>
      </c>
      <c r="E39" s="13">
        <v>105.657372645007</v>
      </c>
      <c r="F39" s="13">
        <f t="shared" si="0"/>
        <v>-6.5092940216596702</v>
      </c>
      <c r="G39" s="13">
        <f t="shared" si="1"/>
        <v>6.5092940216596702</v>
      </c>
      <c r="H39" s="13">
        <f>SUMSQ($F$2:F39)/A39</f>
        <v>108.97711476067049</v>
      </c>
      <c r="I39" s="13">
        <f>SUM($G$2:G39)/A39</f>
        <v>8.4719830671422454</v>
      </c>
      <c r="J39" s="14">
        <f t="shared" si="2"/>
        <v>5.8032338974677593</v>
      </c>
      <c r="K39" s="14">
        <f>AVERAGE($J$2:J39)</f>
        <v>17.511261362813816</v>
      </c>
      <c r="L39" s="13">
        <f>SUM($F$2:F39)/H39</f>
        <v>-0.26837315847604859</v>
      </c>
    </row>
    <row r="40" spans="1:12" x14ac:dyDescent="0.3">
      <c r="A40" s="12">
        <v>39</v>
      </c>
      <c r="B40" s="12">
        <v>2017</v>
      </c>
      <c r="C40" s="12">
        <v>3</v>
      </c>
      <c r="D40" s="13">
        <v>106.13</v>
      </c>
      <c r="E40" s="13">
        <v>106.758005617419</v>
      </c>
      <c r="F40" s="13">
        <f t="shared" si="0"/>
        <v>0.62800561741900651</v>
      </c>
      <c r="G40" s="13">
        <f t="shared" si="1"/>
        <v>0.62800561741900651</v>
      </c>
      <c r="H40" s="13">
        <f>SUMSQ($F$2:F40)/A40</f>
        <v>106.19294235797406</v>
      </c>
      <c r="I40" s="13">
        <f>SUM($G$2:G40)/A40</f>
        <v>8.2708554402262653</v>
      </c>
      <c r="J40" s="14">
        <f t="shared" si="2"/>
        <v>0.59173242006878979</v>
      </c>
      <c r="K40" s="14">
        <f>AVERAGE($J$2:J40)</f>
        <v>17.077427287358812</v>
      </c>
      <c r="L40" s="13">
        <f>SUM($F$2:F40)/H40</f>
        <v>-0.26949556380156159</v>
      </c>
    </row>
    <row r="41" spans="1:12" x14ac:dyDescent="0.3">
      <c r="A41" s="12">
        <v>40</v>
      </c>
      <c r="B41" s="12">
        <v>2017</v>
      </c>
      <c r="C41" s="12">
        <v>4</v>
      </c>
      <c r="D41" s="13">
        <v>100.67333333333333</v>
      </c>
      <c r="E41" s="13">
        <v>107.85863858982999</v>
      </c>
      <c r="F41" s="13">
        <f t="shared" si="0"/>
        <v>7.1853052564966617</v>
      </c>
      <c r="G41" s="13">
        <f t="shared" si="1"/>
        <v>7.1853052564966617</v>
      </c>
      <c r="H41" s="13">
        <f>SUMSQ($F$2:F41)/A41</f>
        <v>104.82883408975067</v>
      </c>
      <c r="I41" s="13">
        <f>SUM($G$2:G41)/A41</f>
        <v>8.2437166856330268</v>
      </c>
      <c r="J41" s="14">
        <f t="shared" si="2"/>
        <v>7.1372477880570777</v>
      </c>
      <c r="K41" s="14">
        <f>AVERAGE($J$2:J41)</f>
        <v>16.82892279987627</v>
      </c>
      <c r="L41" s="13">
        <f>SUM($F$2:F41)/H41</f>
        <v>-0.20445921966147154</v>
      </c>
    </row>
    <row r="42" spans="1:12" x14ac:dyDescent="0.3">
      <c r="A42" s="12">
        <v>41</v>
      </c>
      <c r="B42" s="12">
        <v>2018</v>
      </c>
      <c r="C42" s="12">
        <v>1</v>
      </c>
      <c r="D42" s="13">
        <v>106.92333333333333</v>
      </c>
      <c r="E42" s="13">
        <v>114.306707007024</v>
      </c>
      <c r="F42" s="13">
        <f t="shared" si="0"/>
        <v>7.3833736736906701</v>
      </c>
      <c r="G42" s="13">
        <f t="shared" si="1"/>
        <v>7.3833736736906701</v>
      </c>
      <c r="H42" s="13">
        <f>SUMSQ($F$2:F42)/A42</f>
        <v>103.60164805842379</v>
      </c>
      <c r="I42" s="13">
        <f>SUM($G$2:G42)/A42</f>
        <v>8.2227327097319947</v>
      </c>
      <c r="J42" s="14">
        <f t="shared" si="2"/>
        <v>6.9052969483031479</v>
      </c>
      <c r="K42" s="14">
        <f>AVERAGE($J$2:J42)</f>
        <v>16.586883144959852</v>
      </c>
      <c r="L42" s="13">
        <f>SUM($F$2:F42)/H42</f>
        <v>-0.13561413554346671</v>
      </c>
    </row>
    <row r="43" spans="1:12" x14ac:dyDescent="0.3">
      <c r="A43" s="12">
        <v>42</v>
      </c>
      <c r="B43" s="12">
        <v>2018</v>
      </c>
      <c r="C43" s="12">
        <v>2</v>
      </c>
      <c r="D43" s="13">
        <v>100.01666666666667</v>
      </c>
      <c r="E43" s="13">
        <v>115.407339979439</v>
      </c>
      <c r="F43" s="13">
        <f t="shared" si="0"/>
        <v>15.390673312772336</v>
      </c>
      <c r="G43" s="13">
        <f t="shared" si="1"/>
        <v>15.390673312772336</v>
      </c>
      <c r="H43" s="13">
        <f>SUMSQ($F$2:F43)/A43</f>
        <v>106.77477131942517</v>
      </c>
      <c r="I43" s="13">
        <f>SUM($G$2:G43)/A43</f>
        <v>8.3933979621853361</v>
      </c>
      <c r="J43" s="14">
        <f t="shared" si="2"/>
        <v>15.388108628001001</v>
      </c>
      <c r="K43" s="14">
        <f>AVERAGE($J$2:J43)</f>
        <v>16.558340894556071</v>
      </c>
      <c r="L43" s="13">
        <f>SUM($F$2:F43)/H43</f>
        <v>1.2557511047619395E-2</v>
      </c>
    </row>
    <row r="44" spans="1:12" x14ac:dyDescent="0.3">
      <c r="A44" s="12">
        <v>43</v>
      </c>
      <c r="B44" s="12">
        <v>2018</v>
      </c>
      <c r="C44" s="12">
        <v>3</v>
      </c>
      <c r="D44" s="13">
        <v>109.87666666666667</v>
      </c>
      <c r="E44" s="13">
        <v>116.507972951851</v>
      </c>
      <c r="F44" s="13">
        <f t="shared" si="0"/>
        <v>6.631306285184337</v>
      </c>
      <c r="G44" s="13">
        <f t="shared" si="1"/>
        <v>6.631306285184337</v>
      </c>
      <c r="H44" s="13">
        <f>SUMSQ($F$2:F44)/A44</f>
        <v>105.3142934526461</v>
      </c>
      <c r="I44" s="13">
        <f>SUM($G$2:G44)/A44</f>
        <v>8.3524190859760097</v>
      </c>
      <c r="J44" s="14">
        <f t="shared" si="2"/>
        <v>6.035227028957622</v>
      </c>
      <c r="K44" s="14">
        <f>AVERAGE($J$2:J44)</f>
        <v>16.31361731628634</v>
      </c>
      <c r="L44" s="13">
        <f>SUM($F$2:F44)/H44</f>
        <v>7.569847733175622E-2</v>
      </c>
    </row>
    <row r="45" spans="1:12" ht="15" thickBot="1" x14ac:dyDescent="0.35">
      <c r="A45" s="31">
        <v>44</v>
      </c>
      <c r="B45" s="31">
        <v>2018</v>
      </c>
      <c r="C45" s="31">
        <v>4</v>
      </c>
      <c r="D45" s="32">
        <v>116.37666666666667</v>
      </c>
      <c r="E45" s="32">
        <v>117.60860592426199</v>
      </c>
      <c r="F45" s="13">
        <f t="shared" si="0"/>
        <v>1.2319392575953287</v>
      </c>
      <c r="G45" s="13">
        <f t="shared" si="1"/>
        <v>1.2319392575953287</v>
      </c>
      <c r="H45" s="13">
        <f>SUMSQ($F$2:F45)/A45</f>
        <v>102.95527938177698</v>
      </c>
      <c r="I45" s="13">
        <f>SUM($G$2:G45)/A45</f>
        <v>8.1905899989673578</v>
      </c>
      <c r="J45" s="14">
        <f t="shared" si="2"/>
        <v>1.0585792606725251</v>
      </c>
      <c r="K45" s="14">
        <f>AVERAGE($J$2:J45)</f>
        <v>15.966911905931481</v>
      </c>
      <c r="L45" s="13">
        <f>SUM($F$2:F45)/H45</f>
        <v>8.9398726986112162E-2</v>
      </c>
    </row>
    <row r="46" spans="1:12" ht="15" thickTop="1" x14ac:dyDescent="0.3">
      <c r="A46" s="25">
        <v>45</v>
      </c>
      <c r="B46" s="25">
        <v>2019</v>
      </c>
      <c r="C46" s="25">
        <v>1</v>
      </c>
      <c r="D46" s="25"/>
      <c r="E46" s="26">
        <v>124.05667434146</v>
      </c>
    </row>
    <row r="47" spans="1:12" x14ac:dyDescent="0.3">
      <c r="A47" s="12">
        <v>46</v>
      </c>
      <c r="B47" s="12">
        <v>2019</v>
      </c>
      <c r="C47" s="12">
        <v>2</v>
      </c>
      <c r="D47" s="12"/>
      <c r="E47" s="13">
        <v>125.157307313871</v>
      </c>
    </row>
    <row r="48" spans="1:12" x14ac:dyDescent="0.3">
      <c r="A48" s="12">
        <v>47</v>
      </c>
      <c r="B48" s="12">
        <v>2019</v>
      </c>
      <c r="C48" s="12">
        <v>3</v>
      </c>
      <c r="D48" s="12"/>
      <c r="E48" s="13">
        <v>126.25794028628199</v>
      </c>
    </row>
    <row r="49" spans="1:5" x14ac:dyDescent="0.3">
      <c r="A49" s="12">
        <v>48</v>
      </c>
      <c r="B49" s="12">
        <v>2019</v>
      </c>
      <c r="C49" s="12">
        <v>4</v>
      </c>
      <c r="D49" s="12"/>
      <c r="E49" s="13">
        <v>127.35857325869399</v>
      </c>
    </row>
    <row r="50" spans="1:5" x14ac:dyDescent="0.3">
      <c r="A50" s="12">
        <v>49</v>
      </c>
      <c r="B50" s="12">
        <v>2020</v>
      </c>
      <c r="C50" s="12">
        <v>1</v>
      </c>
      <c r="D50" s="12"/>
      <c r="E50" s="13">
        <v>133.806641675892</v>
      </c>
    </row>
    <row r="51" spans="1:5" x14ac:dyDescent="0.3">
      <c r="A51" s="12">
        <v>50</v>
      </c>
      <c r="B51" s="12">
        <v>2020</v>
      </c>
      <c r="C51" s="12">
        <v>2</v>
      </c>
      <c r="D51" s="12"/>
      <c r="E51" s="13">
        <v>134.907274648303</v>
      </c>
    </row>
    <row r="52" spans="1:5" x14ac:dyDescent="0.3">
      <c r="A52" s="12">
        <v>51</v>
      </c>
      <c r="B52" s="12">
        <v>2020</v>
      </c>
      <c r="C52" s="12">
        <v>3</v>
      </c>
      <c r="D52" s="12"/>
      <c r="E52" s="13">
        <v>136.00790762071401</v>
      </c>
    </row>
    <row r="53" spans="1:5" x14ac:dyDescent="0.3">
      <c r="A53" s="12">
        <v>52</v>
      </c>
      <c r="B53" s="12">
        <v>2020</v>
      </c>
      <c r="C53" s="12">
        <v>4</v>
      </c>
      <c r="D53" s="12"/>
      <c r="E53" s="13">
        <v>137.10854059312899</v>
      </c>
    </row>
    <row r="54" spans="1:5" x14ac:dyDescent="0.3">
      <c r="A54" s="12">
        <v>53</v>
      </c>
      <c r="B54" s="12">
        <v>2021</v>
      </c>
      <c r="C54" s="12">
        <v>1</v>
      </c>
      <c r="D54" s="12"/>
      <c r="E54" s="13">
        <v>143.556609010323</v>
      </c>
    </row>
    <row r="55" spans="1:5" x14ac:dyDescent="0.3">
      <c r="A55" s="12">
        <v>54</v>
      </c>
      <c r="B55" s="12">
        <v>2021</v>
      </c>
      <c r="C55" s="12">
        <v>2</v>
      </c>
      <c r="D55" s="12"/>
      <c r="E55" s="13">
        <v>144.657241982735</v>
      </c>
    </row>
    <row r="56" spans="1:5" x14ac:dyDescent="0.3">
      <c r="A56" s="12">
        <v>55</v>
      </c>
      <c r="B56" s="12">
        <v>2021</v>
      </c>
      <c r="C56" s="12">
        <v>3</v>
      </c>
      <c r="D56" s="12"/>
      <c r="E56" s="13">
        <v>145.75787495514999</v>
      </c>
    </row>
    <row r="57" spans="1:5" x14ac:dyDescent="0.3">
      <c r="A57" s="12">
        <v>56</v>
      </c>
      <c r="B57" s="12">
        <v>2021</v>
      </c>
      <c r="C57" s="12">
        <v>4</v>
      </c>
      <c r="D57" s="12"/>
      <c r="E57" s="13">
        <v>146.85850792756099</v>
      </c>
    </row>
    <row r="58" spans="1:5" x14ac:dyDescent="0.3">
      <c r="A58" s="12">
        <v>57</v>
      </c>
      <c r="B58" s="12">
        <v>2022</v>
      </c>
      <c r="C58" s="12">
        <v>1</v>
      </c>
      <c r="D58" s="12"/>
      <c r="E58" s="13">
        <v>153.306576344755</v>
      </c>
    </row>
    <row r="59" spans="1:5" x14ac:dyDescent="0.3">
      <c r="A59" s="12">
        <v>58</v>
      </c>
      <c r="B59" s="12">
        <v>2022</v>
      </c>
      <c r="C59" s="12">
        <v>2</v>
      </c>
      <c r="D59" s="12"/>
      <c r="E59" s="13">
        <v>154.407209317167</v>
      </c>
    </row>
    <row r="60" spans="1:5" x14ac:dyDescent="0.3">
      <c r="A60" s="12">
        <v>59</v>
      </c>
      <c r="B60" s="12">
        <v>2022</v>
      </c>
      <c r="C60" s="12">
        <v>3</v>
      </c>
      <c r="D60" s="12"/>
      <c r="E60" s="13">
        <v>155.50784228958199</v>
      </c>
    </row>
    <row r="61" spans="1:5" x14ac:dyDescent="0.3">
      <c r="A61" s="12">
        <v>60</v>
      </c>
      <c r="B61" s="12">
        <v>2022</v>
      </c>
      <c r="C61" s="12">
        <v>4</v>
      </c>
      <c r="D61" s="12"/>
      <c r="E61" s="13">
        <v>156.60847526199299</v>
      </c>
    </row>
    <row r="62" spans="1:5" x14ac:dyDescent="0.3">
      <c r="A62" s="12">
        <v>61</v>
      </c>
      <c r="B62" s="12">
        <v>2023</v>
      </c>
      <c r="C62" s="12">
        <v>1</v>
      </c>
      <c r="D62" s="12"/>
      <c r="E62" s="13">
        <v>163.056543679187</v>
      </c>
    </row>
    <row r="63" spans="1:5" x14ac:dyDescent="0.3">
      <c r="A63" s="12">
        <v>62</v>
      </c>
      <c r="B63" s="12">
        <v>2023</v>
      </c>
      <c r="C63" s="12">
        <v>2</v>
      </c>
      <c r="D63" s="12"/>
      <c r="E63" s="13">
        <v>164.15717665160199</v>
      </c>
    </row>
    <row r="64" spans="1:5" x14ac:dyDescent="0.3">
      <c r="A64" s="12">
        <v>63</v>
      </c>
      <c r="B64" s="12">
        <v>2023</v>
      </c>
      <c r="C64" s="12">
        <v>3</v>
      </c>
      <c r="D64" s="12"/>
      <c r="E64" s="13">
        <v>165.25780962401399</v>
      </c>
    </row>
    <row r="65" spans="1:5" x14ac:dyDescent="0.3">
      <c r="A65" s="12">
        <v>64</v>
      </c>
      <c r="B65" s="12">
        <v>2023</v>
      </c>
      <c r="C65" s="12">
        <v>4</v>
      </c>
      <c r="D65" s="12"/>
      <c r="E65" s="13">
        <v>166.35844259642499</v>
      </c>
    </row>
    <row r="66" spans="1:5" x14ac:dyDescent="0.3">
      <c r="A66" s="12">
        <v>65</v>
      </c>
      <c r="B66" s="12">
        <v>2024</v>
      </c>
      <c r="C66" s="12">
        <v>1</v>
      </c>
      <c r="D66" s="12"/>
      <c r="E66" s="13">
        <v>172.806511013619</v>
      </c>
    </row>
    <row r="67" spans="1:5" x14ac:dyDescent="0.3">
      <c r="A67" s="12">
        <v>66</v>
      </c>
      <c r="B67" s="12">
        <v>2024</v>
      </c>
      <c r="C67" s="12">
        <v>2</v>
      </c>
      <c r="D67" s="12"/>
      <c r="E67" s="13">
        <v>173.90714398603399</v>
      </c>
    </row>
    <row r="68" spans="1:5" x14ac:dyDescent="0.3">
      <c r="A68" s="12">
        <v>67</v>
      </c>
      <c r="B68" s="12">
        <v>2024</v>
      </c>
      <c r="C68" s="12">
        <v>3</v>
      </c>
      <c r="D68" s="12"/>
      <c r="E68" s="13">
        <v>175.00777695844499</v>
      </c>
    </row>
    <row r="69" spans="1:5" x14ac:dyDescent="0.3">
      <c r="A69" s="12">
        <v>68</v>
      </c>
      <c r="B69" s="12">
        <v>2024</v>
      </c>
      <c r="C69" s="12">
        <v>4</v>
      </c>
      <c r="D69" s="12"/>
      <c r="E69" s="13">
        <v>176.10840993085699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5329-770A-4B5C-B73E-5DA93013444D}">
  <dimension ref="A1:AF69"/>
  <sheetViews>
    <sheetView zoomScale="40" zoomScaleNormal="40" workbookViewId="0">
      <selection activeCell="S9" sqref="S9"/>
    </sheetView>
  </sheetViews>
  <sheetFormatPr baseColWidth="10" defaultRowHeight="14.4" x14ac:dyDescent="0.3"/>
  <cols>
    <col min="1" max="1" width="5" bestFit="1" customWidth="1"/>
    <col min="2" max="2" width="8.6640625" bestFit="1" customWidth="1"/>
    <col min="3" max="3" width="16.21875" bestFit="1" customWidth="1"/>
    <col min="4" max="4" width="14.77734375" bestFit="1" customWidth="1"/>
    <col min="5" max="5" width="18.33203125" bestFit="1" customWidth="1"/>
    <col min="6" max="6" width="6.5546875" bestFit="1" customWidth="1"/>
    <col min="7" max="7" width="14.6640625" bestFit="1" customWidth="1"/>
  </cols>
  <sheetData>
    <row r="1" spans="1:8" x14ac:dyDescent="0.3">
      <c r="A1" t="s">
        <v>7</v>
      </c>
      <c r="B1" t="s">
        <v>8</v>
      </c>
      <c r="C1" t="s">
        <v>78</v>
      </c>
      <c r="D1" t="s">
        <v>86</v>
      </c>
      <c r="E1" t="s">
        <v>87</v>
      </c>
      <c r="F1" t="s">
        <v>70</v>
      </c>
      <c r="G1" t="s">
        <v>88</v>
      </c>
      <c r="H1" t="s">
        <v>69</v>
      </c>
    </row>
    <row r="2" spans="1:8" x14ac:dyDescent="0.3">
      <c r="A2">
        <v>2008</v>
      </c>
      <c r="B2">
        <v>1</v>
      </c>
      <c r="C2" s="5">
        <v>31.893333333333334</v>
      </c>
    </row>
    <row r="3" spans="1:8" x14ac:dyDescent="0.3">
      <c r="A3">
        <v>2008</v>
      </c>
      <c r="B3">
        <v>2</v>
      </c>
      <c r="C3" s="5">
        <v>32.49</v>
      </c>
    </row>
    <row r="4" spans="1:8" x14ac:dyDescent="0.3">
      <c r="A4">
        <v>2008</v>
      </c>
      <c r="B4">
        <v>3</v>
      </c>
      <c r="C4" s="5">
        <v>31.383333333333336</v>
      </c>
    </row>
    <row r="5" spans="1:8" x14ac:dyDescent="0.3">
      <c r="A5">
        <v>2008</v>
      </c>
      <c r="B5">
        <v>4</v>
      </c>
      <c r="C5" s="5">
        <v>26.063333333333333</v>
      </c>
    </row>
    <row r="6" spans="1:8" x14ac:dyDescent="0.3">
      <c r="A6">
        <v>2009</v>
      </c>
      <c r="B6">
        <v>1</v>
      </c>
      <c r="C6" s="5">
        <v>19.773333333333337</v>
      </c>
    </row>
    <row r="7" spans="1:8" x14ac:dyDescent="0.3">
      <c r="A7">
        <v>2009</v>
      </c>
      <c r="B7">
        <v>2</v>
      </c>
      <c r="C7" s="5">
        <v>21.503333333333334</v>
      </c>
    </row>
    <row r="8" spans="1:8" x14ac:dyDescent="0.3">
      <c r="A8">
        <v>2009</v>
      </c>
      <c r="B8">
        <v>3</v>
      </c>
      <c r="C8" s="5">
        <v>24.97</v>
      </c>
    </row>
    <row r="9" spans="1:8" x14ac:dyDescent="0.3">
      <c r="A9">
        <v>2009</v>
      </c>
      <c r="B9">
        <v>4</v>
      </c>
      <c r="C9" s="5">
        <v>28.526666666666667</v>
      </c>
    </row>
    <row r="10" spans="1:8" x14ac:dyDescent="0.3">
      <c r="A10">
        <v>2010</v>
      </c>
      <c r="B10">
        <v>1</v>
      </c>
      <c r="C10" s="5">
        <v>31.166666666666668</v>
      </c>
    </row>
    <row r="11" spans="1:8" x14ac:dyDescent="0.3">
      <c r="A11">
        <v>2010</v>
      </c>
      <c r="B11">
        <v>2</v>
      </c>
      <c r="C11" s="5">
        <v>35.026666666666671</v>
      </c>
    </row>
    <row r="12" spans="1:8" x14ac:dyDescent="0.3">
      <c r="A12">
        <v>2010</v>
      </c>
      <c r="B12">
        <v>3</v>
      </c>
      <c r="C12" s="5">
        <v>32.869999999999997</v>
      </c>
    </row>
    <row r="13" spans="1:8" x14ac:dyDescent="0.3">
      <c r="A13">
        <v>2010</v>
      </c>
      <c r="B13">
        <v>4</v>
      </c>
      <c r="C13" s="5">
        <v>35.553333333333335</v>
      </c>
    </row>
    <row r="14" spans="1:8" x14ac:dyDescent="0.3">
      <c r="A14">
        <v>2011</v>
      </c>
      <c r="B14">
        <v>1</v>
      </c>
      <c r="C14" s="5">
        <v>40.136666666666663</v>
      </c>
    </row>
    <row r="15" spans="1:8" x14ac:dyDescent="0.3">
      <c r="A15">
        <v>2011</v>
      </c>
      <c r="B15">
        <v>2</v>
      </c>
      <c r="C15" s="5">
        <v>42.743333333333332</v>
      </c>
    </row>
    <row r="16" spans="1:8" x14ac:dyDescent="0.3">
      <c r="A16">
        <v>2011</v>
      </c>
      <c r="B16">
        <v>3</v>
      </c>
      <c r="C16" s="5">
        <v>37.323333333333331</v>
      </c>
    </row>
    <row r="17" spans="1:3" x14ac:dyDescent="0.3">
      <c r="A17">
        <v>2011</v>
      </c>
      <c r="B17">
        <v>4</v>
      </c>
      <c r="C17" s="5">
        <v>33.49666666666667</v>
      </c>
    </row>
    <row r="18" spans="1:3" x14ac:dyDescent="0.3">
      <c r="A18">
        <v>2012</v>
      </c>
      <c r="B18">
        <v>1</v>
      </c>
      <c r="C18" s="5">
        <v>39.783333333333331</v>
      </c>
    </row>
    <row r="19" spans="1:3" x14ac:dyDescent="0.3">
      <c r="A19">
        <v>2012</v>
      </c>
      <c r="B19">
        <v>2</v>
      </c>
      <c r="C19" s="5">
        <v>43.973333333333336</v>
      </c>
    </row>
    <row r="20" spans="1:3" x14ac:dyDescent="0.3">
      <c r="A20">
        <v>2012</v>
      </c>
      <c r="B20">
        <v>3</v>
      </c>
      <c r="C20" s="5">
        <v>49.156666666666666</v>
      </c>
    </row>
    <row r="21" spans="1:3" x14ac:dyDescent="0.3">
      <c r="A21">
        <v>2012</v>
      </c>
      <c r="B21">
        <v>4</v>
      </c>
      <c r="C21" s="5">
        <v>50.45333333333334</v>
      </c>
    </row>
    <row r="22" spans="1:3" x14ac:dyDescent="0.3">
      <c r="A22">
        <v>2013</v>
      </c>
      <c r="B22">
        <v>1</v>
      </c>
      <c r="C22" s="5">
        <v>53.096666666666664</v>
      </c>
    </row>
    <row r="23" spans="1:3" x14ac:dyDescent="0.3">
      <c r="A23">
        <v>2013</v>
      </c>
      <c r="B23">
        <v>2</v>
      </c>
      <c r="C23" s="5">
        <v>60.943333333333335</v>
      </c>
    </row>
    <row r="24" spans="1:3" x14ac:dyDescent="0.3">
      <c r="A24">
        <v>2013</v>
      </c>
      <c r="B24">
        <v>3</v>
      </c>
      <c r="C24" s="5">
        <v>63.473333333333336</v>
      </c>
    </row>
    <row r="25" spans="1:3" x14ac:dyDescent="0.3">
      <c r="A25">
        <v>2013</v>
      </c>
      <c r="B25">
        <v>4</v>
      </c>
      <c r="C25" s="5">
        <v>67.956666666666663</v>
      </c>
    </row>
    <row r="26" spans="1:3" x14ac:dyDescent="0.3">
      <c r="A26">
        <v>2014</v>
      </c>
      <c r="B26">
        <v>1</v>
      </c>
      <c r="C26" s="5">
        <v>76.333333333333329</v>
      </c>
    </row>
    <row r="27" spans="1:3" x14ac:dyDescent="0.3">
      <c r="A27">
        <v>2014</v>
      </c>
      <c r="B27">
        <v>2</v>
      </c>
      <c r="C27" s="5">
        <v>81.336666666666659</v>
      </c>
    </row>
    <row r="28" spans="1:3" x14ac:dyDescent="0.3">
      <c r="A28">
        <v>2014</v>
      </c>
      <c r="B28">
        <v>3</v>
      </c>
      <c r="C28" s="5">
        <v>87.126666666666665</v>
      </c>
    </row>
    <row r="29" spans="1:3" x14ac:dyDescent="0.3">
      <c r="A29">
        <v>2014</v>
      </c>
      <c r="B29">
        <v>4</v>
      </c>
      <c r="C29" s="5">
        <v>90.983333333333334</v>
      </c>
    </row>
    <row r="30" spans="1:3" x14ac:dyDescent="0.3">
      <c r="A30">
        <v>2015</v>
      </c>
      <c r="B30">
        <v>1</v>
      </c>
      <c r="C30" s="5">
        <v>96.85333333333331</v>
      </c>
    </row>
    <row r="31" spans="1:3" x14ac:dyDescent="0.3">
      <c r="A31">
        <v>2015</v>
      </c>
      <c r="B31">
        <v>2</v>
      </c>
      <c r="C31" s="5">
        <v>108.95333333333333</v>
      </c>
    </row>
    <row r="32" spans="1:3" x14ac:dyDescent="0.3">
      <c r="A32">
        <v>2015</v>
      </c>
      <c r="B32">
        <v>3</v>
      </c>
      <c r="C32" s="5">
        <v>111.71333333333332</v>
      </c>
    </row>
    <row r="33" spans="1:32" x14ac:dyDescent="0.3">
      <c r="A33">
        <v>2015</v>
      </c>
      <c r="B33">
        <v>4</v>
      </c>
      <c r="C33" s="5">
        <v>110.53666666666668</v>
      </c>
    </row>
    <row r="34" spans="1:32" x14ac:dyDescent="0.3">
      <c r="A34">
        <v>2016</v>
      </c>
      <c r="B34">
        <v>1</v>
      </c>
      <c r="C34" s="5">
        <v>98.033333333333346</v>
      </c>
    </row>
    <row r="35" spans="1:32" x14ac:dyDescent="0.3">
      <c r="A35">
        <v>2016</v>
      </c>
      <c r="B35">
        <v>2</v>
      </c>
      <c r="C35" s="5">
        <v>100.25666666666666</v>
      </c>
    </row>
    <row r="36" spans="1:32" x14ac:dyDescent="0.3">
      <c r="A36">
        <v>2016</v>
      </c>
      <c r="B36">
        <v>3</v>
      </c>
      <c r="C36" s="5">
        <v>96.21</v>
      </c>
    </row>
    <row r="37" spans="1:32" x14ac:dyDescent="0.3">
      <c r="A37">
        <v>2016</v>
      </c>
      <c r="B37">
        <v>4</v>
      </c>
      <c r="C37" s="5">
        <v>94.793333333333337</v>
      </c>
    </row>
    <row r="38" spans="1:32" x14ac:dyDescent="0.3">
      <c r="A38">
        <v>2017</v>
      </c>
      <c r="B38">
        <v>1</v>
      </c>
      <c r="C38" s="5">
        <v>108.89</v>
      </c>
    </row>
    <row r="39" spans="1:32" x14ac:dyDescent="0.3">
      <c r="A39">
        <v>2017</v>
      </c>
      <c r="B39">
        <v>2</v>
      </c>
      <c r="C39" s="5">
        <v>112.16666666666667</v>
      </c>
    </row>
    <row r="40" spans="1:32" x14ac:dyDescent="0.3">
      <c r="A40">
        <v>2017</v>
      </c>
      <c r="B40">
        <v>3</v>
      </c>
      <c r="C40" s="5">
        <v>106.13</v>
      </c>
    </row>
    <row r="41" spans="1:32" x14ac:dyDescent="0.3">
      <c r="A41">
        <v>2017</v>
      </c>
      <c r="B41">
        <v>4</v>
      </c>
      <c r="C41" s="5">
        <v>100.67333333333333</v>
      </c>
    </row>
    <row r="42" spans="1:32" x14ac:dyDescent="0.3">
      <c r="A42">
        <v>2018</v>
      </c>
      <c r="B42">
        <v>1</v>
      </c>
      <c r="C42" s="5">
        <v>106.92333333333333</v>
      </c>
    </row>
    <row r="43" spans="1:32" x14ac:dyDescent="0.3">
      <c r="A43">
        <v>2018</v>
      </c>
      <c r="B43">
        <v>2</v>
      </c>
      <c r="C43" s="5">
        <v>100.01666666666667</v>
      </c>
    </row>
    <row r="44" spans="1:32" x14ac:dyDescent="0.3">
      <c r="A44">
        <v>2018</v>
      </c>
      <c r="B44">
        <v>3</v>
      </c>
      <c r="C44" s="5">
        <v>109.87666666666667</v>
      </c>
    </row>
    <row r="45" spans="1:32" x14ac:dyDescent="0.3">
      <c r="A45">
        <v>2018</v>
      </c>
      <c r="B45">
        <v>4</v>
      </c>
      <c r="C45" s="5">
        <v>116.37666666666667</v>
      </c>
    </row>
    <row r="46" spans="1:32" x14ac:dyDescent="0.3">
      <c r="A46">
        <v>2019</v>
      </c>
      <c r="B46">
        <v>1</v>
      </c>
      <c r="D46" s="5">
        <v>100.95697227521946</v>
      </c>
      <c r="E46" s="5">
        <v>124.05667434146</v>
      </c>
      <c r="F46" s="5">
        <v>123.78319235957774</v>
      </c>
      <c r="G46" s="5">
        <v>123.184581581953</v>
      </c>
      <c r="H46" s="5">
        <v>111.17333333333333</v>
      </c>
    </row>
    <row r="47" spans="1:32" x14ac:dyDescent="0.3">
      <c r="A47">
        <v>2019</v>
      </c>
      <c r="B47">
        <v>2</v>
      </c>
      <c r="D47" s="5">
        <v>97.399007259205675</v>
      </c>
      <c r="E47" s="5">
        <v>125.157307313871</v>
      </c>
      <c r="F47" s="5">
        <v>131.18971787658936</v>
      </c>
      <c r="G47" s="5">
        <v>123.789807744195</v>
      </c>
      <c r="H47" s="5">
        <v>127.03333333333335</v>
      </c>
    </row>
    <row r="48" spans="1:32" x14ac:dyDescent="0.3">
      <c r="A48">
        <v>2019</v>
      </c>
      <c r="B48">
        <v>3</v>
      </c>
      <c r="D48" s="5">
        <v>93.167932759242873</v>
      </c>
      <c r="E48" s="5">
        <v>126.25794028628199</v>
      </c>
      <c r="F48" s="5">
        <v>138.59624339360096</v>
      </c>
      <c r="G48" s="5">
        <v>124.395033906436</v>
      </c>
      <c r="H48" s="5">
        <v>140.05333333333334</v>
      </c>
      <c r="AF48" s="5"/>
    </row>
    <row r="49" spans="1:8" x14ac:dyDescent="0.3">
      <c r="A49">
        <v>2019</v>
      </c>
      <c r="B49">
        <v>4</v>
      </c>
      <c r="D49" s="5">
        <v>88.234588066557635</v>
      </c>
      <c r="E49" s="5">
        <v>127.35857325869399</v>
      </c>
      <c r="F49" s="5">
        <v>146.00276891061256</v>
      </c>
      <c r="G49" s="5">
        <v>125.000260068678</v>
      </c>
      <c r="H49" s="5">
        <v>138.24333333333334</v>
      </c>
    </row>
    <row r="50" spans="1:8" x14ac:dyDescent="0.3">
      <c r="A50">
        <v>2020</v>
      </c>
      <c r="B50">
        <v>1</v>
      </c>
      <c r="D50" s="5">
        <v>82.569812472376597</v>
      </c>
      <c r="E50" s="5">
        <v>133.806641675892</v>
      </c>
      <c r="F50" s="5">
        <v>153.40929442762416</v>
      </c>
      <c r="G50" s="5">
        <v>132.55464885298201</v>
      </c>
      <c r="H50" s="5">
        <v>134.73666666666665</v>
      </c>
    </row>
    <row r="51" spans="1:8" x14ac:dyDescent="0.3">
      <c r="A51">
        <v>2020</v>
      </c>
      <c r="B51">
        <v>2</v>
      </c>
      <c r="D51" s="5">
        <v>76.144445267926002</v>
      </c>
      <c r="E51" s="5">
        <v>134.907274648303</v>
      </c>
      <c r="F51" s="5">
        <v>160.81581994463579</v>
      </c>
      <c r="G51" s="5">
        <v>133.15987501522301</v>
      </c>
      <c r="H51" s="5">
        <v>105.70666666666666</v>
      </c>
    </row>
    <row r="52" spans="1:8" x14ac:dyDescent="0.3">
      <c r="A52">
        <v>2020</v>
      </c>
      <c r="B52">
        <v>3</v>
      </c>
      <c r="D52" s="5">
        <v>68.929325744432603</v>
      </c>
      <c r="E52" s="5">
        <v>136.00790762071401</v>
      </c>
      <c r="F52" s="5">
        <v>168.22234546164739</v>
      </c>
      <c r="G52" s="5">
        <v>133.765101177465</v>
      </c>
      <c r="H52" s="5">
        <v>120.30333333333333</v>
      </c>
    </row>
    <row r="53" spans="1:8" x14ac:dyDescent="0.3">
      <c r="A53">
        <v>2020</v>
      </c>
      <c r="B53">
        <v>4</v>
      </c>
      <c r="D53" s="5">
        <v>60.895293193122697</v>
      </c>
      <c r="E53" s="5">
        <v>137.10854059312899</v>
      </c>
      <c r="F53" s="5">
        <v>175.62887097865899</v>
      </c>
      <c r="G53" s="5">
        <v>134.37032733970599</v>
      </c>
      <c r="H53" s="5">
        <v>132.25</v>
      </c>
    </row>
    <row r="54" spans="1:8" x14ac:dyDescent="0.3">
      <c r="A54">
        <v>2021</v>
      </c>
      <c r="B54">
        <v>1</v>
      </c>
      <c r="D54" s="5">
        <v>52.013186905223037</v>
      </c>
      <c r="E54" s="5">
        <v>143.556609010323</v>
      </c>
      <c r="F54" s="5">
        <v>183.03539649567062</v>
      </c>
      <c r="G54" s="5">
        <v>141.92471612400999</v>
      </c>
      <c r="H54" s="5">
        <v>182.10999999999999</v>
      </c>
    </row>
    <row r="55" spans="1:8" x14ac:dyDescent="0.3">
      <c r="A55">
        <v>2021</v>
      </c>
      <c r="B55">
        <v>2</v>
      </c>
      <c r="D55" s="5">
        <v>42.253846171960035</v>
      </c>
      <c r="E55" s="5">
        <v>144.657241982735</v>
      </c>
      <c r="F55" s="5">
        <v>190.44192201268223</v>
      </c>
      <c r="G55" s="5">
        <v>142.52994228625201</v>
      </c>
      <c r="H55" s="5">
        <v>184.76666666666665</v>
      </c>
    </row>
    <row r="56" spans="1:8" x14ac:dyDescent="0.3">
      <c r="A56">
        <v>2021</v>
      </c>
      <c r="B56">
        <v>3</v>
      </c>
      <c r="D56" s="5">
        <v>31.588110284560329</v>
      </c>
      <c r="E56" s="5">
        <v>145.75787495514999</v>
      </c>
      <c r="F56" s="5">
        <v>197.84844752969383</v>
      </c>
      <c r="G56" s="5">
        <v>143.135168448493</v>
      </c>
      <c r="H56" s="5">
        <v>178.17666666666665</v>
      </c>
    </row>
    <row r="57" spans="1:8" x14ac:dyDescent="0.3">
      <c r="A57">
        <v>2021</v>
      </c>
      <c r="B57">
        <v>4</v>
      </c>
      <c r="D57" s="5">
        <v>19.986818534250105</v>
      </c>
      <c r="E57" s="5">
        <v>146.85850792756099</v>
      </c>
      <c r="F57" s="5">
        <v>205.25497304670546</v>
      </c>
      <c r="G57" s="5">
        <v>143.740394610734</v>
      </c>
      <c r="H57" s="5">
        <v>162.72999999999999</v>
      </c>
    </row>
    <row r="58" spans="1:8" x14ac:dyDescent="0.3">
      <c r="A58">
        <v>2022</v>
      </c>
      <c r="B58">
        <v>1</v>
      </c>
      <c r="D58" s="5">
        <v>7.4208102122562281</v>
      </c>
      <c r="E58" s="5">
        <v>153.306576344755</v>
      </c>
      <c r="F58" s="5">
        <v>212.66149856371703</v>
      </c>
      <c r="G58" s="5">
        <v>151.29478339503899</v>
      </c>
      <c r="H58" s="5">
        <v>148.90333333333334</v>
      </c>
    </row>
    <row r="59" spans="1:8" x14ac:dyDescent="0.3">
      <c r="A59">
        <v>2022</v>
      </c>
      <c r="B59">
        <v>2</v>
      </c>
      <c r="D59" s="5">
        <v>-6.1390753901946624</v>
      </c>
      <c r="E59" s="5">
        <v>154.407209317167</v>
      </c>
      <c r="F59" s="5">
        <v>220.06802408072866</v>
      </c>
      <c r="G59" s="5">
        <v>151.90000955727999</v>
      </c>
      <c r="H59" s="5">
        <v>120.35333333333334</v>
      </c>
    </row>
    <row r="60" spans="1:8" x14ac:dyDescent="0.3">
      <c r="A60">
        <v>2022</v>
      </c>
      <c r="B60">
        <v>3</v>
      </c>
      <c r="D60" s="5">
        <v>-20.721998981876609</v>
      </c>
      <c r="E60" s="5">
        <v>155.50784228958199</v>
      </c>
      <c r="F60" s="5">
        <v>227.47454959774026</v>
      </c>
      <c r="G60" s="5">
        <v>152.50523571952101</v>
      </c>
      <c r="H60" s="5">
        <v>103.63333333333334</v>
      </c>
    </row>
    <row r="61" spans="1:8" x14ac:dyDescent="0.3">
      <c r="A61">
        <v>2022</v>
      </c>
      <c r="B61">
        <v>4</v>
      </c>
      <c r="D61" s="5">
        <v>-36.357121271562633</v>
      </c>
      <c r="E61" s="5">
        <v>156.60847526199299</v>
      </c>
      <c r="F61" s="5">
        <v>234.88107511475187</v>
      </c>
      <c r="G61" s="5">
        <v>153.110461881763</v>
      </c>
      <c r="H61" s="5">
        <v>100.43333333333334</v>
      </c>
    </row>
    <row r="62" spans="1:8" x14ac:dyDescent="0.3">
      <c r="A62">
        <v>2023</v>
      </c>
      <c r="B62">
        <v>1</v>
      </c>
      <c r="D62" s="5">
        <v>-53.073602968026321</v>
      </c>
      <c r="E62" s="5">
        <v>163.056543679187</v>
      </c>
      <c r="F62" s="5">
        <v>242.2876006317635</v>
      </c>
      <c r="G62" s="5">
        <v>160.664850666067</v>
      </c>
      <c r="H62" s="5">
        <v>98.89</v>
      </c>
    </row>
    <row r="63" spans="1:8" x14ac:dyDescent="0.3">
      <c r="A63">
        <v>2023</v>
      </c>
      <c r="B63">
        <v>2</v>
      </c>
      <c r="D63" s="5">
        <v>-70.90060478004149</v>
      </c>
      <c r="E63" s="5">
        <v>164.15717665160199</v>
      </c>
      <c r="F63" s="5">
        <v>249.6941261487751</v>
      </c>
      <c r="G63" s="5">
        <v>161.27007682830799</v>
      </c>
      <c r="H63" s="5">
        <v>97.00333333333333</v>
      </c>
    </row>
    <row r="64" spans="1:8" x14ac:dyDescent="0.3">
      <c r="A64">
        <v>2023</v>
      </c>
      <c r="B64">
        <v>3</v>
      </c>
      <c r="D64" s="5">
        <v>-89.867287416381046</v>
      </c>
      <c r="E64" s="5">
        <v>165.25780962401399</v>
      </c>
      <c r="F64" s="5">
        <v>257.1006516657867</v>
      </c>
      <c r="G64" s="5">
        <v>161.87530299055001</v>
      </c>
      <c r="H64" s="5">
        <v>86.780000000000015</v>
      </c>
    </row>
    <row r="65" spans="1:8" x14ac:dyDescent="0.3">
      <c r="A65">
        <v>2023</v>
      </c>
      <c r="B65">
        <v>4</v>
      </c>
      <c r="D65" s="5">
        <v>-110.00281158581858</v>
      </c>
      <c r="E65" s="5">
        <v>166.35844259642499</v>
      </c>
      <c r="F65" s="5">
        <v>264.50717718279833</v>
      </c>
      <c r="G65" s="5">
        <v>162.48052915279101</v>
      </c>
      <c r="H65" s="5">
        <v>85.063333333333333</v>
      </c>
    </row>
    <row r="66" spans="1:8" x14ac:dyDescent="0.3">
      <c r="A66">
        <v>2024</v>
      </c>
      <c r="B66">
        <v>1</v>
      </c>
      <c r="D66" s="5">
        <v>-131.33633799712788</v>
      </c>
      <c r="E66" s="5">
        <v>172.806511013619</v>
      </c>
      <c r="F66" s="5">
        <v>271.91370269980996</v>
      </c>
      <c r="G66" s="5">
        <v>170.034917937095</v>
      </c>
    </row>
    <row r="67" spans="1:8" x14ac:dyDescent="0.3">
      <c r="A67">
        <v>2024</v>
      </c>
      <c r="B67">
        <v>2</v>
      </c>
      <c r="D67" s="5">
        <v>-153.89702735908236</v>
      </c>
      <c r="E67" s="5">
        <v>173.90714398603399</v>
      </c>
      <c r="F67" s="5">
        <v>279.32022821682153</v>
      </c>
      <c r="G67" s="5">
        <v>170.64014409933699</v>
      </c>
    </row>
    <row r="68" spans="1:8" x14ac:dyDescent="0.3">
      <c r="A68">
        <v>2024</v>
      </c>
      <c r="B68">
        <v>3</v>
      </c>
      <c r="D68" s="5">
        <v>-177.71404038045534</v>
      </c>
      <c r="E68" s="5">
        <v>175.00777695844499</v>
      </c>
      <c r="F68" s="5">
        <v>286.72675373383311</v>
      </c>
      <c r="G68" s="5">
        <v>171.24537026157799</v>
      </c>
    </row>
    <row r="69" spans="1:8" x14ac:dyDescent="0.3">
      <c r="A69">
        <v>2024</v>
      </c>
      <c r="B69">
        <v>4</v>
      </c>
      <c r="D69" s="5">
        <v>-202.81653777002066</v>
      </c>
      <c r="E69" s="5">
        <v>176.10840993085699</v>
      </c>
      <c r="F69" s="5">
        <v>294.13327925084479</v>
      </c>
      <c r="G69" s="5">
        <v>171.85059642381901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D891-774B-4FEA-9D5B-A0EEDAE2927D}">
  <dimension ref="A1:G49"/>
  <sheetViews>
    <sheetView topLeftCell="A31" zoomScale="70" zoomScaleNormal="70" workbookViewId="0">
      <selection activeCell="C26" sqref="C26:C45"/>
    </sheetView>
  </sheetViews>
  <sheetFormatPr baseColWidth="10" defaultRowHeight="14.4" x14ac:dyDescent="0.3"/>
  <sheetData>
    <row r="1" spans="1:7" x14ac:dyDescent="0.3">
      <c r="A1" t="s">
        <v>7</v>
      </c>
      <c r="B1" t="s">
        <v>8</v>
      </c>
      <c r="C1" t="s">
        <v>69</v>
      </c>
      <c r="D1" t="s">
        <v>36</v>
      </c>
      <c r="E1" t="s">
        <v>70</v>
      </c>
      <c r="F1" t="s">
        <v>9</v>
      </c>
      <c r="G1" t="s">
        <v>71</v>
      </c>
    </row>
    <row r="2" spans="1:7" x14ac:dyDescent="0.3">
      <c r="A2">
        <v>2013</v>
      </c>
      <c r="B2">
        <v>1</v>
      </c>
      <c r="C2" s="9" cm="1">
        <f t="array" ref="C2:C5">'Tabla dinamica'!B5:B8</f>
        <v>53.096666666666664</v>
      </c>
      <c r="D2" s="5"/>
      <c r="E2" s="5"/>
      <c r="F2">
        <v>1</v>
      </c>
    </row>
    <row r="3" spans="1:7" x14ac:dyDescent="0.3">
      <c r="A3">
        <v>2013</v>
      </c>
      <c r="B3">
        <v>2</v>
      </c>
      <c r="C3" s="9">
        <v>60.943333333333335</v>
      </c>
      <c r="D3" s="5"/>
      <c r="E3" s="5"/>
      <c r="F3">
        <v>2</v>
      </c>
    </row>
    <row r="4" spans="1:7" x14ac:dyDescent="0.3">
      <c r="A4">
        <v>2013</v>
      </c>
      <c r="B4">
        <v>3</v>
      </c>
      <c r="C4" s="9">
        <v>63.473333333333336</v>
      </c>
      <c r="D4" s="5"/>
      <c r="E4" s="5"/>
      <c r="F4">
        <v>3</v>
      </c>
    </row>
    <row r="5" spans="1:7" x14ac:dyDescent="0.3">
      <c r="A5">
        <v>2013</v>
      </c>
      <c r="B5">
        <v>4</v>
      </c>
      <c r="C5" s="9">
        <v>67.956666666666663</v>
      </c>
      <c r="D5" s="5"/>
      <c r="E5" s="5"/>
      <c r="F5">
        <v>4</v>
      </c>
    </row>
    <row r="6" spans="1:7" x14ac:dyDescent="0.3">
      <c r="A6">
        <v>2014</v>
      </c>
      <c r="B6">
        <v>1</v>
      </c>
      <c r="C6" s="9" cm="1">
        <f t="array" ref="C6:C9">'Tabla dinamica'!B10:B13</f>
        <v>76.333333333333329</v>
      </c>
      <c r="D6" s="5"/>
      <c r="E6" s="5"/>
      <c r="F6">
        <v>5</v>
      </c>
    </row>
    <row r="7" spans="1:7" x14ac:dyDescent="0.3">
      <c r="A7">
        <v>2014</v>
      </c>
      <c r="B7">
        <v>2</v>
      </c>
      <c r="C7" s="9">
        <v>81.336666666666659</v>
      </c>
      <c r="D7" s="5"/>
      <c r="E7" s="5"/>
      <c r="F7">
        <v>6</v>
      </c>
    </row>
    <row r="8" spans="1:7" x14ac:dyDescent="0.3">
      <c r="A8">
        <v>2014</v>
      </c>
      <c r="B8">
        <v>3</v>
      </c>
      <c r="C8" s="9">
        <v>87.126666666666665</v>
      </c>
      <c r="D8" s="5"/>
      <c r="E8" s="5"/>
      <c r="F8">
        <v>7</v>
      </c>
    </row>
    <row r="9" spans="1:7" x14ac:dyDescent="0.3">
      <c r="A9">
        <v>2014</v>
      </c>
      <c r="B9">
        <v>4</v>
      </c>
      <c r="C9" s="9">
        <v>90.983333333333334</v>
      </c>
      <c r="D9" s="5"/>
      <c r="E9" s="5"/>
      <c r="F9">
        <v>8</v>
      </c>
    </row>
    <row r="10" spans="1:7" x14ac:dyDescent="0.3">
      <c r="A10">
        <v>2015</v>
      </c>
      <c r="B10">
        <v>1</v>
      </c>
      <c r="C10" s="9" cm="1">
        <f t="array" ref="C10:C13">'Tabla dinamica'!B15:B18</f>
        <v>96.85333333333331</v>
      </c>
      <c r="D10" s="5"/>
      <c r="E10" s="5"/>
      <c r="F10">
        <v>9</v>
      </c>
      <c r="G10" s="5"/>
    </row>
    <row r="11" spans="1:7" x14ac:dyDescent="0.3">
      <c r="A11">
        <v>2015</v>
      </c>
      <c r="B11">
        <v>2</v>
      </c>
      <c r="C11" s="9">
        <v>108.95333333333333</v>
      </c>
      <c r="D11" s="5"/>
      <c r="E11" s="5"/>
      <c r="F11">
        <v>10</v>
      </c>
      <c r="G11" s="5"/>
    </row>
    <row r="12" spans="1:7" x14ac:dyDescent="0.3">
      <c r="A12">
        <v>2015</v>
      </c>
      <c r="B12">
        <v>3</v>
      </c>
      <c r="C12" s="9">
        <v>111.71333333333332</v>
      </c>
      <c r="D12" s="5"/>
      <c r="E12" s="5"/>
      <c r="F12">
        <v>11</v>
      </c>
      <c r="G12" s="5"/>
    </row>
    <row r="13" spans="1:7" x14ac:dyDescent="0.3">
      <c r="A13">
        <v>2015</v>
      </c>
      <c r="B13">
        <v>4</v>
      </c>
      <c r="C13" s="9">
        <v>110.53666666666668</v>
      </c>
      <c r="D13" s="5"/>
      <c r="E13" s="5"/>
      <c r="F13">
        <v>12</v>
      </c>
      <c r="G13" s="5"/>
    </row>
    <row r="14" spans="1:7" x14ac:dyDescent="0.3">
      <c r="A14">
        <v>2016</v>
      </c>
      <c r="B14">
        <v>1</v>
      </c>
      <c r="C14" s="9" cm="1">
        <f t="array" ref="C14:C17">'Tabla dinamica'!B20:B23</f>
        <v>98.033333333333346</v>
      </c>
      <c r="D14" s="5"/>
      <c r="E14" s="5"/>
      <c r="F14">
        <v>13</v>
      </c>
      <c r="G14" s="5"/>
    </row>
    <row r="15" spans="1:7" x14ac:dyDescent="0.3">
      <c r="A15">
        <v>2016</v>
      </c>
      <c r="B15">
        <v>2</v>
      </c>
      <c r="C15" s="9">
        <v>100.25666666666666</v>
      </c>
      <c r="D15" s="5"/>
      <c r="E15" s="5"/>
      <c r="F15">
        <v>14</v>
      </c>
      <c r="G15" s="5"/>
    </row>
    <row r="16" spans="1:7" x14ac:dyDescent="0.3">
      <c r="A16">
        <v>2016</v>
      </c>
      <c r="B16">
        <v>3</v>
      </c>
      <c r="C16" s="9">
        <v>96.21</v>
      </c>
      <c r="D16" s="5"/>
      <c r="E16" s="5"/>
      <c r="F16">
        <v>15</v>
      </c>
      <c r="G16" s="5"/>
    </row>
    <row r="17" spans="1:7" x14ac:dyDescent="0.3">
      <c r="A17">
        <v>2016</v>
      </c>
      <c r="B17">
        <v>4</v>
      </c>
      <c r="C17" s="9">
        <v>94.793333333333337</v>
      </c>
      <c r="D17" s="5"/>
      <c r="E17" s="5"/>
      <c r="F17">
        <v>16</v>
      </c>
      <c r="G17" s="5"/>
    </row>
    <row r="18" spans="1:7" x14ac:dyDescent="0.3">
      <c r="A18">
        <v>2017</v>
      </c>
      <c r="B18">
        <v>1</v>
      </c>
      <c r="C18" s="9" cm="1">
        <f t="array" ref="C18:C21">'Tabla dinamica'!B25:B28</f>
        <v>108.89</v>
      </c>
      <c r="D18" s="5"/>
      <c r="E18" s="5"/>
      <c r="F18">
        <v>17</v>
      </c>
      <c r="G18" s="5"/>
    </row>
    <row r="19" spans="1:7" x14ac:dyDescent="0.3">
      <c r="A19">
        <v>2017</v>
      </c>
      <c r="B19">
        <v>2</v>
      </c>
      <c r="C19" s="9">
        <v>112.16666666666667</v>
      </c>
      <c r="D19" s="5"/>
      <c r="E19" s="5"/>
      <c r="F19">
        <v>18</v>
      </c>
      <c r="G19" s="5"/>
    </row>
    <row r="20" spans="1:7" x14ac:dyDescent="0.3">
      <c r="A20">
        <v>2017</v>
      </c>
      <c r="B20">
        <v>3</v>
      </c>
      <c r="C20" s="9">
        <v>106.13</v>
      </c>
      <c r="D20" s="5"/>
      <c r="E20" s="5"/>
      <c r="F20">
        <v>19</v>
      </c>
      <c r="G20" s="5"/>
    </row>
    <row r="21" spans="1:7" x14ac:dyDescent="0.3">
      <c r="A21">
        <v>2017</v>
      </c>
      <c r="B21">
        <v>4</v>
      </c>
      <c r="C21" s="9">
        <v>100.67333333333333</v>
      </c>
      <c r="D21" s="5"/>
      <c r="E21" s="5"/>
      <c r="F21">
        <v>20</v>
      </c>
      <c r="G21" s="5"/>
    </row>
    <row r="22" spans="1:7" x14ac:dyDescent="0.3">
      <c r="A22">
        <v>2018</v>
      </c>
      <c r="B22">
        <v>1</v>
      </c>
      <c r="C22" s="9" cm="1">
        <f t="array" ref="C22:C25">'Tabla dinamica'!B30:B33</f>
        <v>106.92333333333333</v>
      </c>
      <c r="D22" s="5"/>
      <c r="E22" s="5"/>
      <c r="F22">
        <v>21</v>
      </c>
    </row>
    <row r="23" spans="1:7" x14ac:dyDescent="0.3">
      <c r="A23">
        <v>2018</v>
      </c>
      <c r="B23">
        <v>2</v>
      </c>
      <c r="C23" s="9">
        <v>100.01666666666667</v>
      </c>
      <c r="D23" s="5"/>
      <c r="E23" s="5"/>
      <c r="F23">
        <v>22</v>
      </c>
    </row>
    <row r="24" spans="1:7" x14ac:dyDescent="0.3">
      <c r="A24">
        <v>2018</v>
      </c>
      <c r="B24">
        <v>3</v>
      </c>
      <c r="C24" s="9">
        <v>109.87666666666667</v>
      </c>
      <c r="D24" s="5" cm="1">
        <f t="array" ref="D24:D49">Regresión!G44:G69</f>
        <v>106.17021669049409</v>
      </c>
      <c r="E24" s="5" cm="1">
        <f t="array" ref="E24:E49">Holt!G45:G70</f>
        <v>95.961166177432005</v>
      </c>
      <c r="F24">
        <v>23</v>
      </c>
      <c r="G24" s="5">
        <v>115.02496663540801</v>
      </c>
    </row>
    <row r="25" spans="1:7" x14ac:dyDescent="0.3">
      <c r="A25">
        <v>2018</v>
      </c>
      <c r="B25">
        <v>4</v>
      </c>
      <c r="C25" s="9">
        <v>116.37666666666667</v>
      </c>
      <c r="D25" s="5">
        <v>103.87098851605786</v>
      </c>
      <c r="E25" s="5">
        <v>116.3766693667893</v>
      </c>
      <c r="F25">
        <v>24</v>
      </c>
      <c r="G25" s="5">
        <v>115.630192797649</v>
      </c>
    </row>
    <row r="26" spans="1:7" x14ac:dyDescent="0.3">
      <c r="A26">
        <v>2019</v>
      </c>
      <c r="B26">
        <v>1</v>
      </c>
      <c r="C26" s="9" cm="1">
        <f t="array" ref="C26:C29">'Tabla dinamica'!B35:B38</f>
        <v>111.17333333333333</v>
      </c>
      <c r="D26" s="5">
        <v>100.95697227521946</v>
      </c>
      <c r="E26" s="5">
        <v>123.78319235957774</v>
      </c>
      <c r="F26">
        <v>25</v>
      </c>
      <c r="G26" s="5">
        <v>123.184581581953</v>
      </c>
    </row>
    <row r="27" spans="1:7" x14ac:dyDescent="0.3">
      <c r="A27">
        <v>2019</v>
      </c>
      <c r="B27">
        <v>2</v>
      </c>
      <c r="C27" s="9">
        <v>127.03333333333335</v>
      </c>
      <c r="D27" s="5">
        <v>97.399007259205675</v>
      </c>
      <c r="E27" s="5">
        <v>131.18971787658936</v>
      </c>
      <c r="F27">
        <v>26</v>
      </c>
      <c r="G27" s="5">
        <v>123.789807744195</v>
      </c>
    </row>
    <row r="28" spans="1:7" x14ac:dyDescent="0.3">
      <c r="A28">
        <v>2019</v>
      </c>
      <c r="B28">
        <v>3</v>
      </c>
      <c r="C28" s="9">
        <v>140.05333333333334</v>
      </c>
      <c r="D28" s="5">
        <v>93.167932759242873</v>
      </c>
      <c r="E28" s="5">
        <v>138.59624339360096</v>
      </c>
      <c r="F28">
        <v>27</v>
      </c>
      <c r="G28" s="5">
        <v>124.395033906436</v>
      </c>
    </row>
    <row r="29" spans="1:7" x14ac:dyDescent="0.3">
      <c r="A29">
        <v>2019</v>
      </c>
      <c r="B29">
        <v>4</v>
      </c>
      <c r="C29" s="9">
        <v>138.24333333333334</v>
      </c>
      <c r="D29" s="5">
        <v>88.234588066557635</v>
      </c>
      <c r="E29" s="5">
        <v>146.00276891061256</v>
      </c>
      <c r="F29">
        <v>28</v>
      </c>
      <c r="G29" s="5">
        <v>125.000260068678</v>
      </c>
    </row>
    <row r="30" spans="1:7" x14ac:dyDescent="0.3">
      <c r="A30">
        <v>2020</v>
      </c>
      <c r="B30">
        <v>1</v>
      </c>
      <c r="C30" s="9" cm="1">
        <f t="array" ref="C30:C33">'Tabla dinamica'!B40:B43</f>
        <v>134.73666666666665</v>
      </c>
      <c r="D30" s="5">
        <v>82.569812472376597</v>
      </c>
      <c r="E30" s="5">
        <v>153.40929442762416</v>
      </c>
      <c r="F30">
        <v>29</v>
      </c>
      <c r="G30" s="5">
        <v>132.55464885298201</v>
      </c>
    </row>
    <row r="31" spans="1:7" x14ac:dyDescent="0.3">
      <c r="A31">
        <v>2020</v>
      </c>
      <c r="B31">
        <v>2</v>
      </c>
      <c r="C31" s="9">
        <v>105.70666666666666</v>
      </c>
      <c r="D31" s="5">
        <v>76.144445267926002</v>
      </c>
      <c r="E31" s="5">
        <v>160.81581994463579</v>
      </c>
      <c r="F31">
        <v>30</v>
      </c>
      <c r="G31" s="5">
        <v>133.15987501522301</v>
      </c>
    </row>
    <row r="32" spans="1:7" x14ac:dyDescent="0.3">
      <c r="A32">
        <v>2020</v>
      </c>
      <c r="B32">
        <v>3</v>
      </c>
      <c r="C32" s="9">
        <v>120.30333333333333</v>
      </c>
      <c r="D32" s="5">
        <v>68.929325744432603</v>
      </c>
      <c r="E32" s="5">
        <v>168.22234546164739</v>
      </c>
      <c r="F32">
        <v>31</v>
      </c>
      <c r="G32" s="5">
        <v>133.765101177465</v>
      </c>
    </row>
    <row r="33" spans="1:7" x14ac:dyDescent="0.3">
      <c r="A33">
        <v>2020</v>
      </c>
      <c r="B33">
        <v>4</v>
      </c>
      <c r="C33" s="9">
        <v>132.25</v>
      </c>
      <c r="D33" s="5">
        <v>60.895293193122697</v>
      </c>
      <c r="E33" s="5">
        <v>175.62887097865899</v>
      </c>
      <c r="F33">
        <v>32</v>
      </c>
      <c r="G33" s="5">
        <v>134.37032733970599</v>
      </c>
    </row>
    <row r="34" spans="1:7" x14ac:dyDescent="0.3">
      <c r="A34">
        <v>2021</v>
      </c>
      <c r="B34">
        <v>1</v>
      </c>
      <c r="C34" s="9" cm="1">
        <f t="array" ref="C34:C37">'Tabla dinamica'!B45:B48</f>
        <v>182.10999999999999</v>
      </c>
      <c r="D34" s="5">
        <v>52.013186905223037</v>
      </c>
      <c r="E34" s="5">
        <v>183.03539649567062</v>
      </c>
      <c r="F34">
        <v>33</v>
      </c>
      <c r="G34" s="5">
        <v>141.92471612400999</v>
      </c>
    </row>
    <row r="35" spans="1:7" x14ac:dyDescent="0.3">
      <c r="A35">
        <v>2021</v>
      </c>
      <c r="B35">
        <v>2</v>
      </c>
      <c r="C35" s="9">
        <v>184.76666666666665</v>
      </c>
      <c r="D35" s="5">
        <v>42.253846171960035</v>
      </c>
      <c r="E35" s="5">
        <v>190.44192201268223</v>
      </c>
      <c r="F35">
        <v>34</v>
      </c>
      <c r="G35" s="5">
        <v>142.52994228625201</v>
      </c>
    </row>
    <row r="36" spans="1:7" x14ac:dyDescent="0.3">
      <c r="A36">
        <v>2021</v>
      </c>
      <c r="B36">
        <v>3</v>
      </c>
      <c r="C36" s="9">
        <v>178.17666666666665</v>
      </c>
      <c r="D36" s="5">
        <v>31.588110284560329</v>
      </c>
      <c r="E36" s="5">
        <v>197.84844752969383</v>
      </c>
      <c r="F36">
        <v>35</v>
      </c>
      <c r="G36" s="5">
        <v>143.135168448493</v>
      </c>
    </row>
    <row r="37" spans="1:7" x14ac:dyDescent="0.3">
      <c r="A37">
        <v>2021</v>
      </c>
      <c r="B37">
        <v>4</v>
      </c>
      <c r="C37" s="9">
        <v>162.72999999999999</v>
      </c>
      <c r="D37" s="5">
        <v>19.986818534250105</v>
      </c>
      <c r="E37" s="5">
        <v>205.25497304670546</v>
      </c>
      <c r="F37">
        <v>36</v>
      </c>
      <c r="G37" s="5">
        <v>143.740394610734</v>
      </c>
    </row>
    <row r="38" spans="1:7" x14ac:dyDescent="0.3">
      <c r="A38">
        <v>2022</v>
      </c>
      <c r="B38">
        <v>1</v>
      </c>
      <c r="C38" s="9" cm="1">
        <f t="array" ref="C38:C41">'Tabla dinamica'!B50:B53</f>
        <v>148.90333333333334</v>
      </c>
      <c r="D38" s="5">
        <v>7.4208102122562281</v>
      </c>
      <c r="E38" s="5">
        <v>212.66149856371703</v>
      </c>
      <c r="F38">
        <v>37</v>
      </c>
      <c r="G38" s="5">
        <v>151.29478339503899</v>
      </c>
    </row>
    <row r="39" spans="1:7" x14ac:dyDescent="0.3">
      <c r="A39">
        <v>2022</v>
      </c>
      <c r="B39">
        <v>2</v>
      </c>
      <c r="C39" s="9">
        <v>120.35333333333334</v>
      </c>
      <c r="D39" s="5">
        <v>-6.1390753901946624</v>
      </c>
      <c r="E39" s="5">
        <v>220.06802408072866</v>
      </c>
      <c r="F39">
        <v>38</v>
      </c>
      <c r="G39" s="5">
        <v>151.90000955727999</v>
      </c>
    </row>
    <row r="40" spans="1:7" x14ac:dyDescent="0.3">
      <c r="A40">
        <v>2022</v>
      </c>
      <c r="B40">
        <v>3</v>
      </c>
      <c r="C40" s="9">
        <v>103.63333333333334</v>
      </c>
      <c r="D40" s="5">
        <v>-20.721998981876609</v>
      </c>
      <c r="E40" s="5">
        <v>227.47454959774026</v>
      </c>
      <c r="F40">
        <v>39</v>
      </c>
      <c r="G40" s="5">
        <v>152.50523571952101</v>
      </c>
    </row>
    <row r="41" spans="1:7" x14ac:dyDescent="0.3">
      <c r="A41">
        <v>2022</v>
      </c>
      <c r="B41">
        <v>4</v>
      </c>
      <c r="C41" s="9">
        <v>100.43333333333334</v>
      </c>
      <c r="D41" s="5">
        <v>-36.357121271562633</v>
      </c>
      <c r="E41" s="5">
        <v>234.88107511475187</v>
      </c>
      <c r="F41">
        <v>40</v>
      </c>
      <c r="G41" s="5">
        <v>153.110461881763</v>
      </c>
    </row>
    <row r="42" spans="1:7" x14ac:dyDescent="0.3">
      <c r="A42">
        <v>2023</v>
      </c>
      <c r="B42">
        <v>1</v>
      </c>
      <c r="C42" s="9" cm="1">
        <f t="array" ref="C42:C45">'Tabla dinamica'!B55:B58</f>
        <v>98.89</v>
      </c>
      <c r="D42" s="5">
        <v>-53.073602968026321</v>
      </c>
      <c r="E42" s="5">
        <v>242.2876006317635</v>
      </c>
      <c r="F42">
        <v>41</v>
      </c>
      <c r="G42" s="5">
        <v>160.664850666067</v>
      </c>
    </row>
    <row r="43" spans="1:7" x14ac:dyDescent="0.3">
      <c r="A43">
        <v>2023</v>
      </c>
      <c r="B43">
        <v>2</v>
      </c>
      <c r="C43" s="9">
        <v>97.00333333333333</v>
      </c>
      <c r="D43" s="5">
        <v>-70.90060478004149</v>
      </c>
      <c r="E43" s="5">
        <v>249.6941261487751</v>
      </c>
      <c r="F43">
        <v>42</v>
      </c>
      <c r="G43" s="5">
        <v>161.27007682830799</v>
      </c>
    </row>
    <row r="44" spans="1:7" x14ac:dyDescent="0.3">
      <c r="A44">
        <v>2023</v>
      </c>
      <c r="B44">
        <v>3</v>
      </c>
      <c r="C44" s="9">
        <v>86.780000000000015</v>
      </c>
      <c r="D44" s="5">
        <v>-89.867287416381046</v>
      </c>
      <c r="E44" s="5">
        <v>257.1006516657867</v>
      </c>
      <c r="F44">
        <v>43</v>
      </c>
      <c r="G44" s="5">
        <v>161.87530299055001</v>
      </c>
    </row>
    <row r="45" spans="1:7" x14ac:dyDescent="0.3">
      <c r="A45">
        <v>2023</v>
      </c>
      <c r="B45">
        <v>4</v>
      </c>
      <c r="C45" s="9">
        <v>85.063333333333333</v>
      </c>
      <c r="D45" s="5">
        <v>-110.00281158581858</v>
      </c>
      <c r="E45" s="5">
        <v>264.50717718279833</v>
      </c>
      <c r="F45">
        <v>44</v>
      </c>
      <c r="G45" s="5">
        <v>162.48052915279101</v>
      </c>
    </row>
    <row r="46" spans="1:7" x14ac:dyDescent="0.3">
      <c r="A46">
        <v>2024</v>
      </c>
      <c r="B46">
        <v>1</v>
      </c>
      <c r="D46" s="5">
        <v>-131.33633799712788</v>
      </c>
      <c r="E46" s="5">
        <v>271.91370269980996</v>
      </c>
      <c r="F46">
        <v>45</v>
      </c>
      <c r="G46" s="5">
        <v>170.034917937095</v>
      </c>
    </row>
    <row r="47" spans="1:7" x14ac:dyDescent="0.3">
      <c r="A47">
        <v>2024</v>
      </c>
      <c r="B47">
        <v>2</v>
      </c>
      <c r="D47" s="5">
        <v>-153.89702735908236</v>
      </c>
      <c r="E47" s="5">
        <v>279.32022821682153</v>
      </c>
      <c r="F47">
        <v>46</v>
      </c>
      <c r="G47" s="5">
        <v>170.64014409933699</v>
      </c>
    </row>
    <row r="48" spans="1:7" x14ac:dyDescent="0.3">
      <c r="A48">
        <v>2024</v>
      </c>
      <c r="B48">
        <v>3</v>
      </c>
      <c r="D48" s="5">
        <v>-177.71404038045534</v>
      </c>
      <c r="E48" s="5">
        <v>286.72675373383311</v>
      </c>
      <c r="F48">
        <v>47</v>
      </c>
      <c r="G48" s="5">
        <v>171.24537026157799</v>
      </c>
    </row>
    <row r="49" spans="1:7" x14ac:dyDescent="0.3">
      <c r="A49">
        <v>2024</v>
      </c>
      <c r="B49">
        <v>4</v>
      </c>
      <c r="D49" s="5">
        <v>-202.81653777002066</v>
      </c>
      <c r="E49" s="5">
        <v>294.13327925084479</v>
      </c>
      <c r="F49">
        <v>48</v>
      </c>
      <c r="G49" s="5">
        <v>171.85059642381901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7bb0ac-9695-4a49-acc1-f2f869346d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6305A61DF6994BACE1E18ED6224469" ma:contentTypeVersion="17" ma:contentTypeDescription="Crear nuevo documento." ma:contentTypeScope="" ma:versionID="8255ff1a81a0517c88562eaa9b43c6d7">
  <xsd:schema xmlns:xsd="http://www.w3.org/2001/XMLSchema" xmlns:xs="http://www.w3.org/2001/XMLSchema" xmlns:p="http://schemas.microsoft.com/office/2006/metadata/properties" xmlns:ns3="a044ca79-cb5f-413f-91c9-7d44d638465e" xmlns:ns4="bc7bb0ac-9695-4a49-acc1-f2f869346d2e" targetNamespace="http://schemas.microsoft.com/office/2006/metadata/properties" ma:root="true" ma:fieldsID="e2d2a7c8956b720061252a58e83a8665" ns3:_="" ns4:_="">
    <xsd:import namespace="a044ca79-cb5f-413f-91c9-7d44d638465e"/>
    <xsd:import namespace="bc7bb0ac-9695-4a49-acc1-f2f869346d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4ca79-cb5f-413f-91c9-7d44d63846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bb0ac-9695-4a49-acc1-f2f869346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52D9A-4426-4177-87CB-A6BA17471C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9458D-360F-46A7-9652-B7105166C6D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a044ca79-cb5f-413f-91c9-7d44d638465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c7bb0ac-9695-4a49-acc1-f2f869346d2e"/>
  </ds:schemaRefs>
</ds:datastoreItem>
</file>

<file path=customXml/itemProps3.xml><?xml version="1.0" encoding="utf-8"?>
<ds:datastoreItem xmlns:ds="http://schemas.openxmlformats.org/officeDocument/2006/customXml" ds:itemID="{28F67238-D9F0-487D-B487-79F09A3696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4ca79-cb5f-413f-91c9-7d44d638465e"/>
    <ds:schemaRef ds:uri="bc7bb0ac-9695-4a49-acc1-f2f869346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Tabla dinamica</vt:lpstr>
      <vt:lpstr>Datos históricos de Walt Disney</vt:lpstr>
      <vt:lpstr>Holt</vt:lpstr>
      <vt:lpstr>Regresión</vt:lpstr>
      <vt:lpstr>Machine Learnig</vt:lpstr>
      <vt:lpstr>Regresión con Python</vt:lpstr>
      <vt:lpstr>Grafico de Predicción</vt:lpstr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VILLARREAL</dc:creator>
  <cp:lastModifiedBy>JOSE VILLARREAL</cp:lastModifiedBy>
  <dcterms:created xsi:type="dcterms:W3CDTF">2024-06-11T00:12:31Z</dcterms:created>
  <dcterms:modified xsi:type="dcterms:W3CDTF">2024-06-19T03:58:04Z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0x010100B06305A61DF6994BACE1E18ED6224469</vt:lpwstr>
  </property>
</Properties>
</file>