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3"/>
  </bookViews>
  <sheets>
    <sheet name="Завдання 1" sheetId="1" r:id="rId1"/>
    <sheet name="Завдання 2" sheetId="2" r:id="rId2"/>
    <sheet name="Завдання 3" sheetId="3" r:id="rId3"/>
    <sheet name="Завдання 4" sheetId="4" r:id="rId4"/>
  </sheets>
  <definedNames>
    <definedName name="_xlnm._FilterDatabase" localSheetId="0" hidden="1">'Завдання 1'!$C$22:$V$22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4" l="1"/>
  <c r="D23" i="4"/>
  <c r="D33" i="4"/>
  <c r="F33" i="4"/>
  <c r="C34" i="4"/>
  <c r="C35" i="4"/>
  <c r="C36" i="4"/>
  <c r="C37" i="4"/>
  <c r="C38" i="4"/>
  <c r="C33" i="4"/>
  <c r="F23" i="4"/>
  <c r="C24" i="4"/>
  <c r="C25" i="4"/>
  <c r="C26" i="4"/>
  <c r="C27" i="4"/>
  <c r="C28" i="4"/>
  <c r="C23" i="4"/>
  <c r="C18" i="4"/>
  <c r="G7" i="4" l="1"/>
  <c r="G8" i="4"/>
  <c r="G9" i="4"/>
  <c r="G10" i="4"/>
  <c r="G11" i="4"/>
  <c r="G12" i="4"/>
  <c r="G13" i="4"/>
  <c r="G14" i="4"/>
  <c r="F8" i="4"/>
  <c r="F9" i="4"/>
  <c r="F10" i="4"/>
  <c r="F11" i="4"/>
  <c r="F12" i="4"/>
  <c r="F13" i="4"/>
  <c r="F14" i="4"/>
  <c r="F7" i="4"/>
  <c r="E8" i="4"/>
  <c r="E9" i="4"/>
  <c r="E10" i="4"/>
  <c r="E11" i="4"/>
  <c r="E12" i="4"/>
  <c r="E13" i="4"/>
  <c r="E14" i="4"/>
  <c r="E7" i="4"/>
  <c r="D15" i="4"/>
  <c r="K8" i="4" s="1"/>
  <c r="C15" i="4"/>
  <c r="K7" i="4" s="1"/>
  <c r="H41" i="3"/>
  <c r="I41" i="3" s="1"/>
  <c r="E55" i="3" s="1"/>
  <c r="H34" i="3"/>
  <c r="I34" i="3" s="1"/>
  <c r="H40" i="3"/>
  <c r="I40" i="3" s="1"/>
  <c r="E54" i="3" s="1"/>
  <c r="H39" i="3"/>
  <c r="I39" i="3" s="1"/>
  <c r="E53" i="3" s="1"/>
  <c r="H38" i="3"/>
  <c r="H37" i="3"/>
  <c r="I37" i="3" s="1"/>
  <c r="E51" i="3" s="1"/>
  <c r="H36" i="3"/>
  <c r="I36" i="3" s="1"/>
  <c r="E50" i="3" s="1"/>
  <c r="H35" i="3"/>
  <c r="I35" i="3" s="1"/>
  <c r="E49" i="3" s="1"/>
  <c r="G34" i="3"/>
  <c r="G36" i="3"/>
  <c r="G37" i="3"/>
  <c r="G38" i="3"/>
  <c r="I38" i="3" s="1"/>
  <c r="E52" i="3" s="1"/>
  <c r="G39" i="3"/>
  <c r="G40" i="3"/>
  <c r="G41" i="3"/>
  <c r="G35" i="3"/>
  <c r="E36" i="3"/>
  <c r="E37" i="3"/>
  <c r="E38" i="3"/>
  <c r="E39" i="3"/>
  <c r="E40" i="3"/>
  <c r="E41" i="3"/>
  <c r="E35" i="3"/>
  <c r="F40" i="3"/>
  <c r="F35" i="3"/>
  <c r="F36" i="3"/>
  <c r="F37" i="3"/>
  <c r="F38" i="3"/>
  <c r="F39" i="3"/>
  <c r="F34" i="3"/>
  <c r="D35" i="3"/>
  <c r="D49" i="3" s="1"/>
  <c r="D36" i="3"/>
  <c r="D50" i="3" s="1"/>
  <c r="F50" i="3" s="1"/>
  <c r="G50" i="3" s="1"/>
  <c r="H50" i="3" s="1"/>
  <c r="D37" i="3"/>
  <c r="D51" i="3" s="1"/>
  <c r="F51" i="3" s="1"/>
  <c r="G51" i="3" s="1"/>
  <c r="H51" i="3" s="1"/>
  <c r="D38" i="3"/>
  <c r="D52" i="3" s="1"/>
  <c r="D39" i="3"/>
  <c r="D53" i="3" s="1"/>
  <c r="D40" i="3"/>
  <c r="D54" i="3" s="1"/>
  <c r="F54" i="3" s="1"/>
  <c r="G54" i="3" s="1"/>
  <c r="H54" i="3" s="1"/>
  <c r="D41" i="3"/>
  <c r="D55" i="3" s="1"/>
  <c r="F55" i="3" s="1"/>
  <c r="G55" i="3" s="1"/>
  <c r="H55" i="3" s="1"/>
  <c r="D34" i="3"/>
  <c r="D48" i="3" s="1"/>
  <c r="E9" i="2"/>
  <c r="E8" i="2"/>
  <c r="E6" i="2"/>
  <c r="E181" i="1"/>
  <c r="Q10" i="1"/>
  <c r="F53" i="3" l="1"/>
  <c r="G53" i="3" s="1"/>
  <c r="H53" i="3" s="1"/>
  <c r="D56" i="3"/>
  <c r="F49" i="3"/>
  <c r="G49" i="3" s="1"/>
  <c r="H49" i="3" s="1"/>
  <c r="F48" i="3"/>
  <c r="G48" i="3" s="1"/>
  <c r="H48" i="3" s="1"/>
  <c r="H56" i="3" s="1"/>
  <c r="F52" i="3"/>
  <c r="G52" i="3" s="1"/>
  <c r="H52" i="3" s="1"/>
  <c r="E48" i="3"/>
  <c r="E56" i="3" s="1"/>
  <c r="I42" i="3"/>
  <c r="D42" i="3"/>
  <c r="F15" i="4"/>
  <c r="K10" i="4" s="1"/>
  <c r="G15" i="4"/>
  <c r="K11" i="4" s="1"/>
  <c r="E15" i="4"/>
  <c r="K9" i="4" s="1"/>
  <c r="Q4" i="1"/>
  <c r="L7" i="4" l="1"/>
  <c r="AE44" i="1"/>
  <c r="D190" i="1" s="1"/>
  <c r="C23" i="1"/>
  <c r="D23" i="1"/>
  <c r="D24" i="1" s="1"/>
  <c r="D25" i="1" s="1"/>
  <c r="E23" i="1"/>
  <c r="F23" i="1"/>
  <c r="F24" i="1" s="1"/>
  <c r="F25" i="1" s="1"/>
  <c r="G23" i="1"/>
  <c r="H23" i="1"/>
  <c r="H24" i="1" s="1"/>
  <c r="H25" i="1" s="1"/>
  <c r="I23" i="1"/>
  <c r="I24" i="1" s="1"/>
  <c r="I25" i="1" s="1"/>
  <c r="J23" i="1"/>
  <c r="J24" i="1" s="1"/>
  <c r="J25" i="1" s="1"/>
  <c r="K23" i="1"/>
  <c r="L23" i="1"/>
  <c r="L24" i="1" s="1"/>
  <c r="L25" i="1" s="1"/>
  <c r="M23" i="1"/>
  <c r="M24" i="1" s="1"/>
  <c r="N23" i="1"/>
  <c r="N24" i="1" s="1"/>
  <c r="N25" i="1" s="1"/>
  <c r="O23" i="1"/>
  <c r="P23" i="1"/>
  <c r="P24" i="1" s="1"/>
  <c r="P25" i="1" s="1"/>
  <c r="Q23" i="1"/>
  <c r="Q24" i="1" s="1"/>
  <c r="Q25" i="1" s="1"/>
  <c r="R23" i="1"/>
  <c r="R24" i="1" s="1"/>
  <c r="R25" i="1" s="1"/>
  <c r="S23" i="1"/>
  <c r="T23" i="1"/>
  <c r="T24" i="1" s="1"/>
  <c r="U23" i="1"/>
  <c r="U24" i="1" s="1"/>
  <c r="U25" i="1" s="1"/>
  <c r="V23" i="1"/>
  <c r="V24" i="1" s="1"/>
  <c r="V25" i="1" s="1"/>
  <c r="W23" i="1"/>
  <c r="X23" i="1"/>
  <c r="Y23" i="1"/>
  <c r="Z23" i="1"/>
  <c r="Z24" i="1" s="1"/>
  <c r="Z25" i="1" s="1"/>
  <c r="AA23" i="1"/>
  <c r="AB23" i="1"/>
  <c r="AB24" i="1" s="1"/>
  <c r="AB25" i="1" s="1"/>
  <c r="AC23" i="1"/>
  <c r="AC24" i="1" s="1"/>
  <c r="AC25" i="1" s="1"/>
  <c r="AD23" i="1"/>
  <c r="AD24" i="1" s="1"/>
  <c r="AD25" i="1" s="1"/>
  <c r="AE23" i="1"/>
  <c r="AF23" i="1"/>
  <c r="AF24" i="1" s="1"/>
  <c r="AF25" i="1" s="1"/>
  <c r="AG23" i="1"/>
  <c r="AG24" i="1" s="1"/>
  <c r="AG25" i="1" s="1"/>
  <c r="AH23" i="1"/>
  <c r="AH24" i="1" s="1"/>
  <c r="AI23" i="1"/>
  <c r="AJ23" i="1"/>
  <c r="AJ24" i="1" s="1"/>
  <c r="AJ25" i="1" s="1"/>
  <c r="AK23" i="1"/>
  <c r="AK24" i="1" s="1"/>
  <c r="AK25" i="1" s="1"/>
  <c r="AL23" i="1"/>
  <c r="AL24" i="1" s="1"/>
  <c r="AL25" i="1" s="1"/>
  <c r="AM23" i="1"/>
  <c r="AN23" i="1"/>
  <c r="AN24" i="1" s="1"/>
  <c r="AO23" i="1"/>
  <c r="AO24" i="1" s="1"/>
  <c r="AO25" i="1" s="1"/>
  <c r="AP23" i="1"/>
  <c r="AP24" i="1" s="1"/>
  <c r="AP25" i="1" s="1"/>
  <c r="AQ23" i="1"/>
  <c r="AR23" i="1"/>
  <c r="AR24" i="1" s="1"/>
  <c r="AR25" i="1" s="1"/>
  <c r="AS23" i="1"/>
  <c r="AS24" i="1" s="1"/>
  <c r="AS25" i="1" s="1"/>
  <c r="AT23" i="1"/>
  <c r="AT24" i="1" s="1"/>
  <c r="AT25" i="1" s="1"/>
  <c r="AU23" i="1"/>
  <c r="AV23" i="1"/>
  <c r="AV24" i="1" s="1"/>
  <c r="AV25" i="1" s="1"/>
  <c r="AW23" i="1"/>
  <c r="AW24" i="1" s="1"/>
  <c r="AW25" i="1" s="1"/>
  <c r="AX23" i="1"/>
  <c r="AX24" i="1" s="1"/>
  <c r="AX25" i="1" s="1"/>
  <c r="AY23" i="1"/>
  <c r="AZ23" i="1"/>
  <c r="AZ24" i="1" s="1"/>
  <c r="AZ25" i="1" s="1"/>
  <c r="BA23" i="1"/>
  <c r="BA24" i="1" s="1"/>
  <c r="BB23" i="1"/>
  <c r="BB24" i="1" s="1"/>
  <c r="BB25" i="1" s="1"/>
  <c r="BC23" i="1"/>
  <c r="BD23" i="1"/>
  <c r="BE23" i="1"/>
  <c r="BE24" i="1" s="1"/>
  <c r="BF23" i="1"/>
  <c r="BF24" i="1" s="1"/>
  <c r="BF25" i="1" s="1"/>
  <c r="BG23" i="1"/>
  <c r="C24" i="1"/>
  <c r="E24" i="1"/>
  <c r="E25" i="1" s="1"/>
  <c r="G24" i="1"/>
  <c r="G25" i="1" s="1"/>
  <c r="K24" i="1"/>
  <c r="K25" i="1" s="1"/>
  <c r="O24" i="1"/>
  <c r="O25" i="1" s="1"/>
  <c r="S24" i="1"/>
  <c r="S25" i="1" s="1"/>
  <c r="W24" i="1"/>
  <c r="W25" i="1" s="1"/>
  <c r="X24" i="1"/>
  <c r="X25" i="1" s="1"/>
  <c r="Y24" i="1"/>
  <c r="Y25" i="1" s="1"/>
  <c r="AA24" i="1"/>
  <c r="AE24" i="1"/>
  <c r="AI24" i="1"/>
  <c r="AI25" i="1" s="1"/>
  <c r="AM24" i="1"/>
  <c r="AM25" i="1" s="1"/>
  <c r="AQ24" i="1"/>
  <c r="AQ25" i="1" s="1"/>
  <c r="AU24" i="1"/>
  <c r="AY24" i="1"/>
  <c r="AY25" i="1" s="1"/>
  <c r="BC24" i="1"/>
  <c r="BC25" i="1" s="1"/>
  <c r="BD24" i="1"/>
  <c r="BD25" i="1" s="1"/>
  <c r="BG24" i="1"/>
  <c r="BG25" i="1" s="1"/>
  <c r="AE25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F66" i="1"/>
  <c r="AG66" i="1" s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F44" i="1"/>
  <c r="AG44" i="1" s="1"/>
  <c r="AF51" i="1" l="1"/>
  <c r="AG51" i="1" s="1"/>
  <c r="E131" i="1"/>
  <c r="C132" i="1"/>
  <c r="AF59" i="1"/>
  <c r="AG59" i="1" s="1"/>
  <c r="E139" i="1"/>
  <c r="C140" i="1"/>
  <c r="AF70" i="1"/>
  <c r="AG70" i="1" s="1"/>
  <c r="E150" i="1"/>
  <c r="C151" i="1"/>
  <c r="AF82" i="1"/>
  <c r="AG82" i="1" s="1"/>
  <c r="C163" i="1"/>
  <c r="E162" i="1"/>
  <c r="AF90" i="1"/>
  <c r="AG90" i="1" s="1"/>
  <c r="C171" i="1"/>
  <c r="E170" i="1"/>
  <c r="AF56" i="1"/>
  <c r="AG56" i="1" s="1"/>
  <c r="E136" i="1"/>
  <c r="C137" i="1"/>
  <c r="AF64" i="1"/>
  <c r="AG64" i="1" s="1"/>
  <c r="E144" i="1"/>
  <c r="C145" i="1"/>
  <c r="AF49" i="1"/>
  <c r="AG49" i="1" s="1"/>
  <c r="C130" i="1"/>
  <c r="E129" i="1"/>
  <c r="AF61" i="1"/>
  <c r="AG61" i="1" s="1"/>
  <c r="C142" i="1"/>
  <c r="E141" i="1"/>
  <c r="AF68" i="1"/>
  <c r="AG68" i="1" s="1"/>
  <c r="C149" i="1"/>
  <c r="E148" i="1"/>
  <c r="AF76" i="1"/>
  <c r="AG76" i="1" s="1"/>
  <c r="E156" i="1"/>
  <c r="C157" i="1"/>
  <c r="AF84" i="1"/>
  <c r="AG84" i="1" s="1"/>
  <c r="E164" i="1"/>
  <c r="C165" i="1"/>
  <c r="AF92" i="1"/>
  <c r="AG92" i="1" s="1"/>
  <c r="E172" i="1"/>
  <c r="C173" i="1"/>
  <c r="AF46" i="1"/>
  <c r="AG46" i="1" s="1"/>
  <c r="C127" i="1"/>
  <c r="AF50" i="1"/>
  <c r="AG50" i="1" s="1"/>
  <c r="E130" i="1"/>
  <c r="C131" i="1"/>
  <c r="AF54" i="1"/>
  <c r="AG54" i="1" s="1"/>
  <c r="C135" i="1"/>
  <c r="E134" i="1"/>
  <c r="AF58" i="1"/>
  <c r="AG58" i="1" s="1"/>
  <c r="E138" i="1"/>
  <c r="C139" i="1"/>
  <c r="AF62" i="1"/>
  <c r="AG62" i="1" s="1"/>
  <c r="E142" i="1"/>
  <c r="C143" i="1"/>
  <c r="E146" i="1"/>
  <c r="C147" i="1"/>
  <c r="AF69" i="1"/>
  <c r="AG69" i="1" s="1"/>
  <c r="C150" i="1"/>
  <c r="E149" i="1"/>
  <c r="AF73" i="1"/>
  <c r="AG73" i="1" s="1"/>
  <c r="C154" i="1"/>
  <c r="E153" i="1"/>
  <c r="AF77" i="1"/>
  <c r="AG77" i="1" s="1"/>
  <c r="C158" i="1"/>
  <c r="E157" i="1"/>
  <c r="AF81" i="1"/>
  <c r="AG81" i="1" s="1"/>
  <c r="C162" i="1"/>
  <c r="E161" i="1"/>
  <c r="AF85" i="1"/>
  <c r="AG85" i="1" s="1"/>
  <c r="C166" i="1"/>
  <c r="E165" i="1"/>
  <c r="AF89" i="1"/>
  <c r="AG89" i="1" s="1"/>
  <c r="C170" i="1"/>
  <c r="E169" i="1"/>
  <c r="AF93" i="1"/>
  <c r="AG93" i="1" s="1"/>
  <c r="C174" i="1"/>
  <c r="E173" i="1"/>
  <c r="AF97" i="1"/>
  <c r="AG97" i="1" s="1"/>
  <c r="C178" i="1"/>
  <c r="E177" i="1"/>
  <c r="X3" i="1"/>
  <c r="X4" i="1" s="1"/>
  <c r="AF74" i="1"/>
  <c r="AG74" i="1" s="1"/>
  <c r="C155" i="1"/>
  <c r="E154" i="1"/>
  <c r="AF86" i="1"/>
  <c r="AG86" i="1" s="1"/>
  <c r="C167" i="1"/>
  <c r="E166" i="1"/>
  <c r="C179" i="1"/>
  <c r="E178" i="1"/>
  <c r="AF48" i="1"/>
  <c r="AG48" i="1" s="1"/>
  <c r="E128" i="1"/>
  <c r="C129" i="1"/>
  <c r="AF67" i="1"/>
  <c r="AG67" i="1" s="1"/>
  <c r="E147" i="1"/>
  <c r="C148" i="1"/>
  <c r="AF75" i="1"/>
  <c r="AG75" i="1" s="1"/>
  <c r="E155" i="1"/>
  <c r="C156" i="1"/>
  <c r="AF79" i="1"/>
  <c r="AG79" i="1" s="1"/>
  <c r="E159" i="1"/>
  <c r="C160" i="1"/>
  <c r="AF83" i="1"/>
  <c r="AG83" i="1" s="1"/>
  <c r="E163" i="1"/>
  <c r="C164" i="1"/>
  <c r="AF87" i="1"/>
  <c r="AG87" i="1" s="1"/>
  <c r="E167" i="1"/>
  <c r="C168" i="1"/>
  <c r="AF91" i="1"/>
  <c r="AG91" i="1" s="1"/>
  <c r="E171" i="1"/>
  <c r="C172" i="1"/>
  <c r="AF95" i="1"/>
  <c r="AG95" i="1" s="1"/>
  <c r="E175" i="1"/>
  <c r="C176" i="1"/>
  <c r="AF99" i="1"/>
  <c r="AG99" i="1" s="1"/>
  <c r="E179" i="1"/>
  <c r="C180" i="1"/>
  <c r="AF47" i="1"/>
  <c r="AG47" i="1" s="1"/>
  <c r="B137" i="1" s="1"/>
  <c r="E127" i="1"/>
  <c r="C128" i="1"/>
  <c r="AF55" i="1"/>
  <c r="AG55" i="1" s="1"/>
  <c r="E135" i="1"/>
  <c r="C136" i="1"/>
  <c r="AF63" i="1"/>
  <c r="AG63" i="1" s="1"/>
  <c r="E143" i="1"/>
  <c r="C144" i="1"/>
  <c r="AF78" i="1"/>
  <c r="AG78" i="1" s="1"/>
  <c r="C159" i="1"/>
  <c r="E158" i="1"/>
  <c r="AF94" i="1"/>
  <c r="AG94" i="1" s="1"/>
  <c r="C175" i="1"/>
  <c r="E174" i="1"/>
  <c r="AF52" i="1"/>
  <c r="AG52" i="1" s="1"/>
  <c r="C133" i="1"/>
  <c r="E132" i="1"/>
  <c r="AF60" i="1"/>
  <c r="AG60" i="1" s="1"/>
  <c r="E140" i="1"/>
  <c r="C141" i="1"/>
  <c r="AF71" i="1"/>
  <c r="AG71" i="1" s="1"/>
  <c r="E151" i="1"/>
  <c r="C152" i="1"/>
  <c r="AF53" i="1"/>
  <c r="AG53" i="1" s="1"/>
  <c r="C134" i="1"/>
  <c r="E133" i="1"/>
  <c r="AF57" i="1"/>
  <c r="AG57" i="1" s="1"/>
  <c r="C138" i="1"/>
  <c r="E137" i="1"/>
  <c r="AF65" i="1"/>
  <c r="AG65" i="1" s="1"/>
  <c r="C146" i="1"/>
  <c r="E145" i="1"/>
  <c r="AF72" i="1"/>
  <c r="AG72" i="1" s="1"/>
  <c r="E152" i="1"/>
  <c r="C153" i="1"/>
  <c r="AF80" i="1"/>
  <c r="AG80" i="1" s="1"/>
  <c r="E160" i="1"/>
  <c r="C161" i="1"/>
  <c r="AF88" i="1"/>
  <c r="AG88" i="1" s="1"/>
  <c r="E168" i="1"/>
  <c r="C169" i="1"/>
  <c r="AF96" i="1"/>
  <c r="AG96" i="1" s="1"/>
  <c r="E176" i="1"/>
  <c r="C177" i="1"/>
  <c r="AF100" i="1"/>
  <c r="AG100" i="1" s="1"/>
  <c r="E180" i="1"/>
  <c r="C181" i="1"/>
  <c r="AN25" i="1"/>
  <c r="I32" i="1"/>
  <c r="AF45" i="1"/>
  <c r="AG45" i="1" s="1"/>
  <c r="B141" i="1" s="1"/>
  <c r="E125" i="1"/>
  <c r="C25" i="1"/>
  <c r="C32" i="1"/>
  <c r="T25" i="1"/>
  <c r="F32" i="1"/>
  <c r="C126" i="1"/>
  <c r="AA25" i="1"/>
  <c r="G32" i="1"/>
  <c r="D32" i="1"/>
  <c r="AH25" i="1"/>
  <c r="H32" i="1"/>
  <c r="AF98" i="1"/>
  <c r="AG98" i="1" s="1"/>
  <c r="AU25" i="1"/>
  <c r="J32" i="1"/>
  <c r="BE25" i="1"/>
  <c r="L32" i="1"/>
  <c r="BA25" i="1"/>
  <c r="K32" i="1"/>
  <c r="M25" i="1"/>
  <c r="E32" i="1"/>
  <c r="AK50" i="1"/>
  <c r="AL50" i="1" s="1"/>
  <c r="B126" i="1"/>
  <c r="E124" i="1"/>
  <c r="AK51" i="1"/>
  <c r="C125" i="1"/>
  <c r="AK44" i="1"/>
  <c r="AL44" i="1" s="1"/>
  <c r="B125" i="1"/>
  <c r="E126" i="1"/>
  <c r="AL51" i="1"/>
  <c r="C18" i="1"/>
  <c r="C15" i="1"/>
  <c r="X7" i="1" l="1"/>
  <c r="X8" i="1" s="1"/>
  <c r="X5" i="1"/>
  <c r="X6" i="1" s="1"/>
  <c r="AK46" i="1"/>
  <c r="AL46" i="1" s="1"/>
  <c r="B160" i="1"/>
  <c r="B172" i="1"/>
  <c r="B170" i="1"/>
  <c r="B146" i="1"/>
  <c r="B130" i="1"/>
  <c r="B158" i="1"/>
  <c r="B167" i="1"/>
  <c r="B151" i="1"/>
  <c r="B135" i="1"/>
  <c r="B152" i="1"/>
  <c r="B181" i="1"/>
  <c r="B165" i="1"/>
  <c r="B149" i="1"/>
  <c r="B133" i="1"/>
  <c r="B164" i="1"/>
  <c r="B180" i="1"/>
  <c r="B178" i="1"/>
  <c r="B150" i="1"/>
  <c r="B134" i="1"/>
  <c r="B162" i="1"/>
  <c r="B171" i="1"/>
  <c r="B155" i="1"/>
  <c r="B139" i="1"/>
  <c r="B156" i="1"/>
  <c r="B136" i="1"/>
  <c r="B169" i="1"/>
  <c r="B153" i="1"/>
  <c r="AK52" i="1"/>
  <c r="AL52" i="1" s="1"/>
  <c r="AK49" i="1"/>
  <c r="AL49" i="1" s="1"/>
  <c r="B168" i="1"/>
  <c r="B148" i="1"/>
  <c r="B166" i="1"/>
  <c r="B142" i="1"/>
  <c r="B128" i="1"/>
  <c r="B179" i="1"/>
  <c r="B163" i="1"/>
  <c r="B147" i="1"/>
  <c r="B131" i="1"/>
  <c r="B144" i="1"/>
  <c r="B177" i="1"/>
  <c r="B161" i="1"/>
  <c r="B145" i="1"/>
  <c r="B129" i="1"/>
  <c r="B193" i="1"/>
  <c r="B194" i="1"/>
  <c r="B192" i="1"/>
  <c r="AK48" i="1"/>
  <c r="AL48" i="1" s="1"/>
  <c r="B195" i="1" s="1"/>
  <c r="AK47" i="1"/>
  <c r="AK45" i="1"/>
  <c r="AL45" i="1" s="1"/>
  <c r="B197" i="1" s="1"/>
  <c r="AD3" i="1"/>
  <c r="AD4" i="1" s="1"/>
  <c r="B176" i="1"/>
  <c r="B132" i="1"/>
  <c r="B154" i="1"/>
  <c r="B138" i="1"/>
  <c r="B174" i="1"/>
  <c r="B175" i="1"/>
  <c r="B159" i="1"/>
  <c r="B143" i="1"/>
  <c r="B127" i="1"/>
  <c r="B140" i="1"/>
  <c r="B173" i="1"/>
  <c r="B157" i="1"/>
  <c r="B191" i="1"/>
  <c r="AK53" i="1"/>
  <c r="AL53" i="1" s="1"/>
  <c r="K34" i="1"/>
  <c r="K33" i="1"/>
  <c r="F34" i="1"/>
  <c r="L33" i="1"/>
  <c r="C33" i="1"/>
  <c r="I34" i="1"/>
  <c r="E34" i="1"/>
  <c r="AL47" i="1"/>
  <c r="C28" i="1"/>
  <c r="C27" i="1"/>
  <c r="C14" i="1"/>
  <c r="C16" i="1" s="1"/>
  <c r="C19" i="1" s="1"/>
  <c r="G34" i="1" s="1"/>
  <c r="B200" i="1" l="1"/>
  <c r="AD7" i="1"/>
  <c r="AD8" i="1" s="1"/>
  <c r="AD5" i="1"/>
  <c r="AD6" i="1" s="1"/>
  <c r="B198" i="1"/>
  <c r="B199" i="1"/>
  <c r="J34" i="1"/>
  <c r="D195" i="1"/>
  <c r="D200" i="1"/>
  <c r="D194" i="1"/>
  <c r="D196" i="1"/>
  <c r="D198" i="1"/>
  <c r="D192" i="1"/>
  <c r="D193" i="1"/>
  <c r="D197" i="1"/>
  <c r="D199" i="1"/>
  <c r="H34" i="1"/>
  <c r="D34" i="1"/>
  <c r="B196" i="1"/>
  <c r="C34" i="1"/>
  <c r="AM53" i="1"/>
  <c r="D191" i="1"/>
  <c r="L34" i="1"/>
  <c r="AN47" i="1"/>
  <c r="AN48" i="1"/>
  <c r="AN51" i="1"/>
  <c r="AN52" i="1"/>
  <c r="AN49" i="1"/>
  <c r="AM49" i="1"/>
  <c r="AN45" i="1"/>
  <c r="AM44" i="1"/>
  <c r="AN44" i="1"/>
  <c r="AM50" i="1"/>
  <c r="AM47" i="1"/>
  <c r="AM51" i="1"/>
  <c r="AN53" i="1"/>
  <c r="AN46" i="1"/>
  <c r="AM48" i="1"/>
  <c r="AM52" i="1"/>
  <c r="AM45" i="1"/>
  <c r="AM46" i="1"/>
  <c r="AN50" i="1"/>
  <c r="K35" i="1"/>
  <c r="H33" i="1"/>
  <c r="H35" i="1" s="1"/>
  <c r="E33" i="1"/>
  <c r="E35" i="1" s="1"/>
  <c r="F33" i="1"/>
  <c r="F35" i="1" s="1"/>
  <c r="L35" i="1"/>
  <c r="D33" i="1"/>
  <c r="D35" i="1" s="1"/>
  <c r="G33" i="1"/>
  <c r="G35" i="1" s="1"/>
  <c r="I33" i="1"/>
  <c r="I35" i="1" s="1"/>
  <c r="J33" i="1"/>
  <c r="J35" i="1" s="1"/>
  <c r="C37" i="1"/>
  <c r="C38" i="1" l="1"/>
  <c r="C35" i="1"/>
</calcChain>
</file>

<file path=xl/sharedStrings.xml><?xml version="1.0" encoding="utf-8"?>
<sst xmlns="http://schemas.openxmlformats.org/spreadsheetml/2006/main" count="267" uniqueCount="133">
  <si>
    <t>Вибірка</t>
  </si>
  <si>
    <t>Дискретний варіаційний ряд</t>
  </si>
  <si>
    <r>
      <t>X</t>
    </r>
    <r>
      <rPr>
        <sz val="8"/>
        <color theme="1"/>
        <rFont val="Calibri"/>
        <family val="2"/>
        <charset val="204"/>
        <scheme val="minor"/>
      </rPr>
      <t>i</t>
    </r>
  </si>
  <si>
    <r>
      <t>n</t>
    </r>
    <r>
      <rPr>
        <sz val="8"/>
        <color theme="1"/>
        <rFont val="Calibri"/>
        <family val="2"/>
        <charset val="204"/>
        <scheme val="minor"/>
      </rPr>
      <t>i</t>
    </r>
  </si>
  <si>
    <t>Інтервальний варіаційний ряд</t>
  </si>
  <si>
    <r>
      <t>ω</t>
    </r>
    <r>
      <rPr>
        <sz val="8"/>
        <color theme="1"/>
        <rFont val="Calibri"/>
        <family val="2"/>
        <charset val="204"/>
      </rPr>
      <t>i</t>
    </r>
  </si>
  <si>
    <t>Дані про вибірку</t>
  </si>
  <si>
    <t>[132,9;139,8)</t>
  </si>
  <si>
    <t>[126;132,9)</t>
  </si>
  <si>
    <t>[139,8;146,7)</t>
  </si>
  <si>
    <t>[146,7;153,6)</t>
  </si>
  <si>
    <t>[153,6;160,5)</t>
  </si>
  <si>
    <t>[160,5;167,4)</t>
  </si>
  <si>
    <t>[167,4;174,3)</t>
  </si>
  <si>
    <t>[174,3;181,2)</t>
  </si>
  <si>
    <r>
      <t>Х</t>
    </r>
    <r>
      <rPr>
        <sz val="9"/>
        <color theme="1"/>
        <rFont val="Calibri"/>
        <family val="2"/>
        <charset val="204"/>
        <scheme val="minor"/>
      </rPr>
      <t xml:space="preserve">мін </t>
    </r>
  </si>
  <si>
    <r>
      <t>Х</t>
    </r>
    <r>
      <rPr>
        <sz val="9"/>
        <color theme="1"/>
        <rFont val="Calibri"/>
        <family val="2"/>
        <charset val="204"/>
        <scheme val="minor"/>
      </rPr>
      <t xml:space="preserve">макс </t>
    </r>
  </si>
  <si>
    <r>
      <t>n</t>
    </r>
    <r>
      <rPr>
        <sz val="11"/>
        <color theme="1"/>
        <rFont val="Calibri"/>
        <family val="2"/>
        <charset val="204"/>
        <scheme val="minor"/>
      </rPr>
      <t>*</t>
    </r>
    <r>
      <rPr>
        <sz val="9"/>
        <color theme="1"/>
        <rFont val="Calibri"/>
        <family val="2"/>
        <charset val="204"/>
        <scheme val="minor"/>
      </rPr>
      <t>i</t>
    </r>
  </si>
  <si>
    <t>[181,2;188,1)</t>
  </si>
  <si>
    <r>
      <t xml:space="preserve">Сума частот </t>
    </r>
    <r>
      <rPr>
        <sz val="12"/>
        <color theme="1"/>
        <rFont val="Calibri"/>
        <family val="2"/>
        <charset val="204"/>
      </rPr>
      <t>Σn</t>
    </r>
    <r>
      <rPr>
        <sz val="10.199999999999999"/>
        <color theme="1"/>
        <rFont val="Calibri"/>
        <family val="2"/>
      </rPr>
      <t>i</t>
    </r>
  </si>
  <si>
    <r>
      <t>Сума відносних частот  Σω</t>
    </r>
    <r>
      <rPr>
        <sz val="10"/>
        <color theme="1"/>
        <rFont val="Calibri"/>
        <family val="2"/>
        <charset val="204"/>
        <scheme val="minor"/>
      </rPr>
      <t>i</t>
    </r>
  </si>
  <si>
    <t>[188,1;195]</t>
  </si>
  <si>
    <r>
      <t xml:space="preserve">Сума частот </t>
    </r>
    <r>
      <rPr>
        <sz val="12"/>
        <color theme="1"/>
        <rFont val="Calibri"/>
        <family val="2"/>
        <charset val="204"/>
      </rPr>
      <t>Σn</t>
    </r>
    <r>
      <rPr>
        <sz val="11"/>
        <color theme="1"/>
        <rFont val="Calibri"/>
        <family val="2"/>
        <charset val="204"/>
      </rPr>
      <t>*</t>
    </r>
    <r>
      <rPr>
        <sz val="10.199999999999999"/>
        <color theme="1"/>
        <rFont val="Calibri"/>
        <family val="2"/>
      </rPr>
      <t>i</t>
    </r>
  </si>
  <si>
    <r>
      <t>ω</t>
    </r>
    <r>
      <rPr>
        <sz val="11"/>
        <color theme="1"/>
        <rFont val="Calibri"/>
        <family val="2"/>
        <charset val="204"/>
        <scheme val="minor"/>
      </rPr>
      <t>*</t>
    </r>
    <r>
      <rPr>
        <sz val="9"/>
        <color theme="1"/>
        <rFont val="Calibri"/>
        <family val="2"/>
        <charset val="204"/>
        <scheme val="minor"/>
      </rPr>
      <t>i</t>
    </r>
  </si>
  <si>
    <r>
      <t>[x</t>
    </r>
    <r>
      <rPr>
        <sz val="8"/>
        <color theme="1"/>
        <rFont val="Calibri"/>
        <family val="2"/>
        <charset val="204"/>
        <scheme val="minor"/>
      </rPr>
      <t xml:space="preserve">i </t>
    </r>
    <r>
      <rPr>
        <sz val="12"/>
        <color theme="1"/>
        <rFont val="Calibri"/>
        <family val="2"/>
        <charset val="204"/>
        <scheme val="minor"/>
      </rPr>
      <t>; x</t>
    </r>
    <r>
      <rPr>
        <sz val="9"/>
        <color theme="1"/>
        <rFont val="Calibri"/>
        <family val="2"/>
        <charset val="204"/>
        <scheme val="minor"/>
      </rPr>
      <t>i+1</t>
    </r>
    <r>
      <rPr>
        <sz val="12"/>
        <color theme="1"/>
        <rFont val="Calibri"/>
        <family val="2"/>
        <charset val="204"/>
        <scheme val="minor"/>
      </rPr>
      <t>)</t>
    </r>
  </si>
  <si>
    <r>
      <t xml:space="preserve"> Сума відносних частот  Σω</t>
    </r>
    <r>
      <rPr>
        <sz val="11"/>
        <color theme="1"/>
        <rFont val="Calibri"/>
        <family val="2"/>
        <charset val="204"/>
        <scheme val="minor"/>
      </rPr>
      <t>*</t>
    </r>
    <r>
      <rPr>
        <sz val="10"/>
        <color theme="1"/>
        <rFont val="Calibri"/>
        <family val="2"/>
        <charset val="204"/>
        <scheme val="minor"/>
      </rPr>
      <t>i</t>
    </r>
  </si>
  <si>
    <r>
      <t>ω*</t>
    </r>
    <r>
      <rPr>
        <sz val="9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charset val="204"/>
        <scheme val="minor"/>
      </rPr>
      <t>/h</t>
    </r>
  </si>
  <si>
    <r>
      <t>n*</t>
    </r>
    <r>
      <rPr>
        <sz val="9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charset val="204"/>
        <scheme val="minor"/>
      </rPr>
      <t>/h</t>
    </r>
  </si>
  <si>
    <t>Емпірична функція розподілу для дискретного статистичного розподілу</t>
  </si>
  <si>
    <t>x*i</t>
  </si>
  <si>
    <t>[xi ; xi+1)</t>
  </si>
  <si>
    <t>n*i</t>
  </si>
  <si>
    <t>ω*i</t>
  </si>
  <si>
    <t>n*i/h</t>
  </si>
  <si>
    <t>ω*i/h</t>
  </si>
  <si>
    <t>Таблиці в перевернутому вигляді</t>
  </si>
  <si>
    <t>x &lt;=</t>
  </si>
  <si>
    <t>&lt; x &lt;=</t>
  </si>
  <si>
    <t>F*(x)</t>
  </si>
  <si>
    <t>F*(x) =</t>
  </si>
  <si>
    <t>x =</t>
  </si>
  <si>
    <t>х =</t>
  </si>
  <si>
    <t>Емпірична функція розподілу для інтервального статистичного розподілу</t>
  </si>
  <si>
    <t>Умова</t>
  </si>
  <si>
    <t>х &gt;=</t>
  </si>
  <si>
    <t>Довжина інтервалів h</t>
  </si>
  <si>
    <t>Кількість інтервалів m</t>
  </si>
  <si>
    <t>Об'єм вибірки n</t>
  </si>
  <si>
    <t>Розмах вибірки r</t>
  </si>
  <si>
    <r>
      <t>Центр x</t>
    </r>
    <r>
      <rPr>
        <sz val="11"/>
        <color theme="1"/>
        <rFont val="Calibri"/>
        <family val="2"/>
        <charset val="204"/>
        <scheme val="minor"/>
      </rPr>
      <t>*</t>
    </r>
    <r>
      <rPr>
        <sz val="9"/>
        <color theme="1"/>
        <rFont val="Calibri"/>
        <family val="2"/>
        <charset val="204"/>
        <scheme val="minor"/>
      </rPr>
      <t>i</t>
    </r>
  </si>
  <si>
    <t>Медіана Ме</t>
  </si>
  <si>
    <t>Мода Мо</t>
  </si>
  <si>
    <t>150;151;154;163;164</t>
  </si>
  <si>
    <t>Значення</t>
  </si>
  <si>
    <r>
      <t>x</t>
    </r>
    <r>
      <rPr>
        <sz val="9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scheme val="minor"/>
      </rPr>
      <t xml:space="preserve"> - початок модального інтервалу</t>
    </r>
  </si>
  <si>
    <t>h - довжина часткового інтервалу</t>
  </si>
  <si>
    <r>
      <t>n</t>
    </r>
    <r>
      <rPr>
        <sz val="8"/>
        <color theme="1"/>
        <rFont val="Calibri"/>
        <family val="2"/>
        <charset val="204"/>
        <scheme val="minor"/>
      </rPr>
      <t>Мо</t>
    </r>
    <r>
      <rPr>
        <sz val="12"/>
        <color theme="1"/>
        <rFont val="Calibri"/>
        <family val="2"/>
        <charset val="204"/>
        <scheme val="minor"/>
      </rPr>
      <t xml:space="preserve"> -</t>
    </r>
    <r>
      <rPr>
        <sz val="12"/>
        <color theme="1"/>
        <rFont val="Calibri"/>
        <family val="2"/>
        <scheme val="minor"/>
      </rPr>
      <t xml:space="preserve"> частота модального інтервалу</t>
    </r>
  </si>
  <si>
    <r>
      <t>n</t>
    </r>
    <r>
      <rPr>
        <sz val="8"/>
        <color theme="1"/>
        <rFont val="Calibri"/>
        <family val="2"/>
        <charset val="204"/>
        <scheme val="minor"/>
      </rPr>
      <t>Мо-1</t>
    </r>
    <r>
      <rPr>
        <sz val="12"/>
        <color theme="1"/>
        <rFont val="Calibri"/>
        <family val="2"/>
        <scheme val="minor"/>
      </rPr>
      <t>-частота домодального інтервалу</t>
    </r>
  </si>
  <si>
    <r>
      <t>n</t>
    </r>
    <r>
      <rPr>
        <sz val="8"/>
        <color theme="1"/>
        <rFont val="Calibri"/>
        <family val="2"/>
        <charset val="204"/>
        <scheme val="minor"/>
      </rPr>
      <t>Мо+1</t>
    </r>
    <r>
      <rPr>
        <sz val="12"/>
        <color theme="1"/>
        <rFont val="Calibri"/>
        <family val="2"/>
        <scheme val="minor"/>
      </rPr>
      <t>-частота післямодального інтервалу</t>
    </r>
  </si>
  <si>
    <t>Аргументи для рахування Медіани</t>
  </si>
  <si>
    <t>Аргументи для рахування Моди</t>
  </si>
  <si>
    <t>Дані, отриманні з дискретого розподілу</t>
  </si>
  <si>
    <t>Дані, отриманні з інтервального розподілу</t>
  </si>
  <si>
    <t>Номер</t>
  </si>
  <si>
    <t>xi - початок  інтервалу</t>
  </si>
  <si>
    <r>
      <t>F*(x</t>
    </r>
    <r>
      <rPr>
        <sz val="9"/>
        <color theme="1"/>
        <rFont val="Calibri"/>
        <family val="2"/>
        <charset val="204"/>
        <scheme val="minor"/>
      </rPr>
      <t>i-1</t>
    </r>
    <r>
      <rPr>
        <sz val="12"/>
        <color theme="1"/>
        <rFont val="Calibri"/>
        <family val="2"/>
        <scheme val="minor"/>
      </rPr>
      <t>) - відносна частота попереднього</t>
    </r>
  </si>
  <si>
    <r>
      <t>F*(x</t>
    </r>
    <r>
      <rPr>
        <sz val="9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scheme val="minor"/>
      </rPr>
      <t>) -відносна частота наступного</t>
    </r>
  </si>
  <si>
    <r>
      <t>Вибіркова середня величина х</t>
    </r>
    <r>
      <rPr>
        <sz val="9"/>
        <color theme="1"/>
        <rFont val="Calibri"/>
        <family val="2"/>
        <charset val="204"/>
        <scheme val="minor"/>
      </rPr>
      <t>в</t>
    </r>
  </si>
  <si>
    <r>
      <t>Дисперсія D</t>
    </r>
    <r>
      <rPr>
        <sz val="9"/>
        <color theme="1"/>
        <rFont val="Calibri"/>
        <family val="2"/>
        <charset val="204"/>
        <scheme val="minor"/>
      </rPr>
      <t>в</t>
    </r>
  </si>
  <si>
    <r>
      <t>Cереднє квадратичне відхилення б</t>
    </r>
    <r>
      <rPr>
        <sz val="9"/>
        <color theme="1"/>
        <rFont val="Calibri"/>
        <family val="2"/>
        <charset val="204"/>
        <scheme val="minor"/>
      </rPr>
      <t>в</t>
    </r>
    <r>
      <rPr>
        <sz val="12"/>
        <color theme="1"/>
        <rFont val="Calibri"/>
        <family val="2"/>
        <scheme val="minor"/>
      </rPr>
      <t xml:space="preserve">
середнє квадратичне відхилення </t>
    </r>
  </si>
  <si>
    <t>Коефіцієнт варіації V , %</t>
  </si>
  <si>
    <t>Виправлена дисперсія s^2</t>
  </si>
  <si>
    <t>Виправлене cереднє квадратичне відхилення s</t>
  </si>
  <si>
    <t>Числові характеристики для дискретного розподілу</t>
  </si>
  <si>
    <t>Числові характеристики для інтервального розподілу</t>
  </si>
  <si>
    <r>
      <t>Вибіркова середня величина x</t>
    </r>
    <r>
      <rPr>
        <sz val="9"/>
        <color theme="1"/>
        <rFont val="Calibri"/>
        <family val="2"/>
        <charset val="204"/>
        <scheme val="minor"/>
      </rPr>
      <t>в</t>
    </r>
  </si>
  <si>
    <t>Об'єм вибірки</t>
  </si>
  <si>
    <r>
      <t xml:space="preserve">Надійність </t>
    </r>
    <r>
      <rPr>
        <sz val="12"/>
        <color theme="1"/>
        <rFont val="Calibri"/>
        <family val="2"/>
        <charset val="204"/>
      </rPr>
      <t>y</t>
    </r>
  </si>
  <si>
    <t>Функція Лапласса Ф(t)</t>
  </si>
  <si>
    <t>Розвязок рівняння t</t>
  </si>
  <si>
    <t>Нижня межа довірчого інтервалу</t>
  </si>
  <si>
    <t>Верхня межа довірчого інтервалу</t>
  </si>
  <si>
    <t>[126;139,8)</t>
  </si>
  <si>
    <t>[181,2;195]</t>
  </si>
  <si>
    <t>Кількість інтервалів k = 8</t>
  </si>
  <si>
    <t>То поставимо відповідні крайні інтеграли</t>
  </si>
  <si>
    <t>Інтервали</t>
  </si>
  <si>
    <r>
      <t>n</t>
    </r>
    <r>
      <rPr>
        <sz val="10"/>
        <color rgb="FF000000"/>
        <rFont val="Calibri"/>
        <family val="2"/>
        <charset val="204"/>
      </rPr>
      <t>i</t>
    </r>
  </si>
  <si>
    <r>
      <t>[x</t>
    </r>
    <r>
      <rPr>
        <sz val="10"/>
        <color rgb="FF000000"/>
        <rFont val="Calibri"/>
        <family val="2"/>
        <charset val="204"/>
      </rPr>
      <t>i</t>
    </r>
    <r>
      <rPr>
        <sz val="14"/>
        <color rgb="FF000000"/>
        <rFont val="Calibri"/>
        <family val="2"/>
        <charset val="204"/>
      </rPr>
      <t xml:space="preserve"> ; x</t>
    </r>
    <r>
      <rPr>
        <sz val="10"/>
        <color rgb="FF000000"/>
        <rFont val="Calibri"/>
        <family val="2"/>
        <charset val="204"/>
      </rPr>
      <t>i+1</t>
    </r>
    <r>
      <rPr>
        <sz val="14"/>
        <color rgb="FF000000"/>
        <rFont val="Calibri"/>
        <family val="2"/>
        <charset val="204"/>
      </rPr>
      <t>)</t>
    </r>
  </si>
  <si>
    <r>
      <t>n*</t>
    </r>
    <r>
      <rPr>
        <sz val="10"/>
        <color rgb="FF000000"/>
        <rFont val="Calibri"/>
        <family val="2"/>
        <charset val="204"/>
      </rPr>
      <t>i</t>
    </r>
  </si>
  <si>
    <r>
      <t>ω*</t>
    </r>
    <r>
      <rPr>
        <sz val="10"/>
        <color rgb="FF000000"/>
        <rFont val="Calibri"/>
        <family val="2"/>
        <charset val="204"/>
      </rPr>
      <t>i</t>
    </r>
  </si>
  <si>
    <r>
      <t>n*</t>
    </r>
    <r>
      <rPr>
        <sz val="10"/>
        <color rgb="FF000000"/>
        <rFont val="Calibri"/>
        <family val="2"/>
        <charset val="204"/>
      </rPr>
      <t>i</t>
    </r>
    <r>
      <rPr>
        <sz val="14"/>
        <color rgb="FF000000"/>
        <rFont val="Calibri"/>
        <family val="2"/>
        <charset val="204"/>
      </rPr>
      <t>/h</t>
    </r>
  </si>
  <si>
    <r>
      <t>ω*</t>
    </r>
    <r>
      <rPr>
        <sz val="10"/>
        <color rgb="FF000000"/>
        <rFont val="Calibri"/>
        <family val="2"/>
        <charset val="204"/>
      </rPr>
      <t>i</t>
    </r>
    <r>
      <rPr>
        <sz val="14"/>
        <color rgb="FF000000"/>
        <rFont val="Calibri"/>
        <family val="2"/>
        <charset val="204"/>
      </rPr>
      <t>/h</t>
    </r>
  </si>
  <si>
    <r>
      <t>x*</t>
    </r>
    <r>
      <rPr>
        <sz val="10"/>
        <color rgb="FF000000"/>
        <rFont val="Calibri"/>
        <family val="2"/>
        <charset val="204"/>
      </rPr>
      <t>i</t>
    </r>
  </si>
  <si>
    <r>
      <t>x</t>
    </r>
    <r>
      <rPr>
        <sz val="10"/>
        <color theme="1"/>
        <rFont val="Calibri"/>
        <family val="2"/>
        <charset val="204"/>
        <scheme val="minor"/>
      </rPr>
      <t>i+1</t>
    </r>
  </si>
  <si>
    <r>
      <t>x</t>
    </r>
    <r>
      <rPr>
        <sz val="10"/>
        <color theme="1"/>
        <rFont val="Calibri"/>
        <family val="2"/>
        <charset val="204"/>
        <scheme val="minor"/>
      </rPr>
      <t>i</t>
    </r>
  </si>
  <si>
    <r>
      <t>n</t>
    </r>
    <r>
      <rPr>
        <sz val="10"/>
        <color theme="1"/>
        <rFont val="Calibri"/>
        <family val="2"/>
        <charset val="204"/>
        <scheme val="minor"/>
      </rPr>
      <t>i</t>
    </r>
  </si>
  <si>
    <r>
      <t xml:space="preserve">Середнє квадратичне відхилення </t>
    </r>
    <r>
      <rPr>
        <sz val="12"/>
        <color theme="1"/>
        <rFont val="Calibri"/>
        <family val="2"/>
        <charset val="204"/>
      </rPr>
      <t>σ</t>
    </r>
  </si>
  <si>
    <r>
      <t>Нормально розподілена велечина визначена на інтервалі (-</t>
    </r>
    <r>
      <rPr>
        <sz val="12"/>
        <color theme="1"/>
        <rFont val="Algerian"/>
        <family val="5"/>
      </rPr>
      <t>∞</t>
    </r>
    <r>
      <rPr>
        <sz val="12"/>
        <color theme="1"/>
        <rFont val="Calibri"/>
        <family val="2"/>
        <charset val="204"/>
        <scheme val="minor"/>
      </rPr>
      <t>; +</t>
    </r>
    <r>
      <rPr>
        <sz val="12"/>
        <color theme="1"/>
        <rFont val="Algerian"/>
        <family val="5"/>
      </rPr>
      <t>∞</t>
    </r>
    <r>
      <rPr>
        <sz val="12"/>
        <color theme="1"/>
        <rFont val="Calibri"/>
        <family val="2"/>
        <charset val="204"/>
      </rPr>
      <t xml:space="preserve"> )</t>
    </r>
  </si>
  <si>
    <t xml:space="preserve"> -∞</t>
  </si>
  <si>
    <r>
      <t xml:space="preserve"> </t>
    </r>
    <r>
      <rPr>
        <sz val="14"/>
        <color theme="1"/>
        <rFont val="Calibri"/>
        <family val="2"/>
        <charset val="204"/>
        <scheme val="minor"/>
      </rPr>
      <t>-∞</t>
    </r>
  </si>
  <si>
    <t xml:space="preserve"> +∞</t>
  </si>
  <si>
    <t>Сума</t>
  </si>
  <si>
    <r>
      <t>Середнє квадратичне відхилення σ</t>
    </r>
    <r>
      <rPr>
        <sz val="10"/>
        <color rgb="FF000000"/>
        <rFont val="Calibri"/>
        <family val="2"/>
        <charset val="204"/>
      </rPr>
      <t>в</t>
    </r>
  </si>
  <si>
    <r>
      <t>Вибіркова середня величина x</t>
    </r>
    <r>
      <rPr>
        <sz val="10"/>
        <color rgb="FF000000"/>
        <rFont val="Calibri"/>
        <family val="2"/>
        <charset val="204"/>
      </rPr>
      <t>в</t>
    </r>
  </si>
  <si>
    <t xml:space="preserve">  ∞</t>
  </si>
  <si>
    <r>
      <t>За необхідною умовую застосування критерію Пірсона n*</t>
    </r>
    <r>
      <rPr>
        <sz val="9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scheme val="minor"/>
      </rPr>
      <t xml:space="preserve"> &gt;= 5,  об`єднаємо перші два й останні два інтервали</t>
    </r>
  </si>
  <si>
    <t>Розрахункова таблиця</t>
  </si>
  <si>
    <t>№ з/п</t>
  </si>
  <si>
    <r>
      <t>y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charset val="204"/>
        <scheme val="minor"/>
      </rPr>
      <t>i</t>
    </r>
  </si>
  <si>
    <r>
      <t>x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charset val="204"/>
        <scheme val="minor"/>
      </rPr>
      <t>i</t>
    </r>
  </si>
  <si>
    <r>
      <t>y</t>
    </r>
    <r>
      <rPr>
        <sz val="9"/>
        <color theme="1"/>
        <rFont val="Calibri"/>
        <family val="2"/>
        <charset val="204"/>
        <scheme val="minor"/>
      </rPr>
      <t>i</t>
    </r>
  </si>
  <si>
    <r>
      <t>x</t>
    </r>
    <r>
      <rPr>
        <sz val="8"/>
        <color theme="1"/>
        <rFont val="Calibri"/>
        <family val="2"/>
        <charset val="204"/>
        <scheme val="minor"/>
      </rPr>
      <t>i</t>
    </r>
  </si>
  <si>
    <t>n = 8</t>
  </si>
  <si>
    <t>обсяг n</t>
  </si>
  <si>
    <r>
      <t>∑ x</t>
    </r>
    <r>
      <rPr>
        <sz val="9"/>
        <color theme="1"/>
        <rFont val="Calibri"/>
        <family val="2"/>
        <charset val="204"/>
      </rPr>
      <t>i</t>
    </r>
  </si>
  <si>
    <r>
      <t>∑ y</t>
    </r>
    <r>
      <rPr>
        <sz val="9"/>
        <color theme="1"/>
        <rFont val="Calibri"/>
        <family val="2"/>
        <charset val="204"/>
      </rPr>
      <t>i</t>
    </r>
  </si>
  <si>
    <r>
      <t>∑ x</t>
    </r>
    <r>
      <rPr>
        <vertAlign val="superscript"/>
        <sz val="12"/>
        <color theme="1"/>
        <rFont val="Calibri"/>
        <family val="2"/>
        <charset val="204"/>
      </rPr>
      <t>2</t>
    </r>
    <r>
      <rPr>
        <sz val="9"/>
        <color theme="1"/>
        <rFont val="Calibri"/>
        <family val="2"/>
        <charset val="204"/>
      </rPr>
      <t>i</t>
    </r>
  </si>
  <si>
    <r>
      <t>∑ y</t>
    </r>
    <r>
      <rPr>
        <vertAlign val="superscript"/>
        <sz val="12"/>
        <color theme="1"/>
        <rFont val="Calibri"/>
        <family val="2"/>
        <charset val="204"/>
      </rPr>
      <t>2</t>
    </r>
    <r>
      <rPr>
        <sz val="9"/>
        <color theme="1"/>
        <rFont val="Calibri"/>
        <family val="2"/>
        <charset val="204"/>
      </rPr>
      <t>i</t>
    </r>
  </si>
  <si>
    <r>
      <t>∑ x</t>
    </r>
    <r>
      <rPr>
        <sz val="9"/>
        <color theme="1"/>
        <rFont val="Calibri"/>
        <family val="2"/>
        <charset val="204"/>
      </rPr>
      <t>i *</t>
    </r>
    <r>
      <rPr>
        <sz val="12"/>
        <color theme="1"/>
        <rFont val="Calibri"/>
        <family val="2"/>
        <charset val="204"/>
      </rPr>
      <t xml:space="preserve"> y</t>
    </r>
    <r>
      <rPr>
        <sz val="9"/>
        <color theme="1"/>
        <rFont val="Calibri"/>
        <family val="2"/>
        <charset val="204"/>
      </rPr>
      <t>i</t>
    </r>
  </si>
  <si>
    <r>
      <t>x</t>
    </r>
    <r>
      <rPr>
        <sz val="9"/>
        <color theme="1"/>
        <rFont val="Calibri"/>
        <family val="2"/>
        <charset val="204"/>
        <scheme val="minor"/>
      </rPr>
      <t xml:space="preserve">i * </t>
    </r>
    <r>
      <rPr>
        <sz val="12"/>
        <color theme="1"/>
        <rFont val="Calibri"/>
        <family val="2"/>
        <scheme val="minor"/>
      </rPr>
      <t>y</t>
    </r>
    <r>
      <rPr>
        <sz val="9"/>
        <color theme="1"/>
        <rFont val="Calibri"/>
        <family val="2"/>
        <charset val="204"/>
        <scheme val="minor"/>
      </rPr>
      <t>i</t>
    </r>
  </si>
  <si>
    <r>
      <t>Вибірковий коефіцієнт кореляції r</t>
    </r>
    <r>
      <rPr>
        <sz val="9"/>
        <color theme="1"/>
        <rFont val="Calibri"/>
        <family val="2"/>
        <charset val="204"/>
        <scheme val="minor"/>
      </rPr>
      <t>xy</t>
    </r>
  </si>
  <si>
    <r>
      <t>r</t>
    </r>
    <r>
      <rPr>
        <sz val="9"/>
        <color theme="1"/>
        <rFont val="Calibri"/>
        <family val="2"/>
        <charset val="204"/>
        <scheme val="minor"/>
      </rPr>
      <t xml:space="preserve">xy </t>
    </r>
    <r>
      <rPr>
        <sz val="12"/>
        <color theme="1"/>
        <rFont val="Calibri"/>
        <family val="2"/>
        <charset val="204"/>
        <scheme val="minor"/>
      </rPr>
      <t>=</t>
    </r>
  </si>
  <si>
    <t xml:space="preserve"> це означає, що між Х та У існує сильна залежність</t>
  </si>
  <si>
    <r>
      <t>Вибірковий параметр a</t>
    </r>
    <r>
      <rPr>
        <sz val="8"/>
        <color theme="1"/>
        <rFont val="Calibri"/>
        <family val="2"/>
        <charset val="204"/>
        <scheme val="minor"/>
      </rPr>
      <t>0</t>
    </r>
  </si>
  <si>
    <r>
      <rPr>
        <sz val="12"/>
        <color theme="1"/>
        <rFont val="Calibri"/>
        <family val="2"/>
        <charset val="204"/>
        <scheme val="minor"/>
      </rPr>
      <t>Вибірковий параметр</t>
    </r>
    <r>
      <rPr>
        <sz val="11"/>
        <color theme="1"/>
        <rFont val="Calibri"/>
        <family val="2"/>
        <scheme val="minor"/>
      </rPr>
      <t xml:space="preserve"> a</t>
    </r>
    <r>
      <rPr>
        <sz val="8"/>
        <color theme="1"/>
        <rFont val="Calibri"/>
        <family val="2"/>
        <charset val="204"/>
        <scheme val="minor"/>
      </rPr>
      <t>1</t>
    </r>
  </si>
  <si>
    <t>Дані</t>
  </si>
  <si>
    <r>
      <t>Вибірковий параметр b</t>
    </r>
    <r>
      <rPr>
        <sz val="8"/>
        <color theme="1"/>
        <rFont val="Calibri"/>
        <family val="2"/>
        <charset val="204"/>
        <scheme val="minor"/>
      </rPr>
      <t>0</t>
    </r>
  </si>
  <si>
    <r>
      <rPr>
        <sz val="12"/>
        <color theme="1"/>
        <rFont val="Calibri"/>
        <family val="2"/>
        <charset val="204"/>
        <scheme val="minor"/>
      </rPr>
      <t>Вибірковий параметр</t>
    </r>
    <r>
      <rPr>
        <sz val="11"/>
        <color theme="1"/>
        <rFont val="Calibri"/>
        <family val="2"/>
        <scheme val="minor"/>
      </rPr>
      <t xml:space="preserve"> b</t>
    </r>
    <r>
      <rPr>
        <sz val="8"/>
        <color theme="1"/>
        <rFont val="Calibri"/>
        <family val="2"/>
        <charset val="204"/>
        <scheme val="minor"/>
      </rPr>
      <t>1</t>
    </r>
  </si>
  <si>
    <r>
      <t xml:space="preserve"> = r</t>
    </r>
    <r>
      <rPr>
        <sz val="9"/>
        <color theme="1"/>
        <rFont val="Calibri"/>
        <family val="2"/>
        <charset val="204"/>
        <scheme val="minor"/>
      </rPr>
      <t>xy</t>
    </r>
  </si>
  <si>
    <t>y =2,88 -0,158x</t>
  </si>
  <si>
    <t>x = 17,24-5,275y</t>
  </si>
  <si>
    <t>Первіримо правильність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</si>
</sst>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</font>
    <font>
      <sz val="10.199999999999999"/>
      <color theme="1"/>
      <name val="Calibri"/>
      <family val="2"/>
    </font>
    <font>
      <sz val="14"/>
      <color theme="1"/>
      <name val="Calibri"/>
      <family val="2"/>
      <charset val="204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sz val="28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200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</font>
    <font>
      <sz val="14"/>
      <color rgb="FF006100"/>
      <name val="Calibri"/>
      <family val="2"/>
      <charset val="204"/>
    </font>
    <font>
      <sz val="14"/>
      <color rgb="FFFFFFFF"/>
      <name val="Calibri"/>
      <family val="2"/>
      <charset val="204"/>
    </font>
    <font>
      <sz val="14"/>
      <color rgb="FF9C6500"/>
      <name val="Calibri"/>
      <family val="2"/>
      <charset val="204"/>
    </font>
    <font>
      <sz val="14"/>
      <color rgb="FF3F3F76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2"/>
      <color theme="1"/>
      <name val="Algerian"/>
      <family val="5"/>
    </font>
    <font>
      <sz val="10"/>
      <color rgb="FF000000"/>
      <name val="Calibri"/>
      <family val="2"/>
      <charset val="204"/>
    </font>
    <font>
      <sz val="14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9"/>
      <color theme="1"/>
      <name val="Calibri"/>
      <family val="2"/>
      <charset val="204"/>
    </font>
    <font>
      <vertAlign val="superscript"/>
      <sz val="12"/>
      <color theme="1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/>
      <right style="medium">
        <color indexed="64"/>
      </right>
      <top/>
      <bottom style="medium">
        <color rgb="FF7F7F7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6" applyNumberFormat="0" applyAlignment="0" applyProtection="0"/>
    <xf numFmtId="0" fontId="10" fillId="5" borderId="0" applyNumberFormat="0" applyBorder="0" applyAlignment="0" applyProtection="0"/>
    <xf numFmtId="0" fontId="3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3" fillId="11" borderId="0" applyNumberFormat="0" applyBorder="0" applyAlignment="0" applyProtection="0"/>
  </cellStyleXfs>
  <cellXfs count="324">
    <xf numFmtId="0" fontId="0" fillId="0" borderId="0" xfId="0"/>
    <xf numFmtId="0" fontId="14" fillId="0" borderId="0" xfId="0" applyFont="1" applyBorder="1"/>
    <xf numFmtId="0" fontId="14" fillId="0" borderId="0" xfId="0" applyFont="1"/>
    <xf numFmtId="0" fontId="15" fillId="0" borderId="2" xfId="0" applyFont="1" applyBorder="1" applyAlignment="1">
      <alignment horizontal="justify" vertical="center" wrapText="1"/>
    </xf>
    <xf numFmtId="0" fontId="15" fillId="0" borderId="1" xfId="0" applyFont="1" applyBorder="1" applyAlignment="1">
      <alignment horizontal="justify" vertical="center" wrapText="1"/>
    </xf>
    <xf numFmtId="0" fontId="15" fillId="0" borderId="0" xfId="0" applyFont="1" applyBorder="1" applyAlignment="1">
      <alignment horizontal="justify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8" fillId="3" borderId="1" xfId="2" applyBorder="1" applyAlignment="1">
      <alignment horizontal="center" vertical="center"/>
    </xf>
    <xf numFmtId="0" fontId="7" fillId="2" borderId="1" xfId="1" applyBorder="1" applyAlignment="1">
      <alignment horizontal="center" vertical="center"/>
    </xf>
    <xf numFmtId="0" fontId="10" fillId="7" borderId="1" xfId="6" applyBorder="1" applyAlignment="1">
      <alignment horizontal="center" vertical="center"/>
    </xf>
    <xf numFmtId="0" fontId="10" fillId="8" borderId="1" xfId="7" applyBorder="1" applyAlignment="1">
      <alignment horizontal="center" vertical="center"/>
    </xf>
    <xf numFmtId="0" fontId="7" fillId="2" borderId="1" xfId="1" applyBorder="1" applyAlignment="1">
      <alignment horizontal="center" vertical="center" wrapText="1"/>
    </xf>
    <xf numFmtId="0" fontId="10" fillId="7" borderId="1" xfId="6" applyBorder="1" applyAlignment="1">
      <alignment horizontal="center" vertical="center" wrapText="1"/>
    </xf>
    <xf numFmtId="0" fontId="8" fillId="3" borderId="1" xfId="2" applyBorder="1" applyAlignment="1">
      <alignment horizontal="center" vertical="center" wrapText="1"/>
    </xf>
    <xf numFmtId="0" fontId="10" fillId="10" borderId="1" xfId="9" applyBorder="1" applyAlignment="1">
      <alignment horizontal="center" vertical="center"/>
    </xf>
    <xf numFmtId="0" fontId="10" fillId="9" borderId="1" xfId="8" applyBorder="1" applyAlignment="1">
      <alignment horizontal="center" vertical="center" wrapText="1"/>
    </xf>
    <xf numFmtId="0" fontId="10" fillId="9" borderId="1" xfId="8" applyBorder="1" applyAlignment="1">
      <alignment horizontal="center" vertical="center"/>
    </xf>
    <xf numFmtId="0" fontId="9" fillId="4" borderId="6" xfId="3" applyAlignment="1">
      <alignment horizontal="center" vertical="center"/>
    </xf>
    <xf numFmtId="0" fontId="10" fillId="5" borderId="1" xfId="4" applyBorder="1" applyAlignment="1">
      <alignment horizontal="center" vertical="center"/>
    </xf>
    <xf numFmtId="0" fontId="3" fillId="6" borderId="1" xfId="5" applyBorder="1" applyAlignment="1">
      <alignment horizontal="center" vertical="center" wrapText="1"/>
    </xf>
    <xf numFmtId="0" fontId="3" fillId="6" borderId="1" xfId="5" applyBorder="1" applyAlignment="1">
      <alignment horizontal="center" vertical="center"/>
    </xf>
    <xf numFmtId="0" fontId="10" fillId="5" borderId="1" xfId="4" applyBorder="1" applyAlignment="1">
      <alignment horizontal="center" vertical="center" wrapText="1"/>
    </xf>
    <xf numFmtId="0" fontId="9" fillId="4" borderId="6" xfId="3" applyAlignment="1">
      <alignment horizontal="center" vertical="center" wrapText="1"/>
    </xf>
    <xf numFmtId="0" fontId="10" fillId="8" borderId="1" xfId="7" applyBorder="1" applyAlignment="1">
      <alignment horizontal="center" vertical="center" wrapText="1"/>
    </xf>
    <xf numFmtId="0" fontId="3" fillId="11" borderId="1" xfId="10" applyBorder="1" applyAlignment="1">
      <alignment horizontal="center" vertical="center"/>
    </xf>
    <xf numFmtId="0" fontId="3" fillId="11" borderId="1" xfId="10" applyBorder="1" applyAlignment="1">
      <alignment horizontal="center" vertical="center" wrapText="1"/>
    </xf>
    <xf numFmtId="0" fontId="10" fillId="10" borderId="1" xfId="9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7" fillId="0" borderId="0" xfId="0" applyFont="1" applyAlignment="1"/>
    <xf numFmtId="0" fontId="14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7" fillId="2" borderId="16" xfId="1" applyBorder="1" applyAlignment="1">
      <alignment horizontal="center" vertical="center"/>
    </xf>
    <xf numFmtId="0" fontId="7" fillId="2" borderId="15" xfId="1" applyBorder="1" applyAlignment="1">
      <alignment horizontal="center" vertical="center"/>
    </xf>
    <xf numFmtId="0" fontId="10" fillId="7" borderId="16" xfId="6" applyBorder="1" applyAlignment="1">
      <alignment horizontal="center" vertical="center"/>
    </xf>
    <xf numFmtId="0" fontId="10" fillId="7" borderId="15" xfId="6" applyBorder="1" applyAlignment="1">
      <alignment horizontal="center" vertical="center"/>
    </xf>
    <xf numFmtId="0" fontId="8" fillId="3" borderId="16" xfId="2" applyBorder="1" applyAlignment="1">
      <alignment horizontal="center" vertical="center"/>
    </xf>
    <xf numFmtId="0" fontId="8" fillId="3" borderId="15" xfId="2" applyBorder="1" applyAlignment="1">
      <alignment horizontal="center" vertical="center"/>
    </xf>
    <xf numFmtId="0" fontId="10" fillId="10" borderId="16" xfId="9" applyBorder="1" applyAlignment="1">
      <alignment horizontal="center" vertical="center"/>
    </xf>
    <xf numFmtId="0" fontId="10" fillId="10" borderId="15" xfId="9" applyBorder="1" applyAlignment="1">
      <alignment horizontal="center" vertical="center"/>
    </xf>
    <xf numFmtId="0" fontId="10" fillId="9" borderId="16" xfId="8" applyBorder="1" applyAlignment="1">
      <alignment horizontal="center" vertical="center"/>
    </xf>
    <xf numFmtId="0" fontId="10" fillId="9" borderId="15" xfId="8" applyBorder="1" applyAlignment="1">
      <alignment horizontal="center" vertical="center"/>
    </xf>
    <xf numFmtId="0" fontId="10" fillId="5" borderId="16" xfId="4" applyBorder="1" applyAlignment="1">
      <alignment horizontal="center" vertical="center"/>
    </xf>
    <xf numFmtId="0" fontId="10" fillId="5" borderId="15" xfId="4" applyBorder="1" applyAlignment="1">
      <alignment horizontal="center" vertical="center"/>
    </xf>
    <xf numFmtId="0" fontId="10" fillId="8" borderId="16" xfId="7" applyBorder="1" applyAlignment="1">
      <alignment horizontal="center" vertical="center"/>
    </xf>
    <xf numFmtId="0" fontId="10" fillId="8" borderId="15" xfId="7" applyBorder="1" applyAlignment="1">
      <alignment horizontal="center" vertical="center"/>
    </xf>
    <xf numFmtId="0" fontId="9" fillId="4" borderId="17" xfId="3" applyBorder="1" applyAlignment="1">
      <alignment horizontal="center" vertical="center"/>
    </xf>
    <xf numFmtId="0" fontId="9" fillId="4" borderId="6" xfId="3" applyBorder="1" applyAlignment="1">
      <alignment horizontal="center" vertical="center" wrapText="1"/>
    </xf>
    <xf numFmtId="0" fontId="9" fillId="4" borderId="6" xfId="3" applyBorder="1" applyAlignment="1">
      <alignment horizontal="center" vertical="center"/>
    </xf>
    <xf numFmtId="0" fontId="9" fillId="4" borderId="18" xfId="3" applyBorder="1" applyAlignment="1">
      <alignment horizontal="center" vertical="center"/>
    </xf>
    <xf numFmtId="0" fontId="3" fillId="6" borderId="16" xfId="5" applyBorder="1" applyAlignment="1">
      <alignment horizontal="center" vertical="center"/>
    </xf>
    <xf numFmtId="0" fontId="3" fillId="6" borderId="15" xfId="5" applyBorder="1" applyAlignment="1">
      <alignment horizontal="center" vertical="center"/>
    </xf>
    <xf numFmtId="0" fontId="3" fillId="11" borderId="16" xfId="10" applyBorder="1" applyAlignment="1">
      <alignment horizontal="center" vertical="center"/>
    </xf>
    <xf numFmtId="0" fontId="3" fillId="11" borderId="15" xfId="10" applyBorder="1" applyAlignment="1">
      <alignment horizontal="center" vertical="center"/>
    </xf>
    <xf numFmtId="0" fontId="3" fillId="11" borderId="19" xfId="10" applyBorder="1" applyAlignment="1">
      <alignment horizontal="center" vertical="center"/>
    </xf>
    <xf numFmtId="0" fontId="3" fillId="11" borderId="20" xfId="10" applyBorder="1" applyAlignment="1">
      <alignment horizontal="center" vertical="center" wrapText="1"/>
    </xf>
    <xf numFmtId="0" fontId="3" fillId="11" borderId="20" xfId="10" applyBorder="1" applyAlignment="1">
      <alignment horizontal="center" vertical="center"/>
    </xf>
    <xf numFmtId="0" fontId="3" fillId="11" borderId="21" xfId="10" applyBorder="1" applyAlignment="1">
      <alignment horizontal="center" vertical="center"/>
    </xf>
    <xf numFmtId="0" fontId="18" fillId="2" borderId="1" xfId="1" applyFont="1" applyBorder="1" applyAlignment="1">
      <alignment horizontal="center" vertical="center"/>
    </xf>
    <xf numFmtId="0" fontId="19" fillId="7" borderId="1" xfId="6" applyFont="1" applyBorder="1" applyAlignment="1">
      <alignment horizontal="center" vertical="center"/>
    </xf>
    <xf numFmtId="0" fontId="20" fillId="3" borderId="1" xfId="2" applyFont="1" applyBorder="1" applyAlignment="1">
      <alignment horizontal="center" vertical="center"/>
    </xf>
    <xf numFmtId="0" fontId="19" fillId="10" borderId="1" xfId="9" applyFont="1" applyBorder="1" applyAlignment="1">
      <alignment horizontal="center" vertical="center"/>
    </xf>
    <xf numFmtId="0" fontId="19" fillId="9" borderId="1" xfId="8" applyFont="1" applyBorder="1" applyAlignment="1">
      <alignment horizontal="center" vertical="center"/>
    </xf>
    <xf numFmtId="0" fontId="19" fillId="5" borderId="1" xfId="4" applyFont="1" applyBorder="1" applyAlignment="1">
      <alignment horizontal="center" vertical="center"/>
    </xf>
    <xf numFmtId="0" fontId="19" fillId="8" borderId="1" xfId="7" applyFont="1" applyBorder="1" applyAlignment="1">
      <alignment horizontal="center" vertical="center"/>
    </xf>
    <xf numFmtId="0" fontId="14" fillId="6" borderId="1" xfId="5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8" fillId="2" borderId="16" xfId="1" applyFont="1" applyBorder="1" applyAlignment="1">
      <alignment horizontal="center" vertical="center"/>
    </xf>
    <xf numFmtId="0" fontId="18" fillId="2" borderId="15" xfId="1" applyFont="1" applyBorder="1" applyAlignment="1">
      <alignment horizontal="center" vertical="center"/>
    </xf>
    <xf numFmtId="0" fontId="19" fillId="7" borderId="16" xfId="6" applyFont="1" applyBorder="1" applyAlignment="1">
      <alignment horizontal="center" vertical="center"/>
    </xf>
    <xf numFmtId="0" fontId="19" fillId="7" borderId="15" xfId="6" applyFont="1" applyBorder="1" applyAlignment="1">
      <alignment horizontal="center" vertical="center"/>
    </xf>
    <xf numFmtId="0" fontId="20" fillId="3" borderId="16" xfId="2" applyFont="1" applyBorder="1" applyAlignment="1">
      <alignment horizontal="center" vertical="center"/>
    </xf>
    <xf numFmtId="0" fontId="20" fillId="3" borderId="15" xfId="2" applyFont="1" applyBorder="1" applyAlignment="1">
      <alignment horizontal="center" vertical="center"/>
    </xf>
    <xf numFmtId="0" fontId="19" fillId="10" borderId="16" xfId="9" applyFont="1" applyBorder="1" applyAlignment="1">
      <alignment horizontal="center" vertical="center"/>
    </xf>
    <xf numFmtId="0" fontId="19" fillId="10" borderId="15" xfId="9" applyFont="1" applyBorder="1" applyAlignment="1">
      <alignment horizontal="center" vertical="center"/>
    </xf>
    <xf numFmtId="0" fontId="19" fillId="9" borderId="16" xfId="8" applyFont="1" applyBorder="1" applyAlignment="1">
      <alignment horizontal="center" vertical="center"/>
    </xf>
    <xf numFmtId="0" fontId="19" fillId="9" borderId="15" xfId="8" applyFont="1" applyBorder="1" applyAlignment="1">
      <alignment horizontal="center" vertical="center"/>
    </xf>
    <xf numFmtId="0" fontId="19" fillId="5" borderId="16" xfId="4" applyFont="1" applyBorder="1" applyAlignment="1">
      <alignment horizontal="center" vertical="center"/>
    </xf>
    <xf numFmtId="0" fontId="19" fillId="5" borderId="15" xfId="4" applyFont="1" applyBorder="1" applyAlignment="1">
      <alignment horizontal="center" vertical="center"/>
    </xf>
    <xf numFmtId="0" fontId="19" fillId="8" borderId="16" xfId="7" applyFont="1" applyBorder="1" applyAlignment="1">
      <alignment horizontal="center" vertical="center"/>
    </xf>
    <xf numFmtId="0" fontId="19" fillId="8" borderId="15" xfId="7" applyFont="1" applyBorder="1" applyAlignment="1">
      <alignment horizontal="center" vertical="center"/>
    </xf>
    <xf numFmtId="0" fontId="21" fillId="4" borderId="17" xfId="3" applyFont="1" applyBorder="1" applyAlignment="1">
      <alignment horizontal="center" vertical="center"/>
    </xf>
    <xf numFmtId="0" fontId="21" fillId="4" borderId="6" xfId="3" applyFont="1" applyBorder="1" applyAlignment="1">
      <alignment horizontal="center" vertical="center"/>
    </xf>
    <xf numFmtId="0" fontId="21" fillId="4" borderId="18" xfId="3" applyFont="1" applyBorder="1" applyAlignment="1">
      <alignment horizontal="center" vertical="center"/>
    </xf>
    <xf numFmtId="0" fontId="14" fillId="6" borderId="16" xfId="5" applyFont="1" applyBorder="1" applyAlignment="1">
      <alignment horizontal="center" vertical="center"/>
    </xf>
    <xf numFmtId="0" fontId="14" fillId="6" borderId="15" xfId="5" applyFont="1" applyBorder="1" applyAlignment="1">
      <alignment horizontal="center" vertical="center"/>
    </xf>
    <xf numFmtId="0" fontId="14" fillId="11" borderId="19" xfId="10" applyFont="1" applyBorder="1" applyAlignment="1">
      <alignment horizontal="center" vertical="center"/>
    </xf>
    <xf numFmtId="0" fontId="14" fillId="11" borderId="20" xfId="10" applyFont="1" applyBorder="1" applyAlignment="1">
      <alignment horizontal="center" vertical="center"/>
    </xf>
    <xf numFmtId="0" fontId="14" fillId="11" borderId="21" xfId="10" applyFont="1" applyBorder="1" applyAlignment="1">
      <alignment horizontal="center" vertical="center"/>
    </xf>
    <xf numFmtId="0" fontId="24" fillId="0" borderId="0" xfId="0" applyFont="1"/>
    <xf numFmtId="0" fontId="14" fillId="0" borderId="14" xfId="0" applyFont="1" applyBorder="1"/>
    <xf numFmtId="0" fontId="14" fillId="0" borderId="35" xfId="0" applyFont="1" applyBorder="1"/>
    <xf numFmtId="0" fontId="14" fillId="0" borderId="36" xfId="0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4" fillId="0" borderId="0" xfId="0" applyFont="1" applyBorder="1" applyAlignment="1">
      <alignment wrapText="1"/>
    </xf>
    <xf numFmtId="0" fontId="0" fillId="0" borderId="0" xfId="0" applyBorder="1" applyAlignment="1"/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22" fillId="0" borderId="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1" xfId="0" applyFont="1" applyBorder="1"/>
    <xf numFmtId="0" fontId="14" fillId="0" borderId="21" xfId="0" applyFont="1" applyBorder="1" applyAlignment="1">
      <alignment horizontal="center" vertical="center"/>
    </xf>
    <xf numFmtId="0" fontId="14" fillId="0" borderId="1" xfId="0" applyFont="1" applyBorder="1" applyAlignment="1">
      <alignment wrapText="1"/>
    </xf>
    <xf numFmtId="0" fontId="14" fillId="0" borderId="4" xfId="0" applyFont="1" applyBorder="1"/>
    <xf numFmtId="0" fontId="14" fillId="0" borderId="43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26" fillId="0" borderId="58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27" fillId="12" borderId="58" xfId="0" applyFont="1" applyFill="1" applyBorder="1" applyAlignment="1">
      <alignment horizontal="center" vertical="center"/>
    </xf>
    <xf numFmtId="0" fontId="27" fillId="12" borderId="37" xfId="0" applyFont="1" applyFill="1" applyBorder="1" applyAlignment="1">
      <alignment horizontal="center" vertical="center"/>
    </xf>
    <xf numFmtId="0" fontId="28" fillId="13" borderId="58" xfId="0" applyFont="1" applyFill="1" applyBorder="1" applyAlignment="1">
      <alignment horizontal="center" vertical="center"/>
    </xf>
    <xf numFmtId="0" fontId="28" fillId="13" borderId="37" xfId="0" applyFont="1" applyFill="1" applyBorder="1" applyAlignment="1">
      <alignment horizontal="center" vertical="center"/>
    </xf>
    <xf numFmtId="0" fontId="29" fillId="14" borderId="58" xfId="0" applyFont="1" applyFill="1" applyBorder="1" applyAlignment="1">
      <alignment horizontal="center" vertical="center"/>
    </xf>
    <xf numFmtId="0" fontId="29" fillId="14" borderId="37" xfId="0" applyFont="1" applyFill="1" applyBorder="1" applyAlignment="1">
      <alignment horizontal="center" vertical="center"/>
    </xf>
    <xf numFmtId="0" fontId="28" fillId="15" borderId="58" xfId="0" applyFont="1" applyFill="1" applyBorder="1" applyAlignment="1">
      <alignment horizontal="center" vertical="center"/>
    </xf>
    <xf numFmtId="0" fontId="28" fillId="15" borderId="37" xfId="0" applyFont="1" applyFill="1" applyBorder="1" applyAlignment="1">
      <alignment horizontal="center" vertical="center"/>
    </xf>
    <xf numFmtId="0" fontId="28" fillId="16" borderId="58" xfId="0" applyFont="1" applyFill="1" applyBorder="1" applyAlignment="1">
      <alignment horizontal="center" vertical="center"/>
    </xf>
    <xf numFmtId="0" fontId="28" fillId="16" borderId="37" xfId="0" applyFont="1" applyFill="1" applyBorder="1" applyAlignment="1">
      <alignment horizontal="center" vertical="center"/>
    </xf>
    <xf numFmtId="0" fontId="28" fillId="17" borderId="58" xfId="0" applyFont="1" applyFill="1" applyBorder="1" applyAlignment="1">
      <alignment horizontal="center" vertical="center"/>
    </xf>
    <xf numFmtId="0" fontId="28" fillId="17" borderId="37" xfId="0" applyFont="1" applyFill="1" applyBorder="1" applyAlignment="1">
      <alignment horizontal="center" vertical="center"/>
    </xf>
    <xf numFmtId="0" fontId="28" fillId="18" borderId="58" xfId="0" applyFont="1" applyFill="1" applyBorder="1" applyAlignment="1">
      <alignment horizontal="center" vertical="center"/>
    </xf>
    <xf numFmtId="0" fontId="28" fillId="18" borderId="37" xfId="0" applyFont="1" applyFill="1" applyBorder="1" applyAlignment="1">
      <alignment horizontal="center" vertical="center"/>
    </xf>
    <xf numFmtId="0" fontId="30" fillId="19" borderId="59" xfId="0" applyFont="1" applyFill="1" applyBorder="1" applyAlignment="1">
      <alignment horizontal="center" vertical="center"/>
    </xf>
    <xf numFmtId="0" fontId="30" fillId="19" borderId="60" xfId="0" applyFont="1" applyFill="1" applyBorder="1" applyAlignment="1">
      <alignment horizontal="center" vertical="center"/>
    </xf>
    <xf numFmtId="0" fontId="30" fillId="19" borderId="61" xfId="0" applyFont="1" applyFill="1" applyBorder="1" applyAlignment="1">
      <alignment horizontal="center" vertical="center"/>
    </xf>
    <xf numFmtId="0" fontId="26" fillId="20" borderId="58" xfId="0" applyFont="1" applyFill="1" applyBorder="1" applyAlignment="1">
      <alignment horizontal="center" vertical="center"/>
    </xf>
    <xf numFmtId="0" fontId="26" fillId="20" borderId="37" xfId="0" applyFont="1" applyFill="1" applyBorder="1" applyAlignment="1">
      <alignment horizontal="center" vertical="center"/>
    </xf>
    <xf numFmtId="0" fontId="26" fillId="21" borderId="58" xfId="0" applyFont="1" applyFill="1" applyBorder="1" applyAlignment="1">
      <alignment horizontal="center" vertical="center"/>
    </xf>
    <xf numFmtId="0" fontId="26" fillId="21" borderId="37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26" fillId="0" borderId="28" xfId="0" applyFont="1" applyBorder="1" applyAlignment="1">
      <alignment vertical="center" wrapText="1"/>
    </xf>
    <xf numFmtId="0" fontId="26" fillId="0" borderId="29" xfId="0" applyFont="1" applyBorder="1" applyAlignment="1">
      <alignment vertical="center" wrapText="1"/>
    </xf>
    <xf numFmtId="0" fontId="26" fillId="0" borderId="31" xfId="0" applyFont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26" fillId="0" borderId="56" xfId="0" applyFont="1" applyBorder="1" applyAlignment="1">
      <alignment horizontal="center" vertical="center"/>
    </xf>
    <xf numFmtId="0" fontId="0" fillId="0" borderId="0" xfId="0" applyAlignment="1"/>
    <xf numFmtId="0" fontId="26" fillId="0" borderId="31" xfId="0" applyFont="1" applyBorder="1" applyAlignment="1">
      <alignment vertical="center"/>
    </xf>
    <xf numFmtId="0" fontId="0" fillId="0" borderId="0" xfId="0" applyBorder="1"/>
    <xf numFmtId="0" fontId="26" fillId="0" borderId="62" xfId="0" applyFont="1" applyBorder="1" applyAlignment="1">
      <alignment horizontal="center" vertical="center"/>
    </xf>
    <xf numFmtId="0" fontId="11" fillId="0" borderId="0" xfId="0" applyFont="1" applyBorder="1" applyAlignment="1"/>
    <xf numFmtId="0" fontId="34" fillId="0" borderId="1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0" fontId="34" fillId="0" borderId="0" xfId="0" applyFont="1" applyBorder="1" applyAlignment="1">
      <alignment vertical="center"/>
    </xf>
    <xf numFmtId="0" fontId="15" fillId="0" borderId="56" xfId="0" applyFont="1" applyBorder="1" applyAlignment="1">
      <alignment vertical="top" wrapText="1"/>
    </xf>
    <xf numFmtId="0" fontId="15" fillId="0" borderId="62" xfId="0" applyFont="1" applyBorder="1" applyAlignment="1">
      <alignment horizontal="center" vertical="center" wrapText="1"/>
    </xf>
    <xf numFmtId="0" fontId="15" fillId="0" borderId="58" xfId="0" applyFont="1" applyBorder="1" applyAlignment="1">
      <alignment vertical="top" wrapText="1"/>
    </xf>
    <xf numFmtId="0" fontId="15" fillId="0" borderId="37" xfId="0" applyFont="1" applyBorder="1" applyAlignment="1">
      <alignment horizontal="center" vertical="center" wrapText="1"/>
    </xf>
    <xf numFmtId="0" fontId="14" fillId="0" borderId="64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Border="1" applyAlignment="1"/>
    <xf numFmtId="0" fontId="11" fillId="0" borderId="0" xfId="0" applyFont="1" applyBorder="1"/>
    <xf numFmtId="0" fontId="15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/>
    <xf numFmtId="0" fontId="14" fillId="0" borderId="14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14" fillId="0" borderId="50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25" fillId="0" borderId="46" xfId="0" applyFont="1" applyBorder="1" applyAlignment="1">
      <alignment horizontal="center" vertical="center" wrapText="1"/>
    </xf>
    <xf numFmtId="0" fontId="25" fillId="0" borderId="47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40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51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14" fillId="0" borderId="5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3" xfId="0" applyBorder="1" applyAlignment="1">
      <alignment horizontal="center"/>
    </xf>
    <xf numFmtId="0" fontId="11" fillId="0" borderId="28" xfId="0" applyFont="1" applyBorder="1" applyAlignment="1">
      <alignment horizontal="center" wrapText="1"/>
    </xf>
    <xf numFmtId="0" fontId="11" fillId="0" borderId="29" xfId="0" applyFont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11" fillId="0" borderId="38" xfId="0" applyFont="1" applyBorder="1" applyAlignment="1">
      <alignment horizontal="center" wrapText="1"/>
    </xf>
    <xf numFmtId="0" fontId="11" fillId="0" borderId="27" xfId="0" applyFont="1" applyBorder="1" applyAlignment="1">
      <alignment horizontal="center" wrapText="1"/>
    </xf>
    <xf numFmtId="0" fontId="11" fillId="0" borderId="39" xfId="0" applyFont="1" applyBorder="1" applyAlignment="1">
      <alignment horizontal="center" wrapText="1"/>
    </xf>
    <xf numFmtId="0" fontId="22" fillId="0" borderId="40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14" fillId="0" borderId="29" xfId="0" applyFont="1" applyBorder="1" applyAlignment="1">
      <alignment horizontal="center" wrapText="1"/>
    </xf>
    <xf numFmtId="0" fontId="14" fillId="0" borderId="30" xfId="0" applyFont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4" fillId="0" borderId="32" xfId="0" applyFont="1" applyBorder="1" applyAlignment="1">
      <alignment horizontal="center" wrapText="1"/>
    </xf>
    <xf numFmtId="0" fontId="22" fillId="0" borderId="16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14" fillId="0" borderId="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1" fillId="0" borderId="47" xfId="0" applyFont="1" applyBorder="1" applyAlignment="1">
      <alignment horizontal="center"/>
    </xf>
    <xf numFmtId="0" fontId="26" fillId="0" borderId="52" xfId="0" applyFont="1" applyBorder="1" applyAlignment="1">
      <alignment horizontal="center" vertical="center" wrapText="1"/>
    </xf>
    <xf numFmtId="0" fontId="26" fillId="0" borderId="53" xfId="0" applyFont="1" applyBorder="1" applyAlignment="1">
      <alignment horizontal="center" vertical="center" wrapText="1"/>
    </xf>
    <xf numFmtId="0" fontId="26" fillId="0" borderId="57" xfId="0" applyFont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34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34" fillId="0" borderId="3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1" fillId="0" borderId="46" xfId="0" applyFont="1" applyBorder="1" applyAlignment="1">
      <alignment horizontal="center" vertical="center" wrapText="1"/>
    </xf>
    <xf numFmtId="0" fontId="31" fillId="0" borderId="47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34" fillId="0" borderId="25" xfId="0" applyFont="1" applyBorder="1" applyAlignment="1">
      <alignment horizontal="center" vertical="center"/>
    </xf>
    <xf numFmtId="0" fontId="34" fillId="0" borderId="63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</cellXfs>
  <cellStyles count="11">
    <cellStyle name="40% - Accent1" xfId="5" builtinId="31"/>
    <cellStyle name="40% - Accent6" xfId="10" builtinId="51"/>
    <cellStyle name="Accent1" xfId="4" builtinId="29"/>
    <cellStyle name="Accent2" xfId="6" builtinId="33"/>
    <cellStyle name="Accent3" xfId="7" builtinId="37"/>
    <cellStyle name="Accent4" xfId="8" builtinId="41"/>
    <cellStyle name="Accent6" xfId="9" builtinId="49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uk-UA" sz="1600">
                <a:solidFill>
                  <a:sysClr val="windowText" lastClr="000000"/>
                </a:solidFill>
              </a:rPr>
              <a:t>Полігон частот для дискретного статичного розподілу</a:t>
            </a:r>
          </a:p>
        </c:rich>
      </c:tx>
      <c:layout>
        <c:manualLayout>
          <c:xMode val="edge"/>
          <c:yMode val="edge"/>
          <c:x val="0.2957562734120654"/>
          <c:y val="1.8018018018018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287251259866056E-2"/>
          <c:y val="9.7768748494759805E-2"/>
          <c:w val="0.91337079098201979"/>
          <c:h val="0.7629297013548982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9FCD-48A2-9789-C2572BE06D13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9FCD-48A2-9789-C2572BE06D13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9FCD-48A2-9789-C2572BE06D13}"/>
              </c:ext>
            </c:extLst>
          </c:dPt>
          <c:dPt>
            <c:idx val="2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FCD-48A2-9789-C2572BE06D13}"/>
              </c:ext>
            </c:extLst>
          </c:dPt>
          <c:dPt>
            <c:idx val="3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9FCD-48A2-9789-C2572BE06D13}"/>
              </c:ext>
            </c:extLst>
          </c:dPt>
          <c:dPt>
            <c:idx val="3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9FCD-48A2-9789-C2572BE06D13}"/>
              </c:ext>
            </c:extLst>
          </c:dPt>
          <c:xVal>
            <c:numRef>
              <c:f>'Завдання 1'!$C$23:$BG$23</c:f>
              <c:numCache>
                <c:formatCode>General</c:formatCode>
                <c:ptCount val="57"/>
                <c:pt idx="0">
                  <c:v>126</c:v>
                </c:pt>
                <c:pt idx="1">
                  <c:v>128</c:v>
                </c:pt>
                <c:pt idx="2">
                  <c:v>130</c:v>
                </c:pt>
                <c:pt idx="3">
                  <c:v>132</c:v>
                </c:pt>
                <c:pt idx="4">
                  <c:v>133</c:v>
                </c:pt>
                <c:pt idx="5">
                  <c:v>135</c:v>
                </c:pt>
                <c:pt idx="6">
                  <c:v>136</c:v>
                </c:pt>
                <c:pt idx="7">
                  <c:v>137</c:v>
                </c:pt>
                <c:pt idx="8">
                  <c:v>138</c:v>
                </c:pt>
                <c:pt idx="9">
                  <c:v>139</c:v>
                </c:pt>
                <c:pt idx="10">
                  <c:v>140</c:v>
                </c:pt>
                <c:pt idx="11">
                  <c:v>141</c:v>
                </c:pt>
                <c:pt idx="12">
                  <c:v>142</c:v>
                </c:pt>
                <c:pt idx="13">
                  <c:v>143</c:v>
                </c:pt>
                <c:pt idx="14">
                  <c:v>144</c:v>
                </c:pt>
                <c:pt idx="15">
                  <c:v>145</c:v>
                </c:pt>
                <c:pt idx="16">
                  <c:v>146</c:v>
                </c:pt>
                <c:pt idx="17">
                  <c:v>147</c:v>
                </c:pt>
                <c:pt idx="18">
                  <c:v>148</c:v>
                </c:pt>
                <c:pt idx="19">
                  <c:v>149</c:v>
                </c:pt>
                <c:pt idx="20">
                  <c:v>150</c:v>
                </c:pt>
                <c:pt idx="21">
                  <c:v>151</c:v>
                </c:pt>
                <c:pt idx="22">
                  <c:v>152</c:v>
                </c:pt>
                <c:pt idx="23">
                  <c:v>153</c:v>
                </c:pt>
                <c:pt idx="24">
                  <c:v>154</c:v>
                </c:pt>
                <c:pt idx="25">
                  <c:v>155</c:v>
                </c:pt>
                <c:pt idx="26">
                  <c:v>156</c:v>
                </c:pt>
                <c:pt idx="27">
                  <c:v>157</c:v>
                </c:pt>
                <c:pt idx="28">
                  <c:v>158</c:v>
                </c:pt>
                <c:pt idx="29">
                  <c:v>159</c:v>
                </c:pt>
                <c:pt idx="30">
                  <c:v>160</c:v>
                </c:pt>
                <c:pt idx="31">
                  <c:v>161</c:v>
                </c:pt>
                <c:pt idx="32">
                  <c:v>162</c:v>
                </c:pt>
                <c:pt idx="33">
                  <c:v>163</c:v>
                </c:pt>
                <c:pt idx="34">
                  <c:v>164</c:v>
                </c:pt>
                <c:pt idx="35">
                  <c:v>165</c:v>
                </c:pt>
                <c:pt idx="36">
                  <c:v>166</c:v>
                </c:pt>
                <c:pt idx="37">
                  <c:v>168</c:v>
                </c:pt>
                <c:pt idx="38">
                  <c:v>169</c:v>
                </c:pt>
                <c:pt idx="39">
                  <c:v>170</c:v>
                </c:pt>
                <c:pt idx="40">
                  <c:v>171</c:v>
                </c:pt>
                <c:pt idx="41">
                  <c:v>172</c:v>
                </c:pt>
                <c:pt idx="42">
                  <c:v>173</c:v>
                </c:pt>
                <c:pt idx="43">
                  <c:v>174</c:v>
                </c:pt>
                <c:pt idx="44">
                  <c:v>175</c:v>
                </c:pt>
                <c:pt idx="45">
                  <c:v>176</c:v>
                </c:pt>
                <c:pt idx="46">
                  <c:v>177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184</c:v>
                </c:pt>
                <c:pt idx="52">
                  <c:v>186</c:v>
                </c:pt>
                <c:pt idx="53">
                  <c:v>187</c:v>
                </c:pt>
                <c:pt idx="54">
                  <c:v>189</c:v>
                </c:pt>
                <c:pt idx="55">
                  <c:v>190</c:v>
                </c:pt>
                <c:pt idx="56">
                  <c:v>195</c:v>
                </c:pt>
              </c:numCache>
            </c:numRef>
          </c:xVal>
          <c:yVal>
            <c:numRef>
              <c:f>'Завдання 1'!$C$24:$BG$24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C-46CD-BA24-33E4C18D84E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3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158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FCD-48A2-9789-C2572BE06D13}"/>
            </c:ext>
          </c:extLst>
        </c:ser>
        <c:ser>
          <c:idx val="2"/>
          <c:order val="2"/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9FCD-48A2-9789-C2572BE06D13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9FCD-48A2-9789-C2572BE06D13}"/>
              </c:ext>
            </c:extLst>
          </c:dPt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7"/>
              <c:pt idx="0">
                <c:v>120</c:v>
              </c:pt>
              <c:pt idx="1">
                <c:v>150</c:v>
              </c:pt>
              <c:pt idx="2">
                <c:v>151</c:v>
              </c:pt>
              <c:pt idx="3">
                <c:v>154</c:v>
              </c:pt>
              <c:pt idx="4">
                <c:v>163</c:v>
              </c:pt>
              <c:pt idx="5">
                <c:v>164</c:v>
              </c:pt>
              <c:pt idx="6">
                <c:v>200</c:v>
              </c:pt>
            </c:numLit>
          </c:xVal>
          <c:yVal>
            <c:numLit>
              <c:formatCode>General</c:formatCode>
              <c:ptCount val="7"/>
              <c:pt idx="0">
                <c:v>4</c:v>
              </c:pt>
              <c:pt idx="1">
                <c:v>4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9FCD-48A2-9789-C2572BE0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358031"/>
        <c:axId val="1564359279"/>
      </c:scatterChart>
      <c:valAx>
        <c:axId val="1564358031"/>
        <c:scaling>
          <c:orientation val="minMax"/>
          <c:max val="200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600">
                    <a:solidFill>
                      <a:sysClr val="windowText" lastClr="000000"/>
                    </a:solidFill>
                  </a:rPr>
                  <a:t>Варіанта</a:t>
                </a:r>
                <a:r>
                  <a:rPr lang="uk-UA" sz="16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x</a:t>
                </a:r>
                <a:r>
                  <a:rPr lang="uk-UA" sz="1100" baseline="0">
                    <a:solidFill>
                      <a:sysClr val="windowText" lastClr="000000"/>
                    </a:solidFill>
                  </a:rPr>
                  <a:t>і</a:t>
                </a: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59279"/>
        <c:crosses val="autoZero"/>
        <c:crossBetween val="midCat"/>
        <c:majorUnit val="5"/>
      </c:valAx>
      <c:valAx>
        <c:axId val="156435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600">
                    <a:solidFill>
                      <a:sysClr val="windowText" lastClr="000000"/>
                    </a:solidFill>
                  </a:rPr>
                  <a:t>Частота</a:t>
                </a:r>
                <a:r>
                  <a:rPr lang="uk-UA" sz="16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i</a:t>
                </a:r>
                <a:endParaRPr 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5803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600">
                <a:solidFill>
                  <a:schemeClr val="tx1"/>
                </a:solidFill>
              </a:rPr>
              <a:t>Кореляційне поле залежності ознаки</a:t>
            </a:r>
            <a:r>
              <a:rPr lang="uk-UA" sz="1600" baseline="0">
                <a:solidFill>
                  <a:schemeClr val="tx1"/>
                </a:solidFill>
              </a:rPr>
              <a:t> </a:t>
            </a:r>
            <a:r>
              <a:rPr lang="en-US" sz="1600">
                <a:solidFill>
                  <a:schemeClr val="tx1"/>
                </a:solidFill>
              </a:rPr>
              <a:t>Y</a:t>
            </a:r>
            <a:r>
              <a:rPr lang="uk-UA" sz="1600" baseline="0">
                <a:solidFill>
                  <a:schemeClr val="tx1"/>
                </a:solidFill>
              </a:rPr>
              <a:t> </a:t>
            </a:r>
            <a:r>
              <a:rPr lang="uk-UA" sz="1600">
                <a:solidFill>
                  <a:schemeClr val="tx1"/>
                </a:solidFill>
              </a:rPr>
              <a:t>від</a:t>
            </a:r>
            <a:r>
              <a:rPr lang="uk-UA" sz="1600" baseline="0">
                <a:solidFill>
                  <a:schemeClr val="tx1"/>
                </a:solidFill>
              </a:rPr>
              <a:t> </a:t>
            </a:r>
            <a:r>
              <a:rPr lang="en-US" sz="1600">
                <a:solidFill>
                  <a:schemeClr val="tx1"/>
                </a:solidFill>
              </a:rPr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238084776948614E-2"/>
          <c:y val="0.12789746986424355"/>
          <c:w val="0.90940066225871152"/>
          <c:h val="0.78581094042632305"/>
        </c:manualLayout>
      </c:layout>
      <c:scatterChart>
        <c:scatterStyle val="lineMarker"/>
        <c:varyColors val="0"/>
        <c:ser>
          <c:idx val="0"/>
          <c:order val="0"/>
          <c:tx>
            <c:v>Кореляційне поле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4'!$B$2:$I$2</c:f>
              <c:numCache>
                <c:formatCode>General</c:formatCode>
                <c:ptCount val="8"/>
                <c:pt idx="0">
                  <c:v>10.5</c:v>
                </c:pt>
                <c:pt idx="1">
                  <c:v>11</c:v>
                </c:pt>
                <c:pt idx="2">
                  <c:v>11.5</c:v>
                </c:pt>
                <c:pt idx="3">
                  <c:v>12</c:v>
                </c:pt>
                <c:pt idx="4">
                  <c:v>12.5</c:v>
                </c:pt>
                <c:pt idx="5">
                  <c:v>13</c:v>
                </c:pt>
                <c:pt idx="6">
                  <c:v>13.4</c:v>
                </c:pt>
                <c:pt idx="7">
                  <c:v>14</c:v>
                </c:pt>
              </c:numCache>
            </c:numRef>
          </c:xVal>
          <c:yVal>
            <c:numRef>
              <c:f>'Завдання 4'!$B$1:$I$1</c:f>
              <c:numCache>
                <c:formatCode>General</c:formatCode>
                <c:ptCount val="8"/>
                <c:pt idx="0">
                  <c:v>1.18</c:v>
                </c:pt>
                <c:pt idx="1">
                  <c:v>1.1200000000000001</c:v>
                </c:pt>
                <c:pt idx="2">
                  <c:v>1.1000000000000001</c:v>
                </c:pt>
                <c:pt idx="3">
                  <c:v>0.98</c:v>
                </c:pt>
                <c:pt idx="4">
                  <c:v>0.92</c:v>
                </c:pt>
                <c:pt idx="5">
                  <c:v>0.9</c:v>
                </c:pt>
                <c:pt idx="6">
                  <c:v>0.89</c:v>
                </c:pt>
                <c:pt idx="7">
                  <c:v>0.50800000000000001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6-4DD6-BEA9-2D3B80191427}"/>
            </c:ext>
          </c:extLst>
        </c:ser>
        <c:ser>
          <c:idx val="1"/>
          <c:order val="1"/>
          <c:tx>
            <c:v>y = 2,88 - 0,158x (Y на X)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18</c:v>
              </c:pt>
              <c:pt idx="2">
                <c:v>23</c:v>
              </c:pt>
            </c:numLit>
          </c:xVal>
          <c:yVal>
            <c:numLit>
              <c:formatCode>General</c:formatCode>
              <c:ptCount val="2"/>
              <c:pt idx="0">
                <c:v>2.88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E76-4DD6-BEA9-2D3B80191427}"/>
            </c:ext>
          </c:extLst>
        </c:ser>
        <c:ser>
          <c:idx val="2"/>
          <c:order val="2"/>
          <c:tx>
            <c:v>x = 17,24 - 5,275y (X на Y)</c:v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17.239999999999998</c:v>
              </c:pt>
            </c:numLit>
          </c:xVal>
          <c:yVal>
            <c:numLit>
              <c:formatCode>General</c:formatCode>
              <c:ptCount val="2"/>
              <c:pt idx="0">
                <c:v>3.2679999999999998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E76-4DD6-BEA9-2D3B80191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185472"/>
        <c:axId val="439323776"/>
      </c:scatterChart>
      <c:valAx>
        <c:axId val="3501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3776"/>
        <c:crosses val="autoZero"/>
        <c:crossBetween val="midCat"/>
      </c:valAx>
      <c:valAx>
        <c:axId val="4393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8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250003718978853"/>
          <c:y val="7.5961660963936584E-2"/>
          <c:w val="0.67499981119030439"/>
          <c:h val="4.9635323020010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600" b="0" i="0" baseline="0">
                <a:solidFill>
                  <a:sysClr val="windowText" lastClr="000000"/>
                </a:solidFill>
                <a:effectLst/>
              </a:rPr>
              <a:t>Полігон відносних частот для дискретного статичного розподілу</a:t>
            </a:r>
            <a:endParaRPr lang="en-US" sz="16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022266357752618E-2"/>
          <c:y val="0.10862513308739256"/>
          <c:w val="0.89246843108742624"/>
          <c:h val="0.7626608375227955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1'!$C$23:$BG$23</c:f>
              <c:numCache>
                <c:formatCode>General</c:formatCode>
                <c:ptCount val="57"/>
                <c:pt idx="0">
                  <c:v>126</c:v>
                </c:pt>
                <c:pt idx="1">
                  <c:v>128</c:v>
                </c:pt>
                <c:pt idx="2">
                  <c:v>130</c:v>
                </c:pt>
                <c:pt idx="3">
                  <c:v>132</c:v>
                </c:pt>
                <c:pt idx="4">
                  <c:v>133</c:v>
                </c:pt>
                <c:pt idx="5">
                  <c:v>135</c:v>
                </c:pt>
                <c:pt idx="6">
                  <c:v>136</c:v>
                </c:pt>
                <c:pt idx="7">
                  <c:v>137</c:v>
                </c:pt>
                <c:pt idx="8">
                  <c:v>138</c:v>
                </c:pt>
                <c:pt idx="9">
                  <c:v>139</c:v>
                </c:pt>
                <c:pt idx="10">
                  <c:v>140</c:v>
                </c:pt>
                <c:pt idx="11">
                  <c:v>141</c:v>
                </c:pt>
                <c:pt idx="12">
                  <c:v>142</c:v>
                </c:pt>
                <c:pt idx="13">
                  <c:v>143</c:v>
                </c:pt>
                <c:pt idx="14">
                  <c:v>144</c:v>
                </c:pt>
                <c:pt idx="15">
                  <c:v>145</c:v>
                </c:pt>
                <c:pt idx="16">
                  <c:v>146</c:v>
                </c:pt>
                <c:pt idx="17">
                  <c:v>147</c:v>
                </c:pt>
                <c:pt idx="18">
                  <c:v>148</c:v>
                </c:pt>
                <c:pt idx="19">
                  <c:v>149</c:v>
                </c:pt>
                <c:pt idx="20">
                  <c:v>150</c:v>
                </c:pt>
                <c:pt idx="21">
                  <c:v>151</c:v>
                </c:pt>
                <c:pt idx="22">
                  <c:v>152</c:v>
                </c:pt>
                <c:pt idx="23">
                  <c:v>153</c:v>
                </c:pt>
                <c:pt idx="24">
                  <c:v>154</c:v>
                </c:pt>
                <c:pt idx="25">
                  <c:v>155</c:v>
                </c:pt>
                <c:pt idx="26">
                  <c:v>156</c:v>
                </c:pt>
                <c:pt idx="27">
                  <c:v>157</c:v>
                </c:pt>
                <c:pt idx="28">
                  <c:v>158</c:v>
                </c:pt>
                <c:pt idx="29">
                  <c:v>159</c:v>
                </c:pt>
                <c:pt idx="30">
                  <c:v>160</c:v>
                </c:pt>
                <c:pt idx="31">
                  <c:v>161</c:v>
                </c:pt>
                <c:pt idx="32">
                  <c:v>162</c:v>
                </c:pt>
                <c:pt idx="33">
                  <c:v>163</c:v>
                </c:pt>
                <c:pt idx="34">
                  <c:v>164</c:v>
                </c:pt>
                <c:pt idx="35">
                  <c:v>165</c:v>
                </c:pt>
                <c:pt idx="36">
                  <c:v>166</c:v>
                </c:pt>
                <c:pt idx="37">
                  <c:v>168</c:v>
                </c:pt>
                <c:pt idx="38">
                  <c:v>169</c:v>
                </c:pt>
                <c:pt idx="39">
                  <c:v>170</c:v>
                </c:pt>
                <c:pt idx="40">
                  <c:v>171</c:v>
                </c:pt>
                <c:pt idx="41">
                  <c:v>172</c:v>
                </c:pt>
                <c:pt idx="42">
                  <c:v>173</c:v>
                </c:pt>
                <c:pt idx="43">
                  <c:v>174</c:v>
                </c:pt>
                <c:pt idx="44">
                  <c:v>175</c:v>
                </c:pt>
                <c:pt idx="45">
                  <c:v>176</c:v>
                </c:pt>
                <c:pt idx="46">
                  <c:v>177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184</c:v>
                </c:pt>
                <c:pt idx="52">
                  <c:v>186</c:v>
                </c:pt>
                <c:pt idx="53">
                  <c:v>187</c:v>
                </c:pt>
                <c:pt idx="54">
                  <c:v>189</c:v>
                </c:pt>
                <c:pt idx="55">
                  <c:v>190</c:v>
                </c:pt>
                <c:pt idx="56">
                  <c:v>195</c:v>
                </c:pt>
              </c:numCache>
            </c:numRef>
          </c:xVal>
          <c:yVal>
            <c:numRef>
              <c:f>'Завдання 1'!$C$25:$BG$25</c:f>
              <c:numCache>
                <c:formatCode>General</c:formatCode>
                <c:ptCount val="5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0.02</c:v>
                </c:pt>
                <c:pt idx="20">
                  <c:v>0.04</c:v>
                </c:pt>
                <c:pt idx="21">
                  <c:v>0.04</c:v>
                </c:pt>
                <c:pt idx="22">
                  <c:v>0.02</c:v>
                </c:pt>
                <c:pt idx="23">
                  <c:v>0.03</c:v>
                </c:pt>
                <c:pt idx="24">
                  <c:v>0.04</c:v>
                </c:pt>
                <c:pt idx="25">
                  <c:v>0.01</c:v>
                </c:pt>
                <c:pt idx="26">
                  <c:v>0.02</c:v>
                </c:pt>
                <c:pt idx="27">
                  <c:v>0.01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0.04</c:v>
                </c:pt>
                <c:pt idx="34">
                  <c:v>0.04</c:v>
                </c:pt>
                <c:pt idx="35">
                  <c:v>0.01</c:v>
                </c:pt>
                <c:pt idx="36">
                  <c:v>0.03</c:v>
                </c:pt>
                <c:pt idx="37">
                  <c:v>0.03</c:v>
                </c:pt>
                <c:pt idx="38">
                  <c:v>0.01</c:v>
                </c:pt>
                <c:pt idx="39">
                  <c:v>0.02</c:v>
                </c:pt>
                <c:pt idx="40">
                  <c:v>0.01</c:v>
                </c:pt>
                <c:pt idx="41">
                  <c:v>0.01</c:v>
                </c:pt>
                <c:pt idx="42">
                  <c:v>0.02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0.02</c:v>
                </c:pt>
                <c:pt idx="49">
                  <c:v>0.01</c:v>
                </c:pt>
                <c:pt idx="50">
                  <c:v>0.01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9-4898-BBF0-BDAD92BF4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764479"/>
        <c:axId val="1560745759"/>
      </c:scatterChart>
      <c:valAx>
        <c:axId val="1560764479"/>
        <c:scaling>
          <c:orientation val="minMax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600">
                    <a:solidFill>
                      <a:sysClr val="windowText" lastClr="000000"/>
                    </a:solidFill>
                  </a:rPr>
                  <a:t>Варіанта</a:t>
                </a:r>
                <a:r>
                  <a:rPr lang="uk-UA" sz="1600" baseline="0">
                    <a:solidFill>
                      <a:sysClr val="windowText" lastClr="000000"/>
                    </a:solidFill>
                  </a:rPr>
                  <a:t> х</a:t>
                </a:r>
                <a:r>
                  <a:rPr lang="uk-UA" sz="1100" baseline="0">
                    <a:solidFill>
                      <a:sysClr val="windowText" lastClr="000000"/>
                    </a:solidFill>
                  </a:rPr>
                  <a:t>і</a:t>
                </a:r>
                <a:endParaRPr lang="en-US" sz="16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45759"/>
        <c:crosses val="autoZero"/>
        <c:crossBetween val="midCat"/>
        <c:majorUnit val="5"/>
      </c:valAx>
      <c:valAx>
        <c:axId val="15607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600">
                    <a:solidFill>
                      <a:sysClr val="windowText" lastClr="000000"/>
                    </a:solidFill>
                  </a:rPr>
                  <a:t>Відносна</a:t>
                </a:r>
                <a:r>
                  <a:rPr lang="uk-UA" sz="1600" baseline="0">
                    <a:solidFill>
                      <a:sysClr val="windowText" lastClr="000000"/>
                    </a:solidFill>
                  </a:rPr>
                  <a:t> частота </a:t>
                </a:r>
                <a:r>
                  <a:rPr lang="el-GR" sz="1600" baseline="0">
                    <a:solidFill>
                      <a:sysClr val="windowText" lastClr="000000"/>
                    </a:solidFill>
                  </a:rPr>
                  <a:t>ω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i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64479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600">
                <a:solidFill>
                  <a:sysClr val="windowText" lastClr="000000"/>
                </a:solidFill>
              </a:rPr>
              <a:t>Полігон частот для</a:t>
            </a:r>
            <a:r>
              <a:rPr lang="en-US" sz="1600" baseline="0">
                <a:solidFill>
                  <a:sysClr val="windowText" lastClr="000000"/>
                </a:solidFill>
              </a:rPr>
              <a:t> </a:t>
            </a:r>
            <a:r>
              <a:rPr lang="uk-UA" sz="1600">
                <a:solidFill>
                  <a:sysClr val="windowText" lastClr="000000"/>
                </a:solidFill>
              </a:rPr>
              <a:t>інтервального статистичного розподілу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1713366886101008"/>
          <c:y val="1.5778771793611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786459182186778E-2"/>
          <c:y val="8.1123524001133679E-2"/>
          <c:w val="0.90977544332692473"/>
          <c:h val="0.8026024525526255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28D-47DD-A6F3-EBAFFF8D4D29}"/>
              </c:ext>
            </c:extLst>
          </c:dPt>
          <c:dLbls>
            <c:dLbl>
              <c:idx val="0"/>
              <c:layout>
                <c:manualLayout>
                  <c:x val="-5.9416212400736551E-2"/>
                  <c:y val="-3.52943308886517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36-4490-B2C5-EF17C2CF8893}"/>
                </c:ext>
              </c:extLst>
            </c:dLbl>
            <c:dLbl>
              <c:idx val="1"/>
              <c:layout>
                <c:manualLayout>
                  <c:x val="-6.0813417748006478E-2"/>
                  <c:y val="-3.267848657546638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36-4490-B2C5-EF17C2CF8893}"/>
                </c:ext>
              </c:extLst>
            </c:dLbl>
            <c:dLbl>
              <c:idx val="2"/>
              <c:layout>
                <c:manualLayout>
                  <c:x val="-7.0985072676131258E-2"/>
                  <c:y val="-3.267848657546638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36-4490-B2C5-EF17C2CF8893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6EC729F-B6F8-43A0-926D-0782CC41FE40}" type="XVALUE">
                      <a:rPr lang="en-US" sz="1200"/>
                      <a:pPr>
                        <a:defRPr sz="1200">
                          <a:solidFill>
                            <a:sysClr val="windowText" lastClr="000000"/>
                          </a:solidFill>
                        </a:defRPr>
                      </a:pPr>
                      <a:t>[X 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28D-47DD-A6F3-EBAFFF8D4D29}"/>
                </c:ext>
              </c:extLst>
            </c:dLbl>
            <c:dLbl>
              <c:idx val="4"/>
              <c:layout>
                <c:manualLayout>
                  <c:x val="-2.2082885521685174E-2"/>
                  <c:y val="-4.837355245457854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36-4490-B2C5-EF17C2CF8893}"/>
                </c:ext>
              </c:extLst>
            </c:dLbl>
            <c:dLbl>
              <c:idx val="6"/>
              <c:layout>
                <c:manualLayout>
                  <c:x val="-1.0905242743526016E-2"/>
                  <c:y val="-3.267848657546638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36-4490-B2C5-EF17C2CF8893}"/>
                </c:ext>
              </c:extLst>
            </c:dLbl>
            <c:dLbl>
              <c:idx val="7"/>
              <c:layout>
                <c:manualLayout>
                  <c:x val="-1.7500051982639889E-2"/>
                  <c:y val="-3.267848657546638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36-4490-B2C5-EF17C2CF88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'Завдання 1'!$C$30:$L$30</c:f>
              <c:numCache>
                <c:formatCode>General</c:formatCode>
                <c:ptCount val="10"/>
                <c:pt idx="0">
                  <c:v>129.44999999999999</c:v>
                </c:pt>
                <c:pt idx="1">
                  <c:v>136.35</c:v>
                </c:pt>
                <c:pt idx="2">
                  <c:v>143.25</c:v>
                </c:pt>
                <c:pt idx="3">
                  <c:v>150.15</c:v>
                </c:pt>
                <c:pt idx="4">
                  <c:v>157.05000000000001</c:v>
                </c:pt>
                <c:pt idx="5">
                  <c:v>163.95</c:v>
                </c:pt>
                <c:pt idx="6">
                  <c:v>170.85</c:v>
                </c:pt>
                <c:pt idx="7">
                  <c:v>177.75</c:v>
                </c:pt>
                <c:pt idx="8">
                  <c:v>184.65</c:v>
                </c:pt>
                <c:pt idx="9">
                  <c:v>191.55</c:v>
                </c:pt>
              </c:numCache>
            </c:numRef>
          </c:xVal>
          <c:yVal>
            <c:numRef>
              <c:f>'Завдання 1'!$C$32:$L$32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21</c:v>
                </c:pt>
                <c:pt idx="4">
                  <c:v>17</c:v>
                </c:pt>
                <c:pt idx="5">
                  <c:v>16</c:v>
                </c:pt>
                <c:pt idx="6">
                  <c:v>11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6-4490-B2C5-EF17C2CF88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150</c:v>
                </c:pt>
                <c:pt idx="1">
                  <c:v>15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21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2"/>
              <c:pt idx="0">
                <c:v>150</c:v>
              </c:pt>
              <c:pt idx="1">
                <c:v>15</c:v>
              </c:pt>
            </c:numLit>
          </c:xVal>
          <c:yVal>
            <c:numLit>
              <c:formatCode>General</c:formatCode>
              <c:ptCount val="1"/>
              <c:pt idx="0">
                <c:v>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28D-47DD-A6F3-EBAFFF8D4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170367"/>
        <c:axId val="1494162879"/>
      </c:scatterChart>
      <c:valAx>
        <c:axId val="1494170367"/>
        <c:scaling>
          <c:orientation val="minMax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600">
                    <a:solidFill>
                      <a:sysClr val="windowText" lastClr="000000"/>
                    </a:solidFill>
                  </a:rPr>
                  <a:t>Центр</a:t>
                </a:r>
                <a:r>
                  <a:rPr lang="uk-UA" sz="1600" baseline="0">
                    <a:solidFill>
                      <a:sysClr val="windowText" lastClr="000000"/>
                    </a:solidFill>
                  </a:rPr>
                  <a:t> інтервалів 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x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*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i</a:t>
                </a:r>
                <a:endParaRPr lang="en-US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2725100058509202"/>
              <c:y val="0.93851530925004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solidFill>
            <a:schemeClr val="bg1"/>
          </a:solidFill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4162879"/>
        <c:crosses val="autoZero"/>
        <c:crossBetween val="midCat"/>
        <c:majorUnit val="5"/>
      </c:valAx>
      <c:valAx>
        <c:axId val="149416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600" b="0" i="0" baseline="0">
                    <a:solidFill>
                      <a:sysClr val="windowText" lastClr="000000"/>
                    </a:solidFill>
                    <a:effectLst/>
                  </a:rPr>
                  <a:t>Частота </a:t>
                </a:r>
                <a:r>
                  <a:rPr lang="en-US" sz="1600" b="0" i="0" baseline="0">
                    <a:solidFill>
                      <a:sysClr val="windowText" lastClr="000000"/>
                    </a:solidFill>
                    <a:effectLst/>
                  </a:rPr>
                  <a:t>n</a:t>
                </a:r>
                <a:r>
                  <a:rPr lang="uk-UA" sz="1400" b="0" i="0" baseline="0">
                    <a:solidFill>
                      <a:sysClr val="windowText" lastClr="000000"/>
                    </a:solidFill>
                    <a:effectLst/>
                  </a:rPr>
                  <a:t>*</a:t>
                </a:r>
                <a:r>
                  <a:rPr lang="en-US" sz="1100" b="0" i="0" baseline="0">
                    <a:solidFill>
                      <a:sysClr val="windowText" lastClr="000000"/>
                    </a:solidFill>
                    <a:effectLst/>
                  </a:rPr>
                  <a:t>i</a:t>
                </a:r>
                <a:endParaRPr lang="en-US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7036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600">
                <a:solidFill>
                  <a:schemeClr val="tx1"/>
                </a:solidFill>
              </a:rPr>
              <a:t>Гістограма частот</a:t>
            </a:r>
            <a:r>
              <a:rPr lang="en-US" sz="1600">
                <a:solidFill>
                  <a:schemeClr val="tx1"/>
                </a:solidFill>
              </a:rPr>
              <a:t> </a:t>
            </a:r>
            <a:r>
              <a:rPr lang="uk-UA" sz="1600">
                <a:solidFill>
                  <a:schemeClr val="tx1"/>
                </a:solidFill>
              </a:rPr>
              <a:t>для</a:t>
            </a:r>
            <a:r>
              <a:rPr lang="en-US" sz="1600" b="0" i="0" u="none" strike="noStrike" baseline="0">
                <a:solidFill>
                  <a:schemeClr val="tx1"/>
                </a:solidFill>
                <a:effectLst/>
              </a:rPr>
              <a:t> </a:t>
            </a:r>
            <a:r>
              <a:rPr lang="uk-UA" sz="1600" b="0" i="0" u="none" strike="noStrike" baseline="0">
                <a:solidFill>
                  <a:schemeClr val="tx1"/>
                </a:solidFill>
                <a:effectLst/>
              </a:rPr>
              <a:t>інтервального статистичного розподілу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'Завдання 1'!$C$31:$L$31</c:f>
              <c:strCache>
                <c:ptCount val="10"/>
                <c:pt idx="0">
                  <c:v>[126;132,9)</c:v>
                </c:pt>
                <c:pt idx="1">
                  <c:v>[132,9;139,8)</c:v>
                </c:pt>
                <c:pt idx="2">
                  <c:v>[139,8;146,7)</c:v>
                </c:pt>
                <c:pt idx="3">
                  <c:v>[146,7;153,6)</c:v>
                </c:pt>
                <c:pt idx="4">
                  <c:v>[153,6;160,5)</c:v>
                </c:pt>
                <c:pt idx="5">
                  <c:v>[160,5;167,4)</c:v>
                </c:pt>
                <c:pt idx="6">
                  <c:v>[167,4;174,3)</c:v>
                </c:pt>
                <c:pt idx="7">
                  <c:v>[174,3;181,2)</c:v>
                </c:pt>
                <c:pt idx="8">
                  <c:v>[181,2;188,1)</c:v>
                </c:pt>
                <c:pt idx="9">
                  <c:v>[188,1;195]</c:v>
                </c:pt>
              </c:strCache>
            </c:strRef>
          </c:cat>
          <c:val>
            <c:numRef>
              <c:f>'Завдання 1'!$C$34:$L$34</c:f>
              <c:numCache>
                <c:formatCode>General</c:formatCode>
                <c:ptCount val="10"/>
                <c:pt idx="0">
                  <c:v>0.57971014492753625</c:v>
                </c:pt>
                <c:pt idx="1">
                  <c:v>0.86956521739130432</c:v>
                </c:pt>
                <c:pt idx="2">
                  <c:v>1.4492753623188406</c:v>
                </c:pt>
                <c:pt idx="3">
                  <c:v>3.043478260869565</c:v>
                </c:pt>
                <c:pt idx="4">
                  <c:v>2.4637681159420288</c:v>
                </c:pt>
                <c:pt idx="5">
                  <c:v>2.318840579710145</c:v>
                </c:pt>
                <c:pt idx="6">
                  <c:v>1.5942028985507246</c:v>
                </c:pt>
                <c:pt idx="7">
                  <c:v>1.0144927536231882</c:v>
                </c:pt>
                <c:pt idx="8">
                  <c:v>0.72463768115942029</c:v>
                </c:pt>
                <c:pt idx="9">
                  <c:v>0.43478260869565216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D-48C6-90F3-B97D99388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1428335679"/>
        <c:axId val="1428334847"/>
      </c:barChart>
      <c:catAx>
        <c:axId val="142833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600">
                    <a:solidFill>
                      <a:schemeClr val="tx1"/>
                    </a:solidFill>
                  </a:rPr>
                  <a:t>інтервали</a:t>
                </a:r>
                <a:r>
                  <a:rPr lang="uk-UA" sz="1600" baseline="0">
                    <a:solidFill>
                      <a:schemeClr val="tx1"/>
                    </a:solidFill>
                  </a:rPr>
                  <a:t> 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[x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i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;x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i+1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)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34847"/>
        <c:crosses val="autoZero"/>
        <c:auto val="1"/>
        <c:lblAlgn val="ctr"/>
        <c:lblOffset val="100"/>
        <c:noMultiLvlLbl val="0"/>
      </c:catAx>
      <c:valAx>
        <c:axId val="14283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600">
                    <a:solidFill>
                      <a:schemeClr val="tx1"/>
                    </a:solidFill>
                  </a:rPr>
                  <a:t> </a:t>
                </a:r>
                <a:r>
                  <a:rPr lang="en-US" sz="1600">
                    <a:solidFill>
                      <a:schemeClr val="tx1"/>
                    </a:solidFill>
                  </a:rPr>
                  <a:t>n</a:t>
                </a:r>
                <a:r>
                  <a:rPr lang="uk-UA" sz="1600">
                    <a:solidFill>
                      <a:schemeClr val="tx1"/>
                    </a:solidFill>
                  </a:rPr>
                  <a:t>*</a:t>
                </a:r>
                <a:r>
                  <a:rPr lang="en-US" sz="1100">
                    <a:solidFill>
                      <a:schemeClr val="tx1"/>
                    </a:solidFill>
                  </a:rPr>
                  <a:t>i</a:t>
                </a:r>
                <a:r>
                  <a:rPr lang="en-US" sz="1600">
                    <a:solidFill>
                      <a:schemeClr val="tx1"/>
                    </a:solidFill>
                  </a:rPr>
                  <a:t>/h</a:t>
                </a:r>
                <a:r>
                  <a:rPr lang="uk-UA" sz="1600">
                    <a:solidFill>
                      <a:schemeClr val="tx1"/>
                    </a:solidFill>
                  </a:rPr>
                  <a:t> 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3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600" b="0" i="0" baseline="0">
                <a:solidFill>
                  <a:schemeClr val="tx1"/>
                </a:solidFill>
                <a:effectLst/>
              </a:rPr>
              <a:t>Полігон</a:t>
            </a:r>
            <a:r>
              <a:rPr lang="en-US" sz="1600" b="0" i="0" baseline="0">
                <a:solidFill>
                  <a:schemeClr val="tx1"/>
                </a:solidFill>
                <a:effectLst/>
              </a:rPr>
              <a:t> </a:t>
            </a:r>
            <a:r>
              <a:rPr lang="uk-UA" sz="1600" b="0" i="0" baseline="0">
                <a:solidFill>
                  <a:schemeClr val="tx1"/>
                </a:solidFill>
                <a:effectLst/>
              </a:rPr>
              <a:t>відносних частот для</a:t>
            </a:r>
            <a:r>
              <a:rPr lang="en-US" sz="1600" b="0" i="0" baseline="0">
                <a:solidFill>
                  <a:schemeClr val="tx1"/>
                </a:solidFill>
                <a:effectLst/>
              </a:rPr>
              <a:t> </a:t>
            </a:r>
            <a:r>
              <a:rPr lang="uk-UA" sz="1600" b="0" i="0" baseline="0">
                <a:solidFill>
                  <a:schemeClr val="tx1"/>
                </a:solidFill>
                <a:effectLst/>
              </a:rPr>
              <a:t>інтервального статистичного розподілу</a:t>
            </a:r>
            <a:endParaRPr lang="en-US" sz="12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'Завдання 1'!$C$30:$L$30</c:f>
              <c:numCache>
                <c:formatCode>General</c:formatCode>
                <c:ptCount val="10"/>
                <c:pt idx="0">
                  <c:v>129.44999999999999</c:v>
                </c:pt>
                <c:pt idx="1">
                  <c:v>136.35</c:v>
                </c:pt>
                <c:pt idx="2">
                  <c:v>143.25</c:v>
                </c:pt>
                <c:pt idx="3">
                  <c:v>150.15</c:v>
                </c:pt>
                <c:pt idx="4">
                  <c:v>157.05000000000001</c:v>
                </c:pt>
                <c:pt idx="5">
                  <c:v>163.95</c:v>
                </c:pt>
                <c:pt idx="6">
                  <c:v>170.85</c:v>
                </c:pt>
                <c:pt idx="7">
                  <c:v>177.75</c:v>
                </c:pt>
                <c:pt idx="8">
                  <c:v>184.65</c:v>
                </c:pt>
                <c:pt idx="9">
                  <c:v>191.55</c:v>
                </c:pt>
              </c:numCache>
            </c:numRef>
          </c:xVal>
          <c:yVal>
            <c:numRef>
              <c:f>'Завдання 1'!$C$33:$L$33</c:f>
              <c:numCache>
                <c:formatCode>General</c:formatCode>
                <c:ptCount val="10"/>
                <c:pt idx="0">
                  <c:v>0.04</c:v>
                </c:pt>
                <c:pt idx="1">
                  <c:v>0.06</c:v>
                </c:pt>
                <c:pt idx="2">
                  <c:v>0.1</c:v>
                </c:pt>
                <c:pt idx="3">
                  <c:v>0.21</c:v>
                </c:pt>
                <c:pt idx="4">
                  <c:v>0.17</c:v>
                </c:pt>
                <c:pt idx="5">
                  <c:v>0.16</c:v>
                </c:pt>
                <c:pt idx="6">
                  <c:v>0.11</c:v>
                </c:pt>
                <c:pt idx="7">
                  <c:v>7.0000000000000007E-2</c:v>
                </c:pt>
                <c:pt idx="8">
                  <c:v>0.05</c:v>
                </c:pt>
                <c:pt idx="9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A-4607-BFE3-5262D1818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28791423"/>
        <c:axId val="628790175"/>
      </c:scatterChart>
      <c:valAx>
        <c:axId val="628791423"/>
        <c:scaling>
          <c:orientation val="minMax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600" b="0" i="0" baseline="0">
                    <a:solidFill>
                      <a:schemeClr val="tx1"/>
                    </a:solidFill>
                    <a:effectLst/>
                  </a:rPr>
                  <a:t>Центр інтервалів </a:t>
                </a:r>
                <a:r>
                  <a:rPr lang="en-US" sz="1600" b="0" i="0" baseline="0">
                    <a:solidFill>
                      <a:schemeClr val="tx1"/>
                    </a:solidFill>
                    <a:effectLst/>
                  </a:rPr>
                  <a:t>x</a:t>
                </a:r>
                <a:r>
                  <a:rPr lang="en-US" sz="1400" b="0" i="0" baseline="0">
                    <a:solidFill>
                      <a:schemeClr val="tx1"/>
                    </a:solidFill>
                    <a:effectLst/>
                  </a:rPr>
                  <a:t>*</a:t>
                </a:r>
                <a:r>
                  <a:rPr lang="en-US" sz="1100" b="0" i="0" baseline="0">
                    <a:solidFill>
                      <a:schemeClr val="tx1"/>
                    </a:solidFill>
                    <a:effectLst/>
                  </a:rPr>
                  <a:t>i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790175"/>
        <c:crosses val="autoZero"/>
        <c:crossBetween val="midCat"/>
        <c:majorUnit val="5"/>
      </c:valAx>
      <c:valAx>
        <c:axId val="6287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600" b="0" i="0" baseline="0">
                    <a:solidFill>
                      <a:schemeClr val="tx1"/>
                    </a:solidFill>
                    <a:effectLst/>
                  </a:rPr>
                  <a:t>Відносна частота </a:t>
                </a:r>
                <a:r>
                  <a:rPr lang="el-GR" sz="1600" b="0" i="0" baseline="0">
                    <a:solidFill>
                      <a:schemeClr val="tx1"/>
                    </a:solidFill>
                    <a:effectLst/>
                  </a:rPr>
                  <a:t>ω</a:t>
                </a:r>
                <a:r>
                  <a:rPr lang="en-US" sz="1100" b="0" i="0" baseline="0">
                    <a:solidFill>
                      <a:schemeClr val="tx1"/>
                    </a:solidFill>
                    <a:effectLst/>
                  </a:rPr>
                  <a:t>i</a:t>
                </a:r>
                <a:endParaRPr lang="en-US" sz="6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79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600" b="0" i="0" baseline="0">
                <a:solidFill>
                  <a:schemeClr val="tx1"/>
                </a:solidFill>
                <a:effectLst/>
              </a:rPr>
              <a:t>Гістограма відносних частот</a:t>
            </a:r>
            <a:r>
              <a:rPr lang="en-US" sz="1600" b="0" i="0" baseline="0">
                <a:solidFill>
                  <a:schemeClr val="tx1"/>
                </a:solidFill>
                <a:effectLst/>
              </a:rPr>
              <a:t> </a:t>
            </a:r>
            <a:r>
              <a:rPr lang="uk-UA" sz="1600" b="0" i="0" baseline="0">
                <a:solidFill>
                  <a:schemeClr val="tx1"/>
                </a:solidFill>
                <a:effectLst/>
              </a:rPr>
              <a:t>для</a:t>
            </a:r>
            <a:r>
              <a:rPr lang="en-US" sz="1600" b="0" i="0" baseline="0">
                <a:solidFill>
                  <a:schemeClr val="tx1"/>
                </a:solidFill>
                <a:effectLst/>
              </a:rPr>
              <a:t> </a:t>
            </a:r>
            <a:r>
              <a:rPr lang="uk-UA" sz="1600" b="0" i="0" baseline="0">
                <a:solidFill>
                  <a:schemeClr val="tx1"/>
                </a:solidFill>
                <a:effectLst/>
              </a:rPr>
              <a:t>інтервального статистичного розподілу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'Завдання 1'!$C$31:$L$31</c:f>
              <c:strCache>
                <c:ptCount val="10"/>
                <c:pt idx="0">
                  <c:v>[126;132,9)</c:v>
                </c:pt>
                <c:pt idx="1">
                  <c:v>[132,9;139,8)</c:v>
                </c:pt>
                <c:pt idx="2">
                  <c:v>[139,8;146,7)</c:v>
                </c:pt>
                <c:pt idx="3">
                  <c:v>[146,7;153,6)</c:v>
                </c:pt>
                <c:pt idx="4">
                  <c:v>[153,6;160,5)</c:v>
                </c:pt>
                <c:pt idx="5">
                  <c:v>[160,5;167,4)</c:v>
                </c:pt>
                <c:pt idx="6">
                  <c:v>[167,4;174,3)</c:v>
                </c:pt>
                <c:pt idx="7">
                  <c:v>[174,3;181,2)</c:v>
                </c:pt>
                <c:pt idx="8">
                  <c:v>[181,2;188,1)</c:v>
                </c:pt>
                <c:pt idx="9">
                  <c:v>[188,1;195]</c:v>
                </c:pt>
              </c:strCache>
            </c:strRef>
          </c:cat>
          <c:val>
            <c:numRef>
              <c:f>'Завдання 1'!$C$35:$L$35</c:f>
              <c:numCache>
                <c:formatCode>General</c:formatCode>
                <c:ptCount val="10"/>
                <c:pt idx="0">
                  <c:v>5.7971014492753624E-3</c:v>
                </c:pt>
                <c:pt idx="1">
                  <c:v>8.6956521739130418E-3</c:v>
                </c:pt>
                <c:pt idx="2">
                  <c:v>1.4492753623188406E-2</c:v>
                </c:pt>
                <c:pt idx="3">
                  <c:v>3.043478260869565E-2</c:v>
                </c:pt>
                <c:pt idx="4">
                  <c:v>2.4637681159420291E-2</c:v>
                </c:pt>
                <c:pt idx="5">
                  <c:v>2.318840579710145E-2</c:v>
                </c:pt>
                <c:pt idx="6">
                  <c:v>1.5942028985507246E-2</c:v>
                </c:pt>
                <c:pt idx="7">
                  <c:v>1.0144927536231885E-2</c:v>
                </c:pt>
                <c:pt idx="8">
                  <c:v>7.246376811594203E-3</c:v>
                </c:pt>
                <c:pt idx="9">
                  <c:v>4.3478260869565209E-3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4139-91EB-26C2355B9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625239871"/>
        <c:axId val="625236959"/>
      </c:barChart>
      <c:catAx>
        <c:axId val="62523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600" b="0" i="0" baseline="0">
                    <a:solidFill>
                      <a:schemeClr val="tx1"/>
                    </a:solidFill>
                    <a:effectLst/>
                  </a:rPr>
                  <a:t>інтервали </a:t>
                </a:r>
                <a:r>
                  <a:rPr lang="en-US" sz="1600" b="0" i="0" baseline="0">
                    <a:solidFill>
                      <a:schemeClr val="tx1"/>
                    </a:solidFill>
                    <a:effectLst/>
                  </a:rPr>
                  <a:t>[x</a:t>
                </a:r>
                <a:r>
                  <a:rPr lang="en-US" sz="1100" b="0" i="0" baseline="0">
                    <a:solidFill>
                      <a:schemeClr val="tx1"/>
                    </a:solidFill>
                    <a:effectLst/>
                  </a:rPr>
                  <a:t>i</a:t>
                </a:r>
                <a:r>
                  <a:rPr lang="en-US" sz="1600" b="0" i="0" baseline="0">
                    <a:solidFill>
                      <a:schemeClr val="tx1"/>
                    </a:solidFill>
                    <a:effectLst/>
                  </a:rPr>
                  <a:t>;x</a:t>
                </a:r>
                <a:r>
                  <a:rPr lang="en-US" sz="1100" b="0" i="0" baseline="0">
                    <a:solidFill>
                      <a:schemeClr val="tx1"/>
                    </a:solidFill>
                    <a:effectLst/>
                  </a:rPr>
                  <a:t>i+1</a:t>
                </a:r>
                <a:r>
                  <a:rPr lang="en-US" sz="1600" b="0" i="0" baseline="0">
                    <a:solidFill>
                      <a:schemeClr val="tx1"/>
                    </a:solidFill>
                    <a:effectLst/>
                  </a:rPr>
                  <a:t>)</a:t>
                </a:r>
                <a:endParaRPr lang="en-US" sz="9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36959"/>
        <c:crosses val="autoZero"/>
        <c:auto val="1"/>
        <c:lblAlgn val="ctr"/>
        <c:lblOffset val="100"/>
        <c:noMultiLvlLbl val="0"/>
      </c:catAx>
      <c:valAx>
        <c:axId val="6252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>
                    <a:solidFill>
                      <a:schemeClr val="tx1"/>
                    </a:solidFill>
                  </a:rPr>
                  <a:t>ω*</a:t>
                </a:r>
                <a:r>
                  <a:rPr lang="en-US" sz="1100">
                    <a:solidFill>
                      <a:schemeClr val="tx1"/>
                    </a:solidFill>
                  </a:rPr>
                  <a:t>i</a:t>
                </a:r>
                <a:r>
                  <a:rPr lang="en-US" sz="1600">
                    <a:solidFill>
                      <a:schemeClr val="tx1"/>
                    </a:solidFill>
                  </a:rPr>
                  <a:t>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3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600">
                <a:solidFill>
                  <a:sysClr val="windowText" lastClr="000000"/>
                </a:solidFill>
              </a:rPr>
              <a:t>Емпірична функція розподілу для дискретного статистичного розподілу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1'!$C$125:$C$126</c:f>
              <c:numCache>
                <c:formatCode>General</c:formatCode>
                <c:ptCount val="2"/>
                <c:pt idx="0">
                  <c:v>126</c:v>
                </c:pt>
                <c:pt idx="1">
                  <c:v>128</c:v>
                </c:pt>
              </c:numCache>
            </c:numRef>
          </c:xVal>
          <c:yVal>
            <c:numRef>
              <c:f>('Завдання 1'!$B$125,'Завдання 1'!$B$125)</c:f>
              <c:numCache>
                <c:formatCode>General</c:formatCode>
                <c:ptCount val="2"/>
                <c:pt idx="0">
                  <c:v>0.01</c:v>
                </c:pt>
                <c:pt idx="1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3-4ABB-AF83-6CE96E730885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1'!$C$126:$C$127</c:f>
              <c:numCache>
                <c:formatCode>General</c:formatCode>
                <c:ptCount val="2"/>
                <c:pt idx="0">
                  <c:v>128</c:v>
                </c:pt>
                <c:pt idx="1">
                  <c:v>130</c:v>
                </c:pt>
              </c:numCache>
            </c:numRef>
          </c:xVal>
          <c:yVal>
            <c:numRef>
              <c:f>('Завдання 1'!$B$126,'Завдання 1'!$B$126)</c:f>
              <c:numCache>
                <c:formatCode>General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33-4ABB-AF83-6CE96E730885}"/>
            </c:ext>
          </c:extLst>
        </c:ser>
        <c:ser>
          <c:idx val="2"/>
          <c:order val="2"/>
          <c:spPr>
            <a:ln w="25400" cap="rnd">
              <a:solidFill>
                <a:schemeClr val="accent3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1'!$C$127:$C$128</c:f>
              <c:numCache>
                <c:formatCode>General</c:formatCode>
                <c:ptCount val="2"/>
                <c:pt idx="0">
                  <c:v>130</c:v>
                </c:pt>
                <c:pt idx="1">
                  <c:v>132</c:v>
                </c:pt>
              </c:numCache>
            </c:numRef>
          </c:xVal>
          <c:yVal>
            <c:numRef>
              <c:f>('Завдання 1'!$B$127,'Завдання 1'!$B$127)</c:f>
              <c:numCache>
                <c:formatCode>General</c:formatCode>
                <c:ptCount val="2"/>
                <c:pt idx="0">
                  <c:v>0.03</c:v>
                </c:pt>
                <c:pt idx="1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33-4ABB-AF83-6CE96E730885}"/>
            </c:ext>
          </c:extLst>
        </c:ser>
        <c:ser>
          <c:idx val="3"/>
          <c:order val="3"/>
          <c:spPr>
            <a:ln w="25400" cap="rnd">
              <a:solidFill>
                <a:schemeClr val="accent4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1'!$C$128:$C$129</c:f>
              <c:numCache>
                <c:formatCode>General</c:formatCode>
                <c:ptCount val="2"/>
                <c:pt idx="0">
                  <c:v>132</c:v>
                </c:pt>
                <c:pt idx="1">
                  <c:v>133</c:v>
                </c:pt>
              </c:numCache>
            </c:numRef>
          </c:xVal>
          <c:yVal>
            <c:numRef>
              <c:f>('Завдання 1'!$B$128,'Завдання 1'!$B$128)</c:f>
              <c:numCache>
                <c:formatCode>General</c:formatCode>
                <c:ptCount val="2"/>
                <c:pt idx="0">
                  <c:v>0.04</c:v>
                </c:pt>
                <c:pt idx="1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33-4ABB-AF83-6CE96E730885}"/>
            </c:ext>
          </c:extLst>
        </c:ser>
        <c:ser>
          <c:idx val="4"/>
          <c:order val="4"/>
          <c:spPr>
            <a:ln w="25400" cap="rnd">
              <a:solidFill>
                <a:schemeClr val="accent5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1'!$C$129:$C$130</c:f>
              <c:numCache>
                <c:formatCode>General</c:formatCode>
                <c:ptCount val="2"/>
                <c:pt idx="0">
                  <c:v>133</c:v>
                </c:pt>
                <c:pt idx="1">
                  <c:v>135</c:v>
                </c:pt>
              </c:numCache>
            </c:numRef>
          </c:xVal>
          <c:yVal>
            <c:numRef>
              <c:f>('Завдання 1'!$B$129,'Завдання 1'!$B$129)</c:f>
              <c:numCache>
                <c:formatCode>General</c:formatCode>
                <c:ptCount val="2"/>
                <c:pt idx="0">
                  <c:v>0.05</c:v>
                </c:pt>
                <c:pt idx="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33-4ABB-AF83-6CE96E730885}"/>
            </c:ext>
          </c:extLst>
        </c:ser>
        <c:ser>
          <c:idx val="5"/>
          <c:order val="5"/>
          <c:spPr>
            <a:ln w="25400" cap="rnd">
              <a:solidFill>
                <a:schemeClr val="accent6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1'!$C$130:$C$131</c:f>
              <c:numCache>
                <c:formatCode>General</c:formatCode>
                <c:ptCount val="2"/>
                <c:pt idx="0">
                  <c:v>135</c:v>
                </c:pt>
                <c:pt idx="1">
                  <c:v>136</c:v>
                </c:pt>
              </c:numCache>
            </c:numRef>
          </c:xVal>
          <c:yVal>
            <c:numRef>
              <c:f>('Завдання 1'!$B$130,'Завдання 1'!$B$130)</c:f>
              <c:numCache>
                <c:formatCode>General</c:formatCode>
                <c:ptCount val="2"/>
                <c:pt idx="0">
                  <c:v>6.0000000000000005E-2</c:v>
                </c:pt>
                <c:pt idx="1">
                  <c:v>6.0000000000000005E-2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33-4ABB-AF83-6CE96E730885}"/>
            </c:ext>
          </c:extLst>
        </c:ser>
        <c:ser>
          <c:idx val="6"/>
          <c:order val="6"/>
          <c:spPr>
            <a:ln w="25400" cap="rnd">
              <a:solidFill>
                <a:schemeClr val="accent1">
                  <a:lumMod val="6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1'!$C$131:$C$132</c:f>
              <c:numCache>
                <c:formatCode>General</c:formatCode>
                <c:ptCount val="2"/>
                <c:pt idx="0">
                  <c:v>136</c:v>
                </c:pt>
                <c:pt idx="1">
                  <c:v>137</c:v>
                </c:pt>
              </c:numCache>
            </c:numRef>
          </c:xVal>
          <c:yVal>
            <c:numRef>
              <c:f>('Завдання 1'!$B$131,'Завдання 1'!$B$131)</c:f>
              <c:numCache>
                <c:formatCode>General</c:formatCode>
                <c:ptCount val="2"/>
                <c:pt idx="0">
                  <c:v>7.0000000000000007E-2</c:v>
                </c:pt>
                <c:pt idx="1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33-4ABB-AF83-6CE96E730885}"/>
            </c:ext>
          </c:extLst>
        </c:ser>
        <c:ser>
          <c:idx val="7"/>
          <c:order val="7"/>
          <c:spPr>
            <a:ln w="25400" cap="rnd">
              <a:solidFill>
                <a:schemeClr val="accent2">
                  <a:lumMod val="6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1'!$C$132:$C$133</c:f>
              <c:numCache>
                <c:formatCode>General</c:formatCode>
                <c:ptCount val="2"/>
                <c:pt idx="0">
                  <c:v>137</c:v>
                </c:pt>
                <c:pt idx="1">
                  <c:v>138</c:v>
                </c:pt>
              </c:numCache>
            </c:numRef>
          </c:xVal>
          <c:yVal>
            <c:numRef>
              <c:f>('Завдання 1'!$B$132,'Завдання 1'!$B$132)</c:f>
              <c:numCache>
                <c:formatCode>General</c:formatCode>
                <c:ptCount val="2"/>
                <c:pt idx="0">
                  <c:v>0.08</c:v>
                </c:pt>
                <c:pt idx="1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33-4ABB-AF83-6CE96E730885}"/>
            </c:ext>
          </c:extLst>
        </c:ser>
        <c:ser>
          <c:idx val="8"/>
          <c:order val="8"/>
          <c:spPr>
            <a:ln w="25400" cap="rnd">
              <a:solidFill>
                <a:schemeClr val="accent3">
                  <a:lumMod val="6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1'!$C$133:$C$134</c:f>
              <c:numCache>
                <c:formatCode>General</c:formatCode>
                <c:ptCount val="2"/>
                <c:pt idx="0">
                  <c:v>138</c:v>
                </c:pt>
                <c:pt idx="1">
                  <c:v>139</c:v>
                </c:pt>
              </c:numCache>
            </c:numRef>
          </c:xVal>
          <c:yVal>
            <c:numRef>
              <c:f>('Завдання 1'!$B$133,'Завдання 1'!$B$133)</c:f>
              <c:numCache>
                <c:formatCode>General</c:formatCode>
                <c:ptCount val="2"/>
                <c:pt idx="0">
                  <c:v>0.09</c:v>
                </c:pt>
                <c:pt idx="1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433-4ABB-AF83-6CE96E730885}"/>
            </c:ext>
          </c:extLst>
        </c:ser>
        <c:ser>
          <c:idx val="9"/>
          <c:order val="9"/>
          <c:spPr>
            <a:ln w="25400" cap="rnd">
              <a:solidFill>
                <a:schemeClr val="accent4">
                  <a:lumMod val="6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1'!$C$134:$C$135</c:f>
              <c:numCache>
                <c:formatCode>General</c:formatCode>
                <c:ptCount val="2"/>
                <c:pt idx="0">
                  <c:v>139</c:v>
                </c:pt>
                <c:pt idx="1">
                  <c:v>140</c:v>
                </c:pt>
              </c:numCache>
            </c:numRef>
          </c:xVal>
          <c:yVal>
            <c:numRef>
              <c:f>('Завдання 1'!$B$134,'Завдання 1'!$B$134)</c:f>
              <c:numCache>
                <c:formatCode>General</c:formatCode>
                <c:ptCount val="2"/>
                <c:pt idx="0">
                  <c:v>9.9999999999999992E-2</c:v>
                </c:pt>
                <c:pt idx="1">
                  <c:v>9.9999999999999992E-2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433-4ABB-AF83-6CE96E730885}"/>
            </c:ext>
          </c:extLst>
        </c:ser>
        <c:ser>
          <c:idx val="10"/>
          <c:order val="10"/>
          <c:spPr>
            <a:ln w="25400" cap="rnd">
              <a:solidFill>
                <a:schemeClr val="accent5">
                  <a:lumMod val="6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1'!$C$135:$C$136</c:f>
              <c:numCache>
                <c:formatCode>General</c:formatCode>
                <c:ptCount val="2"/>
                <c:pt idx="0">
                  <c:v>140</c:v>
                </c:pt>
                <c:pt idx="1">
                  <c:v>141</c:v>
                </c:pt>
              </c:numCache>
            </c:numRef>
          </c:xVal>
          <c:yVal>
            <c:numRef>
              <c:f>('Завдання 1'!$B$135,'Завдання 1'!$B$135)</c:f>
              <c:numCache>
                <c:formatCode>General</c:formatCode>
                <c:ptCount val="2"/>
                <c:pt idx="0">
                  <c:v>0.10999999999999999</c:v>
                </c:pt>
                <c:pt idx="1">
                  <c:v>0.10999999999999999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433-4ABB-AF83-6CE96E730885}"/>
            </c:ext>
          </c:extLst>
        </c:ser>
        <c:ser>
          <c:idx val="11"/>
          <c:order val="11"/>
          <c:spPr>
            <a:ln w="25400" cap="rnd">
              <a:solidFill>
                <a:schemeClr val="accent6">
                  <a:lumMod val="6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 cap="rnd">
                <a:solidFill>
                  <a:schemeClr val="accent6">
                    <a:lumMod val="60000"/>
                  </a:schemeClr>
                </a:solidFill>
                <a:round/>
                <a:head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7D-4F79-ABA3-A7A63ADB42A5}"/>
              </c:ext>
            </c:extLst>
          </c:dPt>
          <c:xVal>
            <c:numRef>
              <c:f>'Завдання 1'!$C$136:$C$137</c:f>
              <c:numCache>
                <c:formatCode>General</c:formatCode>
                <c:ptCount val="2"/>
                <c:pt idx="0">
                  <c:v>141</c:v>
                </c:pt>
                <c:pt idx="1">
                  <c:v>142</c:v>
                </c:pt>
              </c:numCache>
            </c:numRef>
          </c:xVal>
          <c:yVal>
            <c:numRef>
              <c:f>('Завдання 1'!$B$136,'Завдання 1'!$B$136)</c:f>
              <c:numCache>
                <c:formatCode>General</c:formatCode>
                <c:ptCount val="2"/>
                <c:pt idx="0">
                  <c:v>0.11999999999999998</c:v>
                </c:pt>
                <c:pt idx="1">
                  <c:v>0.11999999999999998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433-4ABB-AF83-6CE96E730885}"/>
            </c:ext>
          </c:extLst>
        </c:ser>
        <c:ser>
          <c:idx val="12"/>
          <c:order val="12"/>
          <c:spPr>
            <a:ln w="25400" cap="rnd">
              <a:solidFill>
                <a:schemeClr val="accent1">
                  <a:lumMod val="80000"/>
                  <a:lumOff val="2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1'!$C$137:$C$138</c:f>
              <c:numCache>
                <c:formatCode>General</c:formatCode>
                <c:ptCount val="2"/>
                <c:pt idx="0">
                  <c:v>142</c:v>
                </c:pt>
                <c:pt idx="1">
                  <c:v>143</c:v>
                </c:pt>
              </c:numCache>
            </c:numRef>
          </c:xVal>
          <c:yVal>
            <c:numRef>
              <c:f>('Завдання 1'!$B$137,'Завдання 1'!$B$137)</c:f>
              <c:numCache>
                <c:formatCode>General</c:formatCode>
                <c:ptCount val="2"/>
                <c:pt idx="0">
                  <c:v>0.12999999999999998</c:v>
                </c:pt>
                <c:pt idx="1">
                  <c:v>0.12999999999999998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433-4ABB-AF83-6CE96E730885}"/>
            </c:ext>
          </c:extLst>
        </c:ser>
        <c:ser>
          <c:idx val="13"/>
          <c:order val="13"/>
          <c:spPr>
            <a:ln w="25400" cap="rnd">
              <a:solidFill>
                <a:schemeClr val="accent2">
                  <a:lumMod val="80000"/>
                  <a:lumOff val="2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1'!$C$138:$C$139</c:f>
              <c:numCache>
                <c:formatCode>General</c:formatCode>
                <c:ptCount val="2"/>
                <c:pt idx="0">
                  <c:v>143</c:v>
                </c:pt>
                <c:pt idx="1">
                  <c:v>144</c:v>
                </c:pt>
              </c:numCache>
            </c:numRef>
          </c:xVal>
          <c:yVal>
            <c:numRef>
              <c:f>('Завдання 1'!$B$138,'Завдання 1'!$B$138)</c:f>
              <c:numCache>
                <c:formatCode>General</c:formatCode>
                <c:ptCount val="2"/>
                <c:pt idx="0">
                  <c:v>0.13999999999999999</c:v>
                </c:pt>
                <c:pt idx="1">
                  <c:v>0.13999999999999999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433-4ABB-AF83-6CE96E730885}"/>
            </c:ext>
          </c:extLst>
        </c:ser>
        <c:ser>
          <c:idx val="14"/>
          <c:order val="14"/>
          <c:spPr>
            <a:ln w="25400" cap="rnd">
              <a:solidFill>
                <a:srgbClr val="C00000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1'!$C$139:$C$140</c:f>
              <c:numCache>
                <c:formatCode>General</c:formatCode>
                <c:ptCount val="2"/>
                <c:pt idx="0">
                  <c:v>144</c:v>
                </c:pt>
                <c:pt idx="1">
                  <c:v>145</c:v>
                </c:pt>
              </c:numCache>
            </c:numRef>
          </c:xVal>
          <c:yVal>
            <c:numRef>
              <c:f>('Завдання 1'!$B$139,'Завдання 1'!$B$139)</c:f>
              <c:numCache>
                <c:formatCode>General</c:formatCode>
                <c:ptCount val="2"/>
                <c:pt idx="0">
                  <c:v>0.15</c:v>
                </c:pt>
                <c:pt idx="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433-4ABB-AF83-6CE96E730885}"/>
            </c:ext>
          </c:extLst>
        </c:ser>
        <c:ser>
          <c:idx val="15"/>
          <c:order val="15"/>
          <c:spPr>
            <a:ln w="25400" cap="rnd">
              <a:solidFill>
                <a:schemeClr val="accent4">
                  <a:lumMod val="80000"/>
                  <a:lumOff val="2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1'!$C$140:$C$141</c:f>
              <c:numCache>
                <c:formatCode>General</c:formatCode>
                <c:ptCount val="2"/>
                <c:pt idx="0">
                  <c:v>145</c:v>
                </c:pt>
                <c:pt idx="1">
                  <c:v>146</c:v>
                </c:pt>
              </c:numCache>
            </c:numRef>
          </c:xVal>
          <c:yVal>
            <c:numRef>
              <c:f>('Завдання 1'!$B$140,'Завдання 1'!$B$140)</c:f>
              <c:numCache>
                <c:formatCode>General</c:formatCode>
                <c:ptCount val="2"/>
                <c:pt idx="0">
                  <c:v>0.16999999999999998</c:v>
                </c:pt>
                <c:pt idx="1">
                  <c:v>0.16999999999999998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433-4ABB-AF83-6CE96E730885}"/>
            </c:ext>
          </c:extLst>
        </c:ser>
        <c:ser>
          <c:idx val="16"/>
          <c:order val="16"/>
          <c:spPr>
            <a:ln w="25400" cap="rnd">
              <a:solidFill>
                <a:schemeClr val="accent5">
                  <a:lumMod val="80000"/>
                  <a:lumOff val="2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1'!$C$141:$C$142</c:f>
              <c:numCache>
                <c:formatCode>General</c:formatCode>
                <c:ptCount val="2"/>
                <c:pt idx="0">
                  <c:v>146</c:v>
                </c:pt>
                <c:pt idx="1">
                  <c:v>147</c:v>
                </c:pt>
              </c:numCache>
            </c:numRef>
          </c:xVal>
          <c:yVal>
            <c:numRef>
              <c:f>('Завдання 1'!$B$141,'Завдання 1'!$B$141)</c:f>
              <c:numCache>
                <c:formatCode>General</c:formatCode>
                <c:ptCount val="2"/>
                <c:pt idx="0">
                  <c:v>0.19999999999999998</c:v>
                </c:pt>
                <c:pt idx="1">
                  <c:v>0.19999999999999998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433-4ABB-AF83-6CE96E730885}"/>
            </c:ext>
          </c:extLst>
        </c:ser>
        <c:ser>
          <c:idx val="17"/>
          <c:order val="17"/>
          <c:spPr>
            <a:ln w="25400" cap="rnd">
              <a:solidFill>
                <a:schemeClr val="accent6">
                  <a:lumMod val="80000"/>
                  <a:lumOff val="2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1'!$C$142:$C$143</c:f>
              <c:numCache>
                <c:formatCode>General</c:formatCode>
                <c:ptCount val="2"/>
                <c:pt idx="0">
                  <c:v>147</c:v>
                </c:pt>
                <c:pt idx="1">
                  <c:v>148</c:v>
                </c:pt>
              </c:numCache>
            </c:numRef>
          </c:xVal>
          <c:yVal>
            <c:numRef>
              <c:f>('Завдання 1'!$B$142,'Завдання 1'!$B$142)</c:f>
              <c:numCache>
                <c:formatCode>General</c:formatCode>
                <c:ptCount val="2"/>
                <c:pt idx="0">
                  <c:v>0.22999999999999998</c:v>
                </c:pt>
                <c:pt idx="1">
                  <c:v>0.22999999999999998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433-4ABB-AF83-6CE96E730885}"/>
            </c:ext>
          </c:extLst>
        </c:ser>
        <c:ser>
          <c:idx val="18"/>
          <c:order val="18"/>
          <c:spPr>
            <a:ln w="25400" cap="rnd">
              <a:solidFill>
                <a:schemeClr val="accent1">
                  <a:lumMod val="8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1'!$C$143:$C$144</c:f>
              <c:numCache>
                <c:formatCode>General</c:formatCode>
                <c:ptCount val="2"/>
                <c:pt idx="0">
                  <c:v>148</c:v>
                </c:pt>
                <c:pt idx="1">
                  <c:v>149</c:v>
                </c:pt>
              </c:numCache>
            </c:numRef>
          </c:xVal>
          <c:yVal>
            <c:numRef>
              <c:f>('Завдання 1'!$B$143,'Завдання 1'!$B$143)</c:f>
              <c:numCache>
                <c:formatCode>General</c:formatCode>
                <c:ptCount val="2"/>
                <c:pt idx="0">
                  <c:v>0.26</c:v>
                </c:pt>
                <c:pt idx="1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433-4ABB-AF83-6CE96E730885}"/>
            </c:ext>
          </c:extLst>
        </c:ser>
        <c:ser>
          <c:idx val="19"/>
          <c:order val="19"/>
          <c:spPr>
            <a:ln w="25400" cap="rnd">
              <a:solidFill>
                <a:schemeClr val="accent2">
                  <a:lumMod val="8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1'!$C$144:$C$145</c:f>
              <c:numCache>
                <c:formatCode>General</c:formatCode>
                <c:ptCount val="2"/>
                <c:pt idx="0">
                  <c:v>149</c:v>
                </c:pt>
                <c:pt idx="1">
                  <c:v>150</c:v>
                </c:pt>
              </c:numCache>
            </c:numRef>
          </c:xVal>
          <c:yVal>
            <c:numRef>
              <c:f>('Завдання 1'!$B$144,'Завдання 1'!$B$144)</c:f>
              <c:numCache>
                <c:formatCode>General</c:formatCode>
                <c:ptCount val="2"/>
                <c:pt idx="0">
                  <c:v>0.28000000000000003</c:v>
                </c:pt>
                <c:pt idx="1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433-4ABB-AF83-6CE96E730885}"/>
            </c:ext>
          </c:extLst>
        </c:ser>
        <c:ser>
          <c:idx val="20"/>
          <c:order val="20"/>
          <c:spPr>
            <a:ln w="25400" cap="rnd">
              <a:solidFill>
                <a:schemeClr val="accent3">
                  <a:lumMod val="8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1'!$C$145:$C$146</c:f>
              <c:numCache>
                <c:formatCode>General</c:formatCode>
                <c:ptCount val="2"/>
                <c:pt idx="0">
                  <c:v>150</c:v>
                </c:pt>
                <c:pt idx="1">
                  <c:v>151</c:v>
                </c:pt>
              </c:numCache>
            </c:numRef>
          </c:xVal>
          <c:yVal>
            <c:numRef>
              <c:f>('Завдання 1'!$B$145,'Завдання 1'!$B$145)</c:f>
              <c:numCache>
                <c:formatCode>General</c:formatCode>
                <c:ptCount val="2"/>
                <c:pt idx="0">
                  <c:v>0.32</c:v>
                </c:pt>
                <c:pt idx="1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433-4ABB-AF83-6CE96E730885}"/>
            </c:ext>
          </c:extLst>
        </c:ser>
        <c:ser>
          <c:idx val="21"/>
          <c:order val="21"/>
          <c:spPr>
            <a:ln w="25400" cap="rnd">
              <a:solidFill>
                <a:schemeClr val="accent4">
                  <a:lumMod val="8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1'!$C$146:$C$147</c:f>
              <c:numCache>
                <c:formatCode>General</c:formatCode>
                <c:ptCount val="2"/>
                <c:pt idx="0">
                  <c:v>151</c:v>
                </c:pt>
                <c:pt idx="1">
                  <c:v>152</c:v>
                </c:pt>
              </c:numCache>
            </c:numRef>
          </c:xVal>
          <c:yVal>
            <c:numRef>
              <c:f>('Завдання 1'!$B$146,'Завдання 1'!$B$146)</c:f>
              <c:numCache>
                <c:formatCode>General</c:formatCode>
                <c:ptCount val="2"/>
                <c:pt idx="0">
                  <c:v>0.36</c:v>
                </c:pt>
                <c:pt idx="1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433-4ABB-AF83-6CE96E730885}"/>
            </c:ext>
          </c:extLst>
        </c:ser>
        <c:ser>
          <c:idx val="22"/>
          <c:order val="22"/>
          <c:spPr>
            <a:ln w="25400" cap="rnd">
              <a:solidFill>
                <a:schemeClr val="accent5">
                  <a:lumMod val="8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1'!$C$147:$C$148</c:f>
              <c:numCache>
                <c:formatCode>General</c:formatCode>
                <c:ptCount val="2"/>
                <c:pt idx="0">
                  <c:v>152</c:v>
                </c:pt>
                <c:pt idx="1">
                  <c:v>153</c:v>
                </c:pt>
              </c:numCache>
            </c:numRef>
          </c:xVal>
          <c:yVal>
            <c:numRef>
              <c:f>('Завдання 1'!$B$147,'Завдання 1'!$B$147)</c:f>
              <c:numCache>
                <c:formatCode>General</c:formatCode>
                <c:ptCount val="2"/>
                <c:pt idx="0">
                  <c:v>0.38</c:v>
                </c:pt>
                <c:pt idx="1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433-4ABB-AF83-6CE96E730885}"/>
            </c:ext>
          </c:extLst>
        </c:ser>
        <c:ser>
          <c:idx val="23"/>
          <c:order val="23"/>
          <c:spPr>
            <a:ln w="25400" cap="rnd">
              <a:solidFill>
                <a:schemeClr val="accent6">
                  <a:lumMod val="8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1'!$C$148:$C$149</c:f>
              <c:numCache>
                <c:formatCode>General</c:formatCode>
                <c:ptCount val="2"/>
                <c:pt idx="0">
                  <c:v>153</c:v>
                </c:pt>
                <c:pt idx="1">
                  <c:v>154</c:v>
                </c:pt>
              </c:numCache>
            </c:numRef>
          </c:xVal>
          <c:yVal>
            <c:numRef>
              <c:f>('Завдання 1'!$B$148,'Завдання 1'!$B$148)</c:f>
              <c:numCache>
                <c:formatCode>General</c:formatCode>
                <c:ptCount val="2"/>
                <c:pt idx="0">
                  <c:v>0.41000000000000003</c:v>
                </c:pt>
                <c:pt idx="1">
                  <c:v>0.41000000000000003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433-4ABB-AF83-6CE96E730885}"/>
            </c:ext>
          </c:extLst>
        </c:ser>
        <c:ser>
          <c:idx val="24"/>
          <c:order val="24"/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1'!$C$149:$C$150</c:f>
              <c:numCache>
                <c:formatCode>General</c:formatCode>
                <c:ptCount val="2"/>
                <c:pt idx="0">
                  <c:v>154</c:v>
                </c:pt>
                <c:pt idx="1">
                  <c:v>155</c:v>
                </c:pt>
              </c:numCache>
            </c:numRef>
          </c:xVal>
          <c:yVal>
            <c:numRef>
              <c:f>('Завдання 1'!$B$149,'Завдання 1'!$B$149)</c:f>
              <c:numCache>
                <c:formatCode>General</c:formatCode>
                <c:ptCount val="2"/>
                <c:pt idx="0">
                  <c:v>0.45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433-4ABB-AF83-6CE96E730885}"/>
            </c:ext>
          </c:extLst>
        </c:ser>
        <c:ser>
          <c:idx val="25"/>
          <c:order val="25"/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1'!$C$150:$C$151</c:f>
              <c:numCache>
                <c:formatCode>General</c:formatCode>
                <c:ptCount val="2"/>
                <c:pt idx="0">
                  <c:v>155</c:v>
                </c:pt>
                <c:pt idx="1">
                  <c:v>156</c:v>
                </c:pt>
              </c:numCache>
            </c:numRef>
          </c:xVal>
          <c:yVal>
            <c:numRef>
              <c:f>('Завдання 1'!$B$150,'Завдання 1'!$B$150)</c:f>
              <c:numCache>
                <c:formatCode>General</c:formatCode>
                <c:ptCount val="2"/>
                <c:pt idx="0">
                  <c:v>0.46</c:v>
                </c:pt>
                <c:pt idx="1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433-4ABB-AF83-6CE96E730885}"/>
            </c:ext>
          </c:extLst>
        </c:ser>
        <c:ser>
          <c:idx val="26"/>
          <c:order val="26"/>
          <c:spPr>
            <a:ln w="25400" cap="rnd">
              <a:solidFill>
                <a:schemeClr val="accent3">
                  <a:lumMod val="60000"/>
                  <a:lumOff val="4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1'!$C$151:$C$152</c:f>
              <c:numCache>
                <c:formatCode>General</c:formatCode>
                <c:ptCount val="2"/>
                <c:pt idx="0">
                  <c:v>156</c:v>
                </c:pt>
                <c:pt idx="1">
                  <c:v>157</c:v>
                </c:pt>
              </c:numCache>
            </c:numRef>
          </c:xVal>
          <c:yVal>
            <c:numRef>
              <c:f>('Завдання 1'!$B$151,'Завдання 1'!$B$151)</c:f>
              <c:numCache>
                <c:formatCode>General</c:formatCode>
                <c:ptCount val="2"/>
                <c:pt idx="0">
                  <c:v>0.48000000000000004</c:v>
                </c:pt>
                <c:pt idx="1">
                  <c:v>0.48000000000000004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433-4ABB-AF83-6CE96E730885}"/>
            </c:ext>
          </c:extLst>
        </c:ser>
        <c:ser>
          <c:idx val="27"/>
          <c:order val="27"/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1'!$C$152:$C$153</c:f>
              <c:numCache>
                <c:formatCode>General</c:formatCode>
                <c:ptCount val="2"/>
                <c:pt idx="0">
                  <c:v>157</c:v>
                </c:pt>
                <c:pt idx="1">
                  <c:v>158</c:v>
                </c:pt>
              </c:numCache>
            </c:numRef>
          </c:xVal>
          <c:yVal>
            <c:numRef>
              <c:f>('Завдання 1'!$B$152,'Завдання 1'!$B$152)</c:f>
              <c:numCache>
                <c:formatCode>General</c:formatCode>
                <c:ptCount val="2"/>
                <c:pt idx="0">
                  <c:v>0.49000000000000005</c:v>
                </c:pt>
                <c:pt idx="1">
                  <c:v>0.49000000000000005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433-4ABB-AF83-6CE96E730885}"/>
            </c:ext>
          </c:extLst>
        </c:ser>
        <c:ser>
          <c:idx val="28"/>
          <c:order val="28"/>
          <c:spPr>
            <a:ln w="25400" cap="rnd">
              <a:solidFill>
                <a:schemeClr val="accent5">
                  <a:lumMod val="60000"/>
                  <a:lumOff val="4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1'!$C$153:$C$154</c:f>
              <c:numCache>
                <c:formatCode>General</c:formatCode>
                <c:ptCount val="2"/>
                <c:pt idx="0">
                  <c:v>158</c:v>
                </c:pt>
                <c:pt idx="1">
                  <c:v>159</c:v>
                </c:pt>
              </c:numCache>
            </c:numRef>
          </c:xVal>
          <c:yVal>
            <c:numRef>
              <c:f>('Завдання 1'!$B$153,'Завдання 1'!$B$153)</c:f>
              <c:numCache>
                <c:formatCode>General</c:formatCode>
                <c:ptCount val="2"/>
                <c:pt idx="0">
                  <c:v>0.52</c:v>
                </c:pt>
                <c:pt idx="1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433-4ABB-AF83-6CE96E730885}"/>
            </c:ext>
          </c:extLst>
        </c:ser>
        <c:ser>
          <c:idx val="29"/>
          <c:order val="29"/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1'!$C$154:$C$155</c:f>
              <c:numCache>
                <c:formatCode>General</c:formatCode>
                <c:ptCount val="2"/>
                <c:pt idx="0">
                  <c:v>159</c:v>
                </c:pt>
                <c:pt idx="1">
                  <c:v>160</c:v>
                </c:pt>
              </c:numCache>
            </c:numRef>
          </c:xVal>
          <c:yVal>
            <c:numRef>
              <c:f>('Завдання 1'!$B$154,'Завдання 1'!$B$154)</c:f>
              <c:numCache>
                <c:formatCode>General</c:formatCode>
                <c:ptCount val="2"/>
                <c:pt idx="0">
                  <c:v>0.55000000000000004</c:v>
                </c:pt>
                <c:pt idx="1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433-4ABB-AF83-6CE96E730885}"/>
            </c:ext>
          </c:extLst>
        </c:ser>
        <c:ser>
          <c:idx val="30"/>
          <c:order val="30"/>
          <c:spPr>
            <a:ln w="25400" cap="rnd">
              <a:solidFill>
                <a:schemeClr val="accent1">
                  <a:lumMod val="5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1'!$C$155:$C$156</c:f>
              <c:numCache>
                <c:formatCode>General</c:formatCode>
                <c:ptCount val="2"/>
                <c:pt idx="0">
                  <c:v>160</c:v>
                </c:pt>
                <c:pt idx="1">
                  <c:v>161</c:v>
                </c:pt>
              </c:numCache>
            </c:numRef>
          </c:xVal>
          <c:yVal>
            <c:numRef>
              <c:f>('Завдання 1'!$B$155,'Завдання 1'!$B$155)</c:f>
              <c:numCache>
                <c:formatCode>General</c:formatCode>
                <c:ptCount val="2"/>
                <c:pt idx="0">
                  <c:v>0.58000000000000007</c:v>
                </c:pt>
                <c:pt idx="1">
                  <c:v>0.58000000000000007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433-4ABB-AF83-6CE96E730885}"/>
            </c:ext>
          </c:extLst>
        </c:ser>
        <c:ser>
          <c:idx val="31"/>
          <c:order val="31"/>
          <c:spPr>
            <a:ln w="25400" cap="rnd">
              <a:solidFill>
                <a:schemeClr val="accent2">
                  <a:lumMod val="5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1'!$C$156:$C$157</c:f>
              <c:numCache>
                <c:formatCode>General</c:formatCode>
                <c:ptCount val="2"/>
                <c:pt idx="0">
                  <c:v>161</c:v>
                </c:pt>
                <c:pt idx="1">
                  <c:v>162</c:v>
                </c:pt>
              </c:numCache>
            </c:numRef>
          </c:xVal>
          <c:yVal>
            <c:numRef>
              <c:f>('Завдання 1'!$B$156,'Завдання 1'!$B$156)</c:f>
              <c:numCache>
                <c:formatCode>General</c:formatCode>
                <c:ptCount val="2"/>
                <c:pt idx="0">
                  <c:v>0.60000000000000009</c:v>
                </c:pt>
                <c:pt idx="1">
                  <c:v>0.60000000000000009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433-4ABB-AF83-6CE96E730885}"/>
            </c:ext>
          </c:extLst>
        </c:ser>
        <c:ser>
          <c:idx val="32"/>
          <c:order val="32"/>
          <c:spPr>
            <a:ln w="22225" cap="rnd">
              <a:solidFill>
                <a:schemeClr val="accent3">
                  <a:lumMod val="5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1'!$C$157:$C$158</c:f>
              <c:numCache>
                <c:formatCode>General</c:formatCode>
                <c:ptCount val="2"/>
                <c:pt idx="0">
                  <c:v>162</c:v>
                </c:pt>
                <c:pt idx="1">
                  <c:v>163</c:v>
                </c:pt>
              </c:numCache>
            </c:numRef>
          </c:xVal>
          <c:yVal>
            <c:numRef>
              <c:f>('Завдання 1'!$B$157,'Завдання 1'!$B$157)</c:f>
              <c:numCache>
                <c:formatCode>General</c:formatCode>
                <c:ptCount val="2"/>
                <c:pt idx="0">
                  <c:v>0.62000000000000011</c:v>
                </c:pt>
                <c:pt idx="1">
                  <c:v>0.62000000000000011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433-4ABB-AF83-6CE96E730885}"/>
            </c:ext>
          </c:extLst>
        </c:ser>
        <c:ser>
          <c:idx val="33"/>
          <c:order val="33"/>
          <c:spPr>
            <a:ln w="25400" cap="rnd">
              <a:solidFill>
                <a:schemeClr val="accent4">
                  <a:lumMod val="5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1'!$C$158:$C$159</c:f>
              <c:numCache>
                <c:formatCode>General</c:formatCode>
                <c:ptCount val="2"/>
                <c:pt idx="0">
                  <c:v>163</c:v>
                </c:pt>
                <c:pt idx="1">
                  <c:v>164</c:v>
                </c:pt>
              </c:numCache>
            </c:numRef>
          </c:xVal>
          <c:yVal>
            <c:numRef>
              <c:f>('Завдання 1'!$B$158,'Завдання 1'!$B$158)</c:f>
              <c:numCache>
                <c:formatCode>General</c:formatCode>
                <c:ptCount val="2"/>
                <c:pt idx="0">
                  <c:v>0.66000000000000014</c:v>
                </c:pt>
                <c:pt idx="1">
                  <c:v>0.66000000000000014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433-4ABB-AF83-6CE96E730885}"/>
            </c:ext>
          </c:extLst>
        </c:ser>
        <c:ser>
          <c:idx val="34"/>
          <c:order val="34"/>
          <c:spPr>
            <a:ln w="25400" cap="rnd">
              <a:solidFill>
                <a:schemeClr val="accent5">
                  <a:lumMod val="5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1'!$C$159:$C$160</c:f>
              <c:numCache>
                <c:formatCode>General</c:formatCode>
                <c:ptCount val="2"/>
                <c:pt idx="0">
                  <c:v>164</c:v>
                </c:pt>
                <c:pt idx="1">
                  <c:v>165</c:v>
                </c:pt>
              </c:numCache>
            </c:numRef>
          </c:xVal>
          <c:yVal>
            <c:numRef>
              <c:f>('Завдання 1'!$B$159,'Завдання 1'!$B$159)</c:f>
              <c:numCache>
                <c:formatCode>General</c:formatCode>
                <c:ptCount val="2"/>
                <c:pt idx="0">
                  <c:v>0.70000000000000018</c:v>
                </c:pt>
                <c:pt idx="1">
                  <c:v>0.70000000000000018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433-4ABB-AF83-6CE96E730885}"/>
            </c:ext>
          </c:extLst>
        </c:ser>
        <c:ser>
          <c:idx val="35"/>
          <c:order val="35"/>
          <c:spPr>
            <a:ln w="25400" cap="rnd">
              <a:solidFill>
                <a:schemeClr val="accent6">
                  <a:lumMod val="5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1'!$C$160:$C$161</c:f>
              <c:numCache>
                <c:formatCode>General</c:formatCode>
                <c:ptCount val="2"/>
                <c:pt idx="0">
                  <c:v>165</c:v>
                </c:pt>
                <c:pt idx="1">
                  <c:v>166</c:v>
                </c:pt>
              </c:numCache>
            </c:numRef>
          </c:xVal>
          <c:yVal>
            <c:numRef>
              <c:f>('Завдання 1'!$B$160,'Завдання 1'!$B$160)</c:f>
              <c:numCache>
                <c:formatCode>General</c:formatCode>
                <c:ptCount val="2"/>
                <c:pt idx="0">
                  <c:v>0.71000000000000019</c:v>
                </c:pt>
                <c:pt idx="1">
                  <c:v>0.71000000000000019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433-4ABB-AF83-6CE96E730885}"/>
            </c:ext>
          </c:extLst>
        </c:ser>
        <c:ser>
          <c:idx val="36"/>
          <c:order val="36"/>
          <c:spPr>
            <a:ln w="25400" cap="rnd">
              <a:solidFill>
                <a:schemeClr val="accent1">
                  <a:lumMod val="70000"/>
                  <a:lumOff val="3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1'!$C$161:$C$162</c:f>
              <c:numCache>
                <c:formatCode>General</c:formatCode>
                <c:ptCount val="2"/>
                <c:pt idx="0">
                  <c:v>166</c:v>
                </c:pt>
                <c:pt idx="1">
                  <c:v>168</c:v>
                </c:pt>
              </c:numCache>
            </c:numRef>
          </c:xVal>
          <c:yVal>
            <c:numRef>
              <c:f>('Завдання 1'!$B$161,'Завдання 1'!$B$161)</c:f>
              <c:numCache>
                <c:formatCode>General</c:formatCode>
                <c:ptCount val="2"/>
                <c:pt idx="0">
                  <c:v>0.74000000000000021</c:v>
                </c:pt>
                <c:pt idx="1">
                  <c:v>0.74000000000000021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433-4ABB-AF83-6CE96E730885}"/>
            </c:ext>
          </c:extLst>
        </c:ser>
        <c:ser>
          <c:idx val="37"/>
          <c:order val="37"/>
          <c:spPr>
            <a:ln w="25400" cap="rnd">
              <a:solidFill>
                <a:schemeClr val="accent2">
                  <a:lumMod val="70000"/>
                  <a:lumOff val="3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1'!$C$162:$C$163</c:f>
              <c:numCache>
                <c:formatCode>General</c:formatCode>
                <c:ptCount val="2"/>
                <c:pt idx="0">
                  <c:v>168</c:v>
                </c:pt>
                <c:pt idx="1">
                  <c:v>169</c:v>
                </c:pt>
              </c:numCache>
            </c:numRef>
          </c:xVal>
          <c:yVal>
            <c:numRef>
              <c:f>('Завдання 1'!$B$162,'Завдання 1'!$B$162)</c:f>
              <c:numCache>
                <c:formatCode>General</c:formatCode>
                <c:ptCount val="2"/>
                <c:pt idx="0">
                  <c:v>0.77000000000000024</c:v>
                </c:pt>
                <c:pt idx="1">
                  <c:v>0.77000000000000024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433-4ABB-AF83-6CE96E730885}"/>
            </c:ext>
          </c:extLst>
        </c:ser>
        <c:ser>
          <c:idx val="38"/>
          <c:order val="38"/>
          <c:spPr>
            <a:ln w="25400" cap="rnd">
              <a:solidFill>
                <a:schemeClr val="accent3">
                  <a:lumMod val="70000"/>
                  <a:lumOff val="3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1'!$C$163:$C$164</c:f>
              <c:numCache>
                <c:formatCode>General</c:formatCode>
                <c:ptCount val="2"/>
                <c:pt idx="0">
                  <c:v>169</c:v>
                </c:pt>
                <c:pt idx="1">
                  <c:v>170</c:v>
                </c:pt>
              </c:numCache>
            </c:numRef>
          </c:xVal>
          <c:yVal>
            <c:numRef>
              <c:f>('Завдання 1'!$B$163,'Завдання 1'!$B$163)</c:f>
              <c:numCache>
                <c:formatCode>General</c:formatCode>
                <c:ptCount val="2"/>
                <c:pt idx="0">
                  <c:v>0.78000000000000025</c:v>
                </c:pt>
                <c:pt idx="1">
                  <c:v>0.78000000000000025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8433-4ABB-AF83-6CE96E730885}"/>
            </c:ext>
          </c:extLst>
        </c:ser>
        <c:ser>
          <c:idx val="39"/>
          <c:order val="39"/>
          <c:spPr>
            <a:ln w="25400" cap="rnd">
              <a:solidFill>
                <a:schemeClr val="accent4">
                  <a:lumMod val="70000"/>
                  <a:lumOff val="3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1'!$C$164:$C$165</c:f>
              <c:numCache>
                <c:formatCode>General</c:formatCode>
                <c:ptCount val="2"/>
                <c:pt idx="0">
                  <c:v>170</c:v>
                </c:pt>
                <c:pt idx="1">
                  <c:v>171</c:v>
                </c:pt>
              </c:numCache>
            </c:numRef>
          </c:xVal>
          <c:yVal>
            <c:numRef>
              <c:f>('Завдання 1'!$B$164,'Завдання 1'!$B$164)</c:f>
              <c:numCache>
                <c:formatCode>General</c:formatCode>
                <c:ptCount val="2"/>
                <c:pt idx="0">
                  <c:v>0.80000000000000027</c:v>
                </c:pt>
                <c:pt idx="1">
                  <c:v>0.80000000000000027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8433-4ABB-AF83-6CE96E730885}"/>
            </c:ext>
          </c:extLst>
        </c:ser>
        <c:ser>
          <c:idx val="40"/>
          <c:order val="40"/>
          <c:spPr>
            <a:ln w="25400" cap="rnd">
              <a:solidFill>
                <a:schemeClr val="accent5">
                  <a:lumMod val="70000"/>
                  <a:lumOff val="3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1'!$C$165:$C$166</c:f>
              <c:numCache>
                <c:formatCode>General</c:formatCode>
                <c:ptCount val="2"/>
                <c:pt idx="0">
                  <c:v>171</c:v>
                </c:pt>
                <c:pt idx="1">
                  <c:v>172</c:v>
                </c:pt>
              </c:numCache>
            </c:numRef>
          </c:xVal>
          <c:yVal>
            <c:numRef>
              <c:f>('Завдання 1'!$B$165,'Завдання 1'!$B$165)</c:f>
              <c:numCache>
                <c:formatCode>General</c:formatCode>
                <c:ptCount val="2"/>
                <c:pt idx="0">
                  <c:v>0.81000000000000028</c:v>
                </c:pt>
                <c:pt idx="1">
                  <c:v>0.81000000000000028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8433-4ABB-AF83-6CE96E730885}"/>
            </c:ext>
          </c:extLst>
        </c:ser>
        <c:ser>
          <c:idx val="41"/>
          <c:order val="41"/>
          <c:spPr>
            <a:ln w="25400" cap="rnd">
              <a:solidFill>
                <a:schemeClr val="accent6">
                  <a:lumMod val="70000"/>
                  <a:lumOff val="3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1'!$C$166:$C$167</c:f>
              <c:numCache>
                <c:formatCode>General</c:formatCode>
                <c:ptCount val="2"/>
                <c:pt idx="0">
                  <c:v>172</c:v>
                </c:pt>
                <c:pt idx="1">
                  <c:v>173</c:v>
                </c:pt>
              </c:numCache>
            </c:numRef>
          </c:xVal>
          <c:yVal>
            <c:numRef>
              <c:f>('Завдання 1'!$B$166,'Завдання 1'!$B$166)</c:f>
              <c:numCache>
                <c:formatCode>General</c:formatCode>
                <c:ptCount val="2"/>
                <c:pt idx="0">
                  <c:v>0.82000000000000028</c:v>
                </c:pt>
                <c:pt idx="1">
                  <c:v>0.82000000000000028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8433-4ABB-AF83-6CE96E730885}"/>
            </c:ext>
          </c:extLst>
        </c:ser>
        <c:ser>
          <c:idx val="42"/>
          <c:order val="42"/>
          <c:spPr>
            <a:ln w="25400" cap="rnd">
              <a:solidFill>
                <a:schemeClr val="accent1">
                  <a:lumMod val="7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1'!$C$167:$C$168</c:f>
              <c:numCache>
                <c:formatCode>General</c:formatCode>
                <c:ptCount val="2"/>
                <c:pt idx="0">
                  <c:v>173</c:v>
                </c:pt>
                <c:pt idx="1">
                  <c:v>174</c:v>
                </c:pt>
              </c:numCache>
            </c:numRef>
          </c:xVal>
          <c:yVal>
            <c:numRef>
              <c:f>('Завдання 1'!$B$167,'Завдання 1'!$B$167)</c:f>
              <c:numCache>
                <c:formatCode>General</c:formatCode>
                <c:ptCount val="2"/>
                <c:pt idx="0">
                  <c:v>0.8400000000000003</c:v>
                </c:pt>
                <c:pt idx="1">
                  <c:v>0.8400000000000003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8433-4ABB-AF83-6CE96E730885}"/>
            </c:ext>
          </c:extLst>
        </c:ser>
        <c:ser>
          <c:idx val="43"/>
          <c:order val="43"/>
          <c:spPr>
            <a:ln w="25400" cap="rnd">
              <a:solidFill>
                <a:schemeClr val="accent2">
                  <a:lumMod val="7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1'!$C$168:$C$169</c:f>
              <c:numCache>
                <c:formatCode>General</c:formatCode>
                <c:ptCount val="2"/>
                <c:pt idx="0">
                  <c:v>174</c:v>
                </c:pt>
                <c:pt idx="1">
                  <c:v>175</c:v>
                </c:pt>
              </c:numCache>
            </c:numRef>
          </c:xVal>
          <c:yVal>
            <c:numRef>
              <c:f>('Завдання 1'!$B$168,'Завдання 1'!$B$168)</c:f>
              <c:numCache>
                <c:formatCode>General</c:formatCode>
                <c:ptCount val="2"/>
                <c:pt idx="0">
                  <c:v>0.85000000000000031</c:v>
                </c:pt>
                <c:pt idx="1">
                  <c:v>0.85000000000000031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8433-4ABB-AF83-6CE96E730885}"/>
            </c:ext>
          </c:extLst>
        </c:ser>
        <c:ser>
          <c:idx val="44"/>
          <c:order val="44"/>
          <c:spPr>
            <a:ln w="25400" cap="rnd">
              <a:solidFill>
                <a:schemeClr val="accent3">
                  <a:lumMod val="7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1'!$C$169:$C$170</c:f>
              <c:numCache>
                <c:formatCode>General</c:formatCode>
                <c:ptCount val="2"/>
                <c:pt idx="0">
                  <c:v>175</c:v>
                </c:pt>
                <c:pt idx="1">
                  <c:v>176</c:v>
                </c:pt>
              </c:numCache>
            </c:numRef>
          </c:xVal>
          <c:yVal>
            <c:numRef>
              <c:f>('Завдання 1'!$B$169,'Завдання 1'!$B$169)</c:f>
              <c:numCache>
                <c:formatCode>General</c:formatCode>
                <c:ptCount val="2"/>
                <c:pt idx="0">
                  <c:v>0.86000000000000032</c:v>
                </c:pt>
                <c:pt idx="1">
                  <c:v>0.86000000000000032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8433-4ABB-AF83-6CE96E730885}"/>
            </c:ext>
          </c:extLst>
        </c:ser>
        <c:ser>
          <c:idx val="45"/>
          <c:order val="45"/>
          <c:spPr>
            <a:ln w="25400" cap="rnd">
              <a:solidFill>
                <a:schemeClr val="accent4">
                  <a:lumMod val="7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1'!$C$170:$C$171</c:f>
              <c:numCache>
                <c:formatCode>General</c:formatCode>
                <c:ptCount val="2"/>
                <c:pt idx="0">
                  <c:v>176</c:v>
                </c:pt>
                <c:pt idx="1">
                  <c:v>177</c:v>
                </c:pt>
              </c:numCache>
            </c:numRef>
          </c:xVal>
          <c:yVal>
            <c:numRef>
              <c:f>('Завдання 1'!$B$170,'Завдання 1'!$B$170)</c:f>
              <c:numCache>
                <c:formatCode>General</c:formatCode>
                <c:ptCount val="2"/>
                <c:pt idx="0">
                  <c:v>0.87000000000000033</c:v>
                </c:pt>
                <c:pt idx="1">
                  <c:v>0.87000000000000033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8433-4ABB-AF83-6CE96E730885}"/>
            </c:ext>
          </c:extLst>
        </c:ser>
        <c:ser>
          <c:idx val="46"/>
          <c:order val="46"/>
          <c:spPr>
            <a:ln w="25400" cap="rnd">
              <a:solidFill>
                <a:schemeClr val="accent5">
                  <a:lumMod val="7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1'!$C$171:$C$172</c:f>
              <c:numCache>
                <c:formatCode>General</c:formatCode>
                <c:ptCount val="2"/>
                <c:pt idx="0">
                  <c:v>177</c:v>
                </c:pt>
                <c:pt idx="1">
                  <c:v>179</c:v>
                </c:pt>
              </c:numCache>
            </c:numRef>
          </c:xVal>
          <c:yVal>
            <c:numRef>
              <c:f>('Завдання 1'!$B$171,'Завдання 1'!$B$171)</c:f>
              <c:numCache>
                <c:formatCode>General</c:formatCode>
                <c:ptCount val="2"/>
                <c:pt idx="0">
                  <c:v>0.88000000000000034</c:v>
                </c:pt>
                <c:pt idx="1">
                  <c:v>0.88000000000000034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8433-4ABB-AF83-6CE96E730885}"/>
            </c:ext>
          </c:extLst>
        </c:ser>
        <c:ser>
          <c:idx val="47"/>
          <c:order val="47"/>
          <c:spPr>
            <a:ln w="25400" cap="rnd">
              <a:solidFill>
                <a:schemeClr val="accent6">
                  <a:lumMod val="7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1'!$C$172:$C$173</c:f>
              <c:numCache>
                <c:formatCode>General</c:formatCode>
                <c:ptCount val="2"/>
                <c:pt idx="0">
                  <c:v>179</c:v>
                </c:pt>
                <c:pt idx="1">
                  <c:v>180</c:v>
                </c:pt>
              </c:numCache>
            </c:numRef>
          </c:xVal>
          <c:yVal>
            <c:numRef>
              <c:f>('Завдання 1'!$B$172,'Завдання 1'!$B$172)</c:f>
              <c:numCache>
                <c:formatCode>General</c:formatCode>
                <c:ptCount val="2"/>
                <c:pt idx="0">
                  <c:v>0.89000000000000035</c:v>
                </c:pt>
                <c:pt idx="1">
                  <c:v>0.89000000000000035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8433-4ABB-AF83-6CE96E730885}"/>
            </c:ext>
          </c:extLst>
        </c:ser>
        <c:ser>
          <c:idx val="48"/>
          <c:order val="48"/>
          <c:spPr>
            <a:ln w="25400" cap="rnd">
              <a:solidFill>
                <a:schemeClr val="accent1">
                  <a:lumMod val="50000"/>
                  <a:lumOff val="5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1'!$C$173:$C$174</c:f>
              <c:numCache>
                <c:formatCode>General</c:formatCode>
                <c:ptCount val="2"/>
                <c:pt idx="0">
                  <c:v>180</c:v>
                </c:pt>
                <c:pt idx="1">
                  <c:v>181</c:v>
                </c:pt>
              </c:numCache>
            </c:numRef>
          </c:xVal>
          <c:yVal>
            <c:numRef>
              <c:f>('Завдання 1'!$B$173,'Завдання 1'!$B$173)</c:f>
              <c:numCache>
                <c:formatCode>General</c:formatCode>
                <c:ptCount val="2"/>
                <c:pt idx="0">
                  <c:v>0.91000000000000036</c:v>
                </c:pt>
                <c:pt idx="1">
                  <c:v>0.91000000000000036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8433-4ABB-AF83-6CE96E730885}"/>
            </c:ext>
          </c:extLst>
        </c:ser>
        <c:ser>
          <c:idx val="49"/>
          <c:order val="49"/>
          <c:spPr>
            <a:ln w="25400" cap="rnd">
              <a:solidFill>
                <a:schemeClr val="accent2">
                  <a:lumMod val="50000"/>
                  <a:lumOff val="5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1'!$C$174:$C$175</c:f>
              <c:numCache>
                <c:formatCode>General</c:formatCode>
                <c:ptCount val="2"/>
                <c:pt idx="0">
                  <c:v>181</c:v>
                </c:pt>
                <c:pt idx="1">
                  <c:v>182</c:v>
                </c:pt>
              </c:numCache>
            </c:numRef>
          </c:xVal>
          <c:yVal>
            <c:numRef>
              <c:f>('Завдання 1'!$B$174,'Завдання 1'!$B$174)</c:f>
              <c:numCache>
                <c:formatCode>General</c:formatCode>
                <c:ptCount val="2"/>
                <c:pt idx="0">
                  <c:v>0.92000000000000037</c:v>
                </c:pt>
                <c:pt idx="1">
                  <c:v>0.92000000000000037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8433-4ABB-AF83-6CE96E730885}"/>
            </c:ext>
          </c:extLst>
        </c:ser>
        <c:ser>
          <c:idx val="50"/>
          <c:order val="50"/>
          <c:spPr>
            <a:ln w="25400" cap="rnd">
              <a:solidFill>
                <a:schemeClr val="accent3">
                  <a:lumMod val="50000"/>
                  <a:lumOff val="5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1'!$C$175:$C$176</c:f>
              <c:numCache>
                <c:formatCode>General</c:formatCode>
                <c:ptCount val="2"/>
                <c:pt idx="0">
                  <c:v>182</c:v>
                </c:pt>
                <c:pt idx="1">
                  <c:v>184</c:v>
                </c:pt>
              </c:numCache>
            </c:numRef>
          </c:xVal>
          <c:yVal>
            <c:numRef>
              <c:f>('Завдання 1'!$B$175,'Завдання 1'!$B$175)</c:f>
              <c:numCache>
                <c:formatCode>General</c:formatCode>
                <c:ptCount val="2"/>
                <c:pt idx="0">
                  <c:v>0.93000000000000038</c:v>
                </c:pt>
                <c:pt idx="1">
                  <c:v>0.93000000000000038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8433-4ABB-AF83-6CE96E730885}"/>
            </c:ext>
          </c:extLst>
        </c:ser>
        <c:ser>
          <c:idx val="51"/>
          <c:order val="51"/>
          <c:spPr>
            <a:ln w="25400" cap="rnd">
              <a:solidFill>
                <a:schemeClr val="accent4">
                  <a:lumMod val="50000"/>
                  <a:lumOff val="5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1'!$C$176:$C$177</c:f>
              <c:numCache>
                <c:formatCode>General</c:formatCode>
                <c:ptCount val="2"/>
                <c:pt idx="0">
                  <c:v>184</c:v>
                </c:pt>
                <c:pt idx="1">
                  <c:v>186</c:v>
                </c:pt>
              </c:numCache>
            </c:numRef>
          </c:xVal>
          <c:yVal>
            <c:numRef>
              <c:f>('Завдання 1'!$B$176,'Завдання 1'!$B$176)</c:f>
              <c:numCache>
                <c:formatCode>General</c:formatCode>
                <c:ptCount val="2"/>
                <c:pt idx="0">
                  <c:v>0.9500000000000004</c:v>
                </c:pt>
                <c:pt idx="1">
                  <c:v>0.9500000000000004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8433-4ABB-AF83-6CE96E730885}"/>
            </c:ext>
          </c:extLst>
        </c:ser>
        <c:ser>
          <c:idx val="52"/>
          <c:order val="52"/>
          <c:spPr>
            <a:ln w="25400" cap="rnd">
              <a:solidFill>
                <a:schemeClr val="accent5">
                  <a:lumMod val="50000"/>
                  <a:lumOff val="5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1'!$C$177:$C$178</c:f>
              <c:numCache>
                <c:formatCode>General</c:formatCode>
                <c:ptCount val="2"/>
                <c:pt idx="0">
                  <c:v>186</c:v>
                </c:pt>
                <c:pt idx="1">
                  <c:v>187</c:v>
                </c:pt>
              </c:numCache>
            </c:numRef>
          </c:xVal>
          <c:yVal>
            <c:numRef>
              <c:f>('Завдання 1'!$B$177,'Завдання 1'!$B$177)</c:f>
              <c:numCache>
                <c:formatCode>General</c:formatCode>
                <c:ptCount val="2"/>
                <c:pt idx="0">
                  <c:v>0.96000000000000041</c:v>
                </c:pt>
                <c:pt idx="1">
                  <c:v>0.96000000000000041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8433-4ABB-AF83-6CE96E730885}"/>
            </c:ext>
          </c:extLst>
        </c:ser>
        <c:ser>
          <c:idx val="53"/>
          <c:order val="53"/>
          <c:spPr>
            <a:ln w="25400" cap="rnd">
              <a:solidFill>
                <a:schemeClr val="accent6">
                  <a:lumMod val="50000"/>
                  <a:lumOff val="50000"/>
                </a:schemeClr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1'!$C$178:$C$179</c:f>
              <c:numCache>
                <c:formatCode>General</c:formatCode>
                <c:ptCount val="2"/>
                <c:pt idx="0">
                  <c:v>187</c:v>
                </c:pt>
                <c:pt idx="1">
                  <c:v>189</c:v>
                </c:pt>
              </c:numCache>
            </c:numRef>
          </c:xVal>
          <c:yVal>
            <c:numRef>
              <c:f>('Завдання 1'!$B$178,'Завдання 1'!$B$178)</c:f>
              <c:numCache>
                <c:formatCode>General</c:formatCode>
                <c:ptCount val="2"/>
                <c:pt idx="0">
                  <c:v>0.97000000000000042</c:v>
                </c:pt>
                <c:pt idx="1">
                  <c:v>0.97000000000000042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8433-4ABB-AF83-6CE96E730885}"/>
            </c:ext>
          </c:extLst>
        </c:ser>
        <c:ser>
          <c:idx val="54"/>
          <c:order val="54"/>
          <c:spPr>
            <a:ln w="25400" cap="rnd">
              <a:solidFill>
                <a:schemeClr val="accent1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'Завдання 1'!$C$179:$C$180</c:f>
              <c:numCache>
                <c:formatCode>General</c:formatCode>
                <c:ptCount val="2"/>
                <c:pt idx="0">
                  <c:v>189</c:v>
                </c:pt>
                <c:pt idx="1">
                  <c:v>190</c:v>
                </c:pt>
              </c:numCache>
            </c:numRef>
          </c:xVal>
          <c:yVal>
            <c:numRef>
              <c:f>('Завдання 1'!$B$179,'Завдання 1'!$B$179)</c:f>
              <c:numCache>
                <c:formatCode>General</c:formatCode>
                <c:ptCount val="2"/>
                <c:pt idx="0">
                  <c:v>0.98000000000000043</c:v>
                </c:pt>
                <c:pt idx="1">
                  <c:v>0.98000000000000043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8433-4ABB-AF83-6CE96E730885}"/>
            </c:ext>
          </c:extLst>
        </c:ser>
        <c:ser>
          <c:idx val="55"/>
          <c:order val="55"/>
          <c:spPr>
            <a:ln w="25400" cap="rnd">
              <a:solidFill>
                <a:schemeClr val="accent2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('Завдання 1'!$C$180,'Завдання 1'!$E$180)</c:f>
              <c:numCache>
                <c:formatCode>General</c:formatCode>
                <c:ptCount val="2"/>
                <c:pt idx="0">
                  <c:v>190</c:v>
                </c:pt>
                <c:pt idx="1">
                  <c:v>195</c:v>
                </c:pt>
              </c:numCache>
            </c:numRef>
          </c:xVal>
          <c:yVal>
            <c:numRef>
              <c:f>('Завдання 1'!$B$180,'Завдання 1'!$B$180)</c:f>
              <c:numCache>
                <c:formatCode>General</c:formatCode>
                <c:ptCount val="2"/>
                <c:pt idx="0">
                  <c:v>0.99000000000000044</c:v>
                </c:pt>
                <c:pt idx="1">
                  <c:v>0.99000000000000044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8433-4ABB-AF83-6CE96E730885}"/>
            </c:ext>
          </c:extLst>
        </c:ser>
        <c:ser>
          <c:idx val="56"/>
          <c:order val="56"/>
          <c:spPr>
            <a:ln w="25400" cap="rnd">
              <a:solidFill>
                <a:schemeClr val="accent3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195</c:v>
              </c:pt>
              <c:pt idx="1">
                <c:v>200</c:v>
              </c:pt>
            </c:numLit>
          </c:xVal>
          <c:yVal>
            <c:numRef>
              <c:f>('Завдання 1'!$B$181,'Завдання 1'!$B$181)</c:f>
              <c:numCache>
                <c:formatCode>General</c:formatCode>
                <c:ptCount val="2"/>
                <c:pt idx="0">
                  <c:v>1.0000000000000004</c:v>
                </c:pt>
                <c:pt idx="1">
                  <c:v>1.0000000000000004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8433-4ABB-AF83-6CE96E730885}"/>
            </c:ext>
          </c:extLst>
        </c:ser>
        <c:ser>
          <c:idx val="57"/>
          <c:order val="57"/>
          <c:tx>
            <c:v>serries0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120</c:v>
              </c:pt>
              <c:pt idx="1">
                <c:v>126</c:v>
              </c:pt>
            </c:numLit>
          </c:xVal>
          <c:yVal>
            <c:numRef>
              <c:f>('Завдання 1'!$B$124,'Завдання 1'!$B$124)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8433-4ABB-AF83-6CE96E73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99615"/>
        <c:axId val="223703359"/>
      </c:scatterChart>
      <c:valAx>
        <c:axId val="223699615"/>
        <c:scaling>
          <c:orientation val="minMax"/>
          <c:max val="200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600">
                    <a:solidFill>
                      <a:sysClr val="windowText" lastClr="000000"/>
                    </a:solidFill>
                  </a:rPr>
                  <a:t>  </a:t>
                </a:r>
                <a:r>
                  <a:rPr lang="en-US" sz="1600">
                    <a:solidFill>
                      <a:sysClr val="windowText" lastClr="000000"/>
                    </a:solidFill>
                  </a:rPr>
                  <a:t>x</a:t>
                </a:r>
                <a:r>
                  <a:rPr lang="en-US" sz="1100">
                    <a:solidFill>
                      <a:sysClr val="windowText" lastClr="000000"/>
                    </a:solidFill>
                  </a:rPr>
                  <a:t>i</a:t>
                </a:r>
                <a:endParaRPr 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03359"/>
        <c:crosses val="autoZero"/>
        <c:crossBetween val="midCat"/>
        <c:majorUnit val="5"/>
      </c:valAx>
      <c:valAx>
        <c:axId val="223703359"/>
        <c:scaling>
          <c:orientation val="minMax"/>
          <c:max val="1.05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60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600">
                    <a:solidFill>
                      <a:sysClr val="windowText" lastClr="000000"/>
                    </a:solidFill>
                  </a:rPr>
                  <a:t>F*(x)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99615"/>
        <c:crosses val="autoZero"/>
        <c:crossBetween val="midCat"/>
        <c:majorUnit val="5.000000000000001E-2"/>
      </c:valAx>
      <c:spPr>
        <a:noFill/>
        <a:ln w="12700"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600">
                <a:solidFill>
                  <a:sysClr val="windowText" lastClr="000000"/>
                </a:solidFill>
              </a:rPr>
              <a:t>Емпірична функція розподілу для інтервального статистичного розподілу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10635344254872E-2"/>
          <c:y val="6.6485977565414203E-2"/>
          <c:w val="0.9168809844156266"/>
          <c:h val="0.875428431939434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0E9-4737-B1AA-B555D94D9E72}"/>
              </c:ext>
            </c:extLst>
          </c:dPt>
          <c:dLbls>
            <c:dLbl>
              <c:idx val="4"/>
              <c:layout>
                <c:manualLayout>
                  <c:x val="-2.9036766751622346E-2"/>
                  <c:y val="-2.264322079463675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0E9-4737-B1AA-B555D94D9E72}"/>
                </c:ext>
              </c:extLst>
            </c:dLbl>
            <c:dLbl>
              <c:idx val="5"/>
              <c:layout>
                <c:manualLayout>
                  <c:x val="-3.1077975550337603E-2"/>
                  <c:y val="-2.433175329237246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0516672262689129E-2"/>
                      <c:h val="3.0089649109651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20E9-4737-B1AA-B555D94D9E72}"/>
                </c:ext>
              </c:extLst>
            </c:dLbl>
            <c:dLbl>
              <c:idx val="7"/>
              <c:layout>
                <c:manualLayout>
                  <c:x val="3.0618734711728231E-3"/>
                  <c:y val="5.065597493207343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0E9-4737-B1AA-B555D94D9E72}"/>
                </c:ext>
              </c:extLst>
            </c:dLbl>
            <c:dLbl>
              <c:idx val="8"/>
              <c:layout>
                <c:manualLayout>
                  <c:x val="0"/>
                  <c:y val="1.013119498641462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0E9-4737-B1AA-B555D94D9E72}"/>
                </c:ext>
              </c:extLst>
            </c:dLbl>
            <c:dLbl>
              <c:idx val="9"/>
              <c:layout>
                <c:manualLayout>
                  <c:x val="3.0618734711728231E-3"/>
                  <c:y val="1.688532497735770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0E9-4737-B1AA-B555D94D9E72}"/>
                </c:ext>
              </c:extLst>
            </c:dLbl>
            <c:dLbl>
              <c:idx val="10"/>
              <c:layout>
                <c:manualLayout>
                  <c:x val="-1.4968986269393731E-16"/>
                  <c:y val="1.18197274841503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0E9-4737-B1AA-B555D94D9E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'Завдання 1'!$D$190:$D$200</c:f>
                <c:numCache>
                  <c:formatCode>General</c:formatCode>
                  <c:ptCount val="11"/>
                  <c:pt idx="0">
                    <c:v>126</c:v>
                  </c:pt>
                  <c:pt idx="1">
                    <c:v>132.9</c:v>
                  </c:pt>
                  <c:pt idx="2">
                    <c:v>139.80000000000001</c:v>
                  </c:pt>
                  <c:pt idx="3">
                    <c:v>146.69999999999999</c:v>
                  </c:pt>
                  <c:pt idx="4">
                    <c:v>153.6</c:v>
                  </c:pt>
                  <c:pt idx="5">
                    <c:v>160.5</c:v>
                  </c:pt>
                  <c:pt idx="6">
                    <c:v>167.4</c:v>
                  </c:pt>
                  <c:pt idx="7">
                    <c:v>174.3</c:v>
                  </c:pt>
                  <c:pt idx="8">
                    <c:v>181.2</c:v>
                  </c:pt>
                  <c:pt idx="9">
                    <c:v>188.1</c:v>
                  </c:pt>
                  <c:pt idx="10">
                    <c:v>195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'Завдання 1'!$B$190:$B$200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0.04</c:v>
                  </c:pt>
                  <c:pt idx="2">
                    <c:v>0.1</c:v>
                  </c:pt>
                  <c:pt idx="3">
                    <c:v>0.2</c:v>
                  </c:pt>
                  <c:pt idx="4">
                    <c:v>0.41000000000000003</c:v>
                  </c:pt>
                  <c:pt idx="5">
                    <c:v>0.58000000000000007</c:v>
                  </c:pt>
                  <c:pt idx="6">
                    <c:v>0.7400000000000001</c:v>
                  </c:pt>
                  <c:pt idx="7">
                    <c:v>0.85000000000000009</c:v>
                  </c:pt>
                  <c:pt idx="8">
                    <c:v>0.92000000000000015</c:v>
                  </c:pt>
                  <c:pt idx="9">
                    <c:v>0.9700000000000002</c:v>
                  </c:pt>
                  <c:pt idx="10">
                    <c:v>1.0000000000000002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'Завдання 1'!$D$190:$D$200</c:f>
              <c:numCache>
                <c:formatCode>General</c:formatCode>
                <c:ptCount val="11"/>
                <c:pt idx="0">
                  <c:v>126</c:v>
                </c:pt>
                <c:pt idx="1">
                  <c:v>132.9</c:v>
                </c:pt>
                <c:pt idx="2">
                  <c:v>139.80000000000001</c:v>
                </c:pt>
                <c:pt idx="3">
                  <c:v>146.69999999999999</c:v>
                </c:pt>
                <c:pt idx="4">
                  <c:v>153.6</c:v>
                </c:pt>
                <c:pt idx="5">
                  <c:v>160.5</c:v>
                </c:pt>
                <c:pt idx="6">
                  <c:v>167.4</c:v>
                </c:pt>
                <c:pt idx="7">
                  <c:v>174.3</c:v>
                </c:pt>
                <c:pt idx="8">
                  <c:v>181.2</c:v>
                </c:pt>
                <c:pt idx="9">
                  <c:v>188.1</c:v>
                </c:pt>
                <c:pt idx="10">
                  <c:v>195</c:v>
                </c:pt>
              </c:numCache>
            </c:numRef>
          </c:xVal>
          <c:yVal>
            <c:numRef>
              <c:f>'Завдання 1'!$B$190:$B$200</c:f>
              <c:numCache>
                <c:formatCode>General</c:formatCode>
                <c:ptCount val="11"/>
                <c:pt idx="0">
                  <c:v>0</c:v>
                </c:pt>
                <c:pt idx="1">
                  <c:v>0.04</c:v>
                </c:pt>
                <c:pt idx="2">
                  <c:v>0.1</c:v>
                </c:pt>
                <c:pt idx="3">
                  <c:v>0.2</c:v>
                </c:pt>
                <c:pt idx="4">
                  <c:v>0.41000000000000003</c:v>
                </c:pt>
                <c:pt idx="5">
                  <c:v>0.58000000000000007</c:v>
                </c:pt>
                <c:pt idx="6">
                  <c:v>0.7400000000000001</c:v>
                </c:pt>
                <c:pt idx="7">
                  <c:v>0.85000000000000009</c:v>
                </c:pt>
                <c:pt idx="8">
                  <c:v>0.92000000000000015</c:v>
                </c:pt>
                <c:pt idx="9">
                  <c:v>0.9700000000000002</c:v>
                </c:pt>
                <c:pt idx="10">
                  <c:v>1.0000000000000002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9-4737-B1AA-B555D94D9E72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stdErr"/>
            <c:noEndCap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2"/>
              <c:pt idx="0">
                <c:v>195</c:v>
              </c:pt>
              <c:pt idx="1">
                <c:v>200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20E9-4737-B1AA-B555D94D9E72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2"/>
              <c:pt idx="0">
                <c:v>120</c:v>
              </c:pt>
              <c:pt idx="1">
                <c:v>126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20E9-4737-B1AA-B555D94D9E7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'Завдання 1'!$D$195</c:f>
                <c:numCache>
                  <c:formatCode>General</c:formatCode>
                  <c:ptCount val="1"/>
                  <c:pt idx="0">
                    <c:v>160.5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'Завдання 1'!$B$195</c:f>
                <c:numCache>
                  <c:formatCode>General</c:formatCode>
                  <c:ptCount val="1"/>
                  <c:pt idx="0">
                    <c:v>0.58000000000000007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2"/>
              <c:pt idx="0">
                <c:v>157</c:v>
              </c:pt>
              <c:pt idx="1">
                <c:v>613</c:v>
              </c:pt>
            </c:numLit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20E9-4737-B1AA-B555D94D9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28255"/>
        <c:axId val="195007039"/>
      </c:scatterChart>
      <c:valAx>
        <c:axId val="195028255"/>
        <c:scaling>
          <c:orientation val="minMax"/>
          <c:max val="200"/>
          <c:min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solidFill>
                      <a:sysClr val="windowText" lastClr="000000"/>
                    </a:solidFill>
                    <a:effectLst/>
                  </a:rPr>
                  <a:t>x</a:t>
                </a:r>
                <a:r>
                  <a:rPr lang="en-US" sz="1100" b="0" i="0" u="none" strike="noStrike" baseline="0">
                    <a:solidFill>
                      <a:sysClr val="windowText" lastClr="000000"/>
                    </a:solidFill>
                    <a:effectLst/>
                  </a:rPr>
                  <a:t>i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9494445311484148"/>
              <c:y val="0.95054088223574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7039"/>
        <c:crosses val="autoZero"/>
        <c:crossBetween val="midCat"/>
        <c:majorUnit val="5"/>
      </c:valAx>
      <c:valAx>
        <c:axId val="195007039"/>
        <c:scaling>
          <c:orientation val="minMax"/>
          <c:max val="1.05"/>
          <c:min val="-5.000000000000001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600" b="0" i="0" baseline="0">
                    <a:effectLst/>
                  </a:rPr>
                  <a:t> </a:t>
                </a:r>
                <a:r>
                  <a:rPr lang="en-US" sz="1600" b="0" i="0" baseline="0">
                    <a:solidFill>
                      <a:sysClr val="windowText" lastClr="000000"/>
                    </a:solidFill>
                    <a:effectLst/>
                  </a:rPr>
                  <a:t>F*(x)</a:t>
                </a:r>
                <a:endParaRPr lang="en-US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9.185620413518468E-3"/>
              <c:y val="0.4705773173150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28255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600">
                <a:solidFill>
                  <a:schemeClr val="tx1"/>
                </a:solidFill>
              </a:rPr>
              <a:t>Кореляційне поле залежності ознаки</a:t>
            </a:r>
            <a:r>
              <a:rPr lang="uk-UA" sz="1600" baseline="0">
                <a:solidFill>
                  <a:schemeClr val="tx1"/>
                </a:solidFill>
              </a:rPr>
              <a:t> </a:t>
            </a:r>
            <a:r>
              <a:rPr lang="en-US" sz="1600">
                <a:solidFill>
                  <a:schemeClr val="tx1"/>
                </a:solidFill>
              </a:rPr>
              <a:t>Y</a:t>
            </a:r>
            <a:r>
              <a:rPr lang="uk-UA" sz="1600" baseline="0">
                <a:solidFill>
                  <a:schemeClr val="tx1"/>
                </a:solidFill>
              </a:rPr>
              <a:t> </a:t>
            </a:r>
            <a:r>
              <a:rPr lang="uk-UA" sz="1600">
                <a:solidFill>
                  <a:schemeClr val="tx1"/>
                </a:solidFill>
              </a:rPr>
              <a:t>від</a:t>
            </a:r>
            <a:r>
              <a:rPr lang="uk-UA" sz="1600" baseline="0">
                <a:solidFill>
                  <a:schemeClr val="tx1"/>
                </a:solidFill>
              </a:rPr>
              <a:t> </a:t>
            </a:r>
            <a:r>
              <a:rPr lang="en-US" sz="1600">
                <a:solidFill>
                  <a:schemeClr val="tx1"/>
                </a:solidFill>
              </a:rPr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4'!$B$2:$I$2</c:f>
              <c:numCache>
                <c:formatCode>General</c:formatCode>
                <c:ptCount val="8"/>
                <c:pt idx="0">
                  <c:v>10.5</c:v>
                </c:pt>
                <c:pt idx="1">
                  <c:v>11</c:v>
                </c:pt>
                <c:pt idx="2">
                  <c:v>11.5</c:v>
                </c:pt>
                <c:pt idx="3">
                  <c:v>12</c:v>
                </c:pt>
                <c:pt idx="4">
                  <c:v>12.5</c:v>
                </c:pt>
                <c:pt idx="5">
                  <c:v>13</c:v>
                </c:pt>
                <c:pt idx="6">
                  <c:v>13.4</c:v>
                </c:pt>
                <c:pt idx="7">
                  <c:v>14</c:v>
                </c:pt>
              </c:numCache>
            </c:numRef>
          </c:xVal>
          <c:yVal>
            <c:numRef>
              <c:f>'Завдання 4'!$B$1:$I$1</c:f>
              <c:numCache>
                <c:formatCode>General</c:formatCode>
                <c:ptCount val="8"/>
                <c:pt idx="0">
                  <c:v>1.18</c:v>
                </c:pt>
                <c:pt idx="1">
                  <c:v>1.1200000000000001</c:v>
                </c:pt>
                <c:pt idx="2">
                  <c:v>1.1000000000000001</c:v>
                </c:pt>
                <c:pt idx="3">
                  <c:v>0.98</c:v>
                </c:pt>
                <c:pt idx="4">
                  <c:v>0.92</c:v>
                </c:pt>
                <c:pt idx="5">
                  <c:v>0.9</c:v>
                </c:pt>
                <c:pt idx="6">
                  <c:v>0.89</c:v>
                </c:pt>
                <c:pt idx="7">
                  <c:v>0.50800000000000001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86-4D9F-BE2C-D4B1195A1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185472"/>
        <c:axId val="439323776"/>
      </c:scatterChart>
      <c:valAx>
        <c:axId val="350185472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3776"/>
        <c:crosses val="autoZero"/>
        <c:crossBetween val="midCat"/>
      </c:valAx>
      <c:valAx>
        <c:axId val="4393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8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70263</xdr:colOff>
      <xdr:row>39</xdr:row>
      <xdr:rowOff>45028</xdr:rowOff>
    </xdr:from>
    <xdr:to>
      <xdr:col>11</xdr:col>
      <xdr:colOff>342405</xdr:colOff>
      <xdr:row>61</xdr:row>
      <xdr:rowOff>82487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429491</xdr:colOff>
      <xdr:row>39</xdr:row>
      <xdr:rowOff>69273</xdr:rowOff>
    </xdr:from>
    <xdr:to>
      <xdr:col>27</xdr:col>
      <xdr:colOff>601683</xdr:colOff>
      <xdr:row>61</xdr:row>
      <xdr:rowOff>73230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60614</xdr:colOff>
      <xdr:row>61</xdr:row>
      <xdr:rowOff>145474</xdr:rowOff>
    </xdr:from>
    <xdr:to>
      <xdr:col>11</xdr:col>
      <xdr:colOff>301337</xdr:colOff>
      <xdr:row>87</xdr:row>
      <xdr:rowOff>105642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41665</xdr:colOff>
      <xdr:row>87</xdr:row>
      <xdr:rowOff>148019</xdr:rowOff>
    </xdr:from>
    <xdr:to>
      <xdr:col>11</xdr:col>
      <xdr:colOff>290945</xdr:colOff>
      <xdr:row>115</xdr:row>
      <xdr:rowOff>41564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429491</xdr:colOff>
      <xdr:row>61</xdr:row>
      <xdr:rowOff>138546</xdr:rowOff>
    </xdr:from>
    <xdr:to>
      <xdr:col>27</xdr:col>
      <xdr:colOff>471055</xdr:colOff>
      <xdr:row>87</xdr:row>
      <xdr:rowOff>83127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457198</xdr:colOff>
      <xdr:row>87</xdr:row>
      <xdr:rowOff>187036</xdr:rowOff>
    </xdr:from>
    <xdr:to>
      <xdr:col>27</xdr:col>
      <xdr:colOff>484910</xdr:colOff>
      <xdr:row>115</xdr:row>
      <xdr:rowOff>55419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234289</xdr:colOff>
      <xdr:row>122</xdr:row>
      <xdr:rowOff>73524</xdr:rowOff>
    </xdr:from>
    <xdr:to>
      <xdr:col>26</xdr:col>
      <xdr:colOff>533620</xdr:colOff>
      <xdr:row>170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842356</xdr:colOff>
      <xdr:row>183</xdr:row>
      <xdr:rowOff>8313</xdr:rowOff>
    </xdr:from>
    <xdr:to>
      <xdr:col>20</xdr:col>
      <xdr:colOff>592975</xdr:colOff>
      <xdr:row>221</xdr:row>
      <xdr:rowOff>62037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432459</xdr:colOff>
      <xdr:row>200</xdr:row>
      <xdr:rowOff>77188</xdr:rowOff>
    </xdr:from>
    <xdr:to>
      <xdr:col>11</xdr:col>
      <xdr:colOff>346364</xdr:colOff>
      <xdr:row>202</xdr:row>
      <xdr:rowOff>27709</xdr:rowOff>
    </xdr:to>
    <xdr:sp macro="" textlink="">
      <xdr:nvSpPr>
        <xdr:cNvPr id="11" name="TextBox 10"/>
        <xdr:cNvSpPr txBox="1"/>
      </xdr:nvSpPr>
      <xdr:spPr>
        <a:xfrm>
          <a:off x="5835732" y="39077733"/>
          <a:ext cx="4721432" cy="33844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/>
            <a:t>F*(</a:t>
          </a:r>
          <a:r>
            <a:rPr lang="uk-UA" sz="1600"/>
            <a:t>Ме)</a:t>
          </a:r>
          <a:r>
            <a:rPr lang="uk-UA" sz="1600" baseline="0"/>
            <a:t> = 0,5</a:t>
          </a:r>
          <a:r>
            <a:rPr lang="en-US" sz="1600" baseline="0"/>
            <a:t> </a:t>
          </a:r>
          <a:r>
            <a:rPr lang="uk-UA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Відрізок на якому знаходиться медіана</a:t>
          </a:r>
          <a:endParaRPr lang="en-US" sz="1600">
            <a:effectLst/>
          </a:endParaRPr>
        </a:p>
        <a:p>
          <a:endParaRPr lang="en-US" sz="1600"/>
        </a:p>
      </xdr:txBody>
    </xdr:sp>
    <xdr:clientData/>
  </xdr:twoCellAnchor>
  <xdr:twoCellAnchor>
    <xdr:from>
      <xdr:col>11</xdr:col>
      <xdr:colOff>293669</xdr:colOff>
      <xdr:row>217</xdr:row>
      <xdr:rowOff>125184</xdr:rowOff>
    </xdr:from>
    <xdr:to>
      <xdr:col>11</xdr:col>
      <xdr:colOff>737014</xdr:colOff>
      <xdr:row>219</xdr:row>
      <xdr:rowOff>42059</xdr:rowOff>
    </xdr:to>
    <xdr:sp macro="" textlink="">
      <xdr:nvSpPr>
        <xdr:cNvPr id="12" name="TextBox 11"/>
        <xdr:cNvSpPr txBox="1"/>
      </xdr:nvSpPr>
      <xdr:spPr>
        <a:xfrm>
          <a:off x="10504469" y="42423111"/>
          <a:ext cx="443345" cy="304803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uk-UA" sz="1400">
              <a:solidFill>
                <a:sysClr val="windowText" lastClr="000000"/>
              </a:solidFill>
            </a:rPr>
            <a:t>Ме 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239487</xdr:colOff>
      <xdr:row>45</xdr:row>
      <xdr:rowOff>87086</xdr:rowOff>
    </xdr:from>
    <xdr:to>
      <xdr:col>6</xdr:col>
      <xdr:colOff>566058</xdr:colOff>
      <xdr:row>47</xdr:row>
      <xdr:rowOff>174172</xdr:rowOff>
    </xdr:to>
    <xdr:sp macro="" textlink="">
      <xdr:nvSpPr>
        <xdr:cNvPr id="13" name="TextBox 12"/>
        <xdr:cNvSpPr txBox="1"/>
      </xdr:nvSpPr>
      <xdr:spPr>
        <a:xfrm>
          <a:off x="4724401" y="9056915"/>
          <a:ext cx="1251857" cy="478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29-а варіанта</a:t>
          </a:r>
          <a:endParaRPr lang="uk-UA" sz="1200">
            <a:solidFill>
              <a:sysClr val="windowText" lastClr="000000"/>
            </a:solidFill>
          </a:endParaRPr>
        </a:p>
        <a:p>
          <a:r>
            <a:rPr lang="uk-UA" sz="1200">
              <a:solidFill>
                <a:sysClr val="windowText" lastClr="000000"/>
              </a:solidFill>
            </a:rPr>
            <a:t>Ме = 158</a:t>
          </a:r>
        </a:p>
      </xdr:txBody>
    </xdr:sp>
    <xdr:clientData/>
  </xdr:twoCellAnchor>
  <xdr:twoCellAnchor>
    <xdr:from>
      <xdr:col>4</xdr:col>
      <xdr:colOff>293915</xdr:colOff>
      <xdr:row>42</xdr:row>
      <xdr:rowOff>141513</xdr:rowOff>
    </xdr:from>
    <xdr:to>
      <xdr:col>6</xdr:col>
      <xdr:colOff>816429</xdr:colOff>
      <xdr:row>44</xdr:row>
      <xdr:rowOff>32656</xdr:rowOff>
    </xdr:to>
    <xdr:sp macro="" textlink="">
      <xdr:nvSpPr>
        <xdr:cNvPr id="15" name="TextBox 14"/>
        <xdr:cNvSpPr txBox="1"/>
      </xdr:nvSpPr>
      <xdr:spPr>
        <a:xfrm>
          <a:off x="3897086" y="8534399"/>
          <a:ext cx="2329543" cy="2830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k-UA" sz="1200"/>
            <a:t>Мо</a:t>
          </a:r>
          <a:r>
            <a:rPr lang="uk-UA" sz="1200" baseline="0"/>
            <a:t> = 150 </a:t>
          </a:r>
          <a:r>
            <a:rPr lang="en-US" sz="1200" baseline="0"/>
            <a:t>;</a:t>
          </a:r>
          <a:r>
            <a:rPr lang="uk-UA" sz="1200" baseline="0"/>
            <a:t> 151 ; 154 ; 163 ; 164</a:t>
          </a:r>
          <a:endParaRPr lang="en-US" sz="12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0.1456</cdr:x>
      <cdr:y>0.11766</cdr:y>
    </cdr:from>
    <cdr:to>
      <cdr:x>0.27046</cdr:x>
      <cdr:y>0.17366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1357" y="594754"/>
          <a:ext cx="1338943" cy="2830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0.08205</cdr:x>
      <cdr:y>0.1112</cdr:y>
    </cdr:from>
    <cdr:to>
      <cdr:x>0.39446</cdr:x>
      <cdr:y>0.1715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64671" y="562100"/>
          <a:ext cx="3292409" cy="3047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/>
            <a:t>Центр інтервалу, де знаходиться мода</a:t>
          </a:r>
          <a:endParaRPr lang="en-US" sz="14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0.36972</cdr:x>
      <cdr:y>0.44322</cdr:y>
    </cdr:from>
    <cdr:to>
      <cdr:x>0.50181</cdr:x>
      <cdr:y>0.52137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00504" y="3333602"/>
          <a:ext cx="1643742" cy="5878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17927</xdr:colOff>
      <xdr:row>31</xdr:row>
      <xdr:rowOff>116544</xdr:rowOff>
    </xdr:from>
    <xdr:ext cx="1004047" cy="358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159621" y="6956615"/>
              <a:ext cx="1004047" cy="358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𝑧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US" sz="16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𝜎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den>
                  </m:f>
                </m:oMath>
              </a14:m>
              <a:endParaRPr lang="en-US" sz="16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159621" y="6956615"/>
              <a:ext cx="1004047" cy="358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aseline="0"/>
                <a:t> </a:t>
              </a:r>
              <a:r>
                <a:rPr lang="en-US" sz="1600" b="0" i="0">
                  <a:latin typeface="+mn-lt"/>
                </a:rPr>
                <a:t>𝑧_</a:t>
              </a:r>
              <a:r>
                <a:rPr lang="en-US" sz="1600" b="0" i="0">
                  <a:latin typeface="Cambria Math" panose="02040503050406030204" pitchFamily="18" charset="0"/>
                </a:rPr>
                <a:t>𝑖</a:t>
              </a:r>
              <a:r>
                <a:rPr lang="en-US" sz="1600" i="0">
                  <a:latin typeface="+mn-lt"/>
                </a:rPr>
                <a:t>=</a:t>
              </a:r>
              <a:r>
                <a:rPr lang="en-US" sz="1600" i="0">
                  <a:latin typeface="Cambria Math" panose="02040503050406030204" pitchFamily="18" charset="0"/>
                </a:rPr>
                <a:t>(</a:t>
              </a:r>
              <a:r>
                <a:rPr lang="en-US" sz="1600" b="0" i="0">
                  <a:latin typeface="Cambria Math" panose="02040503050406030204" pitchFamily="18" charset="0"/>
                </a:rPr>
                <a:t>𝑥_𝑖−𝑥_</a:t>
              </a:r>
              <a:r>
                <a:rPr lang="ru-RU" sz="1600" b="0" i="0">
                  <a:latin typeface="Cambria Math" panose="02040503050406030204" pitchFamily="18" charset="0"/>
                </a:rPr>
                <a:t>в</a:t>
              </a:r>
              <a:r>
                <a:rPr lang="en-US" sz="1600" b="0" i="0">
                  <a:latin typeface="Cambria Math" panose="02040503050406030204" pitchFamily="18" charset="0"/>
                </a:rPr>
                <a:t>)/</a:t>
              </a:r>
              <a:r>
                <a:rPr lang="en-US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ru-RU" sz="1600" b="0" i="0">
                  <a:latin typeface="Cambria Math" panose="02040503050406030204" pitchFamily="18" charset="0"/>
                </a:rPr>
                <a:t>в</a:t>
              </a:r>
              <a:r>
                <a:rPr lang="en-US" sz="1600" b="0" i="0">
                  <a:latin typeface="Cambria Math" panose="02040503050406030204" pitchFamily="18" charset="0"/>
                </a:rPr>
                <a:t> </a:t>
              </a:r>
              <a:endParaRPr lang="en-US" sz="16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4</xdr:col>
      <xdr:colOff>1052456</xdr:colOff>
      <xdr:row>31</xdr:row>
      <xdr:rowOff>125507</xdr:rowOff>
    </xdr:from>
    <xdr:ext cx="1362636" cy="358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5194150" y="6965578"/>
              <a:ext cx="1362636" cy="358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𝑧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+1</m:t>
                      </m:r>
                    </m:sub>
                  </m:sSub>
                  <m:r>
                    <a:rPr lang="en-US" sz="16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+1</m:t>
                          </m:r>
                        </m:sub>
                      </m:s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𝜎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den>
                  </m:f>
                </m:oMath>
              </a14:m>
              <a:endParaRPr lang="en-US" sz="16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5194150" y="6965578"/>
              <a:ext cx="1362636" cy="358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aseline="0"/>
                <a:t> </a:t>
              </a:r>
              <a:r>
                <a:rPr lang="en-US" sz="1600" b="0" i="0">
                  <a:latin typeface="+mn-lt"/>
                </a:rPr>
                <a:t>𝑧_(</a:t>
              </a:r>
              <a:r>
                <a:rPr lang="en-US" sz="1600" b="0" i="0">
                  <a:latin typeface="Cambria Math" panose="02040503050406030204" pitchFamily="18" charset="0"/>
                </a:rPr>
                <a:t>𝑖+1</a:t>
              </a:r>
              <a:r>
                <a:rPr lang="en-US" sz="1600" b="0" i="0">
                  <a:latin typeface="+mn-lt"/>
                </a:rPr>
                <a:t>)</a:t>
              </a:r>
              <a:r>
                <a:rPr lang="en-US" sz="1600" i="0">
                  <a:latin typeface="+mn-lt"/>
                </a:rPr>
                <a:t>=</a:t>
              </a:r>
              <a:r>
                <a:rPr lang="en-US" sz="1600" i="0">
                  <a:latin typeface="Cambria Math" panose="02040503050406030204" pitchFamily="18" charset="0"/>
                </a:rPr>
                <a:t>(</a:t>
              </a:r>
              <a:r>
                <a:rPr lang="en-US" sz="1600" b="0" i="0">
                  <a:latin typeface="Cambria Math" panose="02040503050406030204" pitchFamily="18" charset="0"/>
                </a:rPr>
                <a:t>𝑥_(𝑖+1)−𝑥_</a:t>
              </a:r>
              <a:r>
                <a:rPr lang="ru-RU" sz="1600" b="0" i="0">
                  <a:latin typeface="Cambria Math" panose="02040503050406030204" pitchFamily="18" charset="0"/>
                </a:rPr>
                <a:t>в</a:t>
              </a:r>
              <a:r>
                <a:rPr lang="en-US" sz="1600" b="0" i="0">
                  <a:latin typeface="Cambria Math" panose="02040503050406030204" pitchFamily="18" charset="0"/>
                </a:rPr>
                <a:t>)/</a:t>
              </a:r>
              <a:r>
                <a:rPr lang="en-US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ru-RU" sz="1600" b="0" i="0">
                  <a:latin typeface="Cambria Math" panose="02040503050406030204" pitchFamily="18" charset="0"/>
                </a:rPr>
                <a:t>в</a:t>
              </a:r>
              <a:r>
                <a:rPr lang="en-US" sz="1600" b="0" i="0">
                  <a:latin typeface="Cambria Math" panose="02040503050406030204" pitchFamily="18" charset="0"/>
                </a:rPr>
                <a:t> </a:t>
              </a:r>
              <a:endParaRPr lang="en-US" sz="16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1186925</xdr:colOff>
      <xdr:row>31</xdr:row>
      <xdr:rowOff>143435</xdr:rowOff>
    </xdr:from>
    <xdr:ext cx="2309309" cy="2568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744172" y="6983506"/>
              <a:ext cx="2309309" cy="256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aseline="0"/>
                <a:t> </a:t>
              </a:r>
              <a:r>
                <a:rPr lang="uk-UA" sz="1600" baseline="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uk-UA" sz="16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US" sz="1600" b="0" i="1">
                          <a:latin typeface="Cambria Math" panose="02040503050406030204" pitchFamily="18" charset="0"/>
                        </a:rPr>
                        <m:t>,</m:t>
                      </m:r>
                    </m:sup>
                  </m:sSubSup>
                  <m:r>
                    <a:rPr lang="en-US" sz="16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600" b="0" i="1">
                      <a:latin typeface="Cambria Math" panose="02040503050406030204" pitchFamily="18" charset="0"/>
                    </a:rPr>
                    <m:t>𝑛</m:t>
                  </m:r>
                  <m:r>
                    <a:rPr lang="en-US" sz="1600" b="0" i="1">
                      <a:latin typeface="Cambria Math" panose="02040503050406030204" pitchFamily="18" charset="0"/>
                    </a:rPr>
                    <m:t>(</m:t>
                  </m:r>
                  <m:r>
                    <a:rPr lang="uk-UA" sz="16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Ф</m:t>
                  </m:r>
                  <m:d>
                    <m:dPr>
                      <m:ctrlPr>
                        <a:rPr lang="uk-UA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6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</m:t>
                          </m:r>
                        </m:e>
                        <m:sub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+1</m:t>
                          </m:r>
                        </m:sub>
                      </m:sSub>
                    </m:e>
                  </m:d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r>
                    <a:rPr lang="uk-UA" sz="16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Ф</m:t>
                  </m:r>
                  <m:d>
                    <m:dPr>
                      <m:ctrlPr>
                        <a:rPr lang="uk-UA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6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</m:t>
                          </m:r>
                        </m:e>
                        <m:sub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d>
                  <m:r>
                    <a:rPr lang="en-US" sz="16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US" sz="1600">
                <a:latin typeface="+mn-lt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744172" y="6983506"/>
              <a:ext cx="2309309" cy="256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aseline="0"/>
                <a:t> </a:t>
              </a:r>
              <a:r>
                <a:rPr lang="uk-UA" sz="1600" baseline="0"/>
                <a:t> </a:t>
              </a:r>
              <a:r>
                <a:rPr lang="en-US" sz="1600" b="0" i="0">
                  <a:latin typeface="Cambria Math" panose="02040503050406030204" pitchFamily="18" charset="0"/>
                </a:rPr>
                <a:t>𝑛</a:t>
              </a:r>
              <a:r>
                <a:rPr lang="uk-UA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𝑖</a:t>
              </a:r>
              <a:r>
                <a:rPr lang="uk-UA" sz="1600" b="0" i="0">
                  <a:latin typeface="Cambria Math" panose="02040503050406030204" pitchFamily="18" charset="0"/>
                </a:rPr>
                <a:t>^</a:t>
              </a:r>
              <a:r>
                <a:rPr lang="en-US" sz="1600" b="0" i="0">
                  <a:latin typeface="Cambria Math" panose="02040503050406030204" pitchFamily="18" charset="0"/>
                </a:rPr>
                <a:t>,=𝑛(</a:t>
              </a:r>
              <a:r>
                <a:rPr lang="uk-UA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Ф(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𝑧_(𝑖+1) )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uk-UA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Ф(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𝑧_𝑖 )</a:t>
              </a:r>
              <a:r>
                <a:rPr lang="en-US" sz="1600" b="0" i="0">
                  <a:latin typeface="Cambria Math" panose="02040503050406030204" pitchFamily="18" charset="0"/>
                </a:rPr>
                <a:t>)</a:t>
              </a:r>
              <a:endParaRPr lang="en-US" sz="16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6</xdr:col>
      <xdr:colOff>218737</xdr:colOff>
      <xdr:row>31</xdr:row>
      <xdr:rowOff>116541</xdr:rowOff>
    </xdr:from>
    <xdr:ext cx="641875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6673325" y="6956612"/>
              <a:ext cx="641875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aseline="0"/>
                <a:t> </a:t>
              </a:r>
              <a14:m>
                <m:oMath xmlns:m="http://schemas.openxmlformats.org/officeDocument/2006/math">
                  <m:r>
                    <a:rPr lang="uk-UA" sz="1600" b="0" i="0">
                      <a:latin typeface="Cambria Math" panose="02040503050406030204" pitchFamily="18" charset="0"/>
                    </a:rPr>
                    <m:t>Ф(</m:t>
                  </m:r>
                  <m:sSub>
                    <m:sSub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𝑧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uk-UA" sz="16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US" sz="160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673325" y="6956612"/>
              <a:ext cx="641875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aseline="0"/>
                <a:t> </a:t>
              </a:r>
              <a:r>
                <a:rPr lang="uk-UA" sz="1600" b="0" i="0">
                  <a:latin typeface="Cambria Math" panose="02040503050406030204" pitchFamily="18" charset="0"/>
                </a:rPr>
                <a:t>Ф(</a:t>
              </a:r>
              <a:r>
                <a:rPr lang="en-US" sz="1600" b="0" i="0">
                  <a:latin typeface="+mn-lt"/>
                </a:rPr>
                <a:t>𝑧_</a:t>
              </a:r>
              <a:r>
                <a:rPr lang="en-US" sz="1600" b="0" i="0">
                  <a:latin typeface="Cambria Math" panose="02040503050406030204" pitchFamily="18" charset="0"/>
                </a:rPr>
                <a:t>𝑖</a:t>
              </a:r>
              <a:r>
                <a:rPr lang="uk-UA" sz="1600" b="0" i="0">
                  <a:latin typeface="Cambria Math" panose="02040503050406030204" pitchFamily="18" charset="0"/>
                </a:rPr>
                <a:t>)</a:t>
              </a:r>
              <a:endParaRPr lang="en-US" sz="16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200807</xdr:colOff>
      <xdr:row>31</xdr:row>
      <xdr:rowOff>116542</xdr:rowOff>
    </xdr:from>
    <xdr:ext cx="758417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7758054" y="6956613"/>
              <a:ext cx="75841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aseline="0"/>
                <a:t> </a:t>
              </a:r>
              <a14:m>
                <m:oMath xmlns:m="http://schemas.openxmlformats.org/officeDocument/2006/math">
                  <m:r>
                    <a:rPr lang="uk-UA" sz="1600" b="0" i="0">
                      <a:latin typeface="Cambria Math" panose="02040503050406030204" pitchFamily="18" charset="0"/>
                    </a:rPr>
                    <m:t>Ф(</m:t>
                  </m:r>
                  <m:sSub>
                    <m:sSub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𝑧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+1</m:t>
                      </m:r>
                    </m:sub>
                  </m:sSub>
                  <m:r>
                    <a:rPr lang="uk-UA" sz="16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US" sz="1600">
                <a:latin typeface="+mn-lt"/>
              </a:endParaRP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7758054" y="6956613"/>
              <a:ext cx="75841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aseline="0"/>
                <a:t> </a:t>
              </a:r>
              <a:r>
                <a:rPr lang="uk-UA" sz="1600" b="0" i="0">
                  <a:latin typeface="Cambria Math" panose="02040503050406030204" pitchFamily="18" charset="0"/>
                </a:rPr>
                <a:t>Ф(</a:t>
              </a:r>
              <a:r>
                <a:rPr lang="en-US" sz="1600" b="0" i="0">
                  <a:latin typeface="+mn-lt"/>
                </a:rPr>
                <a:t>𝑧_(</a:t>
              </a:r>
              <a:r>
                <a:rPr lang="en-US" sz="1600" b="0" i="0">
                  <a:latin typeface="Cambria Math" panose="02040503050406030204" pitchFamily="18" charset="0"/>
                </a:rPr>
                <a:t>𝑖+1</a:t>
              </a:r>
              <a:r>
                <a:rPr lang="en-US" sz="1600" b="0" i="0">
                  <a:latin typeface="+mn-lt"/>
                </a:rPr>
                <a:t>)</a:t>
              </a:r>
              <a:r>
                <a:rPr lang="uk-UA" sz="1600" b="0" i="0">
                  <a:latin typeface="Cambria Math" panose="02040503050406030204" pitchFamily="18" charset="0"/>
                </a:rPr>
                <a:t>)</a:t>
              </a:r>
              <a:endParaRPr lang="en-US" sz="16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4</xdr:col>
      <xdr:colOff>385482</xdr:colOff>
      <xdr:row>45</xdr:row>
      <xdr:rowOff>62755</xdr:rowOff>
    </xdr:from>
    <xdr:ext cx="385484" cy="254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4527176" y="10165979"/>
              <a:ext cx="385484" cy="254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aseline="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uk-UA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</m:sup>
                  </m:sSubSup>
                </m:oMath>
              </a14:m>
              <a:endParaRPr lang="en-US" sz="1400">
                <a:latin typeface="+mn-lt"/>
              </a:endParaRPr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4527176" y="10165979"/>
              <a:ext cx="385484" cy="254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aseline="0"/>
                <a:t>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uk-UA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𝑖^,</a:t>
              </a:r>
              <a:endParaRPr lang="en-US" sz="14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5</xdr:col>
      <xdr:colOff>182880</xdr:colOff>
      <xdr:row>45</xdr:row>
      <xdr:rowOff>53789</xdr:rowOff>
    </xdr:from>
    <xdr:ext cx="794274" cy="254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5391374" y="10157013"/>
              <a:ext cx="794274" cy="254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aseline="0"/>
                <a:t> </a:t>
              </a:r>
              <a:r>
                <a:rPr lang="en-US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uk-UA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uk-UA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bSup>
                    <m:sSubSupPr>
                      <m:ctrlPr>
                        <a:rPr lang="uk-UA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</m:sup>
                  </m:sSubSup>
                </m:oMath>
              </a14:m>
              <a:r>
                <a:rPr lang="uk-UA" sz="1600">
                  <a:latin typeface="+mn-lt"/>
                </a:rPr>
                <a:t>  </a:t>
              </a:r>
              <a:endParaRPr lang="en-US" sz="1400">
                <a:latin typeface="+mn-lt"/>
              </a:endParaRPr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5391374" y="10157013"/>
              <a:ext cx="794274" cy="254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aseline="0"/>
                <a:t> </a:t>
              </a:r>
              <a:r>
                <a:rPr lang="en-US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uk-UA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uk-UA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uk-UA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𝑖^,</a:t>
              </a:r>
              <a:r>
                <a:rPr lang="uk-UA" sz="1600">
                  <a:latin typeface="+mn-lt"/>
                </a:rPr>
                <a:t>  </a:t>
              </a:r>
              <a:endParaRPr lang="en-US" sz="14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6</xdr:col>
      <xdr:colOff>107580</xdr:colOff>
      <xdr:row>44</xdr:row>
      <xdr:rowOff>35862</xdr:rowOff>
    </xdr:from>
    <xdr:ext cx="941294" cy="509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6562168" y="9959791"/>
              <a:ext cx="941294" cy="509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aseline="0"/>
                <a:t> </a:t>
              </a:r>
              <a:r>
                <a:rPr lang="en-US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uk-UA" sz="16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uk-UA" sz="16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600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sSub>
                        <m:sSubPr>
                          <m:ctrlPr>
                            <a:rPr lang="uk-UA" sz="16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e>
                        <m:sub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uk-UA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Sup>
                        <m:sSubSupPr>
                          <m:ctrlPr>
                            <a:rPr lang="uk-UA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e>
                        <m:sub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</m:sup>
                      </m:sSubSup>
                      <m:r>
                        <a:rPr lang="uk-UA" sz="16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uk-UA" sz="16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en-US" sz="1400">
                <a:latin typeface="+mn-lt"/>
              </a:endParaRPr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6562168" y="9959791"/>
              <a:ext cx="941294" cy="509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aseline="0"/>
                <a:t> </a:t>
              </a:r>
              <a:r>
                <a:rPr lang="en-US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uk-UA" sz="1600" i="0">
                  <a:latin typeface="Cambria Math" panose="02040503050406030204" pitchFamily="18" charset="0"/>
                </a:rPr>
                <a:t>〖</a:t>
              </a:r>
              <a:r>
                <a:rPr lang="uk-UA" sz="1600" b="0" i="0">
                  <a:latin typeface="Cambria Math" panose="02040503050406030204" pitchFamily="18" charset="0"/>
                </a:rPr>
                <a:t>(</a:t>
              </a:r>
              <a:r>
                <a:rPr lang="en-US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6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uk-UA" sz="16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uk-UA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uk-UA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uk-UA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𝑖^,</a:t>
              </a:r>
              <a:r>
                <a:rPr lang="uk-UA" sz="1600" b="0" i="0">
                  <a:latin typeface="Cambria Math" panose="02040503050406030204" pitchFamily="18" charset="0"/>
                </a:rPr>
                <a:t>)〗^2</a:t>
              </a:r>
              <a:endParaRPr lang="en-US" sz="14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251014</xdr:colOff>
      <xdr:row>44</xdr:row>
      <xdr:rowOff>161367</xdr:rowOff>
    </xdr:from>
    <xdr:ext cx="941294" cy="4517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7808261" y="10085296"/>
              <a:ext cx="941294" cy="451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aseline="0"/>
                <a:t> </a:t>
              </a:r>
              <a:r>
                <a:rPr lang="en-US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uk-UA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uk-UA" sz="16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uk-UA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600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uk-UA" sz="16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  <m:r>
                            <a:rPr lang="uk-UA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Sup>
                            <m:sSubSupPr>
                              <m:ctrlPr>
                                <a:rPr lang="uk-UA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  <m:sup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,</m:t>
                              </m:r>
                            </m:sup>
                          </m:sSubSup>
                          <m:r>
                            <a:rPr lang="uk-UA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uk-UA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 sz="1600">
                          <a:effectLst/>
                        </a:rPr>
                        <m:t> </m:t>
                      </m:r>
                    </m:num>
                    <m:den>
                      <m:sSubSup>
                        <m:sSubSupPr>
                          <m:ctrlPr>
                            <a:rPr lang="uk-UA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e>
                        <m:sub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</m:sup>
                      </m:sSubSup>
                    </m:den>
                  </m:f>
                </m:oMath>
              </a14:m>
              <a:endParaRPr lang="en-US" sz="1600">
                <a:latin typeface="+mn-lt"/>
              </a:endParaRPr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7808261" y="10085296"/>
              <a:ext cx="941294" cy="451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aseline="0"/>
                <a:t> </a:t>
              </a:r>
              <a:r>
                <a:rPr lang="en-US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uk-UA" sz="1600" i="0">
                  <a:latin typeface="Cambria Math" panose="02040503050406030204" pitchFamily="18" charset="0"/>
                </a:rPr>
                <a:t>(</a:t>
              </a:r>
              <a:r>
                <a:rPr lang="uk-UA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uk-UA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6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uk-UA" sz="16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uk-UA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uk-UA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uk-UA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𝑖^,</a:t>
              </a:r>
              <a:r>
                <a:rPr lang="uk-UA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)〗^2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600" i="0">
                  <a:effectLst/>
                </a:rPr>
                <a:t> </a:t>
              </a:r>
              <a:r>
                <a:rPr lang="uk-UA" sz="1600" i="0">
                  <a:effectLst/>
                  <a:latin typeface="Cambria Math" panose="02040503050406030204" pitchFamily="18" charset="0"/>
                </a:rPr>
                <a:t>" )/(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uk-UA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𝑖^,</a:t>
              </a:r>
              <a:r>
                <a:rPr lang="uk-UA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6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62754</xdr:colOff>
      <xdr:row>54</xdr:row>
      <xdr:rowOff>192741</xdr:rowOff>
    </xdr:from>
    <xdr:ext cx="590354" cy="286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8857130" y="12393706"/>
              <a:ext cx="590354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uk-UA" sz="1800" b="0" i="1"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uk-UA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l-GR" sz="1800" b="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uk-UA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8857130" y="12393706"/>
              <a:ext cx="590354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uk-UA" sz="1800" b="0" i="0">
                  <a:latin typeface="Cambria Math" panose="02040503050406030204" pitchFamily="18" charset="0"/>
                </a:rPr>
                <a:t>= </a:t>
              </a:r>
              <a:r>
                <a:rPr lang="el-GR" sz="1800" b="0" i="0">
                  <a:latin typeface="Cambria Math" panose="02040503050406030204" pitchFamily="18" charset="0"/>
                </a:rPr>
                <a:t>𝜒</a:t>
              </a:r>
              <a:r>
                <a:rPr lang="uk-UA" sz="1800" b="0" i="0">
                  <a:latin typeface="Cambria Math" panose="02040503050406030204" pitchFamily="18" charset="0"/>
                </a:rPr>
                <a:t>^2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419100</xdr:colOff>
          <xdr:row>1</xdr:row>
          <xdr:rowOff>22860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0</xdr:col>
          <xdr:colOff>441960</xdr:colOff>
          <xdr:row>2</xdr:row>
          <xdr:rowOff>22860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118070</xdr:colOff>
      <xdr:row>0</xdr:row>
      <xdr:rowOff>152400</xdr:rowOff>
    </xdr:from>
    <xdr:to>
      <xdr:col>29</xdr:col>
      <xdr:colOff>263074</xdr:colOff>
      <xdr:row>26</xdr:row>
      <xdr:rowOff>135796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512619</xdr:colOff>
      <xdr:row>41</xdr:row>
      <xdr:rowOff>166254</xdr:rowOff>
    </xdr:from>
    <xdr:to>
      <xdr:col>13</xdr:col>
      <xdr:colOff>1</xdr:colOff>
      <xdr:row>69</xdr:row>
      <xdr:rowOff>83128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00"/>
  <sheetViews>
    <sheetView topLeftCell="N28" zoomScale="55" zoomScaleNormal="55" workbookViewId="0">
      <selection activeCell="R30" sqref="R30"/>
    </sheetView>
  </sheetViews>
  <sheetFormatPr defaultRowHeight="15.6" x14ac:dyDescent="0.3"/>
  <cols>
    <col min="1" max="1" width="15.6640625" style="2" customWidth="1"/>
    <col min="2" max="2" width="12.5546875" style="2" customWidth="1"/>
    <col min="3" max="3" width="11.77734375" style="2" customWidth="1"/>
    <col min="4" max="4" width="12.5546875" style="2" customWidth="1"/>
    <col min="5" max="5" width="12.77734375" style="2" customWidth="1"/>
    <col min="6" max="6" width="13.44140625" style="2" customWidth="1"/>
    <col min="7" max="7" width="13.33203125" style="2" customWidth="1"/>
    <col min="8" max="8" width="15" style="2" customWidth="1"/>
    <col min="9" max="9" width="12.6640625" style="2" customWidth="1"/>
    <col min="10" max="10" width="13.6640625" style="2" customWidth="1"/>
    <col min="11" max="11" width="15.44140625" style="2" customWidth="1"/>
    <col min="12" max="12" width="13.6640625" style="2" customWidth="1"/>
    <col min="13" max="13" width="11.44140625" style="2" customWidth="1"/>
    <col min="14" max="15" width="10.109375" style="2" customWidth="1"/>
    <col min="16" max="16" width="10" style="2" customWidth="1"/>
    <col min="17" max="17" width="9.6640625" style="2" customWidth="1"/>
    <col min="18" max="18" width="10.33203125" style="2" customWidth="1"/>
    <col min="19" max="23" width="8.88671875" style="2"/>
    <col min="24" max="24" width="10" style="2" customWidth="1"/>
    <col min="25" max="29" width="8.88671875" style="2"/>
    <col min="30" max="30" width="14.109375" style="2" customWidth="1"/>
    <col min="31" max="34" width="8.88671875" style="2"/>
    <col min="35" max="35" width="14.33203125" style="2" customWidth="1"/>
    <col min="36" max="36" width="19.6640625" style="2" customWidth="1"/>
    <col min="37" max="37" width="13.109375" style="2" customWidth="1"/>
    <col min="38" max="38" width="12.5546875" style="2" customWidth="1"/>
    <col min="39" max="39" width="12.33203125" style="2" customWidth="1"/>
    <col min="40" max="40" width="12.5546875" style="2" customWidth="1"/>
    <col min="41" max="16384" width="8.88671875" style="2"/>
  </cols>
  <sheetData>
    <row r="1" spans="1:75" ht="16.2" customHeight="1" thickBot="1" x14ac:dyDescent="0.35">
      <c r="A1" s="216" t="s">
        <v>0</v>
      </c>
      <c r="B1" s="217"/>
      <c r="C1" s="217"/>
      <c r="D1" s="217"/>
      <c r="E1" s="217"/>
      <c r="F1" s="217"/>
      <c r="G1" s="217"/>
      <c r="H1" s="217"/>
      <c r="I1" s="217"/>
      <c r="J1" s="218"/>
      <c r="K1" s="1"/>
      <c r="L1" s="202" t="s">
        <v>62</v>
      </c>
      <c r="M1" s="203"/>
      <c r="N1" s="203"/>
      <c r="O1" s="203"/>
      <c r="P1" s="203"/>
      <c r="Q1" s="203"/>
      <c r="R1" s="204"/>
      <c r="T1" s="202" t="s">
        <v>73</v>
      </c>
      <c r="U1" s="203"/>
      <c r="V1" s="203"/>
      <c r="W1" s="203"/>
      <c r="X1" s="204"/>
      <c r="Z1" s="202" t="s">
        <v>74</v>
      </c>
      <c r="AA1" s="203"/>
      <c r="AB1" s="203"/>
      <c r="AC1" s="203"/>
      <c r="AD1" s="204"/>
    </row>
    <row r="2" spans="1:75" ht="15.6" customHeight="1" thickBot="1" x14ac:dyDescent="0.35">
      <c r="A2" s="3">
        <v>160</v>
      </c>
      <c r="B2" s="3">
        <v>146</v>
      </c>
      <c r="C2" s="3">
        <v>169</v>
      </c>
      <c r="D2" s="3">
        <v>176</v>
      </c>
      <c r="E2" s="3">
        <v>145</v>
      </c>
      <c r="F2" s="3">
        <v>166</v>
      </c>
      <c r="G2" s="3">
        <v>147</v>
      </c>
      <c r="H2" s="3">
        <v>162</v>
      </c>
      <c r="I2" s="3">
        <v>186</v>
      </c>
      <c r="J2" s="3">
        <v>140</v>
      </c>
      <c r="K2" s="1"/>
      <c r="L2" s="205"/>
      <c r="M2" s="206"/>
      <c r="N2" s="206"/>
      <c r="O2" s="206"/>
      <c r="P2" s="206"/>
      <c r="Q2" s="206"/>
      <c r="R2" s="207"/>
      <c r="T2" s="222"/>
      <c r="U2" s="267"/>
      <c r="V2" s="267"/>
      <c r="W2" s="267"/>
      <c r="X2" s="223"/>
      <c r="Z2" s="222"/>
      <c r="AA2" s="267"/>
      <c r="AB2" s="267"/>
      <c r="AC2" s="267"/>
      <c r="AD2" s="223"/>
    </row>
    <row r="3" spans="1:75" ht="15.6" customHeight="1" thickBot="1" x14ac:dyDescent="0.35">
      <c r="A3" s="4">
        <v>159</v>
      </c>
      <c r="B3" s="4">
        <v>154</v>
      </c>
      <c r="C3" s="4">
        <v>182</v>
      </c>
      <c r="D3" s="4">
        <v>172</v>
      </c>
      <c r="E3" s="4">
        <v>146</v>
      </c>
      <c r="F3" s="4">
        <v>143</v>
      </c>
      <c r="G3" s="4">
        <v>164</v>
      </c>
      <c r="H3" s="4">
        <v>173</v>
      </c>
      <c r="I3" s="4">
        <v>148</v>
      </c>
      <c r="J3" s="4">
        <v>190</v>
      </c>
      <c r="K3" s="1"/>
      <c r="L3" s="226" t="s">
        <v>60</v>
      </c>
      <c r="M3" s="227"/>
      <c r="N3" s="227"/>
      <c r="O3" s="228"/>
      <c r="P3" s="115" t="s">
        <v>53</v>
      </c>
      <c r="Q3" s="208" t="s">
        <v>51</v>
      </c>
      <c r="R3" s="209"/>
      <c r="T3" s="215" t="s">
        <v>67</v>
      </c>
      <c r="U3" s="219"/>
      <c r="V3" s="219"/>
      <c r="W3" s="219"/>
      <c r="X3" s="75">
        <f>SUMPRODUCT(C23:BG23,C24:BG24)/100</f>
        <v>158.31</v>
      </c>
      <c r="Z3" s="215" t="s">
        <v>67</v>
      </c>
      <c r="AA3" s="219"/>
      <c r="AB3" s="219"/>
      <c r="AC3" s="219"/>
      <c r="AD3" s="75">
        <f>SUMPRODUCT(C30:L30,C32:L32)/C17</f>
        <v>158.36099999999999</v>
      </c>
    </row>
    <row r="4" spans="1:75" x14ac:dyDescent="0.3">
      <c r="A4" s="4">
        <v>156</v>
      </c>
      <c r="B4" s="4">
        <v>146</v>
      </c>
      <c r="C4" s="4">
        <v>165</v>
      </c>
      <c r="D4" s="4">
        <v>159</v>
      </c>
      <c r="E4" s="4">
        <v>136</v>
      </c>
      <c r="F4" s="4">
        <v>147</v>
      </c>
      <c r="G4" s="4">
        <v>181</v>
      </c>
      <c r="H4" s="4">
        <v>130</v>
      </c>
      <c r="I4" s="4">
        <v>148</v>
      </c>
      <c r="J4" s="4">
        <v>160</v>
      </c>
      <c r="K4" s="1"/>
      <c r="L4" s="199" t="s">
        <v>54</v>
      </c>
      <c r="M4" s="200"/>
      <c r="N4" s="200"/>
      <c r="O4" s="201"/>
      <c r="P4" s="114">
        <v>146.69999999999999</v>
      </c>
      <c r="Q4" s="210">
        <f>P4+((P6-P7)/(2*P6-P7 -P8))*P5</f>
        <v>151.76</v>
      </c>
      <c r="R4" s="211"/>
      <c r="T4" s="215" t="s">
        <v>68</v>
      </c>
      <c r="U4" s="219"/>
      <c r="V4" s="219"/>
      <c r="W4" s="219"/>
      <c r="X4" s="75">
        <f>(SUMPRODUCT(C23:BG23,C23:BG23,C24:BG24)/100)-X3^2</f>
        <v>219.29389999999694</v>
      </c>
      <c r="Z4" s="215" t="s">
        <v>68</v>
      </c>
      <c r="AA4" s="219"/>
      <c r="AB4" s="219"/>
      <c r="AC4" s="219"/>
      <c r="AD4" s="75">
        <f>(SUMPRODUCT(C30:L30,C30:L30,C32:L32)/C17)-AD3^2</f>
        <v>215.85897900000055</v>
      </c>
    </row>
    <row r="5" spans="1:75" x14ac:dyDescent="0.3">
      <c r="A5" s="4">
        <v>152</v>
      </c>
      <c r="B5" s="4">
        <v>139</v>
      </c>
      <c r="C5" s="4">
        <v>156</v>
      </c>
      <c r="D5" s="4">
        <v>153</v>
      </c>
      <c r="E5" s="4">
        <v>168</v>
      </c>
      <c r="F5" s="4">
        <v>157</v>
      </c>
      <c r="G5" s="4">
        <v>177</v>
      </c>
      <c r="H5" s="4">
        <v>154</v>
      </c>
      <c r="I5" s="4">
        <v>133</v>
      </c>
      <c r="J5" s="4">
        <v>158</v>
      </c>
      <c r="K5" s="1"/>
      <c r="L5" s="193" t="s">
        <v>55</v>
      </c>
      <c r="M5" s="194"/>
      <c r="N5" s="194"/>
      <c r="O5" s="195"/>
      <c r="P5" s="110">
        <v>6.9</v>
      </c>
      <c r="Q5" s="210"/>
      <c r="R5" s="211"/>
      <c r="T5" s="262" t="s">
        <v>69</v>
      </c>
      <c r="U5" s="219"/>
      <c r="V5" s="219"/>
      <c r="W5" s="219"/>
      <c r="X5" s="75">
        <f>SQRT(X4)</f>
        <v>14.808575218433303</v>
      </c>
      <c r="Z5" s="262" t="s">
        <v>69</v>
      </c>
      <c r="AA5" s="219"/>
      <c r="AB5" s="219"/>
      <c r="AC5" s="219"/>
      <c r="AD5" s="75">
        <f>SQRT(AD4)</f>
        <v>14.692140041532429</v>
      </c>
    </row>
    <row r="6" spans="1:75" x14ac:dyDescent="0.3">
      <c r="A6" s="4">
        <v>151</v>
      </c>
      <c r="B6" s="4">
        <v>171</v>
      </c>
      <c r="C6" s="4">
        <v>142</v>
      </c>
      <c r="D6" s="4">
        <v>152</v>
      </c>
      <c r="E6" s="4">
        <v>162</v>
      </c>
      <c r="F6" s="4">
        <v>170</v>
      </c>
      <c r="G6" s="4">
        <v>180</v>
      </c>
      <c r="H6" s="4">
        <v>153</v>
      </c>
      <c r="I6" s="4">
        <v>158</v>
      </c>
      <c r="J6" s="4">
        <v>189</v>
      </c>
      <c r="K6" s="1"/>
      <c r="L6" s="193" t="s">
        <v>56</v>
      </c>
      <c r="M6" s="194"/>
      <c r="N6" s="194"/>
      <c r="O6" s="195"/>
      <c r="P6" s="111">
        <v>21</v>
      </c>
      <c r="Q6" s="210"/>
      <c r="R6" s="211"/>
      <c r="T6" s="215" t="s">
        <v>70</v>
      </c>
      <c r="U6" s="219"/>
      <c r="V6" s="219"/>
      <c r="W6" s="219"/>
      <c r="X6" s="75">
        <f>(X5/X3)*100</f>
        <v>9.3541628566946518</v>
      </c>
      <c r="Z6" s="215" t="s">
        <v>70</v>
      </c>
      <c r="AA6" s="219"/>
      <c r="AB6" s="219"/>
      <c r="AC6" s="219"/>
      <c r="AD6" s="75">
        <f>(AD5/AD3)*100</f>
        <v>9.2776251990909575</v>
      </c>
    </row>
    <row r="7" spans="1:75" x14ac:dyDescent="0.3">
      <c r="A7" s="4">
        <v>151</v>
      </c>
      <c r="B7" s="4">
        <v>161</v>
      </c>
      <c r="C7" s="4">
        <v>137</v>
      </c>
      <c r="D7" s="4">
        <v>166</v>
      </c>
      <c r="E7" s="4">
        <v>153</v>
      </c>
      <c r="F7" s="4">
        <v>128</v>
      </c>
      <c r="G7" s="4">
        <v>163</v>
      </c>
      <c r="H7" s="4">
        <v>180</v>
      </c>
      <c r="I7" s="4">
        <v>164</v>
      </c>
      <c r="J7" s="4">
        <v>154</v>
      </c>
      <c r="K7" s="1"/>
      <c r="L7" s="193" t="s">
        <v>57</v>
      </c>
      <c r="M7" s="194"/>
      <c r="N7" s="194"/>
      <c r="O7" s="195"/>
      <c r="P7" s="111">
        <v>10</v>
      </c>
      <c r="Q7" s="210"/>
      <c r="R7" s="211"/>
      <c r="T7" s="215" t="s">
        <v>71</v>
      </c>
      <c r="U7" s="219"/>
      <c r="V7" s="219"/>
      <c r="W7" s="219"/>
      <c r="X7" s="75">
        <f>((C17)/(C17-1))*X4</f>
        <v>221.50898989898681</v>
      </c>
      <c r="Z7" s="215" t="s">
        <v>71</v>
      </c>
      <c r="AA7" s="219"/>
      <c r="AB7" s="219"/>
      <c r="AC7" s="219"/>
      <c r="AD7" s="75">
        <f>((C17)/(C17-1))*AD4</f>
        <v>218.0393727272733</v>
      </c>
    </row>
    <row r="8" spans="1:75" ht="16.2" thickBot="1" x14ac:dyDescent="0.35">
      <c r="A8" s="4">
        <v>150</v>
      </c>
      <c r="B8" s="4">
        <v>173</v>
      </c>
      <c r="C8" s="4">
        <v>159</v>
      </c>
      <c r="D8" s="4">
        <v>195</v>
      </c>
      <c r="E8" s="4">
        <v>151</v>
      </c>
      <c r="F8" s="4">
        <v>168</v>
      </c>
      <c r="G8" s="4">
        <v>184</v>
      </c>
      <c r="H8" s="4">
        <v>144</v>
      </c>
      <c r="I8" s="4">
        <v>163</v>
      </c>
      <c r="J8" s="4">
        <v>154</v>
      </c>
      <c r="K8" s="1"/>
      <c r="L8" s="196" t="s">
        <v>58</v>
      </c>
      <c r="M8" s="197"/>
      <c r="N8" s="197"/>
      <c r="O8" s="198"/>
      <c r="P8" s="113">
        <v>17</v>
      </c>
      <c r="Q8" s="212"/>
      <c r="R8" s="213"/>
      <c r="T8" s="262" t="s">
        <v>72</v>
      </c>
      <c r="U8" s="261"/>
      <c r="V8" s="261"/>
      <c r="W8" s="261"/>
      <c r="X8" s="265">
        <f>SQRT(X7)</f>
        <v>14.883178084635915</v>
      </c>
      <c r="Z8" s="262" t="s">
        <v>72</v>
      </c>
      <c r="AA8" s="261"/>
      <c r="AB8" s="261"/>
      <c r="AC8" s="261"/>
      <c r="AD8" s="265">
        <f>SQRT(AD7)</f>
        <v>14.766156328824144</v>
      </c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</row>
    <row r="9" spans="1:75" ht="16.2" thickBot="1" x14ac:dyDescent="0.35">
      <c r="A9" s="4">
        <v>141</v>
      </c>
      <c r="B9" s="4">
        <v>164</v>
      </c>
      <c r="C9" s="4">
        <v>148</v>
      </c>
      <c r="D9" s="4">
        <v>170</v>
      </c>
      <c r="E9" s="4">
        <v>175</v>
      </c>
      <c r="F9" s="4">
        <v>149</v>
      </c>
      <c r="G9" s="4">
        <v>163</v>
      </c>
      <c r="H9" s="4">
        <v>168</v>
      </c>
      <c r="I9" s="4">
        <v>150</v>
      </c>
      <c r="J9" s="4">
        <v>187</v>
      </c>
      <c r="K9" s="1"/>
      <c r="L9" s="226" t="s">
        <v>59</v>
      </c>
      <c r="M9" s="227"/>
      <c r="N9" s="227"/>
      <c r="O9" s="228"/>
      <c r="P9" s="115" t="s">
        <v>53</v>
      </c>
      <c r="Q9" s="208" t="s">
        <v>50</v>
      </c>
      <c r="R9" s="209"/>
      <c r="T9" s="263"/>
      <c r="U9" s="264"/>
      <c r="V9" s="264"/>
      <c r="W9" s="264"/>
      <c r="X9" s="266"/>
      <c r="Z9" s="263"/>
      <c r="AA9" s="264"/>
      <c r="AB9" s="264"/>
      <c r="AC9" s="264"/>
      <c r="AD9" s="26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</row>
    <row r="10" spans="1:75" x14ac:dyDescent="0.3">
      <c r="A10" s="4">
        <v>135</v>
      </c>
      <c r="B10" s="4">
        <v>145</v>
      </c>
      <c r="C10" s="4">
        <v>155</v>
      </c>
      <c r="D10" s="4">
        <v>126</v>
      </c>
      <c r="E10" s="4">
        <v>158</v>
      </c>
      <c r="F10" s="4">
        <v>147</v>
      </c>
      <c r="G10" s="4">
        <v>174</v>
      </c>
      <c r="H10" s="4">
        <v>184</v>
      </c>
      <c r="I10" s="4">
        <v>150</v>
      </c>
      <c r="J10" s="4">
        <v>160</v>
      </c>
      <c r="K10" s="1"/>
      <c r="L10" s="199" t="s">
        <v>64</v>
      </c>
      <c r="M10" s="200"/>
      <c r="N10" s="200"/>
      <c r="O10" s="201"/>
      <c r="P10" s="114">
        <v>153.6</v>
      </c>
      <c r="Q10" s="224">
        <f>P10+((0.5-P11)/(P12-P11 ))*P13</f>
        <v>157.25294117647059</v>
      </c>
      <c r="R10" s="22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</row>
    <row r="11" spans="1:75" x14ac:dyDescent="0.3">
      <c r="A11" s="4">
        <v>132</v>
      </c>
      <c r="B11" s="4">
        <v>161</v>
      </c>
      <c r="C11" s="4">
        <v>149</v>
      </c>
      <c r="D11" s="4">
        <v>166</v>
      </c>
      <c r="E11" s="4">
        <v>150</v>
      </c>
      <c r="F11" s="4">
        <v>163</v>
      </c>
      <c r="G11" s="4">
        <v>138</v>
      </c>
      <c r="H11" s="4">
        <v>179</v>
      </c>
      <c r="I11" s="4">
        <v>164</v>
      </c>
      <c r="J11" s="4">
        <v>151</v>
      </c>
      <c r="K11" s="1"/>
      <c r="L11" s="193" t="s">
        <v>65</v>
      </c>
      <c r="M11" s="194"/>
      <c r="N11" s="194"/>
      <c r="O11" s="195"/>
      <c r="P11" s="110">
        <v>0.41</v>
      </c>
      <c r="Q11" s="210"/>
      <c r="R11" s="21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</row>
    <row r="12" spans="1:75" x14ac:dyDescent="0.3">
      <c r="K12" s="1"/>
      <c r="L12" s="193" t="s">
        <v>66</v>
      </c>
      <c r="M12" s="194"/>
      <c r="N12" s="194"/>
      <c r="O12" s="195"/>
      <c r="P12" s="111">
        <v>0.57999999999999996</v>
      </c>
      <c r="Q12" s="210"/>
      <c r="R12" s="21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</row>
    <row r="13" spans="1:75" ht="16.2" thickBot="1" x14ac:dyDescent="0.35">
      <c r="A13" s="219" t="s">
        <v>6</v>
      </c>
      <c r="B13" s="219"/>
      <c r="C13" s="219"/>
      <c r="F13" s="106"/>
      <c r="G13" s="106"/>
      <c r="H13" s="106"/>
      <c r="L13" s="196" t="s">
        <v>55</v>
      </c>
      <c r="M13" s="197"/>
      <c r="N13" s="197"/>
      <c r="O13" s="198"/>
      <c r="P13" s="113">
        <v>6.9</v>
      </c>
      <c r="Q13" s="212"/>
      <c r="R13" s="21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</row>
    <row r="14" spans="1:75" x14ac:dyDescent="0.3">
      <c r="A14" s="220" t="s">
        <v>16</v>
      </c>
      <c r="B14" s="221"/>
      <c r="C14" s="7">
        <f>MAX(A2:J11)</f>
        <v>195</v>
      </c>
      <c r="I14" s="202" t="s">
        <v>61</v>
      </c>
      <c r="J14" s="204"/>
      <c r="N14" s="12"/>
      <c r="O14" s="12"/>
      <c r="P14" s="12"/>
      <c r="Q14" s="12"/>
      <c r="R14" s="12"/>
      <c r="S14" s="105"/>
      <c r="T14" s="105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</row>
    <row r="15" spans="1:75" x14ac:dyDescent="0.3">
      <c r="A15" s="220" t="s">
        <v>15</v>
      </c>
      <c r="B15" s="221"/>
      <c r="C15" s="7">
        <f>MIN(A2:J11)</f>
        <v>126</v>
      </c>
      <c r="I15" s="222"/>
      <c r="J15" s="223"/>
      <c r="N15" s="1"/>
      <c r="O15" s="1"/>
      <c r="P15" s="1"/>
      <c r="Q15" s="1"/>
      <c r="R15" s="1"/>
      <c r="S15" s="1"/>
      <c r="T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</row>
    <row r="16" spans="1:75" ht="19.2" customHeight="1" x14ac:dyDescent="0.3">
      <c r="A16" s="220" t="s">
        <v>48</v>
      </c>
      <c r="B16" s="221"/>
      <c r="C16" s="7">
        <f>C14-C15</f>
        <v>69</v>
      </c>
      <c r="I16" s="215" t="s">
        <v>51</v>
      </c>
      <c r="J16" s="214" t="s">
        <v>52</v>
      </c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</row>
    <row r="17" spans="1:75" ht="16.2" customHeight="1" x14ac:dyDescent="0.3">
      <c r="A17" s="220" t="s">
        <v>47</v>
      </c>
      <c r="B17" s="221"/>
      <c r="C17" s="7">
        <v>100</v>
      </c>
      <c r="I17" s="215"/>
      <c r="J17" s="214"/>
      <c r="BJ17" s="8"/>
      <c r="BK17" s="1"/>
      <c r="BL17" s="1"/>
      <c r="BM17" s="1"/>
      <c r="BN17" s="1"/>
      <c r="BO17" s="1"/>
      <c r="BP17" s="8"/>
      <c r="BQ17" s="1"/>
      <c r="BR17" s="8"/>
      <c r="BS17" s="8"/>
      <c r="BT17" s="8"/>
      <c r="BU17" s="1"/>
      <c r="BV17" s="1"/>
      <c r="BW17" s="1"/>
    </row>
    <row r="18" spans="1:75" ht="16.2" thickBot="1" x14ac:dyDescent="0.35">
      <c r="A18" s="220" t="s">
        <v>46</v>
      </c>
      <c r="B18" s="221"/>
      <c r="C18" s="7">
        <f>SQRT(C17)</f>
        <v>10</v>
      </c>
      <c r="I18" s="112" t="s">
        <v>50</v>
      </c>
      <c r="J18" s="117">
        <v>158</v>
      </c>
      <c r="BJ18" s="9"/>
      <c r="BK18" s="1"/>
      <c r="BL18" s="1"/>
      <c r="BM18" s="1"/>
      <c r="BN18" s="1"/>
      <c r="BO18" s="1"/>
      <c r="BP18" s="9"/>
      <c r="BQ18" s="1"/>
      <c r="BR18" s="9"/>
      <c r="BS18" s="9"/>
      <c r="BT18" s="9"/>
      <c r="BU18" s="1"/>
      <c r="BV18" s="1"/>
      <c r="BW18" s="1"/>
    </row>
    <row r="19" spans="1:75" ht="17.399999999999999" customHeight="1" x14ac:dyDescent="0.3">
      <c r="A19" s="220" t="s">
        <v>45</v>
      </c>
      <c r="B19" s="221"/>
      <c r="C19" s="7">
        <f>C16/C18</f>
        <v>6.9</v>
      </c>
      <c r="BJ19" s="8"/>
      <c r="BK19" s="1"/>
      <c r="BL19" s="1"/>
      <c r="BM19" s="1"/>
      <c r="BN19" s="1"/>
      <c r="BO19" s="1"/>
      <c r="BP19" s="8"/>
      <c r="BQ19" s="1"/>
      <c r="BR19" s="8"/>
      <c r="BS19" s="8"/>
      <c r="BT19" s="8"/>
      <c r="BU19" s="1"/>
      <c r="BV19" s="1"/>
      <c r="BW19" s="1"/>
    </row>
    <row r="20" spans="1:75" x14ac:dyDescent="0.3"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3">
      <c r="E21" s="1"/>
      <c r="F21" s="1"/>
      <c r="G21" s="1"/>
      <c r="H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</row>
    <row r="22" spans="1:75" x14ac:dyDescent="0.3">
      <c r="A22" s="249" t="s">
        <v>1</v>
      </c>
      <c r="B22" s="6" t="s">
        <v>63</v>
      </c>
      <c r="C22" s="14">
        <v>1</v>
      </c>
      <c r="D22" s="14">
        <v>2</v>
      </c>
      <c r="E22" s="14">
        <v>3</v>
      </c>
      <c r="F22" s="14">
        <v>4</v>
      </c>
      <c r="G22" s="15">
        <v>5</v>
      </c>
      <c r="H22" s="15">
        <v>6</v>
      </c>
      <c r="I22" s="15">
        <v>7</v>
      </c>
      <c r="J22" s="15">
        <v>8</v>
      </c>
      <c r="K22" s="15">
        <v>9</v>
      </c>
      <c r="L22" s="15">
        <v>10</v>
      </c>
      <c r="M22" s="13">
        <v>11</v>
      </c>
      <c r="N22" s="13">
        <v>12</v>
      </c>
      <c r="O22" s="13">
        <v>13</v>
      </c>
      <c r="P22" s="13">
        <v>14</v>
      </c>
      <c r="Q22" s="13">
        <v>15</v>
      </c>
      <c r="R22" s="13">
        <v>16</v>
      </c>
      <c r="S22" s="13">
        <v>18</v>
      </c>
      <c r="T22" s="20">
        <v>21</v>
      </c>
      <c r="U22" s="20">
        <v>24</v>
      </c>
      <c r="V22" s="20">
        <v>27</v>
      </c>
      <c r="W22" s="20">
        <v>29</v>
      </c>
      <c r="X22" s="20">
        <v>33</v>
      </c>
      <c r="Y22" s="20">
        <v>37</v>
      </c>
      <c r="Z22" s="20">
        <v>39</v>
      </c>
      <c r="AA22" s="22">
        <v>42</v>
      </c>
      <c r="AB22" s="22">
        <v>46</v>
      </c>
      <c r="AC22" s="22">
        <v>47</v>
      </c>
      <c r="AD22" s="22">
        <v>49</v>
      </c>
      <c r="AE22" s="22">
        <v>52</v>
      </c>
      <c r="AF22" s="22">
        <v>55</v>
      </c>
      <c r="AG22" s="22">
        <v>56</v>
      </c>
      <c r="AH22" s="24">
        <v>59</v>
      </c>
      <c r="AI22" s="24">
        <v>61</v>
      </c>
      <c r="AJ22" s="24">
        <v>63</v>
      </c>
      <c r="AK22" s="24">
        <v>67</v>
      </c>
      <c r="AL22" s="24">
        <v>71</v>
      </c>
      <c r="AM22" s="24">
        <v>72</v>
      </c>
      <c r="AN22" s="16">
        <v>75</v>
      </c>
      <c r="AO22" s="16">
        <v>78</v>
      </c>
      <c r="AP22" s="16">
        <v>79</v>
      </c>
      <c r="AQ22" s="16">
        <v>81</v>
      </c>
      <c r="AR22" s="16">
        <v>82</v>
      </c>
      <c r="AS22" s="16">
        <v>83</v>
      </c>
      <c r="AT22" s="16">
        <v>85</v>
      </c>
      <c r="AU22" s="23">
        <v>86</v>
      </c>
      <c r="AV22" s="23">
        <v>87</v>
      </c>
      <c r="AW22" s="23">
        <v>88</v>
      </c>
      <c r="AX22" s="23">
        <v>89</v>
      </c>
      <c r="AY22" s="23">
        <v>90</v>
      </c>
      <c r="AZ22" s="23">
        <v>92</v>
      </c>
      <c r="BA22" s="26">
        <v>93</v>
      </c>
      <c r="BB22" s="26">
        <v>94</v>
      </c>
      <c r="BC22" s="26">
        <v>96</v>
      </c>
      <c r="BD22" s="26">
        <v>97</v>
      </c>
      <c r="BE22" s="30">
        <v>98</v>
      </c>
      <c r="BF22" s="30">
        <v>99</v>
      </c>
      <c r="BG22" s="30">
        <v>100</v>
      </c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</row>
    <row r="23" spans="1:75" x14ac:dyDescent="0.3">
      <c r="A23" s="250"/>
      <c r="B23" s="6" t="s">
        <v>2</v>
      </c>
      <c r="C23" s="17">
        <f t="shared" ref="C23:AH23" si="0">SMALL($A2:$J11,C22)</f>
        <v>126</v>
      </c>
      <c r="D23" s="17">
        <f t="shared" si="0"/>
        <v>128</v>
      </c>
      <c r="E23" s="17">
        <f t="shared" si="0"/>
        <v>130</v>
      </c>
      <c r="F23" s="17">
        <f t="shared" si="0"/>
        <v>132</v>
      </c>
      <c r="G23" s="18">
        <f t="shared" si="0"/>
        <v>133</v>
      </c>
      <c r="H23" s="18">
        <f t="shared" si="0"/>
        <v>135</v>
      </c>
      <c r="I23" s="18">
        <f t="shared" si="0"/>
        <v>136</v>
      </c>
      <c r="J23" s="18">
        <f t="shared" si="0"/>
        <v>137</v>
      </c>
      <c r="K23" s="18">
        <f t="shared" si="0"/>
        <v>138</v>
      </c>
      <c r="L23" s="18">
        <f t="shared" si="0"/>
        <v>139</v>
      </c>
      <c r="M23" s="19">
        <f t="shared" si="0"/>
        <v>140</v>
      </c>
      <c r="N23" s="19">
        <f t="shared" si="0"/>
        <v>141</v>
      </c>
      <c r="O23" s="19">
        <f t="shared" si="0"/>
        <v>142</v>
      </c>
      <c r="P23" s="19">
        <f t="shared" si="0"/>
        <v>143</v>
      </c>
      <c r="Q23" s="19">
        <f t="shared" si="0"/>
        <v>144</v>
      </c>
      <c r="R23" s="19">
        <f t="shared" si="0"/>
        <v>145</v>
      </c>
      <c r="S23" s="19">
        <f t="shared" si="0"/>
        <v>146</v>
      </c>
      <c r="T23" s="32">
        <f t="shared" si="0"/>
        <v>147</v>
      </c>
      <c r="U23" s="32">
        <f t="shared" si="0"/>
        <v>148</v>
      </c>
      <c r="V23" s="32">
        <f t="shared" si="0"/>
        <v>149</v>
      </c>
      <c r="W23" s="32">
        <f t="shared" si="0"/>
        <v>150</v>
      </c>
      <c r="X23" s="32">
        <f t="shared" si="0"/>
        <v>151</v>
      </c>
      <c r="Y23" s="32">
        <f t="shared" si="0"/>
        <v>152</v>
      </c>
      <c r="Z23" s="32">
        <f t="shared" si="0"/>
        <v>153</v>
      </c>
      <c r="AA23" s="21">
        <f t="shared" si="0"/>
        <v>154</v>
      </c>
      <c r="AB23" s="21">
        <f t="shared" si="0"/>
        <v>155</v>
      </c>
      <c r="AC23" s="21">
        <f t="shared" si="0"/>
        <v>156</v>
      </c>
      <c r="AD23" s="21">
        <f t="shared" si="0"/>
        <v>157</v>
      </c>
      <c r="AE23" s="21">
        <f t="shared" si="0"/>
        <v>158</v>
      </c>
      <c r="AF23" s="21">
        <f t="shared" si="0"/>
        <v>159</v>
      </c>
      <c r="AG23" s="21">
        <f t="shared" si="0"/>
        <v>160</v>
      </c>
      <c r="AH23" s="27">
        <f t="shared" si="0"/>
        <v>161</v>
      </c>
      <c r="AI23" s="27">
        <f t="shared" ref="AI23:BG23" si="1">SMALL($A2:$J11,AI22)</f>
        <v>162</v>
      </c>
      <c r="AJ23" s="27">
        <f t="shared" si="1"/>
        <v>163</v>
      </c>
      <c r="AK23" s="27">
        <f t="shared" si="1"/>
        <v>164</v>
      </c>
      <c r="AL23" s="27">
        <f t="shared" si="1"/>
        <v>165</v>
      </c>
      <c r="AM23" s="27">
        <f t="shared" si="1"/>
        <v>166</v>
      </c>
      <c r="AN23" s="29">
        <f t="shared" si="1"/>
        <v>168</v>
      </c>
      <c r="AO23" s="29">
        <f t="shared" si="1"/>
        <v>169</v>
      </c>
      <c r="AP23" s="29">
        <f t="shared" si="1"/>
        <v>170</v>
      </c>
      <c r="AQ23" s="29">
        <f t="shared" si="1"/>
        <v>171</v>
      </c>
      <c r="AR23" s="29">
        <f t="shared" si="1"/>
        <v>172</v>
      </c>
      <c r="AS23" s="29">
        <f t="shared" si="1"/>
        <v>173</v>
      </c>
      <c r="AT23" s="29">
        <f t="shared" si="1"/>
        <v>174</v>
      </c>
      <c r="AU23" s="28">
        <f t="shared" si="1"/>
        <v>175</v>
      </c>
      <c r="AV23" s="28">
        <f t="shared" si="1"/>
        <v>176</v>
      </c>
      <c r="AW23" s="28">
        <f t="shared" si="1"/>
        <v>177</v>
      </c>
      <c r="AX23" s="28">
        <f t="shared" si="1"/>
        <v>179</v>
      </c>
      <c r="AY23" s="28">
        <f t="shared" si="1"/>
        <v>180</v>
      </c>
      <c r="AZ23" s="28">
        <f t="shared" si="1"/>
        <v>181</v>
      </c>
      <c r="BA23" s="25">
        <f t="shared" si="1"/>
        <v>182</v>
      </c>
      <c r="BB23" s="25">
        <f t="shared" si="1"/>
        <v>184</v>
      </c>
      <c r="BC23" s="25">
        <f t="shared" si="1"/>
        <v>186</v>
      </c>
      <c r="BD23" s="25">
        <f t="shared" si="1"/>
        <v>187</v>
      </c>
      <c r="BE23" s="31">
        <f t="shared" si="1"/>
        <v>189</v>
      </c>
      <c r="BF23" s="31">
        <f t="shared" si="1"/>
        <v>190</v>
      </c>
      <c r="BG23" s="31">
        <f t="shared" si="1"/>
        <v>195</v>
      </c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</row>
    <row r="24" spans="1:75" x14ac:dyDescent="0.3">
      <c r="A24" s="250"/>
      <c r="B24" s="6" t="s">
        <v>3</v>
      </c>
      <c r="C24" s="14">
        <f t="shared" ref="C24:AH24" si="2">COUNTIF($A2:$J11,C23)</f>
        <v>1</v>
      </c>
      <c r="D24" s="14">
        <f t="shared" si="2"/>
        <v>1</v>
      </c>
      <c r="E24" s="14">
        <f t="shared" si="2"/>
        <v>1</v>
      </c>
      <c r="F24" s="14">
        <f t="shared" si="2"/>
        <v>1</v>
      </c>
      <c r="G24" s="15">
        <f t="shared" si="2"/>
        <v>1</v>
      </c>
      <c r="H24" s="15">
        <f t="shared" si="2"/>
        <v>1</v>
      </c>
      <c r="I24" s="15">
        <f t="shared" si="2"/>
        <v>1</v>
      </c>
      <c r="J24" s="15">
        <f t="shared" si="2"/>
        <v>1</v>
      </c>
      <c r="K24" s="15">
        <f t="shared" si="2"/>
        <v>1</v>
      </c>
      <c r="L24" s="15">
        <f t="shared" si="2"/>
        <v>1</v>
      </c>
      <c r="M24" s="13">
        <f t="shared" si="2"/>
        <v>1</v>
      </c>
      <c r="N24" s="13">
        <f t="shared" si="2"/>
        <v>1</v>
      </c>
      <c r="O24" s="13">
        <f t="shared" si="2"/>
        <v>1</v>
      </c>
      <c r="P24" s="13">
        <f t="shared" si="2"/>
        <v>1</v>
      </c>
      <c r="Q24" s="13">
        <f t="shared" si="2"/>
        <v>1</v>
      </c>
      <c r="R24" s="13">
        <f t="shared" si="2"/>
        <v>2</v>
      </c>
      <c r="S24" s="13">
        <f t="shared" si="2"/>
        <v>3</v>
      </c>
      <c r="T24" s="20">
        <f t="shared" si="2"/>
        <v>3</v>
      </c>
      <c r="U24" s="20">
        <f t="shared" si="2"/>
        <v>3</v>
      </c>
      <c r="V24" s="20">
        <f t="shared" si="2"/>
        <v>2</v>
      </c>
      <c r="W24" s="20">
        <f t="shared" si="2"/>
        <v>4</v>
      </c>
      <c r="X24" s="20">
        <f t="shared" si="2"/>
        <v>4</v>
      </c>
      <c r="Y24" s="20">
        <f t="shared" si="2"/>
        <v>2</v>
      </c>
      <c r="Z24" s="20">
        <f t="shared" si="2"/>
        <v>3</v>
      </c>
      <c r="AA24" s="22">
        <f t="shared" si="2"/>
        <v>4</v>
      </c>
      <c r="AB24" s="22">
        <f t="shared" si="2"/>
        <v>1</v>
      </c>
      <c r="AC24" s="22">
        <f t="shared" si="2"/>
        <v>2</v>
      </c>
      <c r="AD24" s="22">
        <f t="shared" si="2"/>
        <v>1</v>
      </c>
      <c r="AE24" s="22">
        <f t="shared" si="2"/>
        <v>3</v>
      </c>
      <c r="AF24" s="22">
        <f t="shared" si="2"/>
        <v>3</v>
      </c>
      <c r="AG24" s="22">
        <f t="shared" si="2"/>
        <v>3</v>
      </c>
      <c r="AH24" s="24">
        <f t="shared" si="2"/>
        <v>2</v>
      </c>
      <c r="AI24" s="24">
        <f t="shared" ref="AI24:BG24" si="3">COUNTIF($A2:$J11,AI23)</f>
        <v>2</v>
      </c>
      <c r="AJ24" s="24">
        <f t="shared" si="3"/>
        <v>4</v>
      </c>
      <c r="AK24" s="24">
        <f t="shared" si="3"/>
        <v>4</v>
      </c>
      <c r="AL24" s="24">
        <f t="shared" si="3"/>
        <v>1</v>
      </c>
      <c r="AM24" s="24">
        <f t="shared" si="3"/>
        <v>3</v>
      </c>
      <c r="AN24" s="16">
        <f t="shared" si="3"/>
        <v>3</v>
      </c>
      <c r="AO24" s="16">
        <f t="shared" si="3"/>
        <v>1</v>
      </c>
      <c r="AP24" s="16">
        <f t="shared" si="3"/>
        <v>2</v>
      </c>
      <c r="AQ24" s="16">
        <f t="shared" si="3"/>
        <v>1</v>
      </c>
      <c r="AR24" s="16">
        <f t="shared" si="3"/>
        <v>1</v>
      </c>
      <c r="AS24" s="16">
        <f t="shared" si="3"/>
        <v>2</v>
      </c>
      <c r="AT24" s="16">
        <f t="shared" si="3"/>
        <v>1</v>
      </c>
      <c r="AU24" s="23">
        <f t="shared" si="3"/>
        <v>1</v>
      </c>
      <c r="AV24" s="23">
        <f t="shared" si="3"/>
        <v>1</v>
      </c>
      <c r="AW24" s="23">
        <f t="shared" si="3"/>
        <v>1</v>
      </c>
      <c r="AX24" s="23">
        <f t="shared" si="3"/>
        <v>1</v>
      </c>
      <c r="AY24" s="23">
        <f t="shared" si="3"/>
        <v>2</v>
      </c>
      <c r="AZ24" s="23">
        <f t="shared" si="3"/>
        <v>1</v>
      </c>
      <c r="BA24" s="26">
        <f t="shared" si="3"/>
        <v>1</v>
      </c>
      <c r="BB24" s="26">
        <f t="shared" si="3"/>
        <v>2</v>
      </c>
      <c r="BC24" s="26">
        <f t="shared" si="3"/>
        <v>1</v>
      </c>
      <c r="BD24" s="26">
        <f t="shared" si="3"/>
        <v>1</v>
      </c>
      <c r="BE24" s="30">
        <f t="shared" si="3"/>
        <v>1</v>
      </c>
      <c r="BF24" s="30">
        <f t="shared" si="3"/>
        <v>1</v>
      </c>
      <c r="BG24" s="30">
        <f t="shared" si="3"/>
        <v>1</v>
      </c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</row>
    <row r="25" spans="1:75" ht="15.6" customHeight="1" x14ac:dyDescent="0.3">
      <c r="A25" s="251"/>
      <c r="B25" s="10" t="s">
        <v>5</v>
      </c>
      <c r="C25" s="14">
        <f t="shared" ref="C25:J25" si="4">C24/100</f>
        <v>0.01</v>
      </c>
      <c r="D25" s="14">
        <f t="shared" si="4"/>
        <v>0.01</v>
      </c>
      <c r="E25" s="14">
        <f t="shared" si="4"/>
        <v>0.01</v>
      </c>
      <c r="F25" s="14">
        <f t="shared" si="4"/>
        <v>0.01</v>
      </c>
      <c r="G25" s="15">
        <f t="shared" si="4"/>
        <v>0.01</v>
      </c>
      <c r="H25" s="15">
        <f t="shared" si="4"/>
        <v>0.01</v>
      </c>
      <c r="I25" s="15">
        <f t="shared" si="4"/>
        <v>0.01</v>
      </c>
      <c r="J25" s="15">
        <f t="shared" si="4"/>
        <v>0.01</v>
      </c>
      <c r="K25" s="15">
        <f t="shared" ref="K25:BG25" si="5">K24/100</f>
        <v>0.01</v>
      </c>
      <c r="L25" s="15">
        <f t="shared" si="5"/>
        <v>0.01</v>
      </c>
      <c r="M25" s="13">
        <f t="shared" si="5"/>
        <v>0.01</v>
      </c>
      <c r="N25" s="13">
        <f t="shared" si="5"/>
        <v>0.01</v>
      </c>
      <c r="O25" s="13">
        <f t="shared" si="5"/>
        <v>0.01</v>
      </c>
      <c r="P25" s="13">
        <f t="shared" si="5"/>
        <v>0.01</v>
      </c>
      <c r="Q25" s="13">
        <f t="shared" si="5"/>
        <v>0.01</v>
      </c>
      <c r="R25" s="13">
        <f t="shared" si="5"/>
        <v>0.02</v>
      </c>
      <c r="S25" s="13">
        <f t="shared" si="5"/>
        <v>0.03</v>
      </c>
      <c r="T25" s="20">
        <f t="shared" si="5"/>
        <v>0.03</v>
      </c>
      <c r="U25" s="20">
        <f t="shared" si="5"/>
        <v>0.03</v>
      </c>
      <c r="V25" s="20">
        <f t="shared" si="5"/>
        <v>0.02</v>
      </c>
      <c r="W25" s="20">
        <f t="shared" si="5"/>
        <v>0.04</v>
      </c>
      <c r="X25" s="20">
        <f t="shared" si="5"/>
        <v>0.04</v>
      </c>
      <c r="Y25" s="20">
        <f t="shared" si="5"/>
        <v>0.02</v>
      </c>
      <c r="Z25" s="20">
        <f t="shared" si="5"/>
        <v>0.03</v>
      </c>
      <c r="AA25" s="22">
        <f t="shared" si="5"/>
        <v>0.04</v>
      </c>
      <c r="AB25" s="22">
        <f t="shared" si="5"/>
        <v>0.01</v>
      </c>
      <c r="AC25" s="22">
        <f t="shared" si="5"/>
        <v>0.02</v>
      </c>
      <c r="AD25" s="22">
        <f t="shared" si="5"/>
        <v>0.01</v>
      </c>
      <c r="AE25" s="22">
        <f t="shared" si="5"/>
        <v>0.03</v>
      </c>
      <c r="AF25" s="22">
        <f t="shared" si="5"/>
        <v>0.03</v>
      </c>
      <c r="AG25" s="22">
        <f t="shared" si="5"/>
        <v>0.03</v>
      </c>
      <c r="AH25" s="24">
        <f t="shared" si="5"/>
        <v>0.02</v>
      </c>
      <c r="AI25" s="24">
        <f t="shared" si="5"/>
        <v>0.02</v>
      </c>
      <c r="AJ25" s="24">
        <f t="shared" si="5"/>
        <v>0.04</v>
      </c>
      <c r="AK25" s="24">
        <f t="shared" si="5"/>
        <v>0.04</v>
      </c>
      <c r="AL25" s="24">
        <f t="shared" si="5"/>
        <v>0.01</v>
      </c>
      <c r="AM25" s="24">
        <f t="shared" si="5"/>
        <v>0.03</v>
      </c>
      <c r="AN25" s="16">
        <f t="shared" si="5"/>
        <v>0.03</v>
      </c>
      <c r="AO25" s="16">
        <f t="shared" si="5"/>
        <v>0.01</v>
      </c>
      <c r="AP25" s="16">
        <f t="shared" si="5"/>
        <v>0.02</v>
      </c>
      <c r="AQ25" s="16">
        <f t="shared" si="5"/>
        <v>0.01</v>
      </c>
      <c r="AR25" s="16">
        <f t="shared" si="5"/>
        <v>0.01</v>
      </c>
      <c r="AS25" s="16">
        <f t="shared" si="5"/>
        <v>0.02</v>
      </c>
      <c r="AT25" s="16">
        <f t="shared" si="5"/>
        <v>0.01</v>
      </c>
      <c r="AU25" s="23">
        <f t="shared" si="5"/>
        <v>0.01</v>
      </c>
      <c r="AV25" s="23">
        <f t="shared" si="5"/>
        <v>0.01</v>
      </c>
      <c r="AW25" s="23">
        <f t="shared" si="5"/>
        <v>0.01</v>
      </c>
      <c r="AX25" s="23">
        <f t="shared" si="5"/>
        <v>0.01</v>
      </c>
      <c r="AY25" s="23">
        <f t="shared" si="5"/>
        <v>0.02</v>
      </c>
      <c r="AZ25" s="23">
        <f t="shared" si="5"/>
        <v>0.01</v>
      </c>
      <c r="BA25" s="26">
        <f t="shared" si="5"/>
        <v>0.01</v>
      </c>
      <c r="BB25" s="26">
        <f t="shared" si="5"/>
        <v>0.02</v>
      </c>
      <c r="BC25" s="26">
        <f t="shared" si="5"/>
        <v>0.01</v>
      </c>
      <c r="BD25" s="26">
        <f t="shared" si="5"/>
        <v>0.01</v>
      </c>
      <c r="BE25" s="30">
        <f t="shared" si="5"/>
        <v>0.01</v>
      </c>
      <c r="BF25" s="30">
        <f t="shared" si="5"/>
        <v>0.01</v>
      </c>
      <c r="BG25" s="30">
        <f t="shared" si="5"/>
        <v>0.01</v>
      </c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</row>
    <row r="26" spans="1:75" x14ac:dyDescent="0.3">
      <c r="C26" s="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</row>
    <row r="27" spans="1:75" x14ac:dyDescent="0.3">
      <c r="A27" s="220" t="s">
        <v>19</v>
      </c>
      <c r="B27" s="221"/>
      <c r="C27" s="7">
        <f>SUM(C24:BG24)</f>
        <v>100</v>
      </c>
      <c r="E27" s="1"/>
      <c r="F27" s="1"/>
      <c r="G27" s="1"/>
      <c r="H27" s="1"/>
      <c r="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</row>
    <row r="28" spans="1:75" x14ac:dyDescent="0.3">
      <c r="A28" s="220" t="s">
        <v>20</v>
      </c>
      <c r="B28" s="221"/>
      <c r="C28" s="7">
        <f>SUM(C25:BG25)</f>
        <v>1.0000000000000004</v>
      </c>
    </row>
    <row r="29" spans="1:75" x14ac:dyDescent="0.3">
      <c r="A29" s="12"/>
      <c r="L29" s="5"/>
    </row>
    <row r="30" spans="1:75" ht="16.8" customHeight="1" x14ac:dyDescent="0.3">
      <c r="A30" s="261" t="s">
        <v>4</v>
      </c>
      <c r="B30" s="7" t="s">
        <v>49</v>
      </c>
      <c r="C30" s="14">
        <v>129.44999999999999</v>
      </c>
      <c r="D30" s="15">
        <v>136.35</v>
      </c>
      <c r="E30" s="13">
        <v>143.25</v>
      </c>
      <c r="F30" s="20">
        <v>150.15</v>
      </c>
      <c r="G30" s="22">
        <v>157.05000000000001</v>
      </c>
      <c r="H30" s="24">
        <v>163.95</v>
      </c>
      <c r="I30" s="16">
        <v>170.85</v>
      </c>
      <c r="J30" s="23">
        <v>177.75</v>
      </c>
      <c r="K30" s="26">
        <v>184.65</v>
      </c>
      <c r="L30" s="30">
        <v>191.55</v>
      </c>
    </row>
    <row r="31" spans="1:75" x14ac:dyDescent="0.3">
      <c r="A31" s="261"/>
      <c r="B31" s="11" t="s">
        <v>24</v>
      </c>
      <c r="C31" s="14" t="s">
        <v>8</v>
      </c>
      <c r="D31" s="15" t="s">
        <v>7</v>
      </c>
      <c r="E31" s="13" t="s">
        <v>9</v>
      </c>
      <c r="F31" s="20" t="s">
        <v>10</v>
      </c>
      <c r="G31" s="22" t="s">
        <v>11</v>
      </c>
      <c r="H31" s="24" t="s">
        <v>12</v>
      </c>
      <c r="I31" s="16" t="s">
        <v>13</v>
      </c>
      <c r="J31" s="23" t="s">
        <v>14</v>
      </c>
      <c r="K31" s="26" t="s">
        <v>18</v>
      </c>
      <c r="L31" s="30" t="s">
        <v>21</v>
      </c>
    </row>
    <row r="32" spans="1:75" ht="15.6" customHeight="1" x14ac:dyDescent="0.3">
      <c r="A32" s="261"/>
      <c r="B32" s="11" t="s">
        <v>17</v>
      </c>
      <c r="C32" s="14">
        <f>SUM(C24:F24)</f>
        <v>4</v>
      </c>
      <c r="D32" s="15">
        <f>SUM(G24:L24)</f>
        <v>6</v>
      </c>
      <c r="E32" s="13">
        <f>SUM(M24:S24)</f>
        <v>10</v>
      </c>
      <c r="F32" s="20">
        <f>SUM(T24:Z24)</f>
        <v>21</v>
      </c>
      <c r="G32" s="22">
        <f>SUM(AA24:AG24)</f>
        <v>17</v>
      </c>
      <c r="H32" s="24">
        <f>SUM(AH24:AM24)</f>
        <v>16</v>
      </c>
      <c r="I32" s="16">
        <f>SUM(AN24:AT24)</f>
        <v>11</v>
      </c>
      <c r="J32" s="23">
        <f>SUM(AU24:AZ24)</f>
        <v>7</v>
      </c>
      <c r="K32" s="26">
        <f>SUM(BA24:BD24)</f>
        <v>5</v>
      </c>
      <c r="L32" s="30">
        <f>SUM(BE24:BG24)</f>
        <v>3</v>
      </c>
    </row>
    <row r="33" spans="1:40" ht="15.6" customHeight="1" x14ac:dyDescent="0.3">
      <c r="A33" s="261"/>
      <c r="B33" s="11" t="s">
        <v>23</v>
      </c>
      <c r="C33" s="14">
        <f>C32/$C17</f>
        <v>0.04</v>
      </c>
      <c r="D33" s="15">
        <f t="shared" ref="D33:J33" si="6">D32/$C17</f>
        <v>0.06</v>
      </c>
      <c r="E33" s="13">
        <f t="shared" si="6"/>
        <v>0.1</v>
      </c>
      <c r="F33" s="20">
        <f t="shared" si="6"/>
        <v>0.21</v>
      </c>
      <c r="G33" s="22">
        <f t="shared" si="6"/>
        <v>0.17</v>
      </c>
      <c r="H33" s="24">
        <f t="shared" si="6"/>
        <v>0.16</v>
      </c>
      <c r="I33" s="16">
        <f t="shared" si="6"/>
        <v>0.11</v>
      </c>
      <c r="J33" s="23">
        <f t="shared" si="6"/>
        <v>7.0000000000000007E-2</v>
      </c>
      <c r="K33" s="26">
        <f>K32/$C17</f>
        <v>0.05</v>
      </c>
      <c r="L33" s="30">
        <f>L32/$C17</f>
        <v>0.03</v>
      </c>
    </row>
    <row r="34" spans="1:40" x14ac:dyDescent="0.3">
      <c r="A34" s="261"/>
      <c r="B34" s="7" t="s">
        <v>27</v>
      </c>
      <c r="C34" s="14">
        <f t="shared" ref="C34:L34" si="7">C32/$C19</f>
        <v>0.57971014492753625</v>
      </c>
      <c r="D34" s="15">
        <f t="shared" si="7"/>
        <v>0.86956521739130432</v>
      </c>
      <c r="E34" s="13">
        <f t="shared" si="7"/>
        <v>1.4492753623188406</v>
      </c>
      <c r="F34" s="20">
        <f t="shared" si="7"/>
        <v>3.043478260869565</v>
      </c>
      <c r="G34" s="22">
        <f t="shared" si="7"/>
        <v>2.4637681159420288</v>
      </c>
      <c r="H34" s="24">
        <f t="shared" si="7"/>
        <v>2.318840579710145</v>
      </c>
      <c r="I34" s="16">
        <f t="shared" si="7"/>
        <v>1.5942028985507246</v>
      </c>
      <c r="J34" s="23">
        <f t="shared" si="7"/>
        <v>1.0144927536231882</v>
      </c>
      <c r="K34" s="26">
        <f t="shared" si="7"/>
        <v>0.72463768115942029</v>
      </c>
      <c r="L34" s="30">
        <f t="shared" si="7"/>
        <v>0.43478260869565216</v>
      </c>
    </row>
    <row r="35" spans="1:40" x14ac:dyDescent="0.3">
      <c r="A35" s="261"/>
      <c r="B35" s="7" t="s">
        <v>26</v>
      </c>
      <c r="C35" s="14">
        <f t="shared" ref="C35:L35" si="8">C33/$C19</f>
        <v>5.7971014492753624E-3</v>
      </c>
      <c r="D35" s="15">
        <f t="shared" si="8"/>
        <v>8.6956521739130418E-3</v>
      </c>
      <c r="E35" s="13">
        <f t="shared" si="8"/>
        <v>1.4492753623188406E-2</v>
      </c>
      <c r="F35" s="20">
        <f t="shared" si="8"/>
        <v>3.043478260869565E-2</v>
      </c>
      <c r="G35" s="22">
        <f t="shared" si="8"/>
        <v>2.4637681159420291E-2</v>
      </c>
      <c r="H35" s="24">
        <f t="shared" si="8"/>
        <v>2.318840579710145E-2</v>
      </c>
      <c r="I35" s="16">
        <f t="shared" si="8"/>
        <v>1.5942028985507246E-2</v>
      </c>
      <c r="J35" s="23">
        <f t="shared" si="8"/>
        <v>1.0144927536231885E-2</v>
      </c>
      <c r="K35" s="26">
        <f t="shared" si="8"/>
        <v>7.246376811594203E-3</v>
      </c>
      <c r="L35" s="30">
        <f t="shared" si="8"/>
        <v>4.3478260869565209E-3</v>
      </c>
    </row>
    <row r="37" spans="1:40" ht="15.6" customHeight="1" x14ac:dyDescent="0.3">
      <c r="A37" s="220" t="s">
        <v>22</v>
      </c>
      <c r="B37" s="221"/>
      <c r="C37" s="7">
        <f>SUM(C32:L32)</f>
        <v>100</v>
      </c>
      <c r="AD37" s="258" t="s">
        <v>35</v>
      </c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</row>
    <row r="38" spans="1:40" ht="15.6" customHeight="1" x14ac:dyDescent="0.3">
      <c r="A38" s="259" t="s">
        <v>25</v>
      </c>
      <c r="B38" s="260"/>
      <c r="C38" s="7">
        <f>SUM(C33:L33)</f>
        <v>1.0000000000000002</v>
      </c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</row>
    <row r="39" spans="1:40" x14ac:dyDescent="0.3">
      <c r="L39" s="5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</row>
    <row r="40" spans="1:40" x14ac:dyDescent="0.3">
      <c r="L40" s="5"/>
    </row>
    <row r="41" spans="1:40" ht="16.2" thickBot="1" x14ac:dyDescent="0.35">
      <c r="L41" s="5"/>
    </row>
    <row r="42" spans="1:40" x14ac:dyDescent="0.3">
      <c r="L42" s="5"/>
      <c r="AD42" s="252" t="s">
        <v>1</v>
      </c>
      <c r="AE42" s="253"/>
      <c r="AF42" s="253"/>
      <c r="AG42" s="254"/>
      <c r="AI42" s="255" t="s">
        <v>4</v>
      </c>
      <c r="AJ42" s="256"/>
      <c r="AK42" s="256"/>
      <c r="AL42" s="256"/>
      <c r="AM42" s="256"/>
      <c r="AN42" s="257"/>
    </row>
    <row r="43" spans="1:40" x14ac:dyDescent="0.3">
      <c r="AD43" s="38" t="s">
        <v>63</v>
      </c>
      <c r="AE43" s="34" t="s">
        <v>2</v>
      </c>
      <c r="AF43" s="34" t="s">
        <v>3</v>
      </c>
      <c r="AG43" s="39" t="s">
        <v>5</v>
      </c>
      <c r="AI43" s="74" t="s">
        <v>29</v>
      </c>
      <c r="AJ43" s="36" t="s">
        <v>30</v>
      </c>
      <c r="AK43" s="36" t="s">
        <v>31</v>
      </c>
      <c r="AL43" s="36" t="s">
        <v>32</v>
      </c>
      <c r="AM43" s="36" t="s">
        <v>33</v>
      </c>
      <c r="AN43" s="75" t="s">
        <v>34</v>
      </c>
    </row>
    <row r="44" spans="1:40" x14ac:dyDescent="0.3">
      <c r="AD44" s="40">
        <v>1</v>
      </c>
      <c r="AE44" s="17">
        <f>SMALL($A2:$J11,AD44)</f>
        <v>126</v>
      </c>
      <c r="AF44" s="14">
        <f>COUNTIF($A2:$J11,AE44)</f>
        <v>1</v>
      </c>
      <c r="AG44" s="41">
        <f t="shared" ref="AG44:AG75" si="9">AF44/100</f>
        <v>0.01</v>
      </c>
      <c r="AI44" s="76">
        <v>129.44999999999999</v>
      </c>
      <c r="AJ44" s="66" t="s">
        <v>8</v>
      </c>
      <c r="AK44" s="66">
        <f>SUM(AF44:AF47)</f>
        <v>4</v>
      </c>
      <c r="AL44" s="66">
        <f>AK44/$C17</f>
        <v>0.04</v>
      </c>
      <c r="AM44" s="66">
        <f>AK44/$C19</f>
        <v>0.57971014492753625</v>
      </c>
      <c r="AN44" s="77">
        <f>AL44/$C19</f>
        <v>5.7971014492753624E-3</v>
      </c>
    </row>
    <row r="45" spans="1:40" x14ac:dyDescent="0.3">
      <c r="AD45" s="40">
        <v>2</v>
      </c>
      <c r="AE45" s="17">
        <f>SMALL($A2:$J11,AD45)</f>
        <v>128</v>
      </c>
      <c r="AF45" s="14">
        <f>COUNTIF($A2:$J11,AE45)</f>
        <v>1</v>
      </c>
      <c r="AG45" s="41">
        <f t="shared" si="9"/>
        <v>0.01</v>
      </c>
      <c r="AI45" s="78">
        <v>136.35</v>
      </c>
      <c r="AJ45" s="67" t="s">
        <v>7</v>
      </c>
      <c r="AK45" s="67">
        <f>SUM(AF48:AF53)</f>
        <v>6</v>
      </c>
      <c r="AL45" s="67">
        <f>AK45/$C17</f>
        <v>0.06</v>
      </c>
      <c r="AM45" s="67">
        <f>AK45/$C19</f>
        <v>0.86956521739130432</v>
      </c>
      <c r="AN45" s="79">
        <f>AL45/$C19</f>
        <v>8.6956521739130418E-3</v>
      </c>
    </row>
    <row r="46" spans="1:40" x14ac:dyDescent="0.3">
      <c r="AD46" s="40">
        <v>3</v>
      </c>
      <c r="AE46" s="17">
        <f>SMALL($A2:$J11,AD46)</f>
        <v>130</v>
      </c>
      <c r="AF46" s="14">
        <f>COUNTIF($A2:$J11,AE46)</f>
        <v>1</v>
      </c>
      <c r="AG46" s="41">
        <f t="shared" si="9"/>
        <v>0.01</v>
      </c>
      <c r="AI46" s="80">
        <v>143.25</v>
      </c>
      <c r="AJ46" s="68" t="s">
        <v>9</v>
      </c>
      <c r="AK46" s="68">
        <f>SUM(AF54:AF60)</f>
        <v>10</v>
      </c>
      <c r="AL46" s="68">
        <f>AK46/$C17</f>
        <v>0.1</v>
      </c>
      <c r="AM46" s="68">
        <f>AK46/$C19</f>
        <v>1.4492753623188406</v>
      </c>
      <c r="AN46" s="81">
        <f>AL46/$C19</f>
        <v>1.4492753623188406E-2</v>
      </c>
    </row>
    <row r="47" spans="1:40" x14ac:dyDescent="0.3">
      <c r="AD47" s="40">
        <v>4</v>
      </c>
      <c r="AE47" s="17">
        <f>SMALL($A2:$J11,AD47)</f>
        <v>132</v>
      </c>
      <c r="AF47" s="14">
        <f>COUNTIF($A2:$J11,AE47)</f>
        <v>1</v>
      </c>
      <c r="AG47" s="41">
        <f t="shared" si="9"/>
        <v>0.01</v>
      </c>
      <c r="AI47" s="82">
        <v>150.15</v>
      </c>
      <c r="AJ47" s="69" t="s">
        <v>10</v>
      </c>
      <c r="AK47" s="69">
        <f>SUM(AF61:AF67)</f>
        <v>21</v>
      </c>
      <c r="AL47" s="69">
        <f>AK47/$C17</f>
        <v>0.21</v>
      </c>
      <c r="AM47" s="69">
        <f>AK47/$C19</f>
        <v>3.043478260869565</v>
      </c>
      <c r="AN47" s="83">
        <f>AL47/$C19</f>
        <v>3.043478260869565E-2</v>
      </c>
    </row>
    <row r="48" spans="1:40" ht="15.6" customHeight="1" x14ac:dyDescent="0.3">
      <c r="AD48" s="42">
        <v>5</v>
      </c>
      <c r="AE48" s="18">
        <f>SMALL($A2:$J11,AD48)</f>
        <v>133</v>
      </c>
      <c r="AF48" s="15">
        <f>COUNTIF($A2:$J11,AE48)</f>
        <v>1</v>
      </c>
      <c r="AG48" s="43">
        <f t="shared" si="9"/>
        <v>0.01</v>
      </c>
      <c r="AI48" s="84">
        <v>157.05000000000001</v>
      </c>
      <c r="AJ48" s="70" t="s">
        <v>11</v>
      </c>
      <c r="AK48" s="70">
        <f>SUM(AF68:AF74)</f>
        <v>17</v>
      </c>
      <c r="AL48" s="70">
        <f>AK48/$C17</f>
        <v>0.17</v>
      </c>
      <c r="AM48" s="70">
        <f>AK48/$C19</f>
        <v>2.4637681159420288</v>
      </c>
      <c r="AN48" s="85">
        <f>AL48/$C19</f>
        <v>2.4637681159420291E-2</v>
      </c>
    </row>
    <row r="49" spans="30:40" x14ac:dyDescent="0.3">
      <c r="AD49" s="42">
        <v>6</v>
      </c>
      <c r="AE49" s="18">
        <f>SMALL($A2:$J11,AD49)</f>
        <v>135</v>
      </c>
      <c r="AF49" s="15">
        <f>COUNTIF($A2:$J11,AE49)</f>
        <v>1</v>
      </c>
      <c r="AG49" s="43">
        <f t="shared" si="9"/>
        <v>0.01</v>
      </c>
      <c r="AI49" s="86">
        <v>163.95</v>
      </c>
      <c r="AJ49" s="71" t="s">
        <v>12</v>
      </c>
      <c r="AK49" s="71">
        <f>SUM(AF75:AF80)</f>
        <v>16</v>
      </c>
      <c r="AL49" s="71">
        <f>AK49/$C17</f>
        <v>0.16</v>
      </c>
      <c r="AM49" s="71">
        <f>AK49/$C19</f>
        <v>2.318840579710145</v>
      </c>
      <c r="AN49" s="87">
        <f>AL49/$C19</f>
        <v>2.318840579710145E-2</v>
      </c>
    </row>
    <row r="50" spans="30:40" x14ac:dyDescent="0.3">
      <c r="AD50" s="42">
        <v>7</v>
      </c>
      <c r="AE50" s="18">
        <f>SMALL($A2:$J11,AD50)</f>
        <v>136</v>
      </c>
      <c r="AF50" s="15">
        <f>COUNTIF($A2:$J11,AE50)</f>
        <v>1</v>
      </c>
      <c r="AG50" s="43">
        <f t="shared" si="9"/>
        <v>0.01</v>
      </c>
      <c r="AI50" s="88">
        <v>170.85</v>
      </c>
      <c r="AJ50" s="72" t="s">
        <v>13</v>
      </c>
      <c r="AK50" s="72">
        <f>SUM(AF81:AF87)</f>
        <v>11</v>
      </c>
      <c r="AL50" s="72">
        <f>AK50/$C17</f>
        <v>0.11</v>
      </c>
      <c r="AM50" s="72">
        <f>AK50/$C19</f>
        <v>1.5942028985507246</v>
      </c>
      <c r="AN50" s="89">
        <f>AL50/$C19</f>
        <v>1.5942028985507246E-2</v>
      </c>
    </row>
    <row r="51" spans="30:40" x14ac:dyDescent="0.3">
      <c r="AD51" s="42">
        <v>8</v>
      </c>
      <c r="AE51" s="18">
        <f>SMALL($A2:$J11,AD51)</f>
        <v>137</v>
      </c>
      <c r="AF51" s="15">
        <f>COUNTIF($A2:$J11,AE51)</f>
        <v>1</v>
      </c>
      <c r="AG51" s="43">
        <f t="shared" si="9"/>
        <v>0.01</v>
      </c>
      <c r="AI51" s="90">
        <v>177.75</v>
      </c>
      <c r="AJ51" s="91" t="s">
        <v>14</v>
      </c>
      <c r="AK51" s="91">
        <f>SUM(AF88:AF93)</f>
        <v>7</v>
      </c>
      <c r="AL51" s="91">
        <f>AK51/$C17</f>
        <v>7.0000000000000007E-2</v>
      </c>
      <c r="AM51" s="91">
        <f>AK51/$C19</f>
        <v>1.0144927536231882</v>
      </c>
      <c r="AN51" s="92">
        <f>AL51/$C19</f>
        <v>1.0144927536231885E-2</v>
      </c>
    </row>
    <row r="52" spans="30:40" x14ac:dyDescent="0.3">
      <c r="AD52" s="42">
        <v>9</v>
      </c>
      <c r="AE52" s="18">
        <f>SMALL($A2:$J11,AD52)</f>
        <v>138</v>
      </c>
      <c r="AF52" s="15">
        <f>COUNTIF($A2:$J11,AE52)</f>
        <v>1</v>
      </c>
      <c r="AG52" s="43">
        <f t="shared" si="9"/>
        <v>0.01</v>
      </c>
      <c r="AI52" s="93">
        <v>184.65</v>
      </c>
      <c r="AJ52" s="73" t="s">
        <v>18</v>
      </c>
      <c r="AK52" s="73">
        <f>SUM(AF94:AF97)</f>
        <v>5</v>
      </c>
      <c r="AL52" s="73">
        <f>AK52/$C17</f>
        <v>0.05</v>
      </c>
      <c r="AM52" s="73">
        <f>AK52/$C19</f>
        <v>0.72463768115942029</v>
      </c>
      <c r="AN52" s="94">
        <f>AL52/$C19</f>
        <v>7.246376811594203E-3</v>
      </c>
    </row>
    <row r="53" spans="30:40" ht="16.2" thickBot="1" x14ac:dyDescent="0.35">
      <c r="AD53" s="42">
        <v>10</v>
      </c>
      <c r="AE53" s="18">
        <f>SMALL($A2:$J11,AD53)</f>
        <v>139</v>
      </c>
      <c r="AF53" s="15">
        <f>COUNTIF($A2:$J11,AE53)</f>
        <v>1</v>
      </c>
      <c r="AG53" s="43">
        <f t="shared" si="9"/>
        <v>0.01</v>
      </c>
      <c r="AI53" s="95">
        <v>191.55</v>
      </c>
      <c r="AJ53" s="96" t="s">
        <v>21</v>
      </c>
      <c r="AK53" s="96">
        <f>SUM(AF98:AF100)</f>
        <v>3</v>
      </c>
      <c r="AL53" s="96">
        <f>AK53/$C17</f>
        <v>0.03</v>
      </c>
      <c r="AM53" s="96">
        <f>AK53/$C19</f>
        <v>0.43478260869565216</v>
      </c>
      <c r="AN53" s="97">
        <f>AL53/$C19</f>
        <v>4.3478260869565209E-3</v>
      </c>
    </row>
    <row r="54" spans="30:40" x14ac:dyDescent="0.3">
      <c r="AD54" s="44">
        <v>11</v>
      </c>
      <c r="AE54" s="19">
        <f>SMALL($A2:$J11,AD54)</f>
        <v>140</v>
      </c>
      <c r="AF54" s="13">
        <f>COUNTIF($A2:$J11,AE54)</f>
        <v>1</v>
      </c>
      <c r="AG54" s="45">
        <f t="shared" si="9"/>
        <v>0.01</v>
      </c>
    </row>
    <row r="55" spans="30:40" x14ac:dyDescent="0.3">
      <c r="AD55" s="44">
        <v>12</v>
      </c>
      <c r="AE55" s="19">
        <f>SMALL($A2:$J11,AD55)</f>
        <v>141</v>
      </c>
      <c r="AF55" s="13">
        <f>COUNTIF($A2:$J11,AE55)</f>
        <v>1</v>
      </c>
      <c r="AG55" s="45">
        <f t="shared" si="9"/>
        <v>0.01</v>
      </c>
    </row>
    <row r="56" spans="30:40" x14ac:dyDescent="0.3">
      <c r="AD56" s="44">
        <v>13</v>
      </c>
      <c r="AE56" s="19">
        <f>SMALL($A2:$J11,AD56)</f>
        <v>142</v>
      </c>
      <c r="AF56" s="13">
        <f>COUNTIF($A2:$J11,AE56)</f>
        <v>1</v>
      </c>
      <c r="AG56" s="45">
        <f t="shared" si="9"/>
        <v>0.01</v>
      </c>
    </row>
    <row r="57" spans="30:40" x14ac:dyDescent="0.3">
      <c r="AD57" s="44">
        <v>14</v>
      </c>
      <c r="AE57" s="19">
        <f>SMALL($A2:$J11,AD57)</f>
        <v>143</v>
      </c>
      <c r="AF57" s="13">
        <f>COUNTIF($A2:$J11,AE57)</f>
        <v>1</v>
      </c>
      <c r="AG57" s="45">
        <f t="shared" si="9"/>
        <v>0.01</v>
      </c>
    </row>
    <row r="58" spans="30:40" x14ac:dyDescent="0.3">
      <c r="AD58" s="44">
        <v>15</v>
      </c>
      <c r="AE58" s="19">
        <f>SMALL($A2:$J11,AD58)</f>
        <v>144</v>
      </c>
      <c r="AF58" s="13">
        <f>COUNTIF($A2:$J11,AE58)</f>
        <v>1</v>
      </c>
      <c r="AG58" s="45">
        <f t="shared" si="9"/>
        <v>0.01</v>
      </c>
    </row>
    <row r="59" spans="30:40" x14ac:dyDescent="0.3">
      <c r="AD59" s="44">
        <v>16</v>
      </c>
      <c r="AE59" s="19">
        <f>SMALL($A2:$J11,AD59)</f>
        <v>145</v>
      </c>
      <c r="AF59" s="13">
        <f>COUNTIF($A2:$J11,AE59)</f>
        <v>2</v>
      </c>
      <c r="AG59" s="45">
        <f t="shared" si="9"/>
        <v>0.02</v>
      </c>
    </row>
    <row r="60" spans="30:40" x14ac:dyDescent="0.3">
      <c r="AD60" s="44">
        <v>18</v>
      </c>
      <c r="AE60" s="19">
        <f>SMALL($A2:$J11,AD60)</f>
        <v>146</v>
      </c>
      <c r="AF60" s="13">
        <f>COUNTIF($A2:$J11,AE60)</f>
        <v>3</v>
      </c>
      <c r="AG60" s="45">
        <f t="shared" si="9"/>
        <v>0.03</v>
      </c>
    </row>
    <row r="61" spans="30:40" x14ac:dyDescent="0.3">
      <c r="AD61" s="46">
        <v>21</v>
      </c>
      <c r="AE61" s="32">
        <f>SMALL($A2:$J11,AD61)</f>
        <v>147</v>
      </c>
      <c r="AF61" s="20">
        <f>COUNTIF($A2:$J11,AE61)</f>
        <v>3</v>
      </c>
      <c r="AG61" s="47">
        <f t="shared" si="9"/>
        <v>0.03</v>
      </c>
    </row>
    <row r="62" spans="30:40" x14ac:dyDescent="0.3">
      <c r="AD62" s="46">
        <v>24</v>
      </c>
      <c r="AE62" s="32">
        <f>SMALL($A2:$J11,AD62)</f>
        <v>148</v>
      </c>
      <c r="AF62" s="20">
        <f>COUNTIF($A2:$J11,AE62)</f>
        <v>3</v>
      </c>
      <c r="AG62" s="47">
        <f t="shared" si="9"/>
        <v>0.03</v>
      </c>
    </row>
    <row r="63" spans="30:40" x14ac:dyDescent="0.3">
      <c r="AD63" s="46">
        <v>27</v>
      </c>
      <c r="AE63" s="32">
        <f>SMALL($A2:$J11,AD63)</f>
        <v>149</v>
      </c>
      <c r="AF63" s="20">
        <f>COUNTIF($A2:$J11,AE63)</f>
        <v>2</v>
      </c>
      <c r="AG63" s="47">
        <f t="shared" si="9"/>
        <v>0.02</v>
      </c>
    </row>
    <row r="64" spans="30:40" x14ac:dyDescent="0.3">
      <c r="AD64" s="46">
        <v>29</v>
      </c>
      <c r="AE64" s="32">
        <f>SMALL($A2:$J11,AD64)</f>
        <v>150</v>
      </c>
      <c r="AF64" s="20">
        <f>COUNTIF($A2:$J11,AE64)</f>
        <v>4</v>
      </c>
      <c r="AG64" s="47">
        <f t="shared" si="9"/>
        <v>0.04</v>
      </c>
    </row>
    <row r="65" spans="12:33" x14ac:dyDescent="0.3">
      <c r="AD65" s="46">
        <v>33</v>
      </c>
      <c r="AE65" s="32">
        <f>SMALL($A2:$J11,AD65)</f>
        <v>151</v>
      </c>
      <c r="AF65" s="20">
        <f>COUNTIF($A2:$J11,AE65)</f>
        <v>4</v>
      </c>
      <c r="AG65" s="47">
        <f t="shared" si="9"/>
        <v>0.04</v>
      </c>
    </row>
    <row r="66" spans="12:33" x14ac:dyDescent="0.3">
      <c r="AD66" s="46">
        <v>37</v>
      </c>
      <c r="AE66" s="32">
        <f>SMALL($A2:$J11,AD66)</f>
        <v>152</v>
      </c>
      <c r="AF66" s="20">
        <f>COUNTIF($A2:$J11,AE66)</f>
        <v>2</v>
      </c>
      <c r="AG66" s="47">
        <f t="shared" si="9"/>
        <v>0.02</v>
      </c>
    </row>
    <row r="67" spans="12:33" x14ac:dyDescent="0.3">
      <c r="AD67" s="46">
        <v>39</v>
      </c>
      <c r="AE67" s="32">
        <f>SMALL($A2:$J11,AD67)</f>
        <v>153</v>
      </c>
      <c r="AF67" s="20">
        <f>COUNTIF($A2:$J11,AE67)</f>
        <v>3</v>
      </c>
      <c r="AG67" s="47">
        <f t="shared" si="9"/>
        <v>0.03</v>
      </c>
    </row>
    <row r="68" spans="12:33" x14ac:dyDescent="0.3">
      <c r="AD68" s="48">
        <v>42</v>
      </c>
      <c r="AE68" s="21">
        <f>SMALL($A2:$J11,AD68)</f>
        <v>154</v>
      </c>
      <c r="AF68" s="22">
        <f>COUNTIF($A2:$J11,AE68)</f>
        <v>4</v>
      </c>
      <c r="AG68" s="49">
        <f t="shared" si="9"/>
        <v>0.04</v>
      </c>
    </row>
    <row r="69" spans="12:33" x14ac:dyDescent="0.3">
      <c r="AD69" s="48">
        <v>46</v>
      </c>
      <c r="AE69" s="21">
        <f>SMALL($A2:$J11,AD69)</f>
        <v>155</v>
      </c>
      <c r="AF69" s="22">
        <f>COUNTIF($A2:$J11,AE69)</f>
        <v>1</v>
      </c>
      <c r="AG69" s="49">
        <f t="shared" si="9"/>
        <v>0.01</v>
      </c>
    </row>
    <row r="70" spans="12:33" x14ac:dyDescent="0.3">
      <c r="AD70" s="48">
        <v>47</v>
      </c>
      <c r="AE70" s="21">
        <f>SMALL($A2:$J11,AD70)</f>
        <v>156</v>
      </c>
      <c r="AF70" s="22">
        <f>COUNTIF($A2:$J11,AE70)</f>
        <v>2</v>
      </c>
      <c r="AG70" s="49">
        <f t="shared" si="9"/>
        <v>0.02</v>
      </c>
    </row>
    <row r="71" spans="12:33" x14ac:dyDescent="0.3">
      <c r="AD71" s="48">
        <v>49</v>
      </c>
      <c r="AE71" s="21">
        <f>SMALL($A2:$J11,AD71)</f>
        <v>157</v>
      </c>
      <c r="AF71" s="22">
        <f>COUNTIF($A2:$J11,AE71)</f>
        <v>1</v>
      </c>
      <c r="AG71" s="49">
        <f t="shared" si="9"/>
        <v>0.01</v>
      </c>
    </row>
    <row r="72" spans="12:33" x14ac:dyDescent="0.3">
      <c r="AD72" s="48">
        <v>52</v>
      </c>
      <c r="AE72" s="21">
        <f>SMALL($A2:$J11,AD72)</f>
        <v>158</v>
      </c>
      <c r="AF72" s="22">
        <f>COUNTIF($A2:$J11,AE72)</f>
        <v>3</v>
      </c>
      <c r="AG72" s="49">
        <f t="shared" si="9"/>
        <v>0.03</v>
      </c>
    </row>
    <row r="73" spans="12:33" x14ac:dyDescent="0.3">
      <c r="AD73" s="48">
        <v>55</v>
      </c>
      <c r="AE73" s="21">
        <f>SMALL($A2:$J11,AD73)</f>
        <v>159</v>
      </c>
      <c r="AF73" s="22">
        <f>COUNTIF($A2:$J11,AE73)</f>
        <v>3</v>
      </c>
      <c r="AG73" s="49">
        <f t="shared" si="9"/>
        <v>0.03</v>
      </c>
    </row>
    <row r="74" spans="12:33" x14ac:dyDescent="0.3">
      <c r="AD74" s="48">
        <v>56</v>
      </c>
      <c r="AE74" s="21">
        <f>SMALL($A2:$J11,AD74)</f>
        <v>160</v>
      </c>
      <c r="AF74" s="22">
        <f>COUNTIF($A2:$J11,AE74)</f>
        <v>3</v>
      </c>
      <c r="AG74" s="49">
        <f t="shared" si="9"/>
        <v>0.03</v>
      </c>
    </row>
    <row r="75" spans="12:33" x14ac:dyDescent="0.3">
      <c r="AD75" s="50">
        <v>59</v>
      </c>
      <c r="AE75" s="27">
        <f>SMALL($A2:$J11,AD75)</f>
        <v>161</v>
      </c>
      <c r="AF75" s="24">
        <f>COUNTIF($A2:$J11,AE75)</f>
        <v>2</v>
      </c>
      <c r="AG75" s="51">
        <f t="shared" si="9"/>
        <v>0.02</v>
      </c>
    </row>
    <row r="76" spans="12:33" x14ac:dyDescent="0.3">
      <c r="AD76" s="50">
        <v>61</v>
      </c>
      <c r="AE76" s="27">
        <f>SMALL($A2:$J11,AD76)</f>
        <v>162</v>
      </c>
      <c r="AF76" s="24">
        <f>COUNTIF($A2:$J11,AE76)</f>
        <v>2</v>
      </c>
      <c r="AG76" s="51">
        <f t="shared" ref="AG76:AG100" si="10">AF76/100</f>
        <v>0.02</v>
      </c>
    </row>
    <row r="77" spans="12:33" x14ac:dyDescent="0.3">
      <c r="AD77" s="50">
        <v>63</v>
      </c>
      <c r="AE77" s="27">
        <f>SMALL($A2:$J11,AD77)</f>
        <v>163</v>
      </c>
      <c r="AF77" s="24">
        <f>COUNTIF($A2:$J11,AE77)</f>
        <v>4</v>
      </c>
      <c r="AG77" s="51">
        <f t="shared" si="10"/>
        <v>0.04</v>
      </c>
    </row>
    <row r="78" spans="12:33" x14ac:dyDescent="0.3">
      <c r="AD78" s="50">
        <v>67</v>
      </c>
      <c r="AE78" s="27">
        <f>SMALL($A2:$J11,AD78)</f>
        <v>164</v>
      </c>
      <c r="AF78" s="24">
        <f>COUNTIF($A2:$J11,AE78)</f>
        <v>4</v>
      </c>
      <c r="AG78" s="51">
        <f t="shared" si="10"/>
        <v>0.04</v>
      </c>
    </row>
    <row r="79" spans="12:33" x14ac:dyDescent="0.3">
      <c r="AD79" s="50">
        <v>71</v>
      </c>
      <c r="AE79" s="27">
        <f>SMALL($A2:$J11,AD79)</f>
        <v>165</v>
      </c>
      <c r="AF79" s="24">
        <f>COUNTIF($A2:$J11,AE79)</f>
        <v>1</v>
      </c>
      <c r="AG79" s="51">
        <f t="shared" si="10"/>
        <v>0.01</v>
      </c>
    </row>
    <row r="80" spans="12:33" x14ac:dyDescent="0.3">
      <c r="L80" s="5"/>
      <c r="AD80" s="50">
        <v>72</v>
      </c>
      <c r="AE80" s="27">
        <f>SMALL($A2:$J11,AD80)</f>
        <v>166</v>
      </c>
      <c r="AF80" s="24">
        <f>COUNTIF($A2:$J11,AE80)</f>
        <v>3</v>
      </c>
      <c r="AG80" s="51">
        <f t="shared" si="10"/>
        <v>0.03</v>
      </c>
    </row>
    <row r="81" spans="12:33" x14ac:dyDescent="0.3">
      <c r="L81" s="5"/>
      <c r="AD81" s="52">
        <v>75</v>
      </c>
      <c r="AE81" s="29">
        <f>SMALL($A2:$J11,AD81)</f>
        <v>168</v>
      </c>
      <c r="AF81" s="16">
        <f>COUNTIF($A2:$J11,AE81)</f>
        <v>3</v>
      </c>
      <c r="AG81" s="53">
        <f t="shared" si="10"/>
        <v>0.03</v>
      </c>
    </row>
    <row r="82" spans="12:33" x14ac:dyDescent="0.3">
      <c r="L82" s="5"/>
      <c r="AD82" s="52">
        <v>78</v>
      </c>
      <c r="AE82" s="29">
        <f>SMALL($A2:$J11,AD82)</f>
        <v>169</v>
      </c>
      <c r="AF82" s="16">
        <f>COUNTIF($A2:$J11,AE82)</f>
        <v>1</v>
      </c>
      <c r="AG82" s="53">
        <f t="shared" si="10"/>
        <v>0.01</v>
      </c>
    </row>
    <row r="83" spans="12:33" x14ac:dyDescent="0.3">
      <c r="L83" s="5"/>
      <c r="AD83" s="52">
        <v>79</v>
      </c>
      <c r="AE83" s="29">
        <f>SMALL($A2:$J11,AD83)</f>
        <v>170</v>
      </c>
      <c r="AF83" s="16">
        <f>COUNTIF($A2:$J11,AE83)</f>
        <v>2</v>
      </c>
      <c r="AG83" s="53">
        <f t="shared" si="10"/>
        <v>0.02</v>
      </c>
    </row>
    <row r="84" spans="12:33" x14ac:dyDescent="0.3">
      <c r="L84" s="5"/>
      <c r="AD84" s="52">
        <v>81</v>
      </c>
      <c r="AE84" s="29">
        <f>SMALL($A2:$J11,AD84)</f>
        <v>171</v>
      </c>
      <c r="AF84" s="16">
        <f>COUNTIF($A2:$J11,AE84)</f>
        <v>1</v>
      </c>
      <c r="AG84" s="53">
        <f t="shared" si="10"/>
        <v>0.01</v>
      </c>
    </row>
    <row r="85" spans="12:33" x14ac:dyDescent="0.3">
      <c r="L85" s="5"/>
      <c r="AD85" s="52">
        <v>82</v>
      </c>
      <c r="AE85" s="29">
        <f>SMALL($A2:$J11,AD85)</f>
        <v>172</v>
      </c>
      <c r="AF85" s="16">
        <f>COUNTIF($A2:$J11,AE85)</f>
        <v>1</v>
      </c>
      <c r="AG85" s="53">
        <f t="shared" si="10"/>
        <v>0.01</v>
      </c>
    </row>
    <row r="86" spans="12:33" x14ac:dyDescent="0.3">
      <c r="L86" s="5"/>
      <c r="AD86" s="52">
        <v>83</v>
      </c>
      <c r="AE86" s="29">
        <f>SMALL($A2:$J11,AD86)</f>
        <v>173</v>
      </c>
      <c r="AF86" s="16">
        <f>COUNTIF($A2:$J11,AE86)</f>
        <v>2</v>
      </c>
      <c r="AG86" s="53">
        <f t="shared" si="10"/>
        <v>0.02</v>
      </c>
    </row>
    <row r="87" spans="12:33" x14ac:dyDescent="0.3">
      <c r="L87" s="5"/>
      <c r="AD87" s="52">
        <v>85</v>
      </c>
      <c r="AE87" s="29">
        <f>SMALL($A2:$J11,AD87)</f>
        <v>174</v>
      </c>
      <c r="AF87" s="16">
        <f>COUNTIF($A2:$J11,AE87)</f>
        <v>1</v>
      </c>
      <c r="AG87" s="53">
        <f t="shared" si="10"/>
        <v>0.01</v>
      </c>
    </row>
    <row r="88" spans="12:33" x14ac:dyDescent="0.3">
      <c r="L88" s="5"/>
      <c r="AD88" s="54">
        <v>86</v>
      </c>
      <c r="AE88" s="55">
        <f>SMALL($A2:$J11,AD88)</f>
        <v>175</v>
      </c>
      <c r="AF88" s="56">
        <f>COUNTIF($A2:$J11,AE88)</f>
        <v>1</v>
      </c>
      <c r="AG88" s="57">
        <f t="shared" si="10"/>
        <v>0.01</v>
      </c>
    </row>
    <row r="89" spans="12:33" x14ac:dyDescent="0.3">
      <c r="L89" s="5"/>
      <c r="AD89" s="54">
        <v>87</v>
      </c>
      <c r="AE89" s="55">
        <f>SMALL($A2:$J11,AD89)</f>
        <v>176</v>
      </c>
      <c r="AF89" s="56">
        <f>COUNTIF($A2:$J11,AE89)</f>
        <v>1</v>
      </c>
      <c r="AG89" s="57">
        <f t="shared" si="10"/>
        <v>0.01</v>
      </c>
    </row>
    <row r="90" spans="12:33" x14ac:dyDescent="0.3">
      <c r="L90" s="5"/>
      <c r="AD90" s="54">
        <v>88</v>
      </c>
      <c r="AE90" s="55">
        <f>SMALL($A2:$J11,AD90)</f>
        <v>177</v>
      </c>
      <c r="AF90" s="56">
        <f>COUNTIF($A2:$J11,AE90)</f>
        <v>1</v>
      </c>
      <c r="AG90" s="57">
        <f t="shared" si="10"/>
        <v>0.01</v>
      </c>
    </row>
    <row r="91" spans="12:33" x14ac:dyDescent="0.3">
      <c r="L91" s="5"/>
      <c r="AD91" s="54">
        <v>89</v>
      </c>
      <c r="AE91" s="55">
        <f>SMALL($A2:$J11,AD91)</f>
        <v>179</v>
      </c>
      <c r="AF91" s="56">
        <f>COUNTIF($A2:$J11,AE91)</f>
        <v>1</v>
      </c>
      <c r="AG91" s="57">
        <f t="shared" si="10"/>
        <v>0.01</v>
      </c>
    </row>
    <row r="92" spans="12:33" x14ac:dyDescent="0.3">
      <c r="L92" s="5"/>
      <c r="AD92" s="54">
        <v>90</v>
      </c>
      <c r="AE92" s="55">
        <f>SMALL($A2:$J11,AD92)</f>
        <v>180</v>
      </c>
      <c r="AF92" s="56">
        <f>COUNTIF($A2:$J11,AE92)</f>
        <v>2</v>
      </c>
      <c r="AG92" s="57">
        <f t="shared" si="10"/>
        <v>0.02</v>
      </c>
    </row>
    <row r="93" spans="12:33" x14ac:dyDescent="0.3">
      <c r="AD93" s="54">
        <v>92</v>
      </c>
      <c r="AE93" s="55">
        <f>SMALL($A2:$J11,AD93)</f>
        <v>181</v>
      </c>
      <c r="AF93" s="56">
        <f>COUNTIF($A2:$J11,AE93)</f>
        <v>1</v>
      </c>
      <c r="AG93" s="57">
        <f t="shared" si="10"/>
        <v>0.01</v>
      </c>
    </row>
    <row r="94" spans="12:33" x14ac:dyDescent="0.3">
      <c r="AD94" s="58">
        <v>93</v>
      </c>
      <c r="AE94" s="25">
        <f>SMALL($A2:$J11,AD94)</f>
        <v>182</v>
      </c>
      <c r="AF94" s="26">
        <f>COUNTIF($A2:$J11,AE94)</f>
        <v>1</v>
      </c>
      <c r="AG94" s="59">
        <f t="shared" si="10"/>
        <v>0.01</v>
      </c>
    </row>
    <row r="95" spans="12:33" x14ac:dyDescent="0.3">
      <c r="AD95" s="58">
        <v>94</v>
      </c>
      <c r="AE95" s="25">
        <f>SMALL($A2:$J11,AD95)</f>
        <v>184</v>
      </c>
      <c r="AF95" s="26">
        <f>COUNTIF($A2:$J11,AE95)</f>
        <v>2</v>
      </c>
      <c r="AG95" s="59">
        <f t="shared" si="10"/>
        <v>0.02</v>
      </c>
    </row>
    <row r="96" spans="12:33" x14ac:dyDescent="0.3">
      <c r="AD96" s="58">
        <v>96</v>
      </c>
      <c r="AE96" s="25">
        <f>SMALL($A2:$J11,AD96)</f>
        <v>186</v>
      </c>
      <c r="AF96" s="26">
        <f>COUNTIF($A2:$J11,AE96)</f>
        <v>1</v>
      </c>
      <c r="AG96" s="59">
        <f t="shared" si="10"/>
        <v>0.01</v>
      </c>
    </row>
    <row r="97" spans="30:33" x14ac:dyDescent="0.3">
      <c r="AD97" s="58">
        <v>97</v>
      </c>
      <c r="AE97" s="25">
        <f>SMALL($A2:$J11,AD97)</f>
        <v>187</v>
      </c>
      <c r="AF97" s="26">
        <f>COUNTIF($A2:$J11,AE97)</f>
        <v>1</v>
      </c>
      <c r="AG97" s="59">
        <f t="shared" si="10"/>
        <v>0.01</v>
      </c>
    </row>
    <row r="98" spans="30:33" x14ac:dyDescent="0.3">
      <c r="AD98" s="60">
        <v>98</v>
      </c>
      <c r="AE98" s="31">
        <f>SMALL($A2:$J11,AD98)</f>
        <v>189</v>
      </c>
      <c r="AF98" s="30">
        <f>COUNTIF($A2:$J11,AE98)</f>
        <v>1</v>
      </c>
      <c r="AG98" s="61">
        <f t="shared" si="10"/>
        <v>0.01</v>
      </c>
    </row>
    <row r="99" spans="30:33" x14ac:dyDescent="0.3">
      <c r="AD99" s="60">
        <v>99</v>
      </c>
      <c r="AE99" s="31">
        <f>SMALL($A2:$J11,AD99)</f>
        <v>190</v>
      </c>
      <c r="AF99" s="30">
        <f>COUNTIF($A2:$J11,AE99)</f>
        <v>1</v>
      </c>
      <c r="AG99" s="61">
        <f t="shared" si="10"/>
        <v>0.01</v>
      </c>
    </row>
    <row r="100" spans="30:33" ht="16.2" thickBot="1" x14ac:dyDescent="0.35">
      <c r="AD100" s="62">
        <v>100</v>
      </c>
      <c r="AE100" s="63">
        <f>SMALL($A2:$J11,AD100)</f>
        <v>195</v>
      </c>
      <c r="AF100" s="64">
        <f>COUNTIF($A2:$J11,AE100)</f>
        <v>1</v>
      </c>
      <c r="AG100" s="65">
        <f t="shared" si="10"/>
        <v>0.01</v>
      </c>
    </row>
    <row r="119" spans="1:59" ht="15.6" customHeight="1" x14ac:dyDescent="0.35">
      <c r="A119" s="37"/>
      <c r="B119" s="37"/>
      <c r="C119" s="37"/>
      <c r="D119" s="37"/>
      <c r="E119" s="37"/>
      <c r="F119" s="37"/>
    </row>
    <row r="120" spans="1:59" ht="16.2" thickBot="1" x14ac:dyDescent="0.35"/>
    <row r="121" spans="1:59" ht="15.6" customHeight="1" x14ac:dyDescent="0.3">
      <c r="A121" s="231" t="s">
        <v>28</v>
      </c>
      <c r="B121" s="242"/>
      <c r="C121" s="242"/>
      <c r="D121" s="242"/>
      <c r="E121" s="243"/>
      <c r="F121"/>
      <c r="G121"/>
      <c r="H121"/>
      <c r="M121" s="103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</row>
    <row r="122" spans="1:59" x14ac:dyDescent="0.3">
      <c r="A122" s="244"/>
      <c r="B122" s="245"/>
      <c r="C122" s="245"/>
      <c r="D122" s="245"/>
      <c r="E122" s="246"/>
      <c r="F122"/>
      <c r="G122"/>
      <c r="H122"/>
      <c r="M122" s="103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</row>
    <row r="123" spans="1:59" x14ac:dyDescent="0.3">
      <c r="A123" s="99"/>
      <c r="B123" s="108" t="s">
        <v>38</v>
      </c>
      <c r="C123" s="240" t="s">
        <v>43</v>
      </c>
      <c r="D123" s="240"/>
      <c r="E123" s="241"/>
      <c r="M123" s="104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</row>
    <row r="124" spans="1:59" ht="15.6" customHeight="1" x14ac:dyDescent="0.3">
      <c r="A124" s="247" t="s">
        <v>39</v>
      </c>
      <c r="B124" s="118">
        <v>0</v>
      </c>
      <c r="C124" s="119"/>
      <c r="D124" s="120" t="s">
        <v>36</v>
      </c>
      <c r="E124" s="121">
        <f>AE44</f>
        <v>126</v>
      </c>
      <c r="M124" s="35"/>
    </row>
    <row r="125" spans="1:59" ht="15.6" customHeight="1" x14ac:dyDescent="0.3">
      <c r="A125" s="215"/>
      <c r="B125" s="116">
        <f>AG44</f>
        <v>0.01</v>
      </c>
      <c r="C125" s="122">
        <f>AE44</f>
        <v>126</v>
      </c>
      <c r="D125" s="120" t="s">
        <v>37</v>
      </c>
      <c r="E125" s="121">
        <f>AE45</f>
        <v>128</v>
      </c>
      <c r="M125" s="35"/>
    </row>
    <row r="126" spans="1:59" ht="15.6" customHeight="1" x14ac:dyDescent="0.3">
      <c r="A126" s="215"/>
      <c r="B126" s="116">
        <f>SUM(AG$44:AG45)</f>
        <v>0.02</v>
      </c>
      <c r="C126" s="122">
        <f>AE45</f>
        <v>128</v>
      </c>
      <c r="D126" s="120" t="s">
        <v>37</v>
      </c>
      <c r="E126" s="121">
        <f>AE46</f>
        <v>130</v>
      </c>
      <c r="M126" s="35"/>
    </row>
    <row r="127" spans="1:59" ht="15.6" customHeight="1" x14ac:dyDescent="0.3">
      <c r="A127" s="215"/>
      <c r="B127" s="116">
        <f>SUM(AG$44:AG46)</f>
        <v>0.03</v>
      </c>
      <c r="C127" s="122">
        <f t="shared" ref="C127:C181" si="11">AE46</f>
        <v>130</v>
      </c>
      <c r="D127" s="120" t="s">
        <v>37</v>
      </c>
      <c r="E127" s="121">
        <f t="shared" ref="E127:E181" si="12">AE47</f>
        <v>132</v>
      </c>
      <c r="M127" s="35"/>
    </row>
    <row r="128" spans="1:59" ht="15.6" customHeight="1" x14ac:dyDescent="0.3">
      <c r="A128" s="215"/>
      <c r="B128" s="116">
        <f>SUM(AG$44:AG47)</f>
        <v>0.04</v>
      </c>
      <c r="C128" s="122">
        <f t="shared" si="11"/>
        <v>132</v>
      </c>
      <c r="D128" s="120" t="s">
        <v>37</v>
      </c>
      <c r="E128" s="121">
        <f t="shared" si="12"/>
        <v>133</v>
      </c>
      <c r="M128" s="35"/>
    </row>
    <row r="129" spans="1:13" ht="15.6" customHeight="1" x14ac:dyDescent="0.3">
      <c r="A129" s="215"/>
      <c r="B129" s="116">
        <f>SUM(AG$44:AG48)</f>
        <v>0.05</v>
      </c>
      <c r="C129" s="122">
        <f t="shared" si="11"/>
        <v>133</v>
      </c>
      <c r="D129" s="120" t="s">
        <v>37</v>
      </c>
      <c r="E129" s="121">
        <f t="shared" si="12"/>
        <v>135</v>
      </c>
      <c r="M129" s="35"/>
    </row>
    <row r="130" spans="1:13" ht="15.6" customHeight="1" x14ac:dyDescent="0.3">
      <c r="A130" s="215"/>
      <c r="B130" s="116">
        <f>SUM(AG$44:AG49)</f>
        <v>6.0000000000000005E-2</v>
      </c>
      <c r="C130" s="122">
        <f t="shared" si="11"/>
        <v>135</v>
      </c>
      <c r="D130" s="120" t="s">
        <v>37</v>
      </c>
      <c r="E130" s="121">
        <f t="shared" si="12"/>
        <v>136</v>
      </c>
      <c r="M130" s="35"/>
    </row>
    <row r="131" spans="1:13" ht="15.6" customHeight="1" x14ac:dyDescent="0.3">
      <c r="A131" s="215"/>
      <c r="B131" s="116">
        <f>SUM(AG$44:AG50)</f>
        <v>7.0000000000000007E-2</v>
      </c>
      <c r="C131" s="122">
        <f t="shared" si="11"/>
        <v>136</v>
      </c>
      <c r="D131" s="120" t="s">
        <v>37</v>
      </c>
      <c r="E131" s="121">
        <f t="shared" si="12"/>
        <v>137</v>
      </c>
      <c r="M131" s="35"/>
    </row>
    <row r="132" spans="1:13" ht="15.6" customHeight="1" x14ac:dyDescent="0.3">
      <c r="A132" s="215"/>
      <c r="B132" s="116">
        <f>SUM(AG$44:AG51)</f>
        <v>0.08</v>
      </c>
      <c r="C132" s="122">
        <f t="shared" si="11"/>
        <v>137</v>
      </c>
      <c r="D132" s="120" t="s">
        <v>37</v>
      </c>
      <c r="E132" s="121">
        <f t="shared" si="12"/>
        <v>138</v>
      </c>
      <c r="M132" s="35"/>
    </row>
    <row r="133" spans="1:13" ht="15.6" customHeight="1" x14ac:dyDescent="0.3">
      <c r="A133" s="215"/>
      <c r="B133" s="116">
        <f>SUM(AG$44:AG52)</f>
        <v>0.09</v>
      </c>
      <c r="C133" s="122">
        <f t="shared" si="11"/>
        <v>138</v>
      </c>
      <c r="D133" s="120" t="s">
        <v>37</v>
      </c>
      <c r="E133" s="121">
        <f t="shared" si="12"/>
        <v>139</v>
      </c>
      <c r="M133" s="35"/>
    </row>
    <row r="134" spans="1:13" ht="15.6" customHeight="1" x14ac:dyDescent="0.3">
      <c r="A134" s="215"/>
      <c r="B134" s="116">
        <f>SUM(AG$44:AG53)</f>
        <v>9.9999999999999992E-2</v>
      </c>
      <c r="C134" s="122">
        <f t="shared" si="11"/>
        <v>139</v>
      </c>
      <c r="D134" s="120" t="s">
        <v>37</v>
      </c>
      <c r="E134" s="121">
        <f t="shared" si="12"/>
        <v>140</v>
      </c>
      <c r="M134" s="35"/>
    </row>
    <row r="135" spans="1:13" ht="15.6" customHeight="1" x14ac:dyDescent="0.3">
      <c r="A135" s="215"/>
      <c r="B135" s="116">
        <f>SUM(AG$44:AG54)</f>
        <v>0.10999999999999999</v>
      </c>
      <c r="C135" s="122">
        <f t="shared" si="11"/>
        <v>140</v>
      </c>
      <c r="D135" s="120" t="s">
        <v>37</v>
      </c>
      <c r="E135" s="121">
        <f t="shared" si="12"/>
        <v>141</v>
      </c>
      <c r="I135" s="107"/>
      <c r="J135" s="106"/>
      <c r="K135" s="106"/>
      <c r="L135" s="106"/>
      <c r="M135" s="35"/>
    </row>
    <row r="136" spans="1:13" ht="15.6" customHeight="1" x14ac:dyDescent="0.3">
      <c r="A136" s="215"/>
      <c r="B136" s="116">
        <f>SUM(AG$44:AG55)</f>
        <v>0.11999999999999998</v>
      </c>
      <c r="C136" s="122">
        <f t="shared" si="11"/>
        <v>141</v>
      </c>
      <c r="D136" s="120" t="s">
        <v>37</v>
      </c>
      <c r="E136" s="121">
        <f t="shared" si="12"/>
        <v>142</v>
      </c>
      <c r="I136" s="105"/>
      <c r="J136" s="106"/>
      <c r="K136" s="106"/>
      <c r="L136" s="106"/>
      <c r="M136" s="35"/>
    </row>
    <row r="137" spans="1:13" ht="15.6" customHeight="1" x14ac:dyDescent="0.3">
      <c r="A137" s="215"/>
      <c r="B137" s="116">
        <f>SUM(AG$44:AG56)</f>
        <v>0.12999999999999998</v>
      </c>
      <c r="C137" s="122">
        <f t="shared" si="11"/>
        <v>142</v>
      </c>
      <c r="D137" s="120" t="s">
        <v>37</v>
      </c>
      <c r="E137" s="121">
        <f t="shared" si="12"/>
        <v>143</v>
      </c>
      <c r="I137" s="105"/>
      <c r="J137" s="106"/>
      <c r="K137" s="106"/>
      <c r="L137" s="106"/>
      <c r="M137" s="35"/>
    </row>
    <row r="138" spans="1:13" ht="15.6" customHeight="1" x14ac:dyDescent="0.3">
      <c r="A138" s="215"/>
      <c r="B138" s="116">
        <f>SUM(AG$44:AG57)</f>
        <v>0.13999999999999999</v>
      </c>
      <c r="C138" s="122">
        <f t="shared" si="11"/>
        <v>143</v>
      </c>
      <c r="D138" s="120" t="s">
        <v>37</v>
      </c>
      <c r="E138" s="121">
        <f t="shared" si="12"/>
        <v>144</v>
      </c>
      <c r="I138" s="105"/>
      <c r="J138" s="1"/>
      <c r="K138" s="35"/>
      <c r="L138" s="35"/>
      <c r="M138" s="35"/>
    </row>
    <row r="139" spans="1:13" ht="15.6" customHeight="1" x14ac:dyDescent="0.3">
      <c r="A139" s="215"/>
      <c r="B139" s="116">
        <f>SUM(AG$44:AG58)</f>
        <v>0.15</v>
      </c>
      <c r="C139" s="122">
        <f t="shared" si="11"/>
        <v>144</v>
      </c>
      <c r="D139" s="120" t="s">
        <v>37</v>
      </c>
      <c r="E139" s="121">
        <f t="shared" si="12"/>
        <v>145</v>
      </c>
      <c r="I139" s="105"/>
      <c r="J139" s="1"/>
      <c r="K139" s="35"/>
      <c r="L139" s="35"/>
      <c r="M139" s="35"/>
    </row>
    <row r="140" spans="1:13" ht="15.6" customHeight="1" x14ac:dyDescent="0.3">
      <c r="A140" s="215"/>
      <c r="B140" s="116">
        <f>SUM(AG$44:AG59)</f>
        <v>0.16999999999999998</v>
      </c>
      <c r="C140" s="122">
        <f t="shared" si="11"/>
        <v>145</v>
      </c>
      <c r="D140" s="120" t="s">
        <v>37</v>
      </c>
      <c r="E140" s="121">
        <f t="shared" si="12"/>
        <v>146</v>
      </c>
      <c r="I140" s="105"/>
      <c r="J140" s="1"/>
      <c r="K140" s="35"/>
      <c r="L140" s="35"/>
      <c r="M140" s="35"/>
    </row>
    <row r="141" spans="1:13" ht="15.6" customHeight="1" x14ac:dyDescent="0.3">
      <c r="A141" s="215"/>
      <c r="B141" s="116">
        <f>SUM(AG$44:AG60)</f>
        <v>0.19999999999999998</v>
      </c>
      <c r="C141" s="122">
        <f t="shared" si="11"/>
        <v>146</v>
      </c>
      <c r="D141" s="120" t="s">
        <v>37</v>
      </c>
      <c r="E141" s="121">
        <f t="shared" si="12"/>
        <v>147</v>
      </c>
      <c r="I141" s="105"/>
      <c r="J141" s="1"/>
      <c r="K141" s="35"/>
      <c r="L141" s="35"/>
      <c r="M141" s="35"/>
    </row>
    <row r="142" spans="1:13" ht="15.6" customHeight="1" x14ac:dyDescent="0.3">
      <c r="A142" s="215"/>
      <c r="B142" s="116">
        <f>SUM(AG$44:AG61)</f>
        <v>0.22999999999999998</v>
      </c>
      <c r="C142" s="122">
        <f t="shared" si="11"/>
        <v>147</v>
      </c>
      <c r="D142" s="120" t="s">
        <v>37</v>
      </c>
      <c r="E142" s="121">
        <f t="shared" si="12"/>
        <v>148</v>
      </c>
      <c r="I142" s="105"/>
      <c r="J142" s="1"/>
      <c r="K142" s="35"/>
      <c r="L142" s="35"/>
      <c r="M142" s="35"/>
    </row>
    <row r="143" spans="1:13" ht="15.6" customHeight="1" x14ac:dyDescent="0.3">
      <c r="A143" s="215"/>
      <c r="B143" s="116">
        <f>SUM(AG$44:AG62)</f>
        <v>0.26</v>
      </c>
      <c r="C143" s="122">
        <f t="shared" si="11"/>
        <v>148</v>
      </c>
      <c r="D143" s="120" t="s">
        <v>37</v>
      </c>
      <c r="E143" s="121">
        <f t="shared" si="12"/>
        <v>149</v>
      </c>
      <c r="I143" s="105"/>
      <c r="J143" s="1"/>
      <c r="K143" s="35"/>
      <c r="L143" s="35"/>
      <c r="M143" s="35"/>
    </row>
    <row r="144" spans="1:13" ht="15.6" customHeight="1" x14ac:dyDescent="0.3">
      <c r="A144" s="215"/>
      <c r="B144" s="116">
        <f>SUM(AG$44:AG63)</f>
        <v>0.28000000000000003</v>
      </c>
      <c r="C144" s="122">
        <f t="shared" si="11"/>
        <v>149</v>
      </c>
      <c r="D144" s="120" t="s">
        <v>37</v>
      </c>
      <c r="E144" s="121">
        <f t="shared" si="12"/>
        <v>150</v>
      </c>
      <c r="I144" s="105"/>
      <c r="J144" s="1"/>
      <c r="K144" s="35"/>
      <c r="L144" s="35"/>
      <c r="M144" s="35"/>
    </row>
    <row r="145" spans="1:13" ht="15.6" customHeight="1" x14ac:dyDescent="0.3">
      <c r="A145" s="215"/>
      <c r="B145" s="116">
        <f>SUM(AG$44:AG64)</f>
        <v>0.32</v>
      </c>
      <c r="C145" s="122">
        <f t="shared" si="11"/>
        <v>150</v>
      </c>
      <c r="D145" s="120" t="s">
        <v>37</v>
      </c>
      <c r="E145" s="121">
        <f t="shared" si="12"/>
        <v>151</v>
      </c>
      <c r="I145" s="105"/>
      <c r="J145" s="1"/>
      <c r="K145" s="35"/>
      <c r="L145" s="35"/>
      <c r="M145" s="35"/>
    </row>
    <row r="146" spans="1:13" ht="15.6" customHeight="1" x14ac:dyDescent="0.3">
      <c r="A146" s="215"/>
      <c r="B146" s="116">
        <f>SUM(AG$44:AG65)</f>
        <v>0.36</v>
      </c>
      <c r="C146" s="122">
        <f t="shared" si="11"/>
        <v>151</v>
      </c>
      <c r="D146" s="120" t="s">
        <v>37</v>
      </c>
      <c r="E146" s="121">
        <f t="shared" si="12"/>
        <v>152</v>
      </c>
      <c r="I146" s="105"/>
      <c r="J146" s="1"/>
      <c r="K146" s="35"/>
      <c r="L146" s="35"/>
      <c r="M146" s="35"/>
    </row>
    <row r="147" spans="1:13" ht="15.6" customHeight="1" x14ac:dyDescent="0.3">
      <c r="A147" s="215"/>
      <c r="B147" s="116">
        <f>SUM(AG$44:AG66)</f>
        <v>0.38</v>
      </c>
      <c r="C147" s="122">
        <f t="shared" si="11"/>
        <v>152</v>
      </c>
      <c r="D147" s="120" t="s">
        <v>37</v>
      </c>
      <c r="E147" s="121">
        <f t="shared" si="12"/>
        <v>153</v>
      </c>
      <c r="I147" s="105"/>
      <c r="J147" s="1"/>
      <c r="K147" s="35"/>
      <c r="L147" s="35"/>
      <c r="M147" s="35"/>
    </row>
    <row r="148" spans="1:13" ht="15.6" customHeight="1" x14ac:dyDescent="0.3">
      <c r="A148" s="215"/>
      <c r="B148" s="116">
        <f>SUM(AG$44:AG67)</f>
        <v>0.41000000000000003</v>
      </c>
      <c r="C148" s="122">
        <f t="shared" si="11"/>
        <v>153</v>
      </c>
      <c r="D148" s="120" t="s">
        <v>37</v>
      </c>
      <c r="E148" s="121">
        <f t="shared" si="12"/>
        <v>154</v>
      </c>
      <c r="I148" s="105"/>
      <c r="J148" s="1"/>
      <c r="K148" s="35"/>
      <c r="L148" s="35"/>
      <c r="M148" s="35"/>
    </row>
    <row r="149" spans="1:13" ht="15.6" customHeight="1" x14ac:dyDescent="0.3">
      <c r="A149" s="215"/>
      <c r="B149" s="116">
        <f>SUM(AG$44:AG68)</f>
        <v>0.45</v>
      </c>
      <c r="C149" s="122">
        <f t="shared" si="11"/>
        <v>154</v>
      </c>
      <c r="D149" s="120" t="s">
        <v>37</v>
      </c>
      <c r="E149" s="121">
        <f t="shared" si="12"/>
        <v>155</v>
      </c>
      <c r="I149" s="105"/>
      <c r="J149" s="1"/>
      <c r="K149" s="35"/>
      <c r="L149" s="35"/>
      <c r="M149" s="35"/>
    </row>
    <row r="150" spans="1:13" ht="15.6" customHeight="1" x14ac:dyDescent="0.3">
      <c r="A150" s="215"/>
      <c r="B150" s="116">
        <f>SUM(AG$44:AG69)</f>
        <v>0.46</v>
      </c>
      <c r="C150" s="122">
        <f t="shared" si="11"/>
        <v>155</v>
      </c>
      <c r="D150" s="120" t="s">
        <v>37</v>
      </c>
      <c r="E150" s="121">
        <f t="shared" si="12"/>
        <v>156</v>
      </c>
      <c r="I150" s="105"/>
      <c r="J150" s="1"/>
      <c r="K150" s="35"/>
      <c r="L150" s="35"/>
      <c r="M150" s="35"/>
    </row>
    <row r="151" spans="1:13" ht="15.6" customHeight="1" x14ac:dyDescent="0.3">
      <c r="A151" s="215"/>
      <c r="B151" s="116">
        <f>SUM(AG$44:AG70)</f>
        <v>0.48000000000000004</v>
      </c>
      <c r="C151" s="122">
        <f t="shared" si="11"/>
        <v>156</v>
      </c>
      <c r="D151" s="120" t="s">
        <v>37</v>
      </c>
      <c r="E151" s="121">
        <f t="shared" si="12"/>
        <v>157</v>
      </c>
      <c r="I151" s="105"/>
      <c r="J151" s="1"/>
      <c r="K151" s="35"/>
      <c r="L151" s="35"/>
      <c r="M151" s="35"/>
    </row>
    <row r="152" spans="1:13" ht="15.6" customHeight="1" x14ac:dyDescent="0.3">
      <c r="A152" s="215"/>
      <c r="B152" s="116">
        <f>SUM(AG$44:AG71)</f>
        <v>0.49000000000000005</v>
      </c>
      <c r="C152" s="122">
        <f t="shared" si="11"/>
        <v>157</v>
      </c>
      <c r="D152" s="120" t="s">
        <v>37</v>
      </c>
      <c r="E152" s="121">
        <f t="shared" si="12"/>
        <v>158</v>
      </c>
      <c r="I152" s="105"/>
      <c r="J152" s="1"/>
      <c r="K152" s="35"/>
      <c r="L152" s="35"/>
      <c r="M152" s="35"/>
    </row>
    <row r="153" spans="1:13" ht="15.6" customHeight="1" x14ac:dyDescent="0.3">
      <c r="A153" s="215"/>
      <c r="B153" s="116">
        <f>SUM(AG$44:AG72)</f>
        <v>0.52</v>
      </c>
      <c r="C153" s="122">
        <f t="shared" si="11"/>
        <v>158</v>
      </c>
      <c r="D153" s="120" t="s">
        <v>37</v>
      </c>
      <c r="E153" s="121">
        <f t="shared" si="12"/>
        <v>159</v>
      </c>
      <c r="I153" s="105"/>
      <c r="J153" s="1"/>
      <c r="K153" s="35"/>
      <c r="L153" s="35"/>
      <c r="M153" s="35"/>
    </row>
    <row r="154" spans="1:13" ht="15.6" customHeight="1" x14ac:dyDescent="0.3">
      <c r="A154" s="215"/>
      <c r="B154" s="116">
        <f>SUM(AG$44:AG73)</f>
        <v>0.55000000000000004</v>
      </c>
      <c r="C154" s="122">
        <f t="shared" si="11"/>
        <v>159</v>
      </c>
      <c r="D154" s="120" t="s">
        <v>37</v>
      </c>
      <c r="E154" s="121">
        <f t="shared" si="12"/>
        <v>160</v>
      </c>
      <c r="I154" s="105"/>
      <c r="J154" s="1"/>
      <c r="K154" s="35"/>
      <c r="L154" s="35"/>
      <c r="M154" s="35"/>
    </row>
    <row r="155" spans="1:13" ht="15.6" customHeight="1" x14ac:dyDescent="0.3">
      <c r="A155" s="215"/>
      <c r="B155" s="116">
        <f>SUM(AG$44:AG74)</f>
        <v>0.58000000000000007</v>
      </c>
      <c r="C155" s="122">
        <f t="shared" si="11"/>
        <v>160</v>
      </c>
      <c r="D155" s="120" t="s">
        <v>37</v>
      </c>
      <c r="E155" s="121">
        <f t="shared" si="12"/>
        <v>161</v>
      </c>
      <c r="I155" s="105"/>
      <c r="J155" s="1"/>
      <c r="K155" s="35"/>
      <c r="L155" s="35"/>
      <c r="M155" s="35"/>
    </row>
    <row r="156" spans="1:13" ht="15.6" customHeight="1" x14ac:dyDescent="0.3">
      <c r="A156" s="215"/>
      <c r="B156" s="116">
        <f>SUM(AG$44:AG75)</f>
        <v>0.60000000000000009</v>
      </c>
      <c r="C156" s="122">
        <f t="shared" si="11"/>
        <v>161</v>
      </c>
      <c r="D156" s="120" t="s">
        <v>37</v>
      </c>
      <c r="E156" s="121">
        <f t="shared" si="12"/>
        <v>162</v>
      </c>
      <c r="I156" s="105"/>
      <c r="J156" s="1"/>
      <c r="K156" s="35"/>
      <c r="L156" s="35"/>
      <c r="M156" s="35"/>
    </row>
    <row r="157" spans="1:13" ht="15.6" customHeight="1" x14ac:dyDescent="0.3">
      <c r="A157" s="215"/>
      <c r="B157" s="116">
        <f>SUM(AG$44:AG76)</f>
        <v>0.62000000000000011</v>
      </c>
      <c r="C157" s="122">
        <f t="shared" si="11"/>
        <v>162</v>
      </c>
      <c r="D157" s="120" t="s">
        <v>37</v>
      </c>
      <c r="E157" s="121">
        <f t="shared" si="12"/>
        <v>163</v>
      </c>
      <c r="I157" s="105"/>
      <c r="J157" s="1"/>
      <c r="K157" s="35"/>
      <c r="L157" s="35"/>
      <c r="M157" s="35"/>
    </row>
    <row r="158" spans="1:13" ht="15.6" customHeight="1" x14ac:dyDescent="0.3">
      <c r="A158" s="215"/>
      <c r="B158" s="116">
        <f>SUM(AG$44:AG77)</f>
        <v>0.66000000000000014</v>
      </c>
      <c r="C158" s="122">
        <f t="shared" si="11"/>
        <v>163</v>
      </c>
      <c r="D158" s="120" t="s">
        <v>37</v>
      </c>
      <c r="E158" s="121">
        <f t="shared" si="12"/>
        <v>164</v>
      </c>
      <c r="I158" s="105"/>
      <c r="J158" s="1"/>
      <c r="K158" s="35"/>
      <c r="L158" s="35"/>
      <c r="M158" s="35"/>
    </row>
    <row r="159" spans="1:13" ht="15.6" customHeight="1" x14ac:dyDescent="0.3">
      <c r="A159" s="215"/>
      <c r="B159" s="116">
        <f>SUM(AG$44:AG78)</f>
        <v>0.70000000000000018</v>
      </c>
      <c r="C159" s="122">
        <f t="shared" si="11"/>
        <v>164</v>
      </c>
      <c r="D159" s="120" t="s">
        <v>37</v>
      </c>
      <c r="E159" s="121">
        <f t="shared" si="12"/>
        <v>165</v>
      </c>
      <c r="I159" s="105"/>
      <c r="J159" s="1"/>
      <c r="K159" s="35"/>
      <c r="L159" s="35"/>
      <c r="M159" s="35"/>
    </row>
    <row r="160" spans="1:13" ht="15.6" customHeight="1" x14ac:dyDescent="0.3">
      <c r="A160" s="215"/>
      <c r="B160" s="116">
        <f>SUM(AG$44:AG79)</f>
        <v>0.71000000000000019</v>
      </c>
      <c r="C160" s="122">
        <f t="shared" si="11"/>
        <v>165</v>
      </c>
      <c r="D160" s="120" t="s">
        <v>37</v>
      </c>
      <c r="E160" s="121">
        <f t="shared" si="12"/>
        <v>166</v>
      </c>
      <c r="I160" s="105"/>
      <c r="J160" s="1"/>
      <c r="K160" s="35"/>
      <c r="L160" s="35"/>
      <c r="M160" s="35"/>
    </row>
    <row r="161" spans="1:13" ht="15.6" customHeight="1" x14ac:dyDescent="0.3">
      <c r="A161" s="215"/>
      <c r="B161" s="116">
        <f>SUM(AG$44:AG80)</f>
        <v>0.74000000000000021</v>
      </c>
      <c r="C161" s="122">
        <f t="shared" si="11"/>
        <v>166</v>
      </c>
      <c r="D161" s="120" t="s">
        <v>37</v>
      </c>
      <c r="E161" s="121">
        <f t="shared" si="12"/>
        <v>168</v>
      </c>
      <c r="I161" s="105"/>
      <c r="J161" s="1"/>
      <c r="K161" s="35"/>
      <c r="L161" s="35"/>
      <c r="M161" s="35"/>
    </row>
    <row r="162" spans="1:13" ht="15.6" customHeight="1" x14ac:dyDescent="0.3">
      <c r="A162" s="215"/>
      <c r="B162" s="116">
        <f>SUM(AG$44:AG81)</f>
        <v>0.77000000000000024</v>
      </c>
      <c r="C162" s="122">
        <f t="shared" si="11"/>
        <v>168</v>
      </c>
      <c r="D162" s="120" t="s">
        <v>37</v>
      </c>
      <c r="E162" s="121">
        <f t="shared" si="12"/>
        <v>169</v>
      </c>
      <c r="I162" s="105"/>
      <c r="J162" s="1"/>
      <c r="K162" s="35"/>
      <c r="L162" s="35"/>
      <c r="M162" s="35"/>
    </row>
    <row r="163" spans="1:13" ht="15.6" customHeight="1" x14ac:dyDescent="0.3">
      <c r="A163" s="215"/>
      <c r="B163" s="116">
        <f>SUM(AG$44:AG82)</f>
        <v>0.78000000000000025</v>
      </c>
      <c r="C163" s="122">
        <f t="shared" si="11"/>
        <v>169</v>
      </c>
      <c r="D163" s="120" t="s">
        <v>37</v>
      </c>
      <c r="E163" s="121">
        <f t="shared" si="12"/>
        <v>170</v>
      </c>
      <c r="I163" s="105"/>
      <c r="J163" s="1"/>
      <c r="K163" s="35"/>
      <c r="L163" s="35"/>
      <c r="M163" s="35"/>
    </row>
    <row r="164" spans="1:13" ht="15.6" customHeight="1" x14ac:dyDescent="0.3">
      <c r="A164" s="215"/>
      <c r="B164" s="116">
        <f>SUM(AG$44:AG83)</f>
        <v>0.80000000000000027</v>
      </c>
      <c r="C164" s="122">
        <f t="shared" si="11"/>
        <v>170</v>
      </c>
      <c r="D164" s="120" t="s">
        <v>37</v>
      </c>
      <c r="E164" s="121">
        <f t="shared" si="12"/>
        <v>171</v>
      </c>
      <c r="I164" s="105"/>
      <c r="J164" s="1"/>
      <c r="K164" s="35"/>
      <c r="L164" s="35"/>
      <c r="M164" s="35"/>
    </row>
    <row r="165" spans="1:13" ht="15.6" customHeight="1" x14ac:dyDescent="0.3">
      <c r="A165" s="215"/>
      <c r="B165" s="116">
        <f>SUM(AG$44:AG84)</f>
        <v>0.81000000000000028</v>
      </c>
      <c r="C165" s="122">
        <f t="shared" si="11"/>
        <v>171</v>
      </c>
      <c r="D165" s="120" t="s">
        <v>37</v>
      </c>
      <c r="E165" s="121">
        <f t="shared" si="12"/>
        <v>172</v>
      </c>
      <c r="I165" s="105"/>
      <c r="J165" s="1"/>
      <c r="K165" s="35"/>
      <c r="L165" s="35"/>
      <c r="M165" s="35"/>
    </row>
    <row r="166" spans="1:13" ht="15.6" customHeight="1" x14ac:dyDescent="0.3">
      <c r="A166" s="215"/>
      <c r="B166" s="116">
        <f>SUM(AG$44:AG85)</f>
        <v>0.82000000000000028</v>
      </c>
      <c r="C166" s="122">
        <f t="shared" si="11"/>
        <v>172</v>
      </c>
      <c r="D166" s="120" t="s">
        <v>37</v>
      </c>
      <c r="E166" s="121">
        <f t="shared" si="12"/>
        <v>173</v>
      </c>
      <c r="I166" s="105"/>
      <c r="J166" s="1"/>
      <c r="K166" s="35"/>
      <c r="L166" s="35"/>
      <c r="M166" s="35"/>
    </row>
    <row r="167" spans="1:13" ht="15.6" customHeight="1" x14ac:dyDescent="0.3">
      <c r="A167" s="215"/>
      <c r="B167" s="116">
        <f>SUM(AG$44:AG86)</f>
        <v>0.8400000000000003</v>
      </c>
      <c r="C167" s="122">
        <f t="shared" si="11"/>
        <v>173</v>
      </c>
      <c r="D167" s="120" t="s">
        <v>37</v>
      </c>
      <c r="E167" s="121">
        <f t="shared" si="12"/>
        <v>174</v>
      </c>
      <c r="I167" s="105"/>
      <c r="J167" s="1"/>
      <c r="K167" s="35"/>
      <c r="L167" s="35"/>
      <c r="M167" s="35"/>
    </row>
    <row r="168" spans="1:13" ht="15.6" customHeight="1" x14ac:dyDescent="0.3">
      <c r="A168" s="215"/>
      <c r="B168" s="116">
        <f>SUM(AG$44:AG87)</f>
        <v>0.85000000000000031</v>
      </c>
      <c r="C168" s="122">
        <f t="shared" si="11"/>
        <v>174</v>
      </c>
      <c r="D168" s="120" t="s">
        <v>37</v>
      </c>
      <c r="E168" s="121">
        <f t="shared" si="12"/>
        <v>175</v>
      </c>
      <c r="I168" s="105"/>
      <c r="J168" s="1"/>
      <c r="K168" s="35"/>
      <c r="L168" s="35"/>
      <c r="M168" s="35"/>
    </row>
    <row r="169" spans="1:13" ht="15.6" customHeight="1" x14ac:dyDescent="0.3">
      <c r="A169" s="215"/>
      <c r="B169" s="116">
        <f>SUM(AG$44:AG88)</f>
        <v>0.86000000000000032</v>
      </c>
      <c r="C169" s="122">
        <f t="shared" si="11"/>
        <v>175</v>
      </c>
      <c r="D169" s="120" t="s">
        <v>37</v>
      </c>
      <c r="E169" s="121">
        <f t="shared" si="12"/>
        <v>176</v>
      </c>
      <c r="I169" s="105"/>
      <c r="J169" s="1"/>
      <c r="K169" s="35"/>
      <c r="L169" s="35"/>
      <c r="M169" s="35"/>
    </row>
    <row r="170" spans="1:13" ht="15.6" customHeight="1" x14ac:dyDescent="0.3">
      <c r="A170" s="215"/>
      <c r="B170" s="116">
        <f>SUM(AG$44:AG89)</f>
        <v>0.87000000000000033</v>
      </c>
      <c r="C170" s="122">
        <f t="shared" si="11"/>
        <v>176</v>
      </c>
      <c r="D170" s="120" t="s">
        <v>37</v>
      </c>
      <c r="E170" s="121">
        <f t="shared" si="12"/>
        <v>177</v>
      </c>
      <c r="I170" s="105"/>
      <c r="J170" s="1"/>
      <c r="K170" s="35"/>
      <c r="L170" s="35"/>
      <c r="M170" s="35"/>
    </row>
    <row r="171" spans="1:13" ht="15.6" customHeight="1" x14ac:dyDescent="0.3">
      <c r="A171" s="215"/>
      <c r="B171" s="116">
        <f>SUM(AG$44:AG90)</f>
        <v>0.88000000000000034</v>
      </c>
      <c r="C171" s="122">
        <f t="shared" si="11"/>
        <v>177</v>
      </c>
      <c r="D171" s="120" t="s">
        <v>37</v>
      </c>
      <c r="E171" s="121">
        <f t="shared" si="12"/>
        <v>179</v>
      </c>
      <c r="I171" s="105"/>
      <c r="J171" s="1"/>
      <c r="K171" s="35"/>
      <c r="L171" s="35"/>
      <c r="M171" s="35"/>
    </row>
    <row r="172" spans="1:13" ht="15.6" customHeight="1" x14ac:dyDescent="0.3">
      <c r="A172" s="215"/>
      <c r="B172" s="116">
        <f>SUM(AG$44:AG91)</f>
        <v>0.89000000000000035</v>
      </c>
      <c r="C172" s="122">
        <f t="shared" si="11"/>
        <v>179</v>
      </c>
      <c r="D172" s="120" t="s">
        <v>37</v>
      </c>
      <c r="E172" s="121">
        <f t="shared" si="12"/>
        <v>180</v>
      </c>
      <c r="I172" s="105"/>
      <c r="J172" s="1"/>
      <c r="K172" s="35"/>
      <c r="L172" s="35"/>
      <c r="M172" s="35"/>
    </row>
    <row r="173" spans="1:13" ht="15.6" customHeight="1" x14ac:dyDescent="0.3">
      <c r="A173" s="215"/>
      <c r="B173" s="116">
        <f>SUM(AG$44:AG92)</f>
        <v>0.91000000000000036</v>
      </c>
      <c r="C173" s="122">
        <f t="shared" si="11"/>
        <v>180</v>
      </c>
      <c r="D173" s="120" t="s">
        <v>37</v>
      </c>
      <c r="E173" s="121">
        <f t="shared" si="12"/>
        <v>181</v>
      </c>
      <c r="I173" s="105"/>
      <c r="J173" s="1"/>
      <c r="K173" s="35"/>
      <c r="L173" s="35"/>
      <c r="M173" s="35"/>
    </row>
    <row r="174" spans="1:13" ht="15.6" customHeight="1" x14ac:dyDescent="0.3">
      <c r="A174" s="215"/>
      <c r="B174" s="116">
        <f>SUM(AG$44:AG93)</f>
        <v>0.92000000000000037</v>
      </c>
      <c r="C174" s="122">
        <f t="shared" si="11"/>
        <v>181</v>
      </c>
      <c r="D174" s="120" t="s">
        <v>37</v>
      </c>
      <c r="E174" s="121">
        <f t="shared" si="12"/>
        <v>182</v>
      </c>
      <c r="I174" s="105"/>
      <c r="J174" s="1"/>
      <c r="K174" s="35"/>
      <c r="L174" s="35"/>
      <c r="M174" s="35"/>
    </row>
    <row r="175" spans="1:13" ht="15.6" customHeight="1" x14ac:dyDescent="0.3">
      <c r="A175" s="215"/>
      <c r="B175" s="116">
        <f>SUM(AG$44:AG94)</f>
        <v>0.93000000000000038</v>
      </c>
      <c r="C175" s="122">
        <f t="shared" si="11"/>
        <v>182</v>
      </c>
      <c r="D175" s="120" t="s">
        <v>37</v>
      </c>
      <c r="E175" s="121">
        <f t="shared" si="12"/>
        <v>184</v>
      </c>
      <c r="I175" s="105"/>
      <c r="J175" s="1"/>
      <c r="K175" s="35"/>
      <c r="L175" s="35"/>
      <c r="M175" s="35"/>
    </row>
    <row r="176" spans="1:13" ht="15.6" customHeight="1" x14ac:dyDescent="0.3">
      <c r="A176" s="215"/>
      <c r="B176" s="116">
        <f>SUM(AG$44:AG95)</f>
        <v>0.9500000000000004</v>
      </c>
      <c r="C176" s="122">
        <f t="shared" si="11"/>
        <v>184</v>
      </c>
      <c r="D176" s="120" t="s">
        <v>37</v>
      </c>
      <c r="E176" s="121">
        <f t="shared" si="12"/>
        <v>186</v>
      </c>
      <c r="I176" s="105"/>
      <c r="J176" s="1"/>
      <c r="K176" s="35"/>
      <c r="L176" s="35"/>
      <c r="M176" s="35"/>
    </row>
    <row r="177" spans="1:13" ht="15.6" customHeight="1" x14ac:dyDescent="0.3">
      <c r="A177" s="215"/>
      <c r="B177" s="116">
        <f>SUM(AG$44:AG96)</f>
        <v>0.96000000000000041</v>
      </c>
      <c r="C177" s="122">
        <f t="shared" si="11"/>
        <v>186</v>
      </c>
      <c r="D177" s="120" t="s">
        <v>37</v>
      </c>
      <c r="E177" s="121">
        <f t="shared" si="12"/>
        <v>187</v>
      </c>
      <c r="I177" s="105"/>
      <c r="J177" s="1"/>
      <c r="K177" s="35"/>
      <c r="L177" s="35"/>
      <c r="M177" s="35"/>
    </row>
    <row r="178" spans="1:13" ht="15.6" customHeight="1" x14ac:dyDescent="0.3">
      <c r="A178" s="215"/>
      <c r="B178" s="116">
        <f>SUM(AG$44:AG97)</f>
        <v>0.97000000000000042</v>
      </c>
      <c r="C178" s="122">
        <f t="shared" si="11"/>
        <v>187</v>
      </c>
      <c r="D178" s="120" t="s">
        <v>37</v>
      </c>
      <c r="E178" s="121">
        <f t="shared" si="12"/>
        <v>189</v>
      </c>
      <c r="I178" s="105"/>
      <c r="J178" s="1"/>
      <c r="K178" s="35"/>
      <c r="L178" s="35"/>
      <c r="M178" s="35"/>
    </row>
    <row r="179" spans="1:13" ht="15.6" customHeight="1" x14ac:dyDescent="0.3">
      <c r="A179" s="215"/>
      <c r="B179" s="116">
        <f>SUM(AG$44:AG98)</f>
        <v>0.98000000000000043</v>
      </c>
      <c r="C179" s="122">
        <f t="shared" si="11"/>
        <v>189</v>
      </c>
      <c r="D179" s="120" t="s">
        <v>37</v>
      </c>
      <c r="E179" s="121">
        <f t="shared" si="12"/>
        <v>190</v>
      </c>
      <c r="I179" s="105"/>
      <c r="J179" s="1"/>
      <c r="K179" s="35"/>
      <c r="L179" s="35"/>
      <c r="M179" s="35"/>
    </row>
    <row r="180" spans="1:13" ht="15.6" customHeight="1" x14ac:dyDescent="0.3">
      <c r="A180" s="215"/>
      <c r="B180" s="116">
        <f>SUM(AG$44:AG99)</f>
        <v>0.99000000000000044</v>
      </c>
      <c r="C180" s="122">
        <f t="shared" si="11"/>
        <v>190</v>
      </c>
      <c r="D180" s="120" t="s">
        <v>37</v>
      </c>
      <c r="E180" s="121">
        <f t="shared" si="12"/>
        <v>195</v>
      </c>
      <c r="I180" s="105"/>
      <c r="J180" s="1"/>
      <c r="K180" s="35"/>
      <c r="L180" s="35"/>
      <c r="M180" s="35"/>
    </row>
    <row r="181" spans="1:13" ht="15.6" customHeight="1" thickBot="1" x14ac:dyDescent="0.35">
      <c r="A181" s="248"/>
      <c r="B181" s="116">
        <f>SUM(AG$44:AG100)</f>
        <v>1.0000000000000004</v>
      </c>
      <c r="C181" s="122">
        <f t="shared" si="11"/>
        <v>195</v>
      </c>
      <c r="D181" s="120" t="s">
        <v>37</v>
      </c>
      <c r="E181" s="121">
        <f t="shared" si="12"/>
        <v>0</v>
      </c>
      <c r="I181" s="105"/>
      <c r="J181" s="1"/>
      <c r="K181" s="35"/>
      <c r="L181" s="35"/>
      <c r="M181" s="35"/>
    </row>
    <row r="182" spans="1:13" ht="10.8" customHeight="1" x14ac:dyDescent="4.5">
      <c r="B182" s="98"/>
      <c r="I182" s="1"/>
      <c r="J182" s="1"/>
      <c r="K182" s="1"/>
      <c r="L182" s="1"/>
      <c r="M182" s="1"/>
    </row>
    <row r="186" spans="1:13" ht="16.2" thickBot="1" x14ac:dyDescent="0.35"/>
    <row r="187" spans="1:13" x14ac:dyDescent="0.3">
      <c r="A187" s="231" t="s">
        <v>42</v>
      </c>
      <c r="B187" s="232"/>
      <c r="C187" s="232"/>
      <c r="D187" s="233"/>
    </row>
    <row r="188" spans="1:13" x14ac:dyDescent="0.3">
      <c r="A188" s="234"/>
      <c r="B188" s="235"/>
      <c r="C188" s="235"/>
      <c r="D188" s="236"/>
    </row>
    <row r="189" spans="1:13" x14ac:dyDescent="0.3">
      <c r="A189" s="99"/>
      <c r="B189" s="33" t="s">
        <v>38</v>
      </c>
      <c r="C189" s="229" t="s">
        <v>43</v>
      </c>
      <c r="D189" s="230"/>
    </row>
    <row r="190" spans="1:13" x14ac:dyDescent="0.3">
      <c r="A190" s="237" t="s">
        <v>39</v>
      </c>
      <c r="B190" s="118">
        <v>0</v>
      </c>
      <c r="C190" s="122" t="s">
        <v>36</v>
      </c>
      <c r="D190" s="121">
        <f>AE44</f>
        <v>126</v>
      </c>
    </row>
    <row r="191" spans="1:13" x14ac:dyDescent="0.3">
      <c r="A191" s="238"/>
      <c r="B191" s="116">
        <f>AL44</f>
        <v>0.04</v>
      </c>
      <c r="C191" s="122" t="s">
        <v>40</v>
      </c>
      <c r="D191" s="121">
        <f>126 + C$19 *1</f>
        <v>132.9</v>
      </c>
    </row>
    <row r="192" spans="1:13" x14ac:dyDescent="0.3">
      <c r="A192" s="238"/>
      <c r="B192" s="116">
        <f>SUM($AL$44:AL45)</f>
        <v>0.1</v>
      </c>
      <c r="C192" s="122" t="s">
        <v>41</v>
      </c>
      <c r="D192" s="121">
        <f>126 + C$19 * 2</f>
        <v>139.80000000000001</v>
      </c>
    </row>
    <row r="193" spans="1:4" x14ac:dyDescent="0.3">
      <c r="A193" s="238"/>
      <c r="B193" s="116">
        <f>SUM($AL$44:AL46)</f>
        <v>0.2</v>
      </c>
      <c r="C193" s="122" t="s">
        <v>41</v>
      </c>
      <c r="D193" s="121">
        <f>126 + C$19 * 3</f>
        <v>146.69999999999999</v>
      </c>
    </row>
    <row r="194" spans="1:4" x14ac:dyDescent="0.3">
      <c r="A194" s="238"/>
      <c r="B194" s="116">
        <f>SUM($AL$44:AL47)</f>
        <v>0.41000000000000003</v>
      </c>
      <c r="C194" s="122" t="s">
        <v>41</v>
      </c>
      <c r="D194" s="121">
        <f>126 + C$19 * 4</f>
        <v>153.6</v>
      </c>
    </row>
    <row r="195" spans="1:4" x14ac:dyDescent="0.3">
      <c r="A195" s="238"/>
      <c r="B195" s="116">
        <f>SUM($AL$44:AL48)</f>
        <v>0.58000000000000007</v>
      </c>
      <c r="C195" s="122" t="s">
        <v>41</v>
      </c>
      <c r="D195" s="121">
        <f>126 + C$19 * 5</f>
        <v>160.5</v>
      </c>
    </row>
    <row r="196" spans="1:4" x14ac:dyDescent="0.3">
      <c r="A196" s="238"/>
      <c r="B196" s="116">
        <f>SUM($AL$44:AL49)</f>
        <v>0.7400000000000001</v>
      </c>
      <c r="C196" s="122" t="s">
        <v>41</v>
      </c>
      <c r="D196" s="121">
        <f>126 + C$19 * 6</f>
        <v>167.4</v>
      </c>
    </row>
    <row r="197" spans="1:4" x14ac:dyDescent="0.3">
      <c r="A197" s="238"/>
      <c r="B197" s="116">
        <f>SUM($AL$44:AL50)</f>
        <v>0.85000000000000009</v>
      </c>
      <c r="C197" s="122" t="s">
        <v>41</v>
      </c>
      <c r="D197" s="121">
        <f>126 + C$19 * 7</f>
        <v>174.3</v>
      </c>
    </row>
    <row r="198" spans="1:4" x14ac:dyDescent="0.3">
      <c r="A198" s="238"/>
      <c r="B198" s="116">
        <f>SUM($AL$44:AL51)</f>
        <v>0.92000000000000015</v>
      </c>
      <c r="C198" s="122" t="s">
        <v>41</v>
      </c>
      <c r="D198" s="121">
        <f>126 + C$19 * 8</f>
        <v>181.2</v>
      </c>
    </row>
    <row r="199" spans="1:4" x14ac:dyDescent="0.3">
      <c r="A199" s="238"/>
      <c r="B199" s="116">
        <f>SUM($AL$44:AL52)</f>
        <v>0.9700000000000002</v>
      </c>
      <c r="C199" s="122" t="s">
        <v>41</v>
      </c>
      <c r="D199" s="121">
        <f>126 + C$19 * 9</f>
        <v>188.1</v>
      </c>
    </row>
    <row r="200" spans="1:4" ht="16.2" thickBot="1" x14ac:dyDescent="0.35">
      <c r="A200" s="239"/>
      <c r="B200" s="100">
        <f>SUM($AL$44:AL53)</f>
        <v>1.0000000000000002</v>
      </c>
      <c r="C200" s="101" t="s">
        <v>44</v>
      </c>
      <c r="D200" s="102">
        <f>126 + C$19 * 10</f>
        <v>195</v>
      </c>
    </row>
  </sheetData>
  <sortState ref="A2:J11">
    <sortCondition descending="1" ref="A2"/>
  </sortState>
  <mergeCells count="58">
    <mergeCell ref="Z7:AC7"/>
    <mergeCell ref="Z8:AC9"/>
    <mergeCell ref="AD8:AD9"/>
    <mergeCell ref="Z1:AD2"/>
    <mergeCell ref="Z3:AC3"/>
    <mergeCell ref="Z4:AC4"/>
    <mergeCell ref="Z5:AC5"/>
    <mergeCell ref="Z6:AC6"/>
    <mergeCell ref="T6:W6"/>
    <mergeCell ref="T7:W7"/>
    <mergeCell ref="T8:W9"/>
    <mergeCell ref="X8:X9"/>
    <mergeCell ref="T1:X2"/>
    <mergeCell ref="T3:W3"/>
    <mergeCell ref="T4:W4"/>
    <mergeCell ref="T5:W5"/>
    <mergeCell ref="A27:B27"/>
    <mergeCell ref="A37:B37"/>
    <mergeCell ref="AD42:AG42"/>
    <mergeCell ref="AI42:AN42"/>
    <mergeCell ref="AD37:AN39"/>
    <mergeCell ref="A38:B38"/>
    <mergeCell ref="A30:A35"/>
    <mergeCell ref="A28:B28"/>
    <mergeCell ref="A16:B16"/>
    <mergeCell ref="A17:B17"/>
    <mergeCell ref="A18:B18"/>
    <mergeCell ref="A19:B19"/>
    <mergeCell ref="A22:A25"/>
    <mergeCell ref="C189:D189"/>
    <mergeCell ref="A187:D188"/>
    <mergeCell ref="A190:A200"/>
    <mergeCell ref="C123:E123"/>
    <mergeCell ref="A121:E122"/>
    <mergeCell ref="A124:A181"/>
    <mergeCell ref="L1:R2"/>
    <mergeCell ref="Q3:R3"/>
    <mergeCell ref="Q4:R8"/>
    <mergeCell ref="J16:J17"/>
    <mergeCell ref="I16:I17"/>
    <mergeCell ref="A1:J1"/>
    <mergeCell ref="A13:C13"/>
    <mergeCell ref="A14:B14"/>
    <mergeCell ref="A15:B15"/>
    <mergeCell ref="I14:J15"/>
    <mergeCell ref="Q10:R13"/>
    <mergeCell ref="L3:O3"/>
    <mergeCell ref="L9:O9"/>
    <mergeCell ref="Q9:R9"/>
    <mergeCell ref="L10:O10"/>
    <mergeCell ref="L11:O11"/>
    <mergeCell ref="L12:O12"/>
    <mergeCell ref="L13:O13"/>
    <mergeCell ref="L4:O4"/>
    <mergeCell ref="L5:O5"/>
    <mergeCell ref="L6:O6"/>
    <mergeCell ref="L7:O7"/>
    <mergeCell ref="L8:O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I13" sqref="I13"/>
    </sheetView>
  </sheetViews>
  <sheetFormatPr defaultRowHeight="14.4" x14ac:dyDescent="0.3"/>
  <cols>
    <col min="1" max="1" width="12.109375" customWidth="1"/>
    <col min="2" max="2" width="18.109375" customWidth="1"/>
    <col min="3" max="3" width="13.77734375" customWidth="1"/>
    <col min="4" max="4" width="15.5546875" customWidth="1"/>
    <col min="5" max="5" width="16.6640625" customWidth="1"/>
    <col min="6" max="6" width="19.109375" customWidth="1"/>
  </cols>
  <sheetData>
    <row r="1" spans="1:6" ht="18.600000000000001" customHeight="1" thickBot="1" x14ac:dyDescent="0.35">
      <c r="A1" s="150"/>
      <c r="B1" s="151"/>
      <c r="C1" s="151"/>
      <c r="D1" s="151"/>
      <c r="E1" s="151"/>
      <c r="F1" s="151"/>
    </row>
    <row r="2" spans="1:6" ht="14.4" customHeight="1" x14ac:dyDescent="0.3">
      <c r="A2" s="152"/>
      <c r="B2" s="272" t="s">
        <v>75</v>
      </c>
      <c r="C2" s="273"/>
      <c r="D2" s="273"/>
      <c r="E2" s="146">
        <v>158.36099999999999</v>
      </c>
      <c r="F2" s="153"/>
    </row>
    <row r="3" spans="1:6" ht="14.4" customHeight="1" x14ac:dyDescent="0.3">
      <c r="A3" s="152"/>
      <c r="B3" s="268" t="s">
        <v>47</v>
      </c>
      <c r="C3" s="269"/>
      <c r="D3" s="269"/>
      <c r="E3" s="147">
        <v>100</v>
      </c>
      <c r="F3" s="153"/>
    </row>
    <row r="4" spans="1:6" ht="14.4" customHeight="1" x14ac:dyDescent="0.3">
      <c r="A4" s="152"/>
      <c r="B4" s="268" t="s">
        <v>97</v>
      </c>
      <c r="C4" s="269"/>
      <c r="D4" s="269"/>
      <c r="E4" s="147">
        <v>14.6921</v>
      </c>
      <c r="F4" s="153"/>
    </row>
    <row r="5" spans="1:6" ht="14.4" customHeight="1" x14ac:dyDescent="0.3">
      <c r="A5" s="152"/>
      <c r="B5" s="268" t="s">
        <v>77</v>
      </c>
      <c r="C5" s="269"/>
      <c r="D5" s="269"/>
      <c r="E5" s="148">
        <v>0.99</v>
      </c>
      <c r="F5" s="153"/>
    </row>
    <row r="6" spans="1:6" ht="14.4" customHeight="1" x14ac:dyDescent="0.3">
      <c r="A6" s="152"/>
      <c r="B6" s="268" t="s">
        <v>78</v>
      </c>
      <c r="C6" s="269"/>
      <c r="D6" s="269"/>
      <c r="E6" s="147">
        <f>E5/2</f>
        <v>0.495</v>
      </c>
      <c r="F6" s="153"/>
    </row>
    <row r="7" spans="1:6" ht="14.4" customHeight="1" x14ac:dyDescent="0.3">
      <c r="A7" s="152"/>
      <c r="B7" s="268" t="s">
        <v>79</v>
      </c>
      <c r="C7" s="269"/>
      <c r="D7" s="269"/>
      <c r="E7" s="147">
        <v>2.5750000000000002</v>
      </c>
      <c r="F7" s="153"/>
    </row>
    <row r="8" spans="1:6" ht="14.4" customHeight="1" x14ac:dyDescent="0.3">
      <c r="A8" s="152"/>
      <c r="B8" s="268" t="s">
        <v>80</v>
      </c>
      <c r="C8" s="269"/>
      <c r="D8" s="269"/>
      <c r="E8" s="147">
        <f>E2-((E7*E4)/SQRT(E3))</f>
        <v>154.57778424999998</v>
      </c>
      <c r="F8" s="153"/>
    </row>
    <row r="9" spans="1:6" ht="14.4" customHeight="1" thickBot="1" x14ac:dyDescent="0.35">
      <c r="A9" s="152"/>
      <c r="B9" s="270" t="s">
        <v>81</v>
      </c>
      <c r="C9" s="271"/>
      <c r="D9" s="271"/>
      <c r="E9" s="149">
        <f>E2+((E7*E4)/SQRT(E3))</f>
        <v>162.14421575</v>
      </c>
      <c r="F9" s="153"/>
    </row>
    <row r="10" spans="1:6" ht="14.4" customHeight="1" x14ac:dyDescent="0.3">
      <c r="A10" s="152"/>
      <c r="B10" s="153"/>
      <c r="C10" s="153"/>
      <c r="D10" s="153"/>
      <c r="E10" s="153"/>
      <c r="F10" s="153"/>
    </row>
    <row r="11" spans="1:6" ht="14.4" customHeight="1" x14ac:dyDescent="0.3">
      <c r="A11" s="152"/>
      <c r="B11" s="153"/>
      <c r="C11" s="153"/>
      <c r="D11" s="153"/>
      <c r="E11" s="153"/>
      <c r="F11" s="153"/>
    </row>
    <row r="12" spans="1:6" ht="15" customHeight="1" x14ac:dyDescent="0.3">
      <c r="A12" s="153"/>
      <c r="B12" s="153"/>
      <c r="C12" s="153"/>
      <c r="D12" s="153"/>
      <c r="E12" s="153"/>
      <c r="F12" s="153"/>
    </row>
  </sheetData>
  <mergeCells count="8">
    <mergeCell ref="B7:D7"/>
    <mergeCell ref="B9:D9"/>
    <mergeCell ref="B8:D8"/>
    <mergeCell ref="B2:D2"/>
    <mergeCell ref="B3:D3"/>
    <mergeCell ref="B4:D4"/>
    <mergeCell ref="B5:D5"/>
    <mergeCell ref="B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D46" zoomScale="85" zoomScaleNormal="85" workbookViewId="0">
      <selection activeCell="I53" sqref="I53"/>
    </sheetView>
  </sheetViews>
  <sheetFormatPr defaultRowHeight="14.4" x14ac:dyDescent="0.3"/>
  <cols>
    <col min="1" max="1" width="12.5546875" customWidth="1"/>
    <col min="2" max="2" width="15.6640625" customWidth="1"/>
    <col min="3" max="3" width="15.33203125" customWidth="1"/>
    <col min="4" max="4" width="16.88671875" customWidth="1"/>
    <col min="5" max="5" width="15.5546875" customWidth="1"/>
    <col min="6" max="6" width="18.21875" customWidth="1"/>
    <col min="7" max="7" width="16.109375" customWidth="1"/>
    <col min="8" max="8" width="18" customWidth="1"/>
    <col min="9" max="9" width="32.33203125" customWidth="1"/>
  </cols>
  <sheetData>
    <row r="1" spans="1:6" ht="18.600000000000001" thickBot="1" x14ac:dyDescent="0.35">
      <c r="A1" s="274" t="s">
        <v>4</v>
      </c>
      <c r="B1" s="275"/>
      <c r="C1" s="275"/>
      <c r="D1" s="275"/>
      <c r="E1" s="275"/>
      <c r="F1" s="276"/>
    </row>
    <row r="2" spans="1:6" ht="15.6" customHeight="1" thickBot="1" x14ac:dyDescent="0.35">
      <c r="A2" s="123" t="s">
        <v>93</v>
      </c>
      <c r="B2" s="124" t="s">
        <v>88</v>
      </c>
      <c r="C2" s="124" t="s">
        <v>89</v>
      </c>
      <c r="D2" s="124" t="s">
        <v>90</v>
      </c>
      <c r="E2" s="124" t="s">
        <v>91</v>
      </c>
      <c r="F2" s="124" t="s">
        <v>92</v>
      </c>
    </row>
    <row r="3" spans="1:6" ht="18.600000000000001" thickBot="1" x14ac:dyDescent="0.35">
      <c r="A3" s="125">
        <v>129.44999999999999</v>
      </c>
      <c r="B3" s="126" t="s">
        <v>8</v>
      </c>
      <c r="C3" s="126">
        <v>4</v>
      </c>
      <c r="D3" s="126">
        <v>0.04</v>
      </c>
      <c r="E3" s="126">
        <v>0.57971013999999998</v>
      </c>
      <c r="F3" s="126">
        <v>5.7971000000000003E-3</v>
      </c>
    </row>
    <row r="4" spans="1:6" ht="18.600000000000001" thickBot="1" x14ac:dyDescent="0.35">
      <c r="A4" s="127">
        <v>136.35</v>
      </c>
      <c r="B4" s="128" t="s">
        <v>7</v>
      </c>
      <c r="C4" s="128">
        <v>6</v>
      </c>
      <c r="D4" s="128">
        <v>0.06</v>
      </c>
      <c r="E4" s="128">
        <v>0.86956522000000003</v>
      </c>
      <c r="F4" s="128">
        <v>8.6956499999999992E-3</v>
      </c>
    </row>
    <row r="5" spans="1:6" ht="18.600000000000001" thickBot="1" x14ac:dyDescent="0.35">
      <c r="A5" s="129">
        <v>143.25</v>
      </c>
      <c r="B5" s="130" t="s">
        <v>9</v>
      </c>
      <c r="C5" s="130">
        <v>10</v>
      </c>
      <c r="D5" s="130">
        <v>0.1</v>
      </c>
      <c r="E5" s="130">
        <v>1.4492753599999999</v>
      </c>
      <c r="F5" s="130">
        <v>1.449275E-2</v>
      </c>
    </row>
    <row r="6" spans="1:6" ht="18.600000000000001" thickBot="1" x14ac:dyDescent="0.35">
      <c r="A6" s="131">
        <v>150.15</v>
      </c>
      <c r="B6" s="132" t="s">
        <v>10</v>
      </c>
      <c r="C6" s="132">
        <v>21</v>
      </c>
      <c r="D6" s="132">
        <v>0.21</v>
      </c>
      <c r="E6" s="132">
        <v>3.0434782600000001</v>
      </c>
      <c r="F6" s="132">
        <v>3.0434780000000002E-2</v>
      </c>
    </row>
    <row r="7" spans="1:6" ht="18.600000000000001" thickBot="1" x14ac:dyDescent="0.35">
      <c r="A7" s="133">
        <v>157.05000000000001</v>
      </c>
      <c r="B7" s="134" t="s">
        <v>11</v>
      </c>
      <c r="C7" s="134">
        <v>17</v>
      </c>
      <c r="D7" s="134">
        <v>0.17</v>
      </c>
      <c r="E7" s="134">
        <v>2.4637681200000001</v>
      </c>
      <c r="F7" s="134">
        <v>2.4637679999999999E-2</v>
      </c>
    </row>
    <row r="8" spans="1:6" ht="18.600000000000001" thickBot="1" x14ac:dyDescent="0.35">
      <c r="A8" s="135">
        <v>163.95</v>
      </c>
      <c r="B8" s="136" t="s">
        <v>12</v>
      </c>
      <c r="C8" s="136">
        <v>16</v>
      </c>
      <c r="D8" s="136">
        <v>0.16</v>
      </c>
      <c r="E8" s="136">
        <v>2.3188405799999998</v>
      </c>
      <c r="F8" s="136">
        <v>2.318841E-2</v>
      </c>
    </row>
    <row r="9" spans="1:6" ht="18.600000000000001" thickBot="1" x14ac:dyDescent="0.35">
      <c r="A9" s="137">
        <v>170.85</v>
      </c>
      <c r="B9" s="138" t="s">
        <v>13</v>
      </c>
      <c r="C9" s="138">
        <v>11</v>
      </c>
      <c r="D9" s="138">
        <v>0.11</v>
      </c>
      <c r="E9" s="138">
        <v>1.5942029</v>
      </c>
      <c r="F9" s="138">
        <v>1.5942029999999999E-2</v>
      </c>
    </row>
    <row r="10" spans="1:6" ht="18.600000000000001" thickBot="1" x14ac:dyDescent="0.35">
      <c r="A10" s="139">
        <v>177.75</v>
      </c>
      <c r="B10" s="140" t="s">
        <v>14</v>
      </c>
      <c r="C10" s="140">
        <v>7</v>
      </c>
      <c r="D10" s="140">
        <v>7.0000000000000007E-2</v>
      </c>
      <c r="E10" s="140">
        <v>1.0144927500000001</v>
      </c>
      <c r="F10" s="141">
        <v>1.014493E-2</v>
      </c>
    </row>
    <row r="11" spans="1:6" ht="18.600000000000001" thickBot="1" x14ac:dyDescent="0.35">
      <c r="A11" s="142">
        <v>184.65</v>
      </c>
      <c r="B11" s="143" t="s">
        <v>18</v>
      </c>
      <c r="C11" s="143">
        <v>5</v>
      </c>
      <c r="D11" s="143">
        <v>0.05</v>
      </c>
      <c r="E11" s="143">
        <v>0.72463767999999995</v>
      </c>
      <c r="F11" s="143">
        <v>7.2463800000000002E-3</v>
      </c>
    </row>
    <row r="12" spans="1:6" ht="18.600000000000001" thickBot="1" x14ac:dyDescent="0.35">
      <c r="A12" s="144">
        <v>191.55</v>
      </c>
      <c r="B12" s="145" t="s">
        <v>21</v>
      </c>
      <c r="C12" s="145">
        <v>3</v>
      </c>
      <c r="D12" s="145">
        <v>0.03</v>
      </c>
      <c r="E12" s="145">
        <v>0.43478261000000001</v>
      </c>
      <c r="F12" s="145">
        <v>4.3478299999999996E-3</v>
      </c>
    </row>
    <row r="14" spans="1:6" x14ac:dyDescent="0.3">
      <c r="A14" s="277" t="s">
        <v>106</v>
      </c>
      <c r="B14" s="277"/>
      <c r="C14" s="277"/>
      <c r="D14" s="277"/>
      <c r="E14" s="277"/>
      <c r="F14" s="277"/>
    </row>
    <row r="15" spans="1:6" x14ac:dyDescent="0.3">
      <c r="A15" s="277"/>
      <c r="B15" s="277"/>
      <c r="C15" s="277"/>
      <c r="D15" s="277"/>
      <c r="E15" s="277"/>
      <c r="F15" s="277"/>
    </row>
    <row r="17" spans="1:16" ht="18.600000000000001" thickBot="1" x14ac:dyDescent="0.35">
      <c r="A17" s="156"/>
    </row>
    <row r="18" spans="1:16" ht="18.600000000000001" thickBot="1" x14ac:dyDescent="0.35">
      <c r="A18" s="156"/>
      <c r="B18" s="154" t="s">
        <v>88</v>
      </c>
      <c r="C18" s="158" t="s">
        <v>87</v>
      </c>
    </row>
    <row r="19" spans="1:16" ht="18.600000000000001" customHeight="1" thickBot="1" x14ac:dyDescent="0.35">
      <c r="A19" s="156"/>
      <c r="B19" s="127" t="s">
        <v>82</v>
      </c>
      <c r="C19" s="128">
        <v>10</v>
      </c>
      <c r="E19" s="284" t="s">
        <v>74</v>
      </c>
      <c r="F19" s="285"/>
      <c r="G19" s="286"/>
    </row>
    <row r="20" spans="1:16" ht="18.600000000000001" thickBot="1" x14ac:dyDescent="0.35">
      <c r="A20" s="156"/>
      <c r="B20" s="129" t="s">
        <v>9</v>
      </c>
      <c r="C20" s="130">
        <v>10</v>
      </c>
      <c r="E20" s="287"/>
      <c r="F20" s="288"/>
      <c r="G20" s="289"/>
    </row>
    <row r="21" spans="1:16" ht="18.600000000000001" customHeight="1" thickBot="1" x14ac:dyDescent="0.35">
      <c r="A21" s="156"/>
      <c r="B21" s="131" t="s">
        <v>10</v>
      </c>
      <c r="C21" s="132">
        <v>21</v>
      </c>
      <c r="E21" s="294" t="s">
        <v>104</v>
      </c>
      <c r="F21" s="295"/>
      <c r="G21" s="292">
        <v>158.36099999999999</v>
      </c>
    </row>
    <row r="22" spans="1:16" ht="18.600000000000001" thickBot="1" x14ac:dyDescent="0.35">
      <c r="A22" s="156"/>
      <c r="B22" s="133" t="s">
        <v>11</v>
      </c>
      <c r="C22" s="134">
        <v>17</v>
      </c>
      <c r="E22" s="294"/>
      <c r="F22" s="295"/>
      <c r="G22" s="292"/>
    </row>
    <row r="23" spans="1:16" ht="18.600000000000001" thickBot="1" x14ac:dyDescent="0.35">
      <c r="A23" s="156"/>
      <c r="B23" s="135" t="s">
        <v>12</v>
      </c>
      <c r="C23" s="136">
        <v>16</v>
      </c>
      <c r="E23" s="296" t="s">
        <v>76</v>
      </c>
      <c r="F23" s="297"/>
      <c r="G23" s="292">
        <v>100</v>
      </c>
    </row>
    <row r="24" spans="1:16" ht="18.600000000000001" thickBot="1" x14ac:dyDescent="0.35">
      <c r="A24" s="156"/>
      <c r="B24" s="137" t="s">
        <v>13</v>
      </c>
      <c r="C24" s="138">
        <v>11</v>
      </c>
      <c r="E24" s="296"/>
      <c r="F24" s="297"/>
      <c r="G24" s="292"/>
    </row>
    <row r="25" spans="1:16" ht="22.2" customHeight="1" thickBot="1" x14ac:dyDescent="0.35">
      <c r="A25" s="156"/>
      <c r="B25" s="139" t="s">
        <v>14</v>
      </c>
      <c r="C25" s="141">
        <v>7</v>
      </c>
      <c r="E25" s="294" t="s">
        <v>103</v>
      </c>
      <c r="F25" s="295"/>
      <c r="G25" s="292">
        <v>14.6921</v>
      </c>
    </row>
    <row r="26" spans="1:16" ht="18.600000000000001" thickBot="1" x14ac:dyDescent="0.35">
      <c r="A26" s="156"/>
      <c r="B26" s="142" t="s">
        <v>83</v>
      </c>
      <c r="C26" s="143">
        <v>8</v>
      </c>
      <c r="E26" s="298"/>
      <c r="F26" s="299"/>
      <c r="G26" s="293"/>
    </row>
    <row r="27" spans="1:16" ht="18" x14ac:dyDescent="0.3">
      <c r="A27" s="156"/>
      <c r="K27" s="155"/>
      <c r="L27" s="155"/>
      <c r="M27" s="155"/>
      <c r="N27" s="155"/>
      <c r="O27" s="155"/>
      <c r="P27" s="155"/>
    </row>
    <row r="28" spans="1:16" ht="15.6" x14ac:dyDescent="0.3">
      <c r="A28" s="157"/>
      <c r="B28" s="281" t="s">
        <v>84</v>
      </c>
      <c r="C28" s="281"/>
      <c r="K28" s="155"/>
      <c r="L28" s="155"/>
      <c r="M28" s="155"/>
      <c r="N28" s="155"/>
      <c r="O28" s="155"/>
      <c r="P28" s="155"/>
    </row>
    <row r="29" spans="1:16" ht="15.6" customHeight="1" x14ac:dyDescent="0.3">
      <c r="B29" s="279" t="s">
        <v>98</v>
      </c>
      <c r="C29" s="280"/>
      <c r="D29" s="280"/>
      <c r="E29" s="280"/>
      <c r="K29" s="155"/>
      <c r="L29" s="155"/>
      <c r="M29" s="155"/>
      <c r="N29" s="155"/>
      <c r="O29" s="155"/>
      <c r="P29" s="155"/>
    </row>
    <row r="30" spans="1:16" ht="14.4" customHeight="1" x14ac:dyDescent="0.3">
      <c r="B30" s="281" t="s">
        <v>85</v>
      </c>
      <c r="C30" s="281"/>
      <c r="D30" s="281"/>
      <c r="E30" s="281"/>
      <c r="K30" s="155"/>
      <c r="L30" s="155"/>
      <c r="M30" s="155"/>
      <c r="N30" s="155"/>
      <c r="O30" s="155"/>
      <c r="P30" s="155"/>
    </row>
    <row r="31" spans="1:16" ht="14.4" customHeight="1" x14ac:dyDescent="0.3">
      <c r="K31" s="155"/>
      <c r="L31" s="155"/>
      <c r="M31" s="155"/>
      <c r="N31" s="155"/>
      <c r="O31" s="155"/>
      <c r="P31" s="155"/>
    </row>
    <row r="32" spans="1:16" ht="21" customHeight="1" x14ac:dyDescent="0.3">
      <c r="B32" s="278" t="s">
        <v>86</v>
      </c>
      <c r="C32" s="278"/>
      <c r="D32" s="278" t="s">
        <v>96</v>
      </c>
      <c r="E32" s="278"/>
      <c r="F32" s="282"/>
      <c r="G32" s="278"/>
      <c r="H32" s="278"/>
      <c r="I32" s="278"/>
      <c r="K32" s="155"/>
      <c r="L32" s="155"/>
      <c r="M32" s="155"/>
      <c r="N32" s="155"/>
      <c r="O32" s="155"/>
      <c r="P32" s="155"/>
    </row>
    <row r="33" spans="2:14" ht="24" customHeight="1" x14ac:dyDescent="0.3">
      <c r="B33" s="160" t="s">
        <v>95</v>
      </c>
      <c r="C33" s="161" t="s">
        <v>94</v>
      </c>
      <c r="D33" s="278"/>
      <c r="E33" s="278"/>
      <c r="F33" s="283"/>
      <c r="G33" s="278"/>
      <c r="H33" s="278"/>
      <c r="I33" s="278"/>
      <c r="K33" s="159"/>
      <c r="L33" s="159"/>
      <c r="M33" s="159"/>
      <c r="N33" s="159"/>
    </row>
    <row r="34" spans="2:14" ht="22.8" customHeight="1" x14ac:dyDescent="0.3">
      <c r="B34" s="160" t="s">
        <v>100</v>
      </c>
      <c r="C34" s="160">
        <v>139.80000000000001</v>
      </c>
      <c r="D34" s="160">
        <f>C19</f>
        <v>10</v>
      </c>
      <c r="E34" s="160" t="s">
        <v>99</v>
      </c>
      <c r="F34" s="160">
        <f>(C34-$G$21)/$G$25</f>
        <v>-1.263331994745474</v>
      </c>
      <c r="G34" s="160">
        <f>_xlfn.NORM.DIST(-1,$G$21,$G$25,TRUE) -0.5</f>
        <v>-0.5</v>
      </c>
      <c r="H34" s="160">
        <f>_xlfn.NORM.DIST(C34,$G$21,$G$25,TRUE) -0.5</f>
        <v>-0.39676505371761356</v>
      </c>
      <c r="I34" s="160">
        <f>100*(H34-G34)</f>
        <v>10.323494628238644</v>
      </c>
      <c r="K34" s="159"/>
      <c r="L34" s="159"/>
      <c r="M34" s="159"/>
      <c r="N34" s="159"/>
    </row>
    <row r="35" spans="2:14" ht="18" x14ac:dyDescent="0.3">
      <c r="B35" s="160">
        <v>139.80000000000001</v>
      </c>
      <c r="C35" s="160">
        <v>146.69999999999999</v>
      </c>
      <c r="D35" s="160">
        <f t="shared" ref="D35:D41" si="0">C20</f>
        <v>10</v>
      </c>
      <c r="E35" s="160">
        <f>(B35-$G$21)/$G$25</f>
        <v>-1.263331994745474</v>
      </c>
      <c r="F35" s="160">
        <f t="shared" ref="F35:F39" si="1">(C35-$G$21)/$G$25</f>
        <v>-0.79369184799994563</v>
      </c>
      <c r="G35" s="160">
        <f>_xlfn.NORM.DIST(B35,$G$21,$G$25,TRUE) -0.5</f>
        <v>-0.39676505371761356</v>
      </c>
      <c r="H35" s="160">
        <f>_xlfn.NORM.DIST(C35,$G$21,$G$25,TRUE) -0.5</f>
        <v>-0.28631257641474894</v>
      </c>
      <c r="I35" s="160">
        <f t="shared" ref="I35:I41" si="2">100*(H35-G35)</f>
        <v>11.045247730286462</v>
      </c>
    </row>
    <row r="36" spans="2:14" ht="18" x14ac:dyDescent="0.3">
      <c r="B36" s="160">
        <v>146.69999999999999</v>
      </c>
      <c r="C36" s="160">
        <v>153.6</v>
      </c>
      <c r="D36" s="160">
        <f t="shared" si="0"/>
        <v>21</v>
      </c>
      <c r="E36" s="160">
        <f t="shared" ref="E36:E41" si="3">(B36-$G$21)/$G$25</f>
        <v>-0.79369184799994563</v>
      </c>
      <c r="F36" s="160">
        <f t="shared" si="1"/>
        <v>-0.32405170125441535</v>
      </c>
      <c r="G36" s="160">
        <f t="shared" ref="G36:H41" si="4">_xlfn.NORM.DIST(B36,$G$21,$G$25,TRUE) -0.5</f>
        <v>-0.28631257641474894</v>
      </c>
      <c r="H36" s="160">
        <f t="shared" si="4"/>
        <v>-0.12705055385043068</v>
      </c>
      <c r="I36" s="160">
        <f t="shared" si="2"/>
        <v>15.926202256431827</v>
      </c>
    </row>
    <row r="37" spans="2:14" ht="18" x14ac:dyDescent="0.3">
      <c r="B37" s="160">
        <v>153.6</v>
      </c>
      <c r="C37" s="160">
        <v>160.5</v>
      </c>
      <c r="D37" s="160">
        <f t="shared" si="0"/>
        <v>17</v>
      </c>
      <c r="E37" s="160">
        <f t="shared" si="3"/>
        <v>-0.32405170125441535</v>
      </c>
      <c r="F37" s="160">
        <f t="shared" si="1"/>
        <v>0.14558844549111497</v>
      </c>
      <c r="G37" s="160">
        <f t="shared" si="4"/>
        <v>-0.12705055385043068</v>
      </c>
      <c r="H37" s="160">
        <f t="shared" si="4"/>
        <v>5.7876855023634599E-2</v>
      </c>
      <c r="I37" s="160">
        <f t="shared" si="2"/>
        <v>18.492740887406526</v>
      </c>
    </row>
    <row r="38" spans="2:14" ht="18" x14ac:dyDescent="0.3">
      <c r="B38" s="160">
        <v>160.5</v>
      </c>
      <c r="C38" s="160">
        <v>167.4</v>
      </c>
      <c r="D38" s="160">
        <f t="shared" si="0"/>
        <v>16</v>
      </c>
      <c r="E38" s="160">
        <f t="shared" si="3"/>
        <v>0.14558844549111497</v>
      </c>
      <c r="F38" s="160">
        <f t="shared" si="1"/>
        <v>0.61522859223664528</v>
      </c>
      <c r="G38" s="160">
        <f t="shared" si="4"/>
        <v>5.7876855023634599E-2</v>
      </c>
      <c r="H38" s="160">
        <f t="shared" si="4"/>
        <v>0.23079811606883982</v>
      </c>
      <c r="I38" s="160">
        <f t="shared" si="2"/>
        <v>17.292126104520523</v>
      </c>
    </row>
    <row r="39" spans="2:14" ht="18" x14ac:dyDescent="0.3">
      <c r="B39" s="160">
        <v>167.4</v>
      </c>
      <c r="C39" s="160">
        <v>174.3</v>
      </c>
      <c r="D39" s="160">
        <f t="shared" si="0"/>
        <v>11</v>
      </c>
      <c r="E39" s="160">
        <f t="shared" si="3"/>
        <v>0.61522859223664528</v>
      </c>
      <c r="F39" s="160">
        <f t="shared" si="1"/>
        <v>1.0848687389821756</v>
      </c>
      <c r="G39" s="160">
        <f t="shared" si="4"/>
        <v>0.23079811606883982</v>
      </c>
      <c r="H39" s="160">
        <f t="shared" si="4"/>
        <v>0.36101010232822306</v>
      </c>
      <c r="I39" s="160">
        <f t="shared" si="2"/>
        <v>13.021198625938323</v>
      </c>
    </row>
    <row r="40" spans="2:14" ht="18" x14ac:dyDescent="0.3">
      <c r="B40" s="160">
        <v>174.3</v>
      </c>
      <c r="C40" s="160">
        <v>181.2</v>
      </c>
      <c r="D40" s="160">
        <f t="shared" si="0"/>
        <v>7</v>
      </c>
      <c r="E40" s="160">
        <f t="shared" si="3"/>
        <v>1.0848687389821756</v>
      </c>
      <c r="F40" s="160">
        <f>(C40-$G$21)/$G$25</f>
        <v>1.5545088857277038</v>
      </c>
      <c r="G40" s="160">
        <f t="shared" si="4"/>
        <v>0.36101010232822306</v>
      </c>
      <c r="H40" s="160">
        <f t="shared" si="4"/>
        <v>0.43996846060519368</v>
      </c>
      <c r="I40" s="160">
        <f t="shared" si="2"/>
        <v>7.8958358276970619</v>
      </c>
    </row>
    <row r="41" spans="2:14" ht="18" x14ac:dyDescent="0.3">
      <c r="B41" s="160">
        <v>181.2</v>
      </c>
      <c r="C41" s="160" t="s">
        <v>101</v>
      </c>
      <c r="D41" s="160">
        <f t="shared" si="0"/>
        <v>8</v>
      </c>
      <c r="E41" s="160">
        <f t="shared" si="3"/>
        <v>1.5545088857277038</v>
      </c>
      <c r="F41" s="160" t="s">
        <v>105</v>
      </c>
      <c r="G41" s="160">
        <f t="shared" si="4"/>
        <v>0.43996846060519368</v>
      </c>
      <c r="H41" s="160">
        <f>_xlfn.NORM.DIST(1000,$G$21,$G$25,TRUE) -0.5</f>
        <v>0.5</v>
      </c>
      <c r="I41" s="160">
        <f t="shared" si="2"/>
        <v>6.0031539394806321</v>
      </c>
    </row>
    <row r="42" spans="2:14" ht="18" x14ac:dyDescent="0.35">
      <c r="B42" s="300" t="s">
        <v>102</v>
      </c>
      <c r="C42" s="300"/>
      <c r="D42" s="164">
        <f>SUM(D34:D41)</f>
        <v>100</v>
      </c>
      <c r="E42" s="163"/>
      <c r="F42" s="163"/>
      <c r="G42" s="163"/>
      <c r="H42" s="163"/>
      <c r="I42" s="164">
        <f>SUM(I34:I41)</f>
        <v>99.999999999999986</v>
      </c>
    </row>
    <row r="46" spans="2:14" ht="18" x14ac:dyDescent="0.3">
      <c r="B46" s="278" t="s">
        <v>86</v>
      </c>
      <c r="C46" s="278"/>
      <c r="D46" s="278" t="s">
        <v>96</v>
      </c>
      <c r="E46" s="278"/>
      <c r="F46" s="282"/>
      <c r="G46" s="290"/>
      <c r="H46" s="278"/>
      <c r="I46" s="165"/>
    </row>
    <row r="47" spans="2:14" ht="18" x14ac:dyDescent="0.3">
      <c r="B47" s="160" t="s">
        <v>95</v>
      </c>
      <c r="C47" s="161" t="s">
        <v>94</v>
      </c>
      <c r="D47" s="278"/>
      <c r="E47" s="278"/>
      <c r="F47" s="283"/>
      <c r="G47" s="291"/>
      <c r="H47" s="278"/>
      <c r="I47" s="165"/>
    </row>
    <row r="48" spans="2:14" ht="18" x14ac:dyDescent="0.3">
      <c r="B48" s="160" t="s">
        <v>100</v>
      </c>
      <c r="C48" s="160">
        <v>139.80000000000001</v>
      </c>
      <c r="D48" s="160">
        <f>D34</f>
        <v>10</v>
      </c>
      <c r="E48" s="160">
        <f>I34</f>
        <v>10.323494628238644</v>
      </c>
      <c r="F48" s="160">
        <f>D48-E48</f>
        <v>-0.3234946282386435</v>
      </c>
      <c r="G48" s="160">
        <f>F48^2</f>
        <v>0.10464877449925816</v>
      </c>
      <c r="H48" s="160">
        <f>G48/E48</f>
        <v>1.0136952482447599E-2</v>
      </c>
      <c r="I48" s="165"/>
    </row>
    <row r="49" spans="2:9" ht="18" x14ac:dyDescent="0.3">
      <c r="B49" s="160">
        <v>139.80000000000001</v>
      </c>
      <c r="C49" s="160">
        <v>146.69999999999999</v>
      </c>
      <c r="D49" s="160">
        <f t="shared" ref="D49:D55" si="5">D35</f>
        <v>10</v>
      </c>
      <c r="E49" s="160">
        <f t="shared" ref="E49:E55" si="6">I35</f>
        <v>11.045247730286462</v>
      </c>
      <c r="F49" s="160">
        <f>D49-E49</f>
        <v>-1.0452477302864622</v>
      </c>
      <c r="G49" s="160">
        <f t="shared" ref="G49:G55" si="7">F49^2</f>
        <v>1.0925428176690009</v>
      </c>
      <c r="H49" s="160">
        <f t="shared" ref="H49:H55" si="8">G49/E49</f>
        <v>9.8915193606134294E-2</v>
      </c>
      <c r="I49" s="165"/>
    </row>
    <row r="50" spans="2:9" ht="18" x14ac:dyDescent="0.3">
      <c r="B50" s="160">
        <v>146.69999999999999</v>
      </c>
      <c r="C50" s="160">
        <v>153.6</v>
      </c>
      <c r="D50" s="160">
        <f t="shared" si="5"/>
        <v>21</v>
      </c>
      <c r="E50" s="160">
        <f t="shared" si="6"/>
        <v>15.926202256431827</v>
      </c>
      <c r="F50" s="160">
        <f>D50-E50</f>
        <v>5.0737977435681731</v>
      </c>
      <c r="G50" s="160">
        <f>F50^2</f>
        <v>25.743423542637487</v>
      </c>
      <c r="H50" s="160">
        <f>G50/E50</f>
        <v>1.6164194782997281</v>
      </c>
      <c r="I50" s="165"/>
    </row>
    <row r="51" spans="2:9" ht="18" x14ac:dyDescent="0.3">
      <c r="B51" s="160">
        <v>153.6</v>
      </c>
      <c r="C51" s="160">
        <v>160.5</v>
      </c>
      <c r="D51" s="160">
        <f t="shared" si="5"/>
        <v>17</v>
      </c>
      <c r="E51" s="160">
        <f t="shared" si="6"/>
        <v>18.492740887406526</v>
      </c>
      <c r="F51" s="160">
        <f t="shared" ref="F51:F55" si="9">D51-E51</f>
        <v>-1.4927408874065264</v>
      </c>
      <c r="G51" s="160">
        <f>F51^2</f>
        <v>2.228275356935224</v>
      </c>
      <c r="H51" s="160">
        <f t="shared" si="8"/>
        <v>0.12049459679893475</v>
      </c>
      <c r="I51" s="165"/>
    </row>
    <row r="52" spans="2:9" ht="18" x14ac:dyDescent="0.3">
      <c r="B52" s="160">
        <v>160.5</v>
      </c>
      <c r="C52" s="160">
        <v>167.4</v>
      </c>
      <c r="D52" s="160">
        <f t="shared" si="5"/>
        <v>16</v>
      </c>
      <c r="E52" s="160">
        <f t="shared" si="6"/>
        <v>17.292126104520523</v>
      </c>
      <c r="F52" s="160">
        <f t="shared" si="9"/>
        <v>-1.2921261045205235</v>
      </c>
      <c r="G52" s="160">
        <f t="shared" si="7"/>
        <v>1.6695898699833827</v>
      </c>
      <c r="H52" s="160">
        <f t="shared" si="8"/>
        <v>9.6552029512838033E-2</v>
      </c>
      <c r="I52" s="165"/>
    </row>
    <row r="53" spans="2:9" ht="18" x14ac:dyDescent="0.3">
      <c r="B53" s="160">
        <v>167.4</v>
      </c>
      <c r="C53" s="160">
        <v>174.3</v>
      </c>
      <c r="D53" s="160">
        <f t="shared" si="5"/>
        <v>11</v>
      </c>
      <c r="E53" s="160">
        <f t="shared" si="6"/>
        <v>13.021198625938323</v>
      </c>
      <c r="F53" s="160">
        <f t="shared" si="9"/>
        <v>-2.0211986259383234</v>
      </c>
      <c r="G53" s="160">
        <f t="shared" si="7"/>
        <v>4.0852438854949664</v>
      </c>
      <c r="H53" s="160">
        <f t="shared" si="8"/>
        <v>0.31373792865405881</v>
      </c>
      <c r="I53" s="165"/>
    </row>
    <row r="54" spans="2:9" ht="18" x14ac:dyDescent="0.3">
      <c r="B54" s="160">
        <v>174.3</v>
      </c>
      <c r="C54" s="160">
        <v>181.2</v>
      </c>
      <c r="D54" s="160">
        <f t="shared" si="5"/>
        <v>7</v>
      </c>
      <c r="E54" s="160">
        <f t="shared" si="6"/>
        <v>7.8958358276970619</v>
      </c>
      <c r="F54" s="160">
        <f t="shared" si="9"/>
        <v>-0.89583582769706194</v>
      </c>
      <c r="G54" s="160">
        <f t="shared" si="7"/>
        <v>0.80252183018568002</v>
      </c>
      <c r="H54" s="160">
        <f t="shared" si="8"/>
        <v>0.10163861656933</v>
      </c>
      <c r="I54" s="165"/>
    </row>
    <row r="55" spans="2:9" ht="18" x14ac:dyDescent="0.3">
      <c r="B55" s="160">
        <v>181.2</v>
      </c>
      <c r="C55" s="160" t="s">
        <v>101</v>
      </c>
      <c r="D55" s="160">
        <f t="shared" si="5"/>
        <v>8</v>
      </c>
      <c r="E55" s="160">
        <f t="shared" si="6"/>
        <v>6.0031539394806321</v>
      </c>
      <c r="F55" s="160">
        <f t="shared" si="9"/>
        <v>1.9968460605193679</v>
      </c>
      <c r="G55" s="160">
        <f t="shared" si="7"/>
        <v>3.9873941894117189</v>
      </c>
      <c r="H55" s="160">
        <f t="shared" si="8"/>
        <v>0.66421654843598621</v>
      </c>
      <c r="I55" s="165"/>
    </row>
    <row r="56" spans="2:9" ht="18" x14ac:dyDescent="0.3">
      <c r="B56" s="278" t="s">
        <v>102</v>
      </c>
      <c r="C56" s="278"/>
      <c r="D56" s="160">
        <f>SUM(D48:D55)</f>
        <v>100</v>
      </c>
      <c r="E56" s="160">
        <f>SUM(E48:E55)</f>
        <v>99.999999999999986</v>
      </c>
      <c r="F56" s="162"/>
      <c r="G56" s="162"/>
      <c r="H56" s="160">
        <f>SUM(H48:H55)</f>
        <v>3.0221113443594576</v>
      </c>
      <c r="I56" s="165"/>
    </row>
  </sheetData>
  <mergeCells count="27">
    <mergeCell ref="H46:H47"/>
    <mergeCell ref="B56:C56"/>
    <mergeCell ref="E19:G20"/>
    <mergeCell ref="B46:C46"/>
    <mergeCell ref="D46:D47"/>
    <mergeCell ref="E46:E47"/>
    <mergeCell ref="F46:F47"/>
    <mergeCell ref="G46:G47"/>
    <mergeCell ref="G25:G26"/>
    <mergeCell ref="E21:F22"/>
    <mergeCell ref="E23:F24"/>
    <mergeCell ref="E25:F26"/>
    <mergeCell ref="B42:C42"/>
    <mergeCell ref="G21:G22"/>
    <mergeCell ref="G23:G24"/>
    <mergeCell ref="B28:C28"/>
    <mergeCell ref="A1:F1"/>
    <mergeCell ref="A14:F15"/>
    <mergeCell ref="I32:I33"/>
    <mergeCell ref="B29:E29"/>
    <mergeCell ref="B30:E30"/>
    <mergeCell ref="H32:H33"/>
    <mergeCell ref="B32:C32"/>
    <mergeCell ref="D32:D33"/>
    <mergeCell ref="E32:E33"/>
    <mergeCell ref="F32:F33"/>
    <mergeCell ref="G32:G3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1"/>
  <sheetViews>
    <sheetView tabSelected="1" topLeftCell="A22" zoomScale="85" zoomScaleNormal="85" workbookViewId="0">
      <selection activeCell="I36" sqref="I36"/>
    </sheetView>
  </sheetViews>
  <sheetFormatPr defaultRowHeight="14.4" x14ac:dyDescent="0.3"/>
  <cols>
    <col min="3" max="3" width="10.109375" customWidth="1"/>
    <col min="4" max="4" width="11.6640625" customWidth="1"/>
    <col min="5" max="5" width="13.5546875" customWidth="1"/>
    <col min="6" max="6" width="13.21875" customWidth="1"/>
    <col min="7" max="7" width="12.6640625" customWidth="1"/>
    <col min="10" max="10" width="11.44140625" customWidth="1"/>
  </cols>
  <sheetData>
    <row r="1" spans="1:13" ht="16.2" thickBot="1" x14ac:dyDescent="0.35">
      <c r="A1" s="166"/>
      <c r="B1" s="167">
        <v>1.18</v>
      </c>
      <c r="C1" s="167">
        <v>1.1200000000000001</v>
      </c>
      <c r="D1" s="167">
        <v>1.1000000000000001</v>
      </c>
      <c r="E1" s="167">
        <v>0.98</v>
      </c>
      <c r="F1" s="167">
        <v>0.92</v>
      </c>
      <c r="G1" s="167">
        <v>0.9</v>
      </c>
      <c r="H1" s="167">
        <v>0.89</v>
      </c>
      <c r="I1" s="167">
        <v>0.50800000000000001</v>
      </c>
    </row>
    <row r="2" spans="1:13" ht="16.2" thickBot="1" x14ac:dyDescent="0.35">
      <c r="A2" s="168"/>
      <c r="B2" s="169">
        <v>10.5</v>
      </c>
      <c r="C2" s="169">
        <v>11</v>
      </c>
      <c r="D2" s="169">
        <v>11.5</v>
      </c>
      <c r="E2" s="169">
        <v>12</v>
      </c>
      <c r="F2" s="169">
        <v>12.5</v>
      </c>
      <c r="G2" s="169">
        <v>13</v>
      </c>
      <c r="H2" s="169">
        <v>13.4</v>
      </c>
      <c r="I2" s="169">
        <v>14</v>
      </c>
    </row>
    <row r="4" spans="1:13" ht="16.2" thickBot="1" x14ac:dyDescent="0.35">
      <c r="B4" s="2" t="s">
        <v>113</v>
      </c>
    </row>
    <row r="5" spans="1:13" ht="16.2" thickBot="1" x14ac:dyDescent="0.35">
      <c r="B5" s="321" t="s">
        <v>107</v>
      </c>
      <c r="C5" s="322"/>
      <c r="D5" s="322"/>
      <c r="E5" s="322"/>
      <c r="F5" s="322"/>
      <c r="G5" s="323"/>
    </row>
    <row r="6" spans="1:13" ht="18" thickBot="1" x14ac:dyDescent="0.35">
      <c r="B6" s="173" t="s">
        <v>108</v>
      </c>
      <c r="C6" s="174" t="s">
        <v>112</v>
      </c>
      <c r="D6" s="175" t="s">
        <v>111</v>
      </c>
      <c r="E6" s="175" t="s">
        <v>110</v>
      </c>
      <c r="F6" s="175" t="s">
        <v>109</v>
      </c>
      <c r="G6" s="176" t="s">
        <v>120</v>
      </c>
      <c r="J6" s="302" t="s">
        <v>121</v>
      </c>
      <c r="K6" s="303"/>
      <c r="L6" s="303"/>
      <c r="M6" s="304"/>
    </row>
    <row r="7" spans="1:13" ht="15.6" x14ac:dyDescent="0.3">
      <c r="B7" s="171">
        <v>1</v>
      </c>
      <c r="C7" s="172">
        <v>10.5</v>
      </c>
      <c r="D7" s="114">
        <v>1.18</v>
      </c>
      <c r="E7" s="114">
        <f>C7^2</f>
        <v>110.25</v>
      </c>
      <c r="F7" s="114">
        <f>D7^2</f>
        <v>1.3923999999999999</v>
      </c>
      <c r="G7" s="177">
        <f>C7*D7</f>
        <v>12.389999999999999</v>
      </c>
      <c r="J7" s="186" t="s">
        <v>115</v>
      </c>
      <c r="K7" s="11">
        <f>C15</f>
        <v>97.9</v>
      </c>
      <c r="L7" s="305">
        <f>((K12*K11-K7*K8)/SQRT((K12*K9-(K7)^2)*(K12*K10-(K8)^2)))</f>
        <v>-0.91343316665215568</v>
      </c>
      <c r="M7" s="306"/>
    </row>
    <row r="8" spans="1:13" ht="15.6" x14ac:dyDescent="0.3">
      <c r="B8" s="170">
        <v>2</v>
      </c>
      <c r="C8" s="109">
        <v>11</v>
      </c>
      <c r="D8" s="110">
        <v>1.1200000000000001</v>
      </c>
      <c r="E8" s="114">
        <f t="shared" ref="E8:E14" si="0">C8^2</f>
        <v>121</v>
      </c>
      <c r="F8" s="114">
        <f t="shared" ref="F8:F14" si="1">D8^2</f>
        <v>1.2544000000000002</v>
      </c>
      <c r="G8" s="177">
        <f t="shared" ref="G8:G14" si="2">C8*D8</f>
        <v>12.32</v>
      </c>
      <c r="J8" s="186" t="s">
        <v>116</v>
      </c>
      <c r="K8" s="11">
        <f>D15</f>
        <v>7.5979999999999999</v>
      </c>
      <c r="L8" s="307"/>
      <c r="M8" s="308"/>
    </row>
    <row r="9" spans="1:13" ht="17.399999999999999" x14ac:dyDescent="0.3">
      <c r="B9" s="170">
        <v>3</v>
      </c>
      <c r="C9" s="109">
        <v>11.5</v>
      </c>
      <c r="D9" s="110">
        <v>1.1000000000000001</v>
      </c>
      <c r="E9" s="114">
        <f t="shared" si="0"/>
        <v>132.25</v>
      </c>
      <c r="F9" s="114">
        <f t="shared" si="1"/>
        <v>1.2100000000000002</v>
      </c>
      <c r="G9" s="177">
        <f t="shared" si="2"/>
        <v>12.65</v>
      </c>
      <c r="J9" s="186" t="s">
        <v>117</v>
      </c>
      <c r="K9" s="11">
        <f>E15</f>
        <v>1208.31</v>
      </c>
      <c r="L9" s="307"/>
      <c r="M9" s="308"/>
    </row>
    <row r="10" spans="1:13" ht="17.399999999999999" x14ac:dyDescent="0.3">
      <c r="B10" s="170">
        <v>4</v>
      </c>
      <c r="C10" s="109">
        <v>12</v>
      </c>
      <c r="D10" s="110">
        <v>0.98</v>
      </c>
      <c r="E10" s="114">
        <f t="shared" si="0"/>
        <v>144</v>
      </c>
      <c r="F10" s="114">
        <f t="shared" si="1"/>
        <v>0.96039999999999992</v>
      </c>
      <c r="G10" s="177">
        <f t="shared" si="2"/>
        <v>11.76</v>
      </c>
      <c r="J10" s="186" t="s">
        <v>118</v>
      </c>
      <c r="K10" s="11">
        <f>F15</f>
        <v>7.523763999999999</v>
      </c>
      <c r="L10" s="307"/>
      <c r="M10" s="308"/>
    </row>
    <row r="11" spans="1:13" ht="15.6" x14ac:dyDescent="0.3">
      <c r="B11" s="170">
        <v>5</v>
      </c>
      <c r="C11" s="109">
        <v>12.5</v>
      </c>
      <c r="D11" s="110">
        <v>0.92</v>
      </c>
      <c r="E11" s="114">
        <f t="shared" si="0"/>
        <v>156.25</v>
      </c>
      <c r="F11" s="114">
        <f t="shared" si="1"/>
        <v>0.84640000000000004</v>
      </c>
      <c r="G11" s="177">
        <f t="shared" si="2"/>
        <v>11.5</v>
      </c>
      <c r="J11" s="186" t="s">
        <v>119</v>
      </c>
      <c r="K11" s="11">
        <f>G15</f>
        <v>91.35799999999999</v>
      </c>
      <c r="L11" s="307"/>
      <c r="M11" s="308"/>
    </row>
    <row r="12" spans="1:13" ht="16.2" thickBot="1" x14ac:dyDescent="0.35">
      <c r="B12" s="170">
        <v>6</v>
      </c>
      <c r="C12" s="109">
        <v>13</v>
      </c>
      <c r="D12" s="110">
        <v>0.9</v>
      </c>
      <c r="E12" s="114">
        <f t="shared" si="0"/>
        <v>169</v>
      </c>
      <c r="F12" s="114">
        <f t="shared" si="1"/>
        <v>0.81</v>
      </c>
      <c r="G12" s="177">
        <f t="shared" si="2"/>
        <v>11.700000000000001</v>
      </c>
      <c r="J12" s="188" t="s">
        <v>114</v>
      </c>
      <c r="K12" s="190">
        <v>8</v>
      </c>
      <c r="L12" s="309"/>
      <c r="M12" s="310"/>
    </row>
    <row r="13" spans="1:13" ht="15.6" x14ac:dyDescent="0.3">
      <c r="B13" s="170">
        <v>7</v>
      </c>
      <c r="C13" s="109">
        <v>13.4</v>
      </c>
      <c r="D13" s="110">
        <v>0.89</v>
      </c>
      <c r="E13" s="114">
        <f t="shared" si="0"/>
        <v>179.56</v>
      </c>
      <c r="F13" s="114">
        <f t="shared" si="1"/>
        <v>0.79210000000000003</v>
      </c>
      <c r="G13" s="177">
        <f t="shared" si="2"/>
        <v>11.926</v>
      </c>
    </row>
    <row r="14" spans="1:13" ht="16.2" thickBot="1" x14ac:dyDescent="0.35">
      <c r="B14" s="178">
        <v>8</v>
      </c>
      <c r="C14" s="179">
        <v>14</v>
      </c>
      <c r="D14" s="180">
        <v>0.50800000000000001</v>
      </c>
      <c r="E14" s="114">
        <f t="shared" si="0"/>
        <v>196</v>
      </c>
      <c r="F14" s="114">
        <f t="shared" si="1"/>
        <v>0.25806400000000002</v>
      </c>
      <c r="G14" s="177">
        <f t="shared" si="2"/>
        <v>7.1120000000000001</v>
      </c>
    </row>
    <row r="15" spans="1:13" ht="16.2" thickBot="1" x14ac:dyDescent="0.35">
      <c r="B15" s="173" t="s">
        <v>102</v>
      </c>
      <c r="C15" s="174">
        <f>SUM(C7:C14)</f>
        <v>97.9</v>
      </c>
      <c r="D15" s="174">
        <f>SUM(D7:D14)</f>
        <v>7.5979999999999999</v>
      </c>
      <c r="E15" s="174">
        <f>SUM(E7:E14)</f>
        <v>1208.31</v>
      </c>
      <c r="F15" s="174">
        <f>SUM(F7:F14)</f>
        <v>7.523763999999999</v>
      </c>
      <c r="G15" s="181">
        <f>SUM(G7:G14)</f>
        <v>91.35799999999999</v>
      </c>
    </row>
    <row r="18" spans="2:11" ht="15.6" x14ac:dyDescent="0.3">
      <c r="B18" s="183" t="s">
        <v>122</v>
      </c>
      <c r="C18" s="182">
        <f>CORREL(B1:I1,B2:I2)</f>
        <v>-0.91343316665213792</v>
      </c>
      <c r="D18" s="313" t="s">
        <v>123</v>
      </c>
      <c r="E18" s="313"/>
      <c r="F18" s="313"/>
      <c r="G18" s="313"/>
      <c r="H18" s="191"/>
      <c r="I18" s="191"/>
    </row>
    <row r="19" spans="2:11" x14ac:dyDescent="0.3">
      <c r="H19" s="157"/>
      <c r="I19" s="157"/>
      <c r="J19" s="157"/>
      <c r="K19" s="157"/>
    </row>
    <row r="20" spans="2:11" x14ac:dyDescent="0.3">
      <c r="H20" s="157"/>
      <c r="I20" s="157"/>
      <c r="J20" s="157"/>
      <c r="K20" s="157"/>
    </row>
    <row r="21" spans="2:11" ht="15" thickBot="1" x14ac:dyDescent="0.35">
      <c r="H21" s="157"/>
      <c r="I21" s="157"/>
      <c r="J21" s="157"/>
      <c r="K21" s="157"/>
    </row>
    <row r="22" spans="2:11" ht="15.6" x14ac:dyDescent="0.3">
      <c r="B22" s="311" t="s">
        <v>126</v>
      </c>
      <c r="C22" s="312"/>
      <c r="D22" s="311" t="s">
        <v>124</v>
      </c>
      <c r="E22" s="320"/>
      <c r="F22" s="318" t="s">
        <v>125</v>
      </c>
      <c r="G22" s="319"/>
      <c r="H22" s="159"/>
      <c r="I22" s="159"/>
      <c r="J22" s="159"/>
      <c r="K22" s="159"/>
    </row>
    <row r="23" spans="2:11" ht="15.6" x14ac:dyDescent="0.3">
      <c r="B23" s="186" t="s">
        <v>115</v>
      </c>
      <c r="C23" s="187">
        <f>K7</f>
        <v>97.9</v>
      </c>
      <c r="D23" s="314">
        <f>(C24*C25-C27*C23)/(C28*C25-(C23)^2)</f>
        <v>2.8852343121726118</v>
      </c>
      <c r="E23" s="315"/>
      <c r="F23" s="314">
        <f>(C28*C27-C23*C24)/(C28*C25-(C23)^2)</f>
        <v>-0.15816010722554424</v>
      </c>
      <c r="G23" s="315"/>
      <c r="H23" s="184"/>
      <c r="I23" s="159"/>
      <c r="J23" s="157"/>
      <c r="K23" s="157"/>
    </row>
    <row r="24" spans="2:11" ht="15.6" x14ac:dyDescent="0.3">
      <c r="B24" s="186" t="s">
        <v>116</v>
      </c>
      <c r="C24" s="187">
        <f t="shared" ref="C24:C28" si="3">K8</f>
        <v>7.5979999999999999</v>
      </c>
      <c r="D24" s="314"/>
      <c r="E24" s="315"/>
      <c r="F24" s="314"/>
      <c r="G24" s="315"/>
      <c r="H24" s="184"/>
      <c r="I24" s="159"/>
      <c r="J24" s="157"/>
      <c r="K24" s="157"/>
    </row>
    <row r="25" spans="2:11" ht="17.399999999999999" x14ac:dyDescent="0.3">
      <c r="B25" s="186" t="s">
        <v>117</v>
      </c>
      <c r="C25" s="187">
        <f t="shared" si="3"/>
        <v>1208.31</v>
      </c>
      <c r="D25" s="314"/>
      <c r="E25" s="315"/>
      <c r="F25" s="314"/>
      <c r="G25" s="315"/>
      <c r="H25" s="184"/>
      <c r="I25" s="159"/>
      <c r="J25" s="157"/>
      <c r="K25" s="157"/>
    </row>
    <row r="26" spans="2:11" ht="17.399999999999999" x14ac:dyDescent="0.3">
      <c r="B26" s="186" t="s">
        <v>118</v>
      </c>
      <c r="C26" s="187">
        <f t="shared" si="3"/>
        <v>7.523763999999999</v>
      </c>
      <c r="D26" s="314"/>
      <c r="E26" s="315"/>
      <c r="F26" s="314"/>
      <c r="G26" s="315"/>
      <c r="H26" s="184"/>
      <c r="I26" s="159"/>
      <c r="J26" s="157"/>
      <c r="K26" s="157"/>
    </row>
    <row r="27" spans="2:11" ht="15.6" x14ac:dyDescent="0.3">
      <c r="B27" s="186" t="s">
        <v>119</v>
      </c>
      <c r="C27" s="187">
        <f t="shared" si="3"/>
        <v>91.35799999999999</v>
      </c>
      <c r="D27" s="314"/>
      <c r="E27" s="315"/>
      <c r="F27" s="314"/>
      <c r="G27" s="315"/>
      <c r="H27" s="184"/>
      <c r="I27" s="159"/>
      <c r="J27" s="157"/>
      <c r="K27" s="157"/>
    </row>
    <row r="28" spans="2:11" ht="16.2" thickBot="1" x14ac:dyDescent="0.35">
      <c r="B28" s="188" t="s">
        <v>114</v>
      </c>
      <c r="C28" s="189">
        <f t="shared" si="3"/>
        <v>8</v>
      </c>
      <c r="D28" s="316"/>
      <c r="E28" s="317"/>
      <c r="F28" s="316"/>
      <c r="G28" s="317"/>
      <c r="H28" s="185"/>
      <c r="I28" s="159"/>
      <c r="J28" s="157"/>
      <c r="K28" s="157"/>
    </row>
    <row r="29" spans="2:11" x14ac:dyDescent="0.3">
      <c r="H29" s="157"/>
      <c r="I29" s="157"/>
      <c r="J29" s="157"/>
      <c r="K29" s="157"/>
    </row>
    <row r="30" spans="2:11" x14ac:dyDescent="0.3">
      <c r="J30" s="301" t="s">
        <v>132</v>
      </c>
      <c r="K30" s="301"/>
    </row>
    <row r="31" spans="2:11" ht="15" thickBot="1" x14ac:dyDescent="0.35">
      <c r="J31" s="301"/>
      <c r="K31" s="301"/>
    </row>
    <row r="32" spans="2:11" ht="15.6" x14ac:dyDescent="0.3">
      <c r="B32" s="311" t="s">
        <v>126</v>
      </c>
      <c r="C32" s="312"/>
      <c r="D32" s="311" t="s">
        <v>127</v>
      </c>
      <c r="E32" s="320"/>
      <c r="F32" s="318" t="s">
        <v>128</v>
      </c>
      <c r="G32" s="319"/>
      <c r="J32" s="192">
        <f>SQRT(F23*F33)</f>
        <v>0.91343316665215579</v>
      </c>
      <c r="K32" s="192" t="s">
        <v>129</v>
      </c>
    </row>
    <row r="33" spans="2:7" ht="15.6" x14ac:dyDescent="0.3">
      <c r="B33" s="186" t="s">
        <v>115</v>
      </c>
      <c r="C33" s="187">
        <f>K7</f>
        <v>97.9</v>
      </c>
      <c r="D33" s="314">
        <f>(C33*C36-C37*C34)/(C38*C36-(C34)^2)</f>
        <v>17.247825083275504</v>
      </c>
      <c r="E33" s="315"/>
      <c r="F33" s="314">
        <f>(C38*C37-C33*C34)/(C38*C36-(C34)^2)</f>
        <v>-5.2754146704664633</v>
      </c>
      <c r="G33" s="315"/>
    </row>
    <row r="34" spans="2:7" ht="15.6" x14ac:dyDescent="0.3">
      <c r="B34" s="186" t="s">
        <v>116</v>
      </c>
      <c r="C34" s="187">
        <f t="shared" ref="C34:C38" si="4">K8</f>
        <v>7.5979999999999999</v>
      </c>
      <c r="D34" s="314"/>
      <c r="E34" s="315"/>
      <c r="F34" s="314"/>
      <c r="G34" s="315"/>
    </row>
    <row r="35" spans="2:7" ht="17.399999999999999" x14ac:dyDescent="0.3">
      <c r="B35" s="186" t="s">
        <v>117</v>
      </c>
      <c r="C35" s="187">
        <f t="shared" si="4"/>
        <v>1208.31</v>
      </c>
      <c r="D35" s="314"/>
      <c r="E35" s="315"/>
      <c r="F35" s="314"/>
      <c r="G35" s="315"/>
    </row>
    <row r="36" spans="2:7" ht="17.399999999999999" x14ac:dyDescent="0.3">
      <c r="B36" s="186" t="s">
        <v>118</v>
      </c>
      <c r="C36" s="187">
        <f t="shared" si="4"/>
        <v>7.523763999999999</v>
      </c>
      <c r="D36" s="314"/>
      <c r="E36" s="315"/>
      <c r="F36" s="314"/>
      <c r="G36" s="315"/>
    </row>
    <row r="37" spans="2:7" ht="15.6" x14ac:dyDescent="0.3">
      <c r="B37" s="186" t="s">
        <v>119</v>
      </c>
      <c r="C37" s="187">
        <f t="shared" si="4"/>
        <v>91.35799999999999</v>
      </c>
      <c r="D37" s="314"/>
      <c r="E37" s="315"/>
      <c r="F37" s="314"/>
      <c r="G37" s="315"/>
    </row>
    <row r="38" spans="2:7" ht="16.2" thickBot="1" x14ac:dyDescent="0.35">
      <c r="B38" s="188" t="s">
        <v>114</v>
      </c>
      <c r="C38" s="189">
        <f t="shared" si="4"/>
        <v>8</v>
      </c>
      <c r="D38" s="316"/>
      <c r="E38" s="317"/>
      <c r="F38" s="316"/>
      <c r="G38" s="317"/>
    </row>
    <row r="40" spans="2:7" x14ac:dyDescent="0.3">
      <c r="D40" s="280" t="s">
        <v>130</v>
      </c>
      <c r="E40" s="280"/>
    </row>
    <row r="41" spans="2:7" x14ac:dyDescent="0.3">
      <c r="D41" s="280" t="s">
        <v>131</v>
      </c>
      <c r="E41" s="280"/>
    </row>
  </sheetData>
  <mergeCells count="17">
    <mergeCell ref="B5:G5"/>
    <mergeCell ref="D40:E40"/>
    <mergeCell ref="D41:E41"/>
    <mergeCell ref="B32:C32"/>
    <mergeCell ref="D32:E32"/>
    <mergeCell ref="F32:G32"/>
    <mergeCell ref="D33:E38"/>
    <mergeCell ref="F33:G38"/>
    <mergeCell ref="J30:K31"/>
    <mergeCell ref="J6:M6"/>
    <mergeCell ref="L7:M12"/>
    <mergeCell ref="B22:C22"/>
    <mergeCell ref="D18:G18"/>
    <mergeCell ref="D23:E28"/>
    <mergeCell ref="F23:G28"/>
    <mergeCell ref="F22:G22"/>
    <mergeCell ref="D22:E2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4098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419100</xdr:colOff>
                <xdr:row>1</xdr:row>
                <xdr:rowOff>22860</xdr:rowOff>
              </to>
            </anchor>
          </objectPr>
        </oleObject>
      </mc:Choice>
      <mc:Fallback>
        <oleObject progId="Equation.3" shapeId="4098" r:id="rId4"/>
      </mc:Fallback>
    </mc:AlternateContent>
    <mc:AlternateContent xmlns:mc="http://schemas.openxmlformats.org/markup-compatibility/2006">
      <mc:Choice Requires="x14">
        <oleObject progId="Equation.3" shapeId="4097" r:id="rId6">
          <objectPr defaultSize="0" autoPict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441960</xdr:colOff>
                <xdr:row>2</xdr:row>
                <xdr:rowOff>22860</xdr:rowOff>
              </to>
            </anchor>
          </objectPr>
        </oleObject>
      </mc:Choice>
      <mc:Fallback>
        <oleObject progId="Equation.3" shapeId="4097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Завдання 1</vt:lpstr>
      <vt:lpstr>Завдання 2</vt:lpstr>
      <vt:lpstr>Завдання 3</vt:lpstr>
      <vt:lpstr>Завдання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2020-12-24T19:51:32Z</dcterms:modified>
</cp:coreProperties>
</file>