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Users\olegk\Documents\unifloc_vba\excercises\excercises\"/>
    </mc:Choice>
  </mc:AlternateContent>
  <xr:revisionPtr revIDLastSave="0" documentId="13_ncr:1_{6BE12D67-8B76-4523-BC94-A59935F6E9B7}" xr6:coauthVersionLast="43" xr6:coauthVersionMax="43" xr10:uidLastSave="{00000000-0000-0000-0000-000000000000}"/>
  <bookViews>
    <workbookView xWindow="-120" yWindow="-120" windowWidth="24240" windowHeight="13140" tabRatio="591" firstSheet="1" activeTab="1" xr2:uid="{00000000-000D-0000-FFFF-FFFF00000000}"/>
  </bookViews>
  <sheets>
    <sheet name="База насосов" sheetId="104" state="hidden" r:id="rId1"/>
    <sheet name="PVT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PVT!$C$14</definedName>
    <definedName name="gamma_gas_" localSheetId="1">PVT!$C$9</definedName>
    <definedName name="gamma_oil_" localSheetId="1">PVT!$C$7</definedName>
    <definedName name="gamma_wat_">PVT!$C$8</definedName>
    <definedName name="muob_">PVT!$C$15</definedName>
    <definedName name="Pb_" localSheetId="1">PVT!$C$12</definedName>
    <definedName name="PVT_str_">PVT!$C$17</definedName>
    <definedName name="Rp_" localSheetId="1">PVT!$C$11</definedName>
    <definedName name="Rsb_" localSheetId="1">PVT!$C$10</definedName>
    <definedName name="Tres_" localSheetId="1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5" i="112" l="1"/>
  <c r="L25" i="112"/>
  <c r="L29" i="112"/>
  <c r="L33" i="112"/>
  <c r="L37" i="112"/>
  <c r="L41" i="112"/>
  <c r="L45" i="112"/>
  <c r="L49" i="112"/>
  <c r="L38" i="112"/>
  <c r="L46" i="112"/>
  <c r="L31" i="112"/>
  <c r="L43" i="112"/>
  <c r="L47" i="112"/>
  <c r="L28" i="112"/>
  <c r="L36" i="112"/>
  <c r="L40" i="112"/>
  <c r="L44" i="112"/>
  <c r="L26" i="112"/>
  <c r="L30" i="112"/>
  <c r="L34" i="112"/>
  <c r="L42" i="112"/>
  <c r="L39" i="112"/>
  <c r="L32" i="112"/>
  <c r="L48" i="112"/>
  <c r="L27" i="112"/>
  <c r="L24" i="112"/>
  <c r="E12" i="112" l="1"/>
  <c r="E8" i="112"/>
  <c r="K48" i="112"/>
  <c r="K46" i="112"/>
  <c r="K44" i="112"/>
  <c r="K42" i="112"/>
  <c r="K40" i="112"/>
  <c r="K38" i="112"/>
  <c r="K36" i="112"/>
  <c r="K34" i="112"/>
  <c r="K32" i="112"/>
  <c r="K30" i="112"/>
  <c r="K28" i="112"/>
  <c r="K26" i="112"/>
  <c r="K24" i="112"/>
  <c r="J48" i="112"/>
  <c r="J46" i="112"/>
  <c r="J44" i="112"/>
  <c r="J42" i="112"/>
  <c r="J40" i="112"/>
  <c r="J38" i="112"/>
  <c r="J36" i="112"/>
  <c r="J34" i="112"/>
  <c r="J32" i="112"/>
  <c r="J30" i="112"/>
  <c r="J28" i="112"/>
  <c r="J26" i="112"/>
  <c r="J24" i="112"/>
  <c r="I48" i="112"/>
  <c r="I46" i="112"/>
  <c r="I44" i="112"/>
  <c r="I42" i="112"/>
  <c r="I40" i="112"/>
  <c r="I38" i="112"/>
  <c r="I36" i="112"/>
  <c r="I34" i="112"/>
  <c r="I32" i="112"/>
  <c r="I30" i="112"/>
  <c r="I28" i="112"/>
  <c r="I26" i="112"/>
  <c r="I24" i="112"/>
  <c r="D49" i="112"/>
  <c r="D47" i="112"/>
  <c r="D45" i="112"/>
  <c r="D43" i="112"/>
  <c r="D41" i="112"/>
  <c r="D39" i="112"/>
  <c r="D37" i="112"/>
  <c r="D35" i="112"/>
  <c r="D33" i="112"/>
  <c r="D31" i="112"/>
  <c r="D29" i="112"/>
  <c r="D27" i="112"/>
  <c r="D25" i="112"/>
  <c r="K33" i="112"/>
  <c r="K27" i="112"/>
  <c r="J49" i="112"/>
  <c r="J45" i="112"/>
  <c r="J43" i="112"/>
  <c r="J39" i="112"/>
  <c r="J35" i="112"/>
  <c r="J31" i="112"/>
  <c r="J27" i="112"/>
  <c r="I49" i="112"/>
  <c r="I45" i="112"/>
  <c r="I41" i="112"/>
  <c r="I37" i="112"/>
  <c r="I33" i="112"/>
  <c r="I29" i="112"/>
  <c r="I25" i="112"/>
  <c r="D48" i="112"/>
  <c r="D44" i="112"/>
  <c r="D40" i="112"/>
  <c r="D36" i="112"/>
  <c r="D34" i="112"/>
  <c r="D30" i="112"/>
  <c r="D26" i="112"/>
  <c r="G49" i="112"/>
  <c r="G45" i="112"/>
  <c r="G41" i="112"/>
  <c r="G37" i="112"/>
  <c r="G33" i="112"/>
  <c r="G29" i="112"/>
  <c r="G25" i="112"/>
  <c r="F47" i="112"/>
  <c r="F43" i="112"/>
  <c r="F39" i="112"/>
  <c r="F35" i="112"/>
  <c r="F31" i="112"/>
  <c r="F27" i="112"/>
  <c r="E49" i="112"/>
  <c r="E45" i="112"/>
  <c r="E41" i="112"/>
  <c r="E37" i="112"/>
  <c r="E33" i="112"/>
  <c r="E31" i="112"/>
  <c r="E27" i="112"/>
  <c r="H49" i="112"/>
  <c r="H45" i="112"/>
  <c r="H41" i="112"/>
  <c r="H37" i="112"/>
  <c r="H33" i="112"/>
  <c r="H29" i="112"/>
  <c r="H25" i="112"/>
  <c r="G48" i="112"/>
  <c r="G46" i="112"/>
  <c r="G44" i="112"/>
  <c r="G42" i="112"/>
  <c r="G40" i="112"/>
  <c r="G38" i="112"/>
  <c r="G36" i="112"/>
  <c r="G34" i="112"/>
  <c r="G32" i="112"/>
  <c r="G30" i="112"/>
  <c r="G28" i="112"/>
  <c r="G26" i="112"/>
  <c r="G24" i="112"/>
  <c r="F48" i="112"/>
  <c r="F46" i="112"/>
  <c r="F44" i="112"/>
  <c r="F42" i="112"/>
  <c r="F40" i="112"/>
  <c r="F38" i="112"/>
  <c r="F36" i="112"/>
  <c r="F34" i="112"/>
  <c r="F32" i="112"/>
  <c r="F30" i="112"/>
  <c r="F28" i="112"/>
  <c r="F26" i="112"/>
  <c r="F24" i="112"/>
  <c r="E48" i="112"/>
  <c r="E46" i="112"/>
  <c r="E44" i="112"/>
  <c r="E42" i="112"/>
  <c r="E40" i="112"/>
  <c r="E38" i="112"/>
  <c r="E36" i="112"/>
  <c r="E34" i="112"/>
  <c r="E32" i="112"/>
  <c r="E30" i="112"/>
  <c r="E28" i="112"/>
  <c r="E26" i="112"/>
  <c r="E24" i="112"/>
  <c r="H48" i="112"/>
  <c r="H46" i="112"/>
  <c r="H44" i="112"/>
  <c r="H42" i="112"/>
  <c r="H40" i="112"/>
  <c r="H38" i="112"/>
  <c r="H36" i="112"/>
  <c r="H34" i="112"/>
  <c r="H32" i="112"/>
  <c r="H30" i="112"/>
  <c r="H28" i="112"/>
  <c r="H26" i="112"/>
  <c r="H24" i="112"/>
  <c r="K49" i="112"/>
  <c r="K47" i="112"/>
  <c r="K45" i="112"/>
  <c r="K43" i="112"/>
  <c r="K41" i="112"/>
  <c r="K39" i="112"/>
  <c r="K37" i="112"/>
  <c r="K35" i="112"/>
  <c r="K31" i="112"/>
  <c r="K29" i="112"/>
  <c r="K25" i="112"/>
  <c r="J47" i="112"/>
  <c r="J41" i="112"/>
  <c r="J37" i="112"/>
  <c r="J33" i="112"/>
  <c r="J29" i="112"/>
  <c r="J25" i="112"/>
  <c r="I47" i="112"/>
  <c r="I43" i="112"/>
  <c r="I39" i="112"/>
  <c r="I35" i="112"/>
  <c r="I31" i="112"/>
  <c r="I27" i="112"/>
  <c r="G1" i="112"/>
  <c r="D46" i="112"/>
  <c r="D42" i="112"/>
  <c r="D38" i="112"/>
  <c r="D32" i="112"/>
  <c r="D28" i="112"/>
  <c r="D24" i="112"/>
  <c r="G47" i="112"/>
  <c r="G43" i="112"/>
  <c r="G39" i="112"/>
  <c r="G35" i="112"/>
  <c r="G31" i="112"/>
  <c r="G27" i="112"/>
  <c r="F49" i="112"/>
  <c r="F45" i="112"/>
  <c r="F41" i="112"/>
  <c r="F37" i="112"/>
  <c r="F33" i="112"/>
  <c r="F29" i="112"/>
  <c r="F25" i="112"/>
  <c r="E47" i="112"/>
  <c r="E43" i="112"/>
  <c r="E39" i="112"/>
  <c r="E35" i="112"/>
  <c r="E29" i="112"/>
  <c r="E25" i="112"/>
  <c r="H47" i="112"/>
  <c r="H43" i="112"/>
  <c r="H39" i="112"/>
  <c r="H35" i="112"/>
  <c r="H31" i="112"/>
  <c r="H27" i="112"/>
  <c r="C17" i="112"/>
  <c r="C25" i="112" l="1"/>
  <c r="C26" i="112" s="1"/>
  <c r="C27" i="112" s="1"/>
  <c r="C28" i="112" s="1"/>
  <c r="C29" i="112" s="1"/>
  <c r="C30" i="112" s="1"/>
  <c r="C31" i="112" s="1"/>
  <c r="C32" i="112" s="1"/>
  <c r="C33" i="112" s="1"/>
  <c r="C34" i="112" s="1"/>
  <c r="C35" i="112" s="1"/>
  <c r="C36" i="112" s="1"/>
  <c r="C37" i="112" s="1"/>
  <c r="C38" i="112" s="1"/>
  <c r="C39" i="112" s="1"/>
  <c r="C40" i="112" s="1"/>
  <c r="C41" i="112" s="1"/>
  <c r="C42" i="112" s="1"/>
  <c r="C43" i="112" s="1"/>
  <c r="C44" i="112" s="1"/>
  <c r="C45" i="112" s="1"/>
  <c r="C46" i="112" s="1"/>
  <c r="C47" i="112" s="1"/>
  <c r="C48" i="112" s="1"/>
  <c r="C49" i="112" s="1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<sst xmlns="http://schemas.openxmlformats.org/spreadsheetml/2006/main" count="2596" uniqueCount="164">
  <si>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</si>
  <si>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</si>
  <si>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</si>
  <si>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</si>
  <si>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</si>
  <si>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</si>
  <si>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</si>
  <si>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</si>
  <si>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</si>
  <si>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</si>
  <si>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</si>
  <si>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</si>
  <si>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</si>
  <si>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</si>
  <si>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</si>
  <si>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</si>
  <si>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</si>
  <si>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</si>
  <si>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</si>
  <si>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</si>
  <si>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</si>
  <si>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</si>
  <si>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</si>
  <si>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</si>
  <si>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</si>
  <si>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</si>
  <si>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</si>
  <si>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</si>
  <si>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</si>
  <si>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</si>
  <si>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</si>
  <si>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</si>
  <si>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</si>
  <si>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</si>
  <si>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</si>
  <si>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</si>
  <si>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</si>
  <si>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</si>
  <si>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</si>
  <si>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</si>
  <si>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</si>
  <si>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</si>
  <si>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</si>
  <si>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</si>
  <si>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</si>
  <si>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</si>
  <si>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</si>
  <si>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</si>
  <si>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</si>
  <si>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</si>
  <si>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</si>
  <si>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</si>
  <si>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</si>
  <si>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</si>
  <si>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</si>
  <si>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</si>
  <si>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</si>
  <si>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</si>
  <si>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</si>
  <si>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</si>
  <si>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</si>
  <si>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</si>
  <si>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</si>
  <si>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</si>
  <si>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</si>
  <si>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</si>
  <si>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</si>
  <si>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</si>
  <si>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</si>
  <si>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</si>
  <si>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</si>
  <si>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</si>
  <si>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</si>
  <si>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</si>
  <si>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</si>
  <si>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</si>
  <si>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</si>
  <si>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</si>
  <si>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</si>
  <si>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</si>
  <si>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</si>
  <si>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</si>
  <si>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</si>
  <si>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</si>
  <si>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</si>
  <si>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</si>
  <si>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</si>
  <si>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</si>
  <si>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</si>
  <si>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</si>
  <si>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</si>
  <si>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</si>
  <si>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</si>
  <si>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</si>
  <si>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</si>
  <si>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</si>
  <si>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</si>
  <si>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</si>
  <si>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</si>
  <si>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</si>
  <si>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</si>
  <si>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</si>
  <si>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</si>
  <si>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</si>
  <si>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</si>
  <si>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</si>
  <si>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</si>
  <si>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</si>
  <si>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</si>
  <si>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</si>
  <si>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</si>
  <si>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</si>
  <si>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</si>
  <si>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</si>
  <si>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</si>
  <si>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</si>
  <si>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</si>
  <si>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</si>
  <si>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</si>
  <si>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</si>
  <si>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</si>
  <si>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</si>
  <si>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</si>
  <si>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</si>
  <si>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</si>
  <si>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</si>
  <si>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</si>
  <si>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</si>
  <si>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</si>
  <si>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</si>
  <si>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</si>
  <si>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</si>
  <si>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</si>
  <si>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</si>
  <si>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</si>
  <si>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</si>
  <si>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</si>
  <si>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</si>
  <si>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</si>
  <si>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</si>
  <si>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</si>
  <si>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</si>
  <si>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</si>
  <si>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</si>
  <si>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</si>
  <si>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</si>
  <si>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</si>
  <si>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</si>
  <si>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</si>
  <si>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</si>
  <si>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</si>
  <si>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</si>
  <si>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</si>
  <si>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</si>
  <si>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</si>
  <si>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</si>
  <si>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</si>
  <si>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</si>
  <si>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</si>
  <si>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</si>
  <si>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версия</t>
  </si>
  <si>
    <t>PVT строка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</si>
  <si>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color theme="1"/>
        <rFont val="Arial Cyr"/>
        <charset val="204"/>
      </rPr>
      <t>/т</t>
    </r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</si>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</sst>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6" fillId="0" borderId="0" xfId="0" applyFont="1"/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4" borderId="0" xfId="0" applyFill="1"/>
    <xf numFmtId="1" fontId="0" fillId="4" borderId="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1" fontId="20" fillId="4" borderId="2" xfId="0" applyNumberFormat="1" applyFont="1" applyFill="1" applyBorder="1" applyAlignment="1">
      <alignment horizontal="center"/>
    </xf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  <xf numFmtId="0" fontId="0" fillId="5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</a:t>
            </a:r>
            <a:r>
              <a:rPr lang="en-US" sz="1400" b="0" i="0" u="none" strike="noStrike" baseline="0">
                <a:effectLst/>
              </a:rPr>
              <a:t>𝑅𝑠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PVT!$D$23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PVT!$D$24:$D$49</c:f>
              <c:numCache>
                <c:formatCode>0</c:formatCode>
                <c:ptCount val="26"/>
                <c:pt idx="0">
                  <c:v>0.27349174723217989</c:v>
                </c:pt>
                <c:pt idx="1">
                  <c:v>1.8989088169782065</c:v>
                </c:pt>
                <c:pt idx="2">
                  <c:v>4.3746592004508686</c:v>
                </c:pt>
                <c:pt idx="3">
                  <c:v>10.078231744978554</c:v>
                </c:pt>
                <c:pt idx="4">
                  <c:v>23.217981207547599</c:v>
                </c:pt>
                <c:pt idx="5">
                  <c:v>37.83017333901892</c:v>
                </c:pt>
                <c:pt idx="6">
                  <c:v>53.489011266547386</c:v>
                </c:pt>
                <c:pt idx="7">
                  <c:v>69.975212465342153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 </a:t>
                </a:r>
                <a:r>
                  <a:rPr lang="en-US" sz="1000" b="0" i="0" u="none" strike="noStrike" baseline="0">
                    <a:effectLst/>
                  </a:rPr>
                  <a:t>𝑅𝑠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нефти</a:t>
            </a:r>
            <a:r>
              <a:rPr lang="ru-RU" baseline="0"/>
              <a:t> </a:t>
            </a:r>
            <a:r>
              <a:rPr lang="en-US" i="1" baseline="0"/>
              <a:t>Bo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PVT!$E$23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PVT!$E$24:$E$49</c:f>
              <c:numCache>
                <c:formatCode>0.00</c:formatCode>
                <c:ptCount val="26"/>
                <c:pt idx="0">
                  <c:v>1.0374688976697879</c:v>
                </c:pt>
                <c:pt idx="1">
                  <c:v>1.0401369210362343</c:v>
                </c:pt>
                <c:pt idx="2">
                  <c:v>1.0442352637125814</c:v>
                </c:pt>
                <c:pt idx="3">
                  <c:v>1.053826346244561</c:v>
                </c:pt>
                <c:pt idx="4">
                  <c:v>1.0766280968933539</c:v>
                </c:pt>
                <c:pt idx="5">
                  <c:v>1.1029740938417225</c:v>
                </c:pt>
                <c:pt idx="6">
                  <c:v>1.1321830324865976</c:v>
                </c:pt>
                <c:pt idx="7">
                  <c:v>1.1638737482417305</c:v>
                </c:pt>
                <c:pt idx="8">
                  <c:v>1.1807475652945436</c:v>
                </c:pt>
                <c:pt idx="9">
                  <c:v>1.1756639894080549</c:v>
                </c:pt>
                <c:pt idx="10">
                  <c:v>1.1718656758425399</c:v>
                </c:pt>
                <c:pt idx="11">
                  <c:v>1.1689199180055034</c:v>
                </c:pt>
                <c:pt idx="12">
                  <c:v>1.1665686441218184</c:v>
                </c:pt>
                <c:pt idx="13">
                  <c:v>1.1646483928719085</c:v>
                </c:pt>
                <c:pt idx="14">
                  <c:v>1.1630505982668056</c:v>
                </c:pt>
                <c:pt idx="15">
                  <c:v>1.1617003304572127</c:v>
                </c:pt>
                <c:pt idx="16">
                  <c:v>1.1605442058167592</c:v>
                </c:pt>
                <c:pt idx="17">
                  <c:v>1.1595431618574523</c:v>
                </c:pt>
                <c:pt idx="18">
                  <c:v>1.1586679567294467</c:v>
                </c:pt>
                <c:pt idx="19">
                  <c:v>1.1578962655147125</c:v>
                </c:pt>
                <c:pt idx="20">
                  <c:v>1.1572107492503227</c:v>
                </c:pt>
                <c:pt idx="21">
                  <c:v>1.1565977366170115</c:v>
                </c:pt>
                <c:pt idx="22">
                  <c:v>1.1560463028986281</c:v>
                </c:pt>
                <c:pt idx="23">
                  <c:v>1.1555476132229627</c:v>
                </c:pt>
                <c:pt idx="24">
                  <c:v>1.1550944456512144</c:v>
                </c:pt>
                <c:pt idx="25">
                  <c:v>1.1546808391657513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</a:t>
                </a:r>
                <a:r>
                  <a:rPr lang="en-US"/>
                  <a:t> </a:t>
                </a:r>
                <a:r>
                  <a:rPr lang="ru-RU"/>
                  <a:t>нефти</a:t>
                </a:r>
                <a:r>
                  <a:rPr lang="en-US"/>
                  <a:t> </a:t>
                </a:r>
                <a:r>
                  <a:rPr lang="en-US" sz="1000" b="0" i="1" u="none" strike="noStrike" baseline="0">
                    <a:effectLst/>
                  </a:rPr>
                  <a:t>Bo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</a:t>
            </a:r>
            <a:r>
              <a:rPr lang="en-US" sz="1400" b="0" i="0" u="none" strike="noStrike" baseline="0">
                <a:effectLst/>
              </a:rPr>
              <a:t>𝜇_𝑜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PVT!$F$23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PVT!$F$24:$F$49</c:f>
              <c:numCache>
                <c:formatCode>0</c:formatCode>
                <c:ptCount val="26"/>
                <c:pt idx="0">
                  <c:v>3.4463442264242894</c:v>
                </c:pt>
                <c:pt idx="1">
                  <c:v>3.2336351614840253</c:v>
                </c:pt>
                <c:pt idx="2">
                  <c:v>2.9618585411030036</c:v>
                </c:pt>
                <c:pt idx="3">
                  <c:v>2.498636943003921</c:v>
                </c:pt>
                <c:pt idx="4">
                  <c:v>1.8766510716147229</c:v>
                </c:pt>
                <c:pt idx="5">
                  <c:v>1.5004470360892632</c:v>
                </c:pt>
                <c:pt idx="6">
                  <c:v>1.2534003305959938</c:v>
                </c:pt>
                <c:pt idx="7">
                  <c:v>1.0798066537745366</c:v>
                </c:pt>
                <c:pt idx="8">
                  <c:v>1.0142345648019659</c:v>
                </c:pt>
                <c:pt idx="9">
                  <c:v>1.0511429363265428</c:v>
                </c:pt>
                <c:pt idx="10">
                  <c:v>1.0936885546910942</c:v>
                </c:pt>
                <c:pt idx="11">
                  <c:v>1.1413435273675852</c:v>
                </c:pt>
                <c:pt idx="12">
                  <c:v>1.1936888274451496</c:v>
                </c:pt>
                <c:pt idx="13">
                  <c:v>1.2503716967253771</c:v>
                </c:pt>
                <c:pt idx="14">
                  <c:v>1.3110782492038437</c:v>
                </c:pt>
                <c:pt idx="15">
                  <c:v>1.3755153346216826</c:v>
                </c:pt>
                <c:pt idx="16">
                  <c:v>1.4433983578380036</c:v>
                </c:pt>
                <c:pt idx="17">
                  <c:v>1.5144431160318284</c:v>
                </c:pt>
                <c:pt idx="18">
                  <c:v>1.5883604632756589</c:v>
                </c:pt>
                <c:pt idx="19">
                  <c:v>1.664853038848376</c:v>
                </c:pt>
                <c:pt idx="20">
                  <c:v>1.7436135477735999</c:v>
                </c:pt>
                <c:pt idx="21">
                  <c:v>1.8243242351491722</c:v>
                </c:pt>
                <c:pt idx="22">
                  <c:v>1.9066572909964155</c:v>
                </c:pt>
                <c:pt idx="23">
                  <c:v>1.9902759828750574</c:v>
                </c:pt>
                <c:pt idx="24">
                  <c:v>2.0748363530066074</c:v>
                </c:pt>
                <c:pt idx="25">
                  <c:v>2.1599893433307571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g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PVT!$G$23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PVT!$G$24:$G$49</c:f>
              <c:numCache>
                <c:formatCode>0.000</c:formatCode>
                <c:ptCount val="26"/>
                <c:pt idx="0">
                  <c:v>1.2059353211390567E-2</c:v>
                </c:pt>
                <c:pt idx="1">
                  <c:v>1.2107192761995657E-2</c:v>
                </c:pt>
                <c:pt idx="2">
                  <c:v>1.2187318955247543E-2</c:v>
                </c:pt>
                <c:pt idx="3">
                  <c:v>1.238888590743391E-2</c:v>
                </c:pt>
                <c:pt idx="4">
                  <c:v>1.2908515352492692E-2</c:v>
                </c:pt>
                <c:pt idx="5">
                  <c:v>1.3546588499853221E-2</c:v>
                </c:pt>
                <c:pt idx="6">
                  <c:v>1.4277475447539722E-2</c:v>
                </c:pt>
                <c:pt idx="7">
                  <c:v>1.5081559965179573E-2</c:v>
                </c:pt>
                <c:pt idx="8">
                  <c:v>1.5942331647534887E-2</c:v>
                </c:pt>
                <c:pt idx="9">
                  <c:v>1.6846675130245223E-2</c:v>
                </c:pt>
                <c:pt idx="10">
                  <c:v>1.778627391722987E-2</c:v>
                </c:pt>
                <c:pt idx="11">
                  <c:v>1.8759718979044708E-2</c:v>
                </c:pt>
                <c:pt idx="12">
                  <c:v>1.9775208533050367E-2</c:v>
                </c:pt>
                <c:pt idx="13">
                  <c:v>2.0853680368474431E-2</c:v>
                </c:pt>
                <c:pt idx="14">
                  <c:v>2.2031880691004677E-2</c:v>
                </c:pt>
                <c:pt idx="15">
                  <c:v>2.3364019617955738E-2</c:v>
                </c:pt>
                <c:pt idx="16">
                  <c:v>2.4918840475639321E-2</c:v>
                </c:pt>
                <c:pt idx="17">
                  <c:v>2.67658219074919E-2</c:v>
                </c:pt>
                <c:pt idx="18">
                  <c:v>2.8941730482993252E-2</c:v>
                </c:pt>
                <c:pt idx="19">
                  <c:v>3.1396089352881809E-2</c:v>
                </c:pt>
                <c:pt idx="20">
                  <c:v>3.3947356962223979E-2</c:v>
                </c:pt>
                <c:pt idx="21">
                  <c:v>3.6324404400056597E-2</c:v>
                </c:pt>
                <c:pt idx="22">
                  <c:v>3.8320119695326442E-2</c:v>
                </c:pt>
                <c:pt idx="23">
                  <c:v>3.9920346276124327E-2</c:v>
                </c:pt>
                <c:pt idx="24">
                  <c:v>4.1258506084948812E-2</c:v>
                </c:pt>
                <c:pt idx="25">
                  <c:v>4.2474321382086427E-2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w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PVT!$H$23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PVT!$H$24:$H$49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PVT!$K$23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PVT!$K$24:$K$49</c:f>
              <c:numCache>
                <c:formatCode>0</c:formatCode>
                <c:ptCount val="26"/>
                <c:pt idx="0">
                  <c:v>829.20137950637934</c:v>
                </c:pt>
                <c:pt idx="1">
                  <c:v>828.62082775768931</c:v>
                </c:pt>
                <c:pt idx="2">
                  <c:v>827.7148762958318</c:v>
                </c:pt>
                <c:pt idx="3">
                  <c:v>825.53751805101138</c:v>
                </c:pt>
                <c:pt idx="4">
                  <c:v>820.13090939877736</c:v>
                </c:pt>
                <c:pt idx="5">
                  <c:v>813.65090481543893</c:v>
                </c:pt>
                <c:pt idx="6">
                  <c:v>806.34620826021182</c:v>
                </c:pt>
                <c:pt idx="7">
                  <c:v>798.40778454676195</c:v>
                </c:pt>
                <c:pt idx="8">
                  <c:v>795.3996159761042</c:v>
                </c:pt>
                <c:pt idx="9">
                  <c:v>798.8389271605306</c:v>
                </c:pt>
                <c:pt idx="10">
                  <c:v>801.42816652152976</c:v>
                </c:pt>
                <c:pt idx="11">
                  <c:v>803.44782010599488</c:v>
                </c:pt>
                <c:pt idx="12">
                  <c:v>805.06720691691078</c:v>
                </c:pt>
                <c:pt idx="13">
                  <c:v>806.39458719735023</c:v>
                </c:pt>
                <c:pt idx="14">
                  <c:v>807.50240909514912</c:v>
                </c:pt>
                <c:pt idx="15">
                  <c:v>808.44098549095747</c:v>
                </c:pt>
                <c:pt idx="16">
                  <c:v>809.24634778477957</c:v>
                </c:pt>
                <c:pt idx="17">
                  <c:v>809.9449773784753</c:v>
                </c:pt>
                <c:pt idx="18">
                  <c:v>810.5567730128389</c:v>
                </c:pt>
                <c:pt idx="19">
                  <c:v>811.09697644850621</c:v>
                </c:pt>
                <c:pt idx="20">
                  <c:v>811.57745951497702</c:v>
                </c:pt>
                <c:pt idx="21">
                  <c:v>812.00760667837062</c:v>
                </c:pt>
                <c:pt idx="22">
                  <c:v>812.39493404820314</c:v>
                </c:pt>
                <c:pt idx="23">
                  <c:v>812.74553229403625</c:v>
                </c:pt>
                <c:pt idx="24">
                  <c:v>813.06438926777173</c:v>
                </c:pt>
                <c:pt idx="25">
                  <c:v>813.35562879742679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PVT!$I$23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PVT!$I$24:$I$49</c:f>
              <c:numCache>
                <c:formatCode>0</c:formatCode>
                <c:ptCount val="26"/>
                <c:pt idx="0">
                  <c:v>0.81937733452615791</c:v>
                </c:pt>
                <c:pt idx="1">
                  <c:v>4.1237052923205804</c:v>
                </c:pt>
                <c:pt idx="2">
                  <c:v>8.3110289855037642</c:v>
                </c:pt>
                <c:pt idx="3">
                  <c:v>16.846534268689066</c:v>
                </c:pt>
                <c:pt idx="4">
                  <c:v>34.342622955856108</c:v>
                </c:pt>
                <c:pt idx="5">
                  <c:v>52.021157916412513</c:v>
                </c:pt>
                <c:pt idx="6">
                  <c:v>69.493695380599092</c:v>
                </c:pt>
                <c:pt idx="7">
                  <c:v>86.467193698138104</c:v>
                </c:pt>
                <c:pt idx="8">
                  <c:v>102.74696504047166</c:v>
                </c:pt>
                <c:pt idx="9">
                  <c:v>118.23508091041251</c:v>
                </c:pt>
                <c:pt idx="10">
                  <c:v>132.92865197241386</c:v>
                </c:pt>
                <c:pt idx="11">
                  <c:v>146.92039526661807</c:v>
                </c:pt>
                <c:pt idx="12">
                  <c:v>160.40167071311862</c:v>
                </c:pt>
                <c:pt idx="13">
                  <c:v>173.66496493074359</c:v>
                </c:pt>
                <c:pt idx="14">
                  <c:v>187.09774311486498</c:v>
                </c:pt>
                <c:pt idx="15">
                  <c:v>201.15187114049081</c:v>
                </c:pt>
                <c:pt idx="16">
                  <c:v>216.26327456433262</c:v>
                </c:pt>
                <c:pt idx="17">
                  <c:v>232.69276290680091</c:v>
                </c:pt>
                <c:pt idx="18">
                  <c:v>250.2854148078772</c:v>
                </c:pt>
                <c:pt idx="19">
                  <c:v>268.24364650507692</c:v>
                </c:pt>
                <c:pt idx="20">
                  <c:v>285.16619689670932</c:v>
                </c:pt>
                <c:pt idx="21">
                  <c:v>299.59908268895049</c:v>
                </c:pt>
                <c:pt idx="22">
                  <c:v>310.86737184585337</c:v>
                </c:pt>
                <c:pt idx="23">
                  <c:v>319.40913278396914</c:v>
                </c:pt>
                <c:pt idx="24">
                  <c:v>326.24643799736418</c:v>
                </c:pt>
                <c:pt idx="25">
                  <c:v>332.23566990834644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PVT!$J$23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PVT!$J$24:$J$49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</a:t>
            </a:r>
            <a:r>
              <a:rPr lang="ru-RU" baseline="0"/>
              <a:t> коэффициент газа </a:t>
            </a:r>
            <a:r>
              <a:rPr lang="en-US" baseline="0"/>
              <a:t>Bg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PVT!$L$23</c:f>
              <c:strCache>
                <c:ptCount val="1"/>
                <c:pt idx="0">
                  <c:v>Bg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PVT!$L$24:$L$49</c:f>
              <c:numCache>
                <c:formatCode>0.000</c:formatCode>
                <c:ptCount val="26"/>
                <c:pt idx="0">
                  <c:v>1.2085683358332402</c:v>
                </c:pt>
                <c:pt idx="1">
                  <c:v>0.24101875117987956</c:v>
                </c:pt>
                <c:pt idx="2">
                  <c:v>0.12016940975763117</c:v>
                </c:pt>
                <c:pt idx="3">
                  <c:v>5.9853521120570283E-2</c:v>
                </c:pt>
                <c:pt idx="4">
                  <c:v>2.986474759953436E-2</c:v>
                </c:pt>
                <c:pt idx="5">
                  <c:v>1.9991336924995159E-2</c:v>
                </c:pt>
                <c:pt idx="6">
                  <c:v>1.513280427885951E-2</c:v>
                </c:pt>
                <c:pt idx="7">
                  <c:v>1.227337069167502E-2</c:v>
                </c:pt>
                <c:pt idx="8">
                  <c:v>1.0410003708211005E-2</c:v>
                </c:pt>
                <c:pt idx="9">
                  <c:v>9.1143114656344441E-3</c:v>
                </c:pt>
                <c:pt idx="10">
                  <c:v>8.1732331538435649E-3</c:v>
                </c:pt>
                <c:pt idx="11">
                  <c:v>7.4693715689981757E-3</c:v>
                </c:pt>
                <c:pt idx="12">
                  <c:v>6.9331937177080239E-3</c:v>
                </c:pt>
                <c:pt idx="13">
                  <c:v>6.521360478155225E-3</c:v>
                </c:pt>
                <c:pt idx="14">
                  <c:v>6.2059473167393438E-3</c:v>
                </c:pt>
                <c:pt idx="15">
                  <c:v>5.9687012805733205E-3</c:v>
                </c:pt>
                <c:pt idx="16">
                  <c:v>5.7978309345262944E-3</c:v>
                </c:pt>
                <c:pt idx="17">
                  <c:v>5.6861678096978641E-3</c:v>
                </c:pt>
                <c:pt idx="18">
                  <c:v>5.6301271763016872E-3</c:v>
                </c:pt>
                <c:pt idx="19">
                  <c:v>5.6291763789979403E-3</c:v>
                </c:pt>
                <c:pt idx="20">
                  <c:v>5.6856635886965391E-3</c:v>
                </c:pt>
                <c:pt idx="21">
                  <c:v>5.8049421044987165E-3</c:v>
                </c:pt>
                <c:pt idx="22">
                  <c:v>5.9957792629286941E-3</c:v>
                </c:pt>
                <c:pt idx="23">
                  <c:v>6.2710821000251764E-3</c:v>
                </c:pt>
                <c:pt idx="24">
                  <c:v>6.6490148923786987E-3</c:v>
                </c:pt>
                <c:pt idx="25">
                  <c:v>7.1546350797342066E-3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4-49AB-9EAD-FDF57E8D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Объемный коэффициент газа </a:t>
                </a:r>
                <a:r>
                  <a:rPr lang="en-US" baseline="0"/>
                  <a:t>Bg</a:t>
                </a:r>
                <a:r>
                  <a:rPr lang="ru-RU" baseline="0"/>
                  <a:t>, м3/м3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49</xdr:row>
      <xdr:rowOff>61894</xdr:rowOff>
    </xdr:from>
    <xdr:to>
      <xdr:col>6</xdr:col>
      <xdr:colOff>336176</xdr:colOff>
      <xdr:row>76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366849</xdr:colOff>
      <xdr:row>49</xdr:row>
      <xdr:rowOff>69883</xdr:rowOff>
    </xdr:from>
    <xdr:to>
      <xdr:col>13</xdr:col>
      <xdr:colOff>161924</xdr:colOff>
      <xdr:row>76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51805</xdr:colOff>
      <xdr:row>2</xdr:row>
      <xdr:rowOff>107415</xdr:rowOff>
    </xdr:from>
    <xdr:to>
      <xdr:col>19</xdr:col>
      <xdr:colOff>217714</xdr:colOff>
      <xdr:row>14</xdr:row>
      <xdr:rowOff>204108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𝑜</m:t>
                      </m:r>
                    </m:sub>
                  </m:sSub>
                </m:oMath>
              </a14:m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𝑅_𝑠</a:t>
              </a:r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𝐵_𝑜</a:t>
              </a:r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𝜇_𝑜</a:t>
              </a:r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𝜇_𝑔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𝜇_𝑤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Fallback>
    </mc:AlternateContent>
    <xdr:clientData/>
  </xdr:twoCellAnchor>
  <xdr:twoCellAnchor>
    <xdr:from>
      <xdr:col>13</xdr:col>
      <xdr:colOff>212569</xdr:colOff>
      <xdr:row>49</xdr:row>
      <xdr:rowOff>54026</xdr:rowOff>
    </xdr:from>
    <xdr:to>
      <xdr:col>20</xdr:col>
      <xdr:colOff>252654</xdr:colOff>
      <xdr:row>76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126608</xdr:colOff>
      <xdr:row>77</xdr:row>
      <xdr:rowOff>56795</xdr:rowOff>
    </xdr:from>
    <xdr:to>
      <xdr:col>17</xdr:col>
      <xdr:colOff>388102</xdr:colOff>
      <xdr:row>90</xdr:row>
      <xdr:rowOff>149087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732751" y="13187688"/>
          <a:ext cx="5976494" cy="221500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и сравните зависимости </a:t>
          </a:r>
          <a:r>
            <a:rPr lang="en-US" sz="1100" baseline="0"/>
            <a:t>PVT </a:t>
          </a:r>
          <a:r>
            <a:rPr lang="ru-RU" sz="1100" baseline="0"/>
            <a:t>параметров от давления с учетом калибровки и без учета калибровки с использованием различных корреляций.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Оцените насколько сильно влияет выбор корреляции в случае наличия и отсутствия калибровки параметров?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20</xdr:col>
      <xdr:colOff>291807</xdr:colOff>
      <xdr:row>49</xdr:row>
      <xdr:rowOff>59757</xdr:rowOff>
    </xdr:from>
    <xdr:to>
      <xdr:col>27</xdr:col>
      <xdr:colOff>334205</xdr:colOff>
      <xdr:row>76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409018</xdr:colOff>
      <xdr:row>49</xdr:row>
      <xdr:rowOff>52402</xdr:rowOff>
    </xdr:from>
    <xdr:to>
      <xdr:col>34</xdr:col>
      <xdr:colOff>445367</xdr:colOff>
      <xdr:row>76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157369</xdr:colOff>
      <xdr:row>21</xdr:row>
      <xdr:rowOff>39047</xdr:rowOff>
    </xdr:from>
    <xdr:to>
      <xdr:col>20</xdr:col>
      <xdr:colOff>426554</xdr:colOff>
      <xdr:row>47</xdr:row>
      <xdr:rowOff>77501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467377</xdr:colOff>
      <xdr:row>21</xdr:row>
      <xdr:rowOff>45554</xdr:rowOff>
    </xdr:from>
    <xdr:to>
      <xdr:col>27</xdr:col>
      <xdr:colOff>520095</xdr:colOff>
      <xdr:row>48</xdr:row>
      <xdr:rowOff>7975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599110</xdr:colOff>
      <xdr:row>21</xdr:row>
      <xdr:rowOff>2367</xdr:rowOff>
    </xdr:from>
    <xdr:to>
      <xdr:col>35</xdr:col>
      <xdr:colOff>91174</xdr:colOff>
      <xdr:row>47</xdr:row>
      <xdr:rowOff>128075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552450</xdr:colOff>
      <xdr:row>49</xdr:row>
      <xdr:rowOff>36740</xdr:rowOff>
    </xdr:from>
    <xdr:to>
      <xdr:col>42</xdr:col>
      <xdr:colOff>209313</xdr:colOff>
      <xdr:row>75</xdr:row>
      <xdr:rowOff>114656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9011A40-0333-4FF0-97FE-4326DF1D6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gk/Documents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PVT_Bg_m3m3"/>
      <definedName name="PVT_Bo_m3m3"/>
      <definedName name="PVT_encode_string"/>
      <definedName name="PVT_Mug_cP"/>
      <definedName name="PVT_Muo_cP"/>
      <definedName name="PVT_Muw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25" t="s">
        <v>1</v>
      </c>
      <c r="C2" s="25"/>
      <c r="D2" s="25"/>
      <c r="E2" s="25"/>
      <c r="F2" s="25"/>
      <c r="G2" s="25"/>
      <c r="H2" s="25"/>
      <c r="I2" s="25"/>
      <c r="J2" s="25"/>
      <c r="K2" s="25"/>
      <c r="L2" s="25" t="s">
        <v>2</v>
      </c>
      <c r="M2" s="25"/>
      <c r="N2" s="25"/>
      <c r="O2" s="25"/>
      <c r="V2" s="26" t="s">
        <v>3</v>
      </c>
      <c r="W2" s="26"/>
      <c r="X2" s="26"/>
    </row>
    <row r="3" spans="2:25" s="3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1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1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1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1:V119"/>
  <sheetViews>
    <sheetView tabSelected="1" topLeftCell="A52" zoomScale="70" zoomScaleNormal="70" workbookViewId="0">
      <selection activeCell="C17" sqref="C17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4" t="s">
        <v>150</v>
      </c>
      <c r="F1" t="s">
        <v>160</v>
      </c>
      <c r="G1" t="str">
        <f>[1]!getUFVersion()</f>
        <v>7.7</v>
      </c>
    </row>
    <row r="2" spans="1:7" x14ac:dyDescent="0.2">
      <c r="A2" t="s">
        <v>151</v>
      </c>
    </row>
    <row r="6" spans="1:7" x14ac:dyDescent="0.2">
      <c r="A6" s="4" t="s">
        <v>128</v>
      </c>
    </row>
    <row r="7" spans="1:7" ht="18.75" outlineLevel="1" x14ac:dyDescent="0.35">
      <c r="B7" s="9" t="s">
        <v>139</v>
      </c>
      <c r="C7" s="5">
        <v>0.86</v>
      </c>
      <c r="D7" s="10"/>
      <c r="E7" s="22">
        <f>gamma_oil_*1000</f>
        <v>860</v>
      </c>
      <c r="F7" s="23" t="s">
        <v>149</v>
      </c>
    </row>
    <row r="8" spans="1:7" ht="18.75" outlineLevel="1" x14ac:dyDescent="0.35">
      <c r="B8" s="8" t="s">
        <v>141</v>
      </c>
      <c r="C8" s="5">
        <v>1</v>
      </c>
      <c r="D8" s="10"/>
      <c r="E8" s="22">
        <f>gamma_wat_*1000</f>
        <v>1000</v>
      </c>
      <c r="F8" s="23" t="s">
        <v>149</v>
      </c>
    </row>
    <row r="9" spans="1:7" ht="18.75" outlineLevel="1" x14ac:dyDescent="0.35">
      <c r="B9" s="8" t="s">
        <v>140</v>
      </c>
      <c r="C9" s="5">
        <v>0.81</v>
      </c>
      <c r="D9" s="10"/>
      <c r="E9" s="22">
        <f>gamma_gas_*1.22</f>
        <v>0.98820000000000008</v>
      </c>
      <c r="F9" s="23" t="s">
        <v>149</v>
      </c>
    </row>
    <row r="10" spans="1:7" ht="18.75" outlineLevel="1" x14ac:dyDescent="0.35">
      <c r="B10" s="11" t="s">
        <v>142</v>
      </c>
      <c r="C10" s="5">
        <v>80</v>
      </c>
      <c r="D10" s="8" t="s">
        <v>143</v>
      </c>
      <c r="E10" s="24">
        <f>Rsb_/gamma_oil_</f>
        <v>93.023255813953483</v>
      </c>
      <c r="F10" s="23" t="s">
        <v>162</v>
      </c>
    </row>
    <row r="11" spans="1:7" ht="18.75" outlineLevel="1" x14ac:dyDescent="0.35">
      <c r="B11" s="11" t="s">
        <v>144</v>
      </c>
      <c r="C11" s="5">
        <v>80</v>
      </c>
      <c r="D11" s="8" t="s">
        <v>143</v>
      </c>
      <c r="E11" s="24">
        <f>Rsb_/gamma_oil_</f>
        <v>93.023255813953483</v>
      </c>
      <c r="F11" s="23" t="s">
        <v>162</v>
      </c>
    </row>
    <row r="12" spans="1:7" ht="18" outlineLevel="1" x14ac:dyDescent="0.35">
      <c r="B12" s="8" t="s">
        <v>146</v>
      </c>
      <c r="C12" s="5">
        <v>120</v>
      </c>
      <c r="D12" s="8" t="s">
        <v>136</v>
      </c>
      <c r="E12" s="24">
        <f>Pb_*1.01325/10</f>
        <v>12.159000000000001</v>
      </c>
      <c r="F12" s="23" t="s">
        <v>137</v>
      </c>
    </row>
    <row r="13" spans="1:7" ht="18" outlineLevel="1" x14ac:dyDescent="0.35">
      <c r="B13" s="8" t="s">
        <v>145</v>
      </c>
      <c r="C13" s="5">
        <v>100</v>
      </c>
      <c r="D13" s="8" t="s">
        <v>130</v>
      </c>
      <c r="E13" s="24">
        <f>Tres_*9/5+32</f>
        <v>212</v>
      </c>
      <c r="F13" s="23" t="s">
        <v>138</v>
      </c>
    </row>
    <row r="14" spans="1:7" ht="18" outlineLevel="1" x14ac:dyDescent="0.35">
      <c r="B14" s="11" t="s">
        <v>147</v>
      </c>
      <c r="C14" s="5">
        <v>1.2</v>
      </c>
      <c r="D14" s="8" t="s">
        <v>129</v>
      </c>
      <c r="E14" s="27"/>
      <c r="F14" s="10"/>
    </row>
    <row r="15" spans="1:7" ht="18" outlineLevel="1" x14ac:dyDescent="0.35">
      <c r="B15" s="12" t="s">
        <v>148</v>
      </c>
      <c r="C15" s="5">
        <v>1</v>
      </c>
      <c r="D15" s="8" t="s">
        <v>135</v>
      </c>
      <c r="E15" s="27"/>
      <c r="F15" s="10"/>
    </row>
    <row r="17" spans="1:22" x14ac:dyDescent="0.2">
      <c r="B17" s="17" t="s">
        <v>161</v>
      </c>
      <c r="C17" s="18" t="str">
        <f>[1]!PVT_encode_string(gamma_gas_,gamma_oil_,gamma_wat_,Rsb_,Rp_,Pb_,Tres_,Bob_,muob_)</f>
        <v>gamma_gas:0,810;gamma_oil:0,860;gamma_wat:1,000;rsb_m3m3:80,000;rp_m3m3:80,000;pb_atma:120,000;tres_C:100,000;bob_m3m3:1,200;muob_cP:1,000;PVTcorr:0;ksep_fr:0,000;pksep_atma:-1,000;tksep_C:-1,000;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9" spans="1:22" x14ac:dyDescent="0.2">
      <c r="A19" t="s">
        <v>131</v>
      </c>
    </row>
    <row r="20" spans="1:22" outlineLevel="1" x14ac:dyDescent="0.2">
      <c r="A20" t="s">
        <v>132</v>
      </c>
    </row>
    <row r="21" spans="1:22" outlineLevel="1" x14ac:dyDescent="0.2"/>
    <row r="22" spans="1:22" outlineLevel="1" x14ac:dyDescent="0.2">
      <c r="H22" s="7"/>
    </row>
    <row r="23" spans="1:22" ht="15.75" outlineLevel="1" x14ac:dyDescent="0.2">
      <c r="B23" s="13" t="s">
        <v>0</v>
      </c>
      <c r="C23" s="13" t="s">
        <v>133</v>
      </c>
      <c r="D23" s="13" t="s">
        <v>152</v>
      </c>
      <c r="E23" s="13" t="s">
        <v>153</v>
      </c>
      <c r="F23" s="14" t="s">
        <v>154</v>
      </c>
      <c r="G23" s="15" t="s">
        <v>155</v>
      </c>
      <c r="H23" s="15" t="s">
        <v>156</v>
      </c>
      <c r="I23" s="13" t="s">
        <v>157</v>
      </c>
      <c r="J23" s="13" t="s">
        <v>158</v>
      </c>
      <c r="K23" s="13" t="s">
        <v>159</v>
      </c>
      <c r="L23" s="13" t="s">
        <v>163</v>
      </c>
    </row>
    <row r="24" spans="1:22" outlineLevel="1" x14ac:dyDescent="0.2">
      <c r="B24" s="16">
        <v>1</v>
      </c>
      <c r="C24" s="16">
        <v>80</v>
      </c>
      <c r="D24" s="19">
        <f>[1]!PVT_Rs_m3m3(B24,C24,gamma_gas_,gamma_oil_,gamma_wat_,Rsb_,Rp_,Pb_,Tres_,Bob_,muob_)</f>
        <v>0.27349174723217989</v>
      </c>
      <c r="E24" s="20">
        <f>[1]!PVT_Bo_m3m3(B24,C24,gamma_gas_,gamma_oil_,gamma_wat_,Rsb_,Rp_,Pb_,Tres_,Bob_,muob_)</f>
        <v>1.0374688976697879</v>
      </c>
      <c r="F24" s="19">
        <f>[1]!PVT_Muo_cP(B24,C24,gamma_gas_,gamma_oil_,gamma_wat_,Rsb_,Rp_,Pb_,Tres_,Bob_,muob_)</f>
        <v>3.4463442264242894</v>
      </c>
      <c r="G24" s="21">
        <f>[1]!PVT_Mug_cP(B24,C24,gamma_gas_,gamma_oil_,gamma_wat_,Rsb_,Rp_,Pb_,Pb_,Bob_,muob_)</f>
        <v>1.2059353211390567E-2</v>
      </c>
      <c r="H24" s="20">
        <f>[1]!PVT_Muw_cP(B24,C24,gamma_gas_,gamma_oil_,gamma_wat_,Rsb_,Rp_,Pb_,Tres_,Bob_,muob_)</f>
        <v>0.33586886209810729</v>
      </c>
      <c r="I24" s="19">
        <f>[1]!PVT_Rhog_kgm3(B24,C24,gamma_gas_,gamma_oil_,gamma_wat_,Rsb_,Rp_,Pb_,Tres_,Bob_,muob_)</f>
        <v>0.81937733452615791</v>
      </c>
      <c r="J24" s="19">
        <f>[1]!PVT_Rhow_kgm3(B24,C24,gamma_gas_,gamma_oil_,gamma_wat_,Rsb_,Rp_,Pb_,Tres_,Bob_,muob_)</f>
        <v>970.56653980677311</v>
      </c>
      <c r="K24" s="19">
        <f>[1]!PVT_Rhoo_kgm3(B24,C24,gamma_gas_,gamma_oil_,gamma_wat_,Rsb_,Rp_,Pb_,Tres_,Bob_,muob_)</f>
        <v>829.20137950637934</v>
      </c>
      <c r="L24" s="28">
        <f>[1]!PVT_Bg_m3m3(B24,C24,gamma_gas_,gamma_oil_,gamma_wat_,Rsb_,Rp_,Pb_,Tres_,Bob_,muob_,0,,,,PVT_str_)</f>
        <v>1.2085683358332402</v>
      </c>
    </row>
    <row r="25" spans="1:22" outlineLevel="1" x14ac:dyDescent="0.2">
      <c r="B25" s="16">
        <v>5</v>
      </c>
      <c r="C25" s="16">
        <f>C24</f>
        <v>80</v>
      </c>
      <c r="D25" s="19">
        <f>[1]!PVT_Rs_m3m3(B25,C25,gamma_gas_,gamma_oil_,gamma_wat_,Rsb_,Rp_,Pb_,Tres_,Bob_,muob_)</f>
        <v>1.8989088169782065</v>
      </c>
      <c r="E25" s="20">
        <f>[1]!PVT_Bo_m3m3(B25,C25,gamma_gas_,gamma_oil_,gamma_wat_,Rsb_,Rp_,Pb_,Tres_,Bob_,muob_)</f>
        <v>1.0401369210362343</v>
      </c>
      <c r="F25" s="19">
        <f>[1]!PVT_Muo_cP(B25,C25,gamma_gas_,gamma_oil_,gamma_wat_,Rsb_,Rp_,Pb_,Tres_,Bob_,muob_)</f>
        <v>3.2336351614840253</v>
      </c>
      <c r="G25" s="21">
        <f>[1]!PVT_Mug_cP(B25,C25,gamma_gas_,gamma_oil_,gamma_wat_,Rsb_,Rp_,Pb_,Pb_,Bob_,muob_)</f>
        <v>1.2107192761995657E-2</v>
      </c>
      <c r="H25" s="20">
        <f>[1]!PVT_Muw_cP(B25,C25,gamma_gas_,gamma_oil_,gamma_wat_,Rsb_,Rp_,Pb_,Tres_,Bob_,muob_)</f>
        <v>0.3366698582445789</v>
      </c>
      <c r="I25" s="19">
        <f>[1]!PVT_Rhog_kgm3(B25,C25,gamma_gas_,gamma_oil_,gamma_wat_,Rsb_,Rp_,Pb_,Tres_,Bob_,muob_)</f>
        <v>4.1237052923205804</v>
      </c>
      <c r="J25" s="19">
        <f>[1]!PVT_Rhow_kgm3(B25,C25,gamma_gas_,gamma_oil_,gamma_wat_,Rsb_,Rp_,Pb_,Tres_,Bob_,muob_)</f>
        <v>970.6078507425874</v>
      </c>
      <c r="K25" s="19">
        <f>[1]!PVT_Rhoo_kgm3(B25,C25,gamma_gas_,gamma_oil_,gamma_wat_,Rsb_,Rp_,Pb_,Tres_,Bob_,muob_)</f>
        <v>828.62082775768931</v>
      </c>
      <c r="L25" s="28">
        <f>[1]!PVT_Bg_m3m3(B25,C25,gamma_gas_,gamma_oil_,gamma_wat_,Rsb_,Rp_,Pb_,Tres_,Bob_,muob_,0,,,,PVT_str_)</f>
        <v>0.24101875117987956</v>
      </c>
    </row>
    <row r="26" spans="1:22" outlineLevel="1" x14ac:dyDescent="0.2">
      <c r="B26" s="16">
        <v>10</v>
      </c>
      <c r="C26" s="16">
        <f t="shared" ref="C26:C49" si="0">C25</f>
        <v>80</v>
      </c>
      <c r="D26" s="19">
        <f>[1]!PVT_Rs_m3m3(B26,C26,gamma_gas_,gamma_oil_,gamma_wat_,Rsb_,Rp_,Pb_,Tres_,Bob_,muob_)</f>
        <v>4.3746592004508686</v>
      </c>
      <c r="E26" s="20">
        <f>[1]!PVT_Bo_m3m3(B26,C26,gamma_gas_,gamma_oil_,gamma_wat_,Rsb_,Rp_,Pb_,Tres_,Bob_,muob_)</f>
        <v>1.0442352637125814</v>
      </c>
      <c r="F26" s="19">
        <f>[1]!PVT_Muo_cP(B26,C26,gamma_gas_,gamma_oil_,gamma_wat_,Rsb_,Rp_,Pb_,Tres_,Bob_,muob_)</f>
        <v>2.9618585411030036</v>
      </c>
      <c r="G26" s="21">
        <f>[1]!PVT_Mug_cP(B26,C26,gamma_gas_,gamma_oil_,gamma_wat_,Rsb_,Rp_,Pb_,Pb_,Bob_,muob_)</f>
        <v>1.2187318955247543E-2</v>
      </c>
      <c r="H26" s="20">
        <f>[1]!PVT_Muw_cP(B26,C26,gamma_gas_,gamma_oil_,gamma_wat_,Rsb_,Rp_,Pb_,Tres_,Bob_,muob_)</f>
        <v>0.33768124309210917</v>
      </c>
      <c r="I26" s="19">
        <f>[1]!PVT_Rhog_kgm3(B26,C26,gamma_gas_,gamma_oil_,gamma_wat_,Rsb_,Rp_,Pb_,Tres_,Bob_,muob_)</f>
        <v>8.3110289855037642</v>
      </c>
      <c r="J26" s="19">
        <f>[1]!PVT_Rhow_kgm3(B26,C26,gamma_gas_,gamma_oil_,gamma_wat_,Rsb_,Rp_,Pb_,Tres_,Bob_,muob_)</f>
        <v>970.66190643699338</v>
      </c>
      <c r="K26" s="19">
        <f>[1]!PVT_Rhoo_kgm3(B26,C26,gamma_gas_,gamma_oil_,gamma_wat_,Rsb_,Rp_,Pb_,Tres_,Bob_,muob_)</f>
        <v>827.7148762958318</v>
      </c>
      <c r="L26" s="28">
        <f>[1]!PVT_Bg_m3m3(B26,C26,gamma_gas_,gamma_oil_,gamma_wat_,Rsb_,Rp_,Pb_,Tres_,Bob_,muob_,0,,,,PVT_str_)</f>
        <v>0.12016940975763117</v>
      </c>
    </row>
    <row r="27" spans="1:22" outlineLevel="1" x14ac:dyDescent="0.2">
      <c r="B27" s="16">
        <v>20</v>
      </c>
      <c r="C27" s="16">
        <f t="shared" si="0"/>
        <v>80</v>
      </c>
      <c r="D27" s="19">
        <f>[1]!PVT_Rs_m3m3(B27,C27,gamma_gas_,gamma_oil_,gamma_wat_,Rsb_,Rp_,Pb_,Tres_,Bob_,muob_)</f>
        <v>10.078231744978554</v>
      </c>
      <c r="E27" s="20">
        <f>[1]!PVT_Bo_m3m3(B27,C27,gamma_gas_,gamma_oil_,gamma_wat_,Rsb_,Rp_,Pb_,Tres_,Bob_,muob_)</f>
        <v>1.053826346244561</v>
      </c>
      <c r="F27" s="19">
        <f>[1]!PVT_Muo_cP(B27,C27,gamma_gas_,gamma_oil_,gamma_wat_,Rsb_,Rp_,Pb_,Tres_,Bob_,muob_)</f>
        <v>2.498636943003921</v>
      </c>
      <c r="G27" s="21">
        <f>[1]!PVT_Mug_cP(B27,C27,gamma_gas_,gamma_oil_,gamma_wat_,Rsb_,Rp_,Pb_,Pb_,Bob_,muob_)</f>
        <v>1.238888590743391E-2</v>
      </c>
      <c r="H27" s="20">
        <f>[1]!PVT_Muw_cP(B27,C27,gamma_gas_,gamma_oil_,gamma_wat_,Rsb_,Rp_,Pb_,Tres_,Bob_,muob_)</f>
        <v>0.33973781166863876</v>
      </c>
      <c r="I27" s="19">
        <f>[1]!PVT_Rhog_kgm3(B27,C27,gamma_gas_,gamma_oil_,gamma_wat_,Rsb_,Rp_,Pb_,Tres_,Bob_,muob_)</f>
        <v>16.846534268689066</v>
      </c>
      <c r="J27" s="19">
        <f>[1]!PVT_Rhow_kgm3(B27,C27,gamma_gas_,gamma_oil_,gamma_wat_,Rsb_,Rp_,Pb_,Tres_,Bob_,muob_)</f>
        <v>970.77807803228427</v>
      </c>
      <c r="K27" s="19">
        <f>[1]!PVT_Rhoo_kgm3(B27,C27,gamma_gas_,gamma_oil_,gamma_wat_,Rsb_,Rp_,Pb_,Tres_,Bob_,muob_)</f>
        <v>825.53751805101138</v>
      </c>
      <c r="L27" s="28">
        <f>[1]!PVT_Bg_m3m3(B27,C27,gamma_gas_,gamma_oil_,gamma_wat_,Rsb_,Rp_,Pb_,Tres_,Bob_,muob_,0,,,,PVT_str_)</f>
        <v>5.9853521120570283E-2</v>
      </c>
    </row>
    <row r="28" spans="1:22" outlineLevel="1" x14ac:dyDescent="0.2">
      <c r="B28" s="16">
        <v>40</v>
      </c>
      <c r="C28" s="16">
        <f t="shared" si="0"/>
        <v>80</v>
      </c>
      <c r="D28" s="19">
        <f>[1]!PVT_Rs_m3m3(B28,C28,gamma_gas_,gamma_oil_,gamma_wat_,Rsb_,Rp_,Pb_,Tres_,Bob_,muob_)</f>
        <v>23.217981207547599</v>
      </c>
      <c r="E28" s="20">
        <f>[1]!PVT_Bo_m3m3(B28,C28,gamma_gas_,gamma_oil_,gamma_wat_,Rsb_,Rp_,Pb_,Tres_,Bob_,muob_)</f>
        <v>1.0766280968933539</v>
      </c>
      <c r="F28" s="19">
        <f>[1]!PVT_Muo_cP(B28,C28,gamma_gas_,gamma_oil_,gamma_wat_,Rsb_,Rp_,Pb_,Tres_,Bob_,muob_)</f>
        <v>1.8766510716147229</v>
      </c>
      <c r="G28" s="21">
        <f>[1]!PVT_Mug_cP(B28,C28,gamma_gas_,gamma_oil_,gamma_wat_,Rsb_,Rp_,Pb_,Pb_,Bob_,muob_)</f>
        <v>1.2908515352492692E-2</v>
      </c>
      <c r="H28" s="20">
        <f>[1]!PVT_Muw_cP(B28,C28,gamma_gas_,gamma_oil_,gamma_wat_,Rsb_,Rp_,Pb_,Tres_,Bob_,muob_)</f>
        <v>0.34398614434757446</v>
      </c>
      <c r="I28" s="19">
        <f>[1]!PVT_Rhog_kgm3(B28,C28,gamma_gas_,gamma_oil_,gamma_wat_,Rsb_,Rp_,Pb_,Tres_,Bob_,muob_)</f>
        <v>34.342622955856108</v>
      </c>
      <c r="J28" s="19">
        <f>[1]!PVT_Rhow_kgm3(B28,C28,gamma_gas_,gamma_oil_,gamma_wat_,Rsb_,Rp_,Pb_,Tres_,Bob_,muob_)</f>
        <v>971.04268997016459</v>
      </c>
      <c r="K28" s="19">
        <f>[1]!PVT_Rhoo_kgm3(B28,C28,gamma_gas_,gamma_oil_,gamma_wat_,Rsb_,Rp_,Pb_,Tres_,Bob_,muob_)</f>
        <v>820.13090939877736</v>
      </c>
      <c r="L28" s="28">
        <f>[1]!PVT_Bg_m3m3(B28,C28,gamma_gas_,gamma_oil_,gamma_wat_,Rsb_,Rp_,Pb_,Tres_,Bob_,muob_,0,,,,PVT_str_)</f>
        <v>2.986474759953436E-2</v>
      </c>
    </row>
    <row r="29" spans="1:22" outlineLevel="1" x14ac:dyDescent="0.2">
      <c r="B29" s="16">
        <v>60</v>
      </c>
      <c r="C29" s="16">
        <f t="shared" si="0"/>
        <v>80</v>
      </c>
      <c r="D29" s="19">
        <f>[1]!PVT_Rs_m3m3(B29,C29,gamma_gas_,gamma_oil_,gamma_wat_,Rsb_,Rp_,Pb_,Tres_,Bob_,muob_)</f>
        <v>37.83017333901892</v>
      </c>
      <c r="E29" s="20">
        <f>[1]!PVT_Bo_m3m3(B29,C29,gamma_gas_,gamma_oil_,gamma_wat_,Rsb_,Rp_,Pb_,Tres_,Bob_,muob_)</f>
        <v>1.1029740938417225</v>
      </c>
      <c r="F29" s="19">
        <f>[1]!PVT_Muo_cP(B29,C29,gamma_gas_,gamma_oil_,gamma_wat_,Rsb_,Rp_,Pb_,Tres_,Bob_,muob_)</f>
        <v>1.5004470360892632</v>
      </c>
      <c r="G29" s="21">
        <f>[1]!PVT_Mug_cP(B29,C29,gamma_gas_,gamma_oil_,gamma_wat_,Rsb_,Rp_,Pb_,Pb_,Bob_,muob_)</f>
        <v>1.3546588499853221E-2</v>
      </c>
      <c r="H29" s="20">
        <f>[1]!PVT_Muw_cP(B29,C29,gamma_gas_,gamma_oil_,gamma_wat_,Rsb_,Rp_,Pb_,Tres_,Bob_,muob_)</f>
        <v>0.34841473772767878</v>
      </c>
      <c r="I29" s="19">
        <f>[1]!PVT_Rhog_kgm3(B29,C29,gamma_gas_,gamma_oil_,gamma_wat_,Rsb_,Rp_,Pb_,Tres_,Bob_,muob_)</f>
        <v>52.021157916412513</v>
      </c>
      <c r="J29" s="19">
        <f>[1]!PVT_Rhow_kgm3(B29,C29,gamma_gas_,gamma_oil_,gamma_wat_,Rsb_,Rp_,Pb_,Tres_,Bob_,muob_)</f>
        <v>971.35038666714604</v>
      </c>
      <c r="K29" s="19">
        <f>[1]!PVT_Rhoo_kgm3(B29,C29,gamma_gas_,gamma_oil_,gamma_wat_,Rsb_,Rp_,Pb_,Tres_,Bob_,muob_)</f>
        <v>813.65090481543893</v>
      </c>
      <c r="L29" s="28">
        <f>[1]!PVT_Bg_m3m3(B29,C29,gamma_gas_,gamma_oil_,gamma_wat_,Rsb_,Rp_,Pb_,Tres_,Bob_,muob_,0,,,,PVT_str_)</f>
        <v>1.9991336924995159E-2</v>
      </c>
    </row>
    <row r="30" spans="1:22" outlineLevel="1" x14ac:dyDescent="0.2">
      <c r="B30" s="16">
        <v>80</v>
      </c>
      <c r="C30" s="16">
        <f t="shared" si="0"/>
        <v>80</v>
      </c>
      <c r="D30" s="19">
        <f>[1]!PVT_Rs_m3m3(B30,C30,gamma_gas_,gamma_oil_,gamma_wat_,Rsb_,Rp_,Pb_,Tres_,Bob_,muob_)</f>
        <v>53.489011266547386</v>
      </c>
      <c r="E30" s="20">
        <f>[1]!PVT_Bo_m3m3(B30,C30,gamma_gas_,gamma_oil_,gamma_wat_,Rsb_,Rp_,Pb_,Tres_,Bob_,muob_)</f>
        <v>1.1321830324865976</v>
      </c>
      <c r="F30" s="19">
        <f>[1]!PVT_Muo_cP(B30,C30,gamma_gas_,gamma_oil_,gamma_wat_,Rsb_,Rp_,Pb_,Tres_,Bob_,muob_)</f>
        <v>1.2534003305959938</v>
      </c>
      <c r="G30" s="21">
        <f>[1]!PVT_Mug_cP(B30,C30,gamma_gas_,gamma_oil_,gamma_wat_,Rsb_,Rp_,Pb_,Pb_,Bob_,muob_)</f>
        <v>1.4277475447539722E-2</v>
      </c>
      <c r="H30" s="20">
        <f>[1]!PVT_Muw_cP(B30,C30,gamma_gas_,gamma_oil_,gamma_wat_,Rsb_,Rp_,Pb_,Tres_,Bob_,muob_)</f>
        <v>0.35302359180895171</v>
      </c>
      <c r="I30" s="19">
        <f>[1]!PVT_Rhog_kgm3(B30,C30,gamma_gas_,gamma_oil_,gamma_wat_,Rsb_,Rp_,Pb_,Tres_,Bob_,muob_)</f>
        <v>69.493695380599092</v>
      </c>
      <c r="J30" s="19">
        <f>[1]!PVT_Rhow_kgm3(B30,C30,gamma_gas_,gamma_oil_,gamma_wat_,Rsb_,Rp_,Pb_,Tres_,Bob_,muob_)</f>
        <v>971.70124991871342</v>
      </c>
      <c r="K30" s="19">
        <f>[1]!PVT_Rhoo_kgm3(B30,C30,gamma_gas_,gamma_oil_,gamma_wat_,Rsb_,Rp_,Pb_,Tres_,Bob_,muob_)</f>
        <v>806.34620826021182</v>
      </c>
      <c r="L30" s="28">
        <f>[1]!PVT_Bg_m3m3(B30,C30,gamma_gas_,gamma_oil_,gamma_wat_,Rsb_,Rp_,Pb_,Tres_,Bob_,muob_,0,,,,PVT_str_)</f>
        <v>1.513280427885951E-2</v>
      </c>
    </row>
    <row r="31" spans="1:22" outlineLevel="1" x14ac:dyDescent="0.2">
      <c r="B31" s="16">
        <v>100</v>
      </c>
      <c r="C31" s="16">
        <f t="shared" si="0"/>
        <v>80</v>
      </c>
      <c r="D31" s="19">
        <f>[1]!PVT_Rs_m3m3(B31,C31,gamma_gas_,gamma_oil_,gamma_wat_,Rsb_,Rp_,Pb_,Tres_,Bob_,muob_)</f>
        <v>69.975212465342153</v>
      </c>
      <c r="E31" s="20">
        <f>[1]!PVT_Bo_m3m3(B31,C31,gamma_gas_,gamma_oil_,gamma_wat_,Rsb_,Rp_,Pb_,Tres_,Bob_,muob_)</f>
        <v>1.1638737482417305</v>
      </c>
      <c r="F31" s="19">
        <f>[1]!PVT_Muo_cP(B31,C31,gamma_gas_,gamma_oil_,gamma_wat_,Rsb_,Rp_,Pb_,Tres_,Bob_,muob_)</f>
        <v>1.0798066537745366</v>
      </c>
      <c r="G31" s="21">
        <f>[1]!PVT_Mug_cP(B31,C31,gamma_gas_,gamma_oil_,gamma_wat_,Rsb_,Rp_,Pb_,Pb_,Bob_,muob_)</f>
        <v>1.5081559965179573E-2</v>
      </c>
      <c r="H31" s="20">
        <f>[1]!PVT_Muw_cP(B31,C31,gamma_gas_,gamma_oil_,gamma_wat_,Rsb_,Rp_,Pb_,Tres_,Bob_,muob_)</f>
        <v>0.3578127065913933</v>
      </c>
      <c r="I31" s="19">
        <f>[1]!PVT_Rhog_kgm3(B31,C31,gamma_gas_,gamma_oil_,gamma_wat_,Rsb_,Rp_,Pb_,Tres_,Bob_,muob_)</f>
        <v>86.467193698138104</v>
      </c>
      <c r="J31" s="19">
        <f>[1]!PVT_Rhow_kgm3(B31,C31,gamma_gas_,gamma_oil_,gamma_wat_,Rsb_,Rp_,Pb_,Tres_,Bob_,muob_)</f>
        <v>972.09537309020902</v>
      </c>
      <c r="K31" s="19">
        <f>[1]!PVT_Rhoo_kgm3(B31,C31,gamma_gas_,gamma_oil_,gamma_wat_,Rsb_,Rp_,Pb_,Tres_,Bob_,muob_)</f>
        <v>798.40778454676195</v>
      </c>
      <c r="L31" s="28">
        <f>[1]!PVT_Bg_m3m3(B31,C31,gamma_gas_,gamma_oil_,gamma_wat_,Rsb_,Rp_,Pb_,Tres_,Bob_,muob_,0,,,,PVT_str_)</f>
        <v>1.227337069167502E-2</v>
      </c>
    </row>
    <row r="32" spans="1:22" outlineLevel="1" x14ac:dyDescent="0.2">
      <c r="B32" s="16">
        <v>120</v>
      </c>
      <c r="C32" s="16">
        <f t="shared" si="0"/>
        <v>80</v>
      </c>
      <c r="D32" s="19">
        <f>[1]!PVT_Rs_m3m3(B32,C32,gamma_gas_,gamma_oil_,gamma_wat_,Rsb_,Rp_,Pb_,Tres_,Bob_,muob_)</f>
        <v>80</v>
      </c>
      <c r="E32" s="20">
        <f>[1]!PVT_Bo_m3m3(B32,C32,gamma_gas_,gamma_oil_,gamma_wat_,Rsb_,Rp_,Pb_,Tres_,Bob_,muob_)</f>
        <v>1.1807475652945436</v>
      </c>
      <c r="F32" s="19">
        <f>[1]!PVT_Muo_cP(B32,C32,gamma_gas_,gamma_oil_,gamma_wat_,Rsb_,Rp_,Pb_,Tres_,Bob_,muob_)</f>
        <v>1.0142345648019659</v>
      </c>
      <c r="G32" s="21">
        <f>[1]!PVT_Mug_cP(B32,C32,gamma_gas_,gamma_oil_,gamma_wat_,Rsb_,Rp_,Pb_,Pb_,Bob_,muob_)</f>
        <v>1.5942331647534887E-2</v>
      </c>
      <c r="H32" s="20">
        <f>[1]!PVT_Muw_cP(B32,C32,gamma_gas_,gamma_oil_,gamma_wat_,Rsb_,Rp_,Pb_,Tres_,Bob_,muob_)</f>
        <v>0.36278208207500345</v>
      </c>
      <c r="I32" s="19">
        <f>[1]!PVT_Rhog_kgm3(B32,C32,gamma_gas_,gamma_oil_,gamma_wat_,Rsb_,Rp_,Pb_,Tres_,Bob_,muob_)</f>
        <v>102.74696504047166</v>
      </c>
      <c r="J32" s="19">
        <f>[1]!PVT_Rhow_kgm3(B32,C32,gamma_gas_,gamma_oil_,gamma_wat_,Rsb_,Rp_,Pb_,Tres_,Bob_,muob_)</f>
        <v>972.53286117907339</v>
      </c>
      <c r="K32" s="19">
        <f>[1]!PVT_Rhoo_kgm3(B32,C32,gamma_gas_,gamma_oil_,gamma_wat_,Rsb_,Rp_,Pb_,Tres_,Bob_,muob_)</f>
        <v>795.3996159761042</v>
      </c>
      <c r="L32" s="28">
        <f>[1]!PVT_Bg_m3m3(B32,C32,gamma_gas_,gamma_oil_,gamma_wat_,Rsb_,Rp_,Pb_,Tres_,Bob_,muob_,0,,,,PVT_str_)</f>
        <v>1.0410003708211005E-2</v>
      </c>
    </row>
    <row r="33" spans="2:12" outlineLevel="1" x14ac:dyDescent="0.2">
      <c r="B33" s="16">
        <v>140</v>
      </c>
      <c r="C33" s="16">
        <f t="shared" si="0"/>
        <v>80</v>
      </c>
      <c r="D33" s="19">
        <f>[1]!PVT_Rs_m3m3(B33,C33,gamma_gas_,gamma_oil_,gamma_wat_,Rsb_,Rp_,Pb_,Tres_,Bob_,muob_)</f>
        <v>80</v>
      </c>
      <c r="E33" s="20">
        <f>[1]!PVT_Bo_m3m3(B33,C33,gamma_gas_,gamma_oil_,gamma_wat_,Rsb_,Rp_,Pb_,Tres_,Bob_,muob_)</f>
        <v>1.1756639894080549</v>
      </c>
      <c r="F33" s="19">
        <f>[1]!PVT_Muo_cP(B33,C33,gamma_gas_,gamma_oil_,gamma_wat_,Rsb_,Rp_,Pb_,Tres_,Bob_,muob_)</f>
        <v>1.0511429363265428</v>
      </c>
      <c r="G33" s="21">
        <f>[1]!PVT_Mug_cP(B33,C33,gamma_gas_,gamma_oil_,gamma_wat_,Rsb_,Rp_,Pb_,Pb_,Bob_,muob_)</f>
        <v>1.6846675130245223E-2</v>
      </c>
      <c r="H33" s="20">
        <f>[1]!PVT_Muw_cP(B33,C33,gamma_gas_,gamma_oil_,gamma_wat_,Rsb_,Rp_,Pb_,Tres_,Bob_,muob_)</f>
        <v>0.36793171825978227</v>
      </c>
      <c r="I33" s="19">
        <f>[1]!PVT_Rhog_kgm3(B33,C33,gamma_gas_,gamma_oil_,gamma_wat_,Rsb_,Rp_,Pb_,Tres_,Bob_,muob_)</f>
        <v>118.23508091041251</v>
      </c>
      <c r="J33" s="19">
        <f>[1]!PVT_Rhow_kgm3(B33,C33,gamma_gas_,gamma_oil_,gamma_wat_,Rsb_,Rp_,Pb_,Tres_,Bob_,muob_)</f>
        <v>973.01383088495345</v>
      </c>
      <c r="K33" s="19">
        <f>[1]!PVT_Rhoo_kgm3(B33,C33,gamma_gas_,gamma_oil_,gamma_wat_,Rsb_,Rp_,Pb_,Tres_,Bob_,muob_)</f>
        <v>798.8389271605306</v>
      </c>
      <c r="L33" s="28">
        <f>[1]!PVT_Bg_m3m3(B33,C33,gamma_gas_,gamma_oil_,gamma_wat_,Rsb_,Rp_,Pb_,Tres_,Bob_,muob_,0,,,,PVT_str_)</f>
        <v>9.1143114656344441E-3</v>
      </c>
    </row>
    <row r="34" spans="2:12" outlineLevel="1" x14ac:dyDescent="0.2">
      <c r="B34" s="16">
        <v>160</v>
      </c>
      <c r="C34" s="16">
        <f t="shared" si="0"/>
        <v>80</v>
      </c>
      <c r="D34" s="19">
        <f>[1]!PVT_Rs_m3m3(B34,C34,gamma_gas_,gamma_oil_,gamma_wat_,Rsb_,Rp_,Pb_,Tres_,Bob_,muob_)</f>
        <v>80</v>
      </c>
      <c r="E34" s="20">
        <f>[1]!PVT_Bo_m3m3(B34,C34,gamma_gas_,gamma_oil_,gamma_wat_,Rsb_,Rp_,Pb_,Tres_,Bob_,muob_)</f>
        <v>1.1718656758425399</v>
      </c>
      <c r="F34" s="19">
        <f>[1]!PVT_Muo_cP(B34,C34,gamma_gas_,gamma_oil_,gamma_wat_,Rsb_,Rp_,Pb_,Tres_,Bob_,muob_)</f>
        <v>1.0936885546910942</v>
      </c>
      <c r="G34" s="21">
        <f>[1]!PVT_Mug_cP(B34,C34,gamma_gas_,gamma_oil_,gamma_wat_,Rsb_,Rp_,Pb_,Pb_,Bob_,muob_)</f>
        <v>1.778627391722987E-2</v>
      </c>
      <c r="H34" s="20">
        <f>[1]!PVT_Muw_cP(B34,C34,gamma_gas_,gamma_oil_,gamma_wat_,Rsb_,Rp_,Pb_,Tres_,Bob_,muob_)</f>
        <v>0.3732616151457297</v>
      </c>
      <c r="I34" s="19">
        <f>[1]!PVT_Rhog_kgm3(B34,C34,gamma_gas_,gamma_oil_,gamma_wat_,Rsb_,Rp_,Pb_,Tres_,Bob_,muob_)</f>
        <v>132.92865197241386</v>
      </c>
      <c r="J34" s="19">
        <f>[1]!PVT_Rhow_kgm3(B34,C34,gamma_gas_,gamma_oil_,gamma_wat_,Rsb_,Rp_,Pb_,Tres_,Bob_,muob_)</f>
        <v>973.53841068777274</v>
      </c>
      <c r="K34" s="19">
        <f>[1]!PVT_Rhoo_kgm3(B34,C34,gamma_gas_,gamma_oil_,gamma_wat_,Rsb_,Rp_,Pb_,Tres_,Bob_,muob_)</f>
        <v>801.42816652152976</v>
      </c>
      <c r="L34" s="28">
        <f>[1]!PVT_Bg_m3m3(B34,C34,gamma_gas_,gamma_oil_,gamma_wat_,Rsb_,Rp_,Pb_,Tres_,Bob_,muob_,0,,,,PVT_str_)</f>
        <v>8.1732331538435649E-3</v>
      </c>
    </row>
    <row r="35" spans="2:12" outlineLevel="1" x14ac:dyDescent="0.2">
      <c r="B35" s="16">
        <v>180</v>
      </c>
      <c r="C35" s="16">
        <f t="shared" si="0"/>
        <v>80</v>
      </c>
      <c r="D35" s="19">
        <f>[1]!PVT_Rs_m3m3(B35,C35,gamma_gas_,gamma_oil_,gamma_wat_,Rsb_,Rp_,Pb_,Tres_,Bob_,muob_)</f>
        <v>80</v>
      </c>
      <c r="E35" s="20">
        <f>[1]!PVT_Bo_m3m3(B35,C35,gamma_gas_,gamma_oil_,gamma_wat_,Rsb_,Rp_,Pb_,Tres_,Bob_,muob_)</f>
        <v>1.1689199180055034</v>
      </c>
      <c r="F35" s="19">
        <f>[1]!PVT_Muo_cP(B35,C35,gamma_gas_,gamma_oil_,gamma_wat_,Rsb_,Rp_,Pb_,Tres_,Bob_,muob_)</f>
        <v>1.1413435273675852</v>
      </c>
      <c r="G35" s="21">
        <f>[1]!PVT_Mug_cP(B35,C35,gamma_gas_,gamma_oil_,gamma_wat_,Rsb_,Rp_,Pb_,Pb_,Bob_,muob_)</f>
        <v>1.8759718979044708E-2</v>
      </c>
      <c r="H35" s="20">
        <f>[1]!PVT_Muw_cP(B35,C35,gamma_gas_,gamma_oil_,gamma_wat_,Rsb_,Rp_,Pb_,Tres_,Bob_,muob_)</f>
        <v>0.37877177273284574</v>
      </c>
      <c r="I35" s="19">
        <f>[1]!PVT_Rhog_kgm3(B35,C35,gamma_gas_,gamma_oil_,gamma_wat_,Rsb_,Rp_,Pb_,Tres_,Bob_,muob_)</f>
        <v>146.92039526661807</v>
      </c>
      <c r="J35" s="19">
        <f>[1]!PVT_Rhow_kgm3(B35,C35,gamma_gas_,gamma_oil_,gamma_wat_,Rsb_,Rp_,Pb_,Tres_,Bob_,muob_)</f>
        <v>974.10674093385262</v>
      </c>
      <c r="K35" s="19">
        <f>[1]!PVT_Rhoo_kgm3(B35,C35,gamma_gas_,gamma_oil_,gamma_wat_,Rsb_,Rp_,Pb_,Tres_,Bob_,muob_)</f>
        <v>803.44782010599488</v>
      </c>
      <c r="L35" s="28">
        <f>[1]!PVT_Bg_m3m3(B35,C35,gamma_gas_,gamma_oil_,gamma_wat_,Rsb_,Rp_,Pb_,Tres_,Bob_,muob_,0,,,,PVT_str_)</f>
        <v>7.4693715689981757E-3</v>
      </c>
    </row>
    <row r="36" spans="2:12" outlineLevel="1" x14ac:dyDescent="0.2">
      <c r="B36" s="16">
        <v>200</v>
      </c>
      <c r="C36" s="16">
        <f t="shared" si="0"/>
        <v>80</v>
      </c>
      <c r="D36" s="19">
        <f>[1]!PVT_Rs_m3m3(B36,C36,gamma_gas_,gamma_oil_,gamma_wat_,Rsb_,Rp_,Pb_,Tres_,Bob_,muob_)</f>
        <v>80</v>
      </c>
      <c r="E36" s="20">
        <f>[1]!PVT_Bo_m3m3(B36,C36,gamma_gas_,gamma_oil_,gamma_wat_,Rsb_,Rp_,Pb_,Tres_,Bob_,muob_)</f>
        <v>1.1665686441218184</v>
      </c>
      <c r="F36" s="19">
        <f>[1]!PVT_Muo_cP(B36,C36,gamma_gas_,gamma_oil_,gamma_wat_,Rsb_,Rp_,Pb_,Tres_,Bob_,muob_)</f>
        <v>1.1936888274451496</v>
      </c>
      <c r="G36" s="21">
        <f>[1]!PVT_Mug_cP(B36,C36,gamma_gas_,gamma_oil_,gamma_wat_,Rsb_,Rp_,Pb_,Pb_,Bob_,muob_)</f>
        <v>1.9775208533050367E-2</v>
      </c>
      <c r="H36" s="20">
        <f>[1]!PVT_Muw_cP(B36,C36,gamma_gas_,gamma_oil_,gamma_wat_,Rsb_,Rp_,Pb_,Tres_,Bob_,muob_)</f>
        <v>0.38446219102113038</v>
      </c>
      <c r="I36" s="19">
        <f>[1]!PVT_Rhog_kgm3(B36,C36,gamma_gas_,gamma_oil_,gamma_wat_,Rsb_,Rp_,Pb_,Tres_,Bob_,muob_)</f>
        <v>160.40167071311862</v>
      </c>
      <c r="J36" s="19">
        <f>[1]!PVT_Rhow_kgm3(B36,C36,gamma_gas_,gamma_oil_,gamma_wat_,Rsb_,Rp_,Pb_,Tres_,Bob_,muob_)</f>
        <v>974.71897393020072</v>
      </c>
      <c r="K36" s="19">
        <f>[1]!PVT_Rhoo_kgm3(B36,C36,gamma_gas_,gamma_oil_,gamma_wat_,Rsb_,Rp_,Pb_,Tres_,Bob_,muob_)</f>
        <v>805.06720691691078</v>
      </c>
      <c r="L36" s="28">
        <f>[1]!PVT_Bg_m3m3(B36,C36,gamma_gas_,gamma_oil_,gamma_wat_,Rsb_,Rp_,Pb_,Tres_,Bob_,muob_,0,,,,PVT_str_)</f>
        <v>6.9331937177080239E-3</v>
      </c>
    </row>
    <row r="37" spans="2:12" outlineLevel="1" x14ac:dyDescent="0.2">
      <c r="B37" s="16">
        <v>220</v>
      </c>
      <c r="C37" s="16">
        <f t="shared" si="0"/>
        <v>80</v>
      </c>
      <c r="D37" s="19">
        <f>[1]!PVT_Rs_m3m3(B37,C37,gamma_gas_,gamma_oil_,gamma_wat_,Rsb_,Rp_,Pb_,Tres_,Bob_,muob_)</f>
        <v>80</v>
      </c>
      <c r="E37" s="20">
        <f>[1]!PVT_Bo_m3m3(B37,C37,gamma_gas_,gamma_oil_,gamma_wat_,Rsb_,Rp_,Pb_,Tres_,Bob_,muob_)</f>
        <v>1.1646483928719085</v>
      </c>
      <c r="F37" s="19">
        <f>[1]!PVT_Muo_cP(B37,C37,gamma_gas_,gamma_oil_,gamma_wat_,Rsb_,Rp_,Pb_,Tres_,Bob_,muob_)</f>
        <v>1.2503716967253771</v>
      </c>
      <c r="G37" s="21">
        <f>[1]!PVT_Mug_cP(B37,C37,gamma_gas_,gamma_oil_,gamma_wat_,Rsb_,Rp_,Pb_,Pb_,Bob_,muob_)</f>
        <v>2.0853680368474431E-2</v>
      </c>
      <c r="H37" s="20">
        <f>[1]!PVT_Muw_cP(B37,C37,gamma_gas_,gamma_oil_,gamma_wat_,Rsb_,Rp_,Pb_,Tres_,Bob_,muob_)</f>
        <v>0.39033287001058364</v>
      </c>
      <c r="I37" s="19">
        <f>[1]!PVT_Rhog_kgm3(B37,C37,gamma_gas_,gamma_oil_,gamma_wat_,Rsb_,Rp_,Pb_,Tres_,Bob_,muob_)</f>
        <v>173.66496493074359</v>
      </c>
      <c r="J37" s="19">
        <f>[1]!PVT_Rhow_kgm3(B37,C37,gamma_gas_,gamma_oil_,gamma_wat_,Rsb_,Rp_,Pb_,Tres_,Bob_,muob_)</f>
        <v>975.37527404707998</v>
      </c>
      <c r="K37" s="19">
        <f>[1]!PVT_Rhoo_kgm3(B37,C37,gamma_gas_,gamma_oil_,gamma_wat_,Rsb_,Rp_,Pb_,Tres_,Bob_,muob_)</f>
        <v>806.39458719735023</v>
      </c>
      <c r="L37" s="28">
        <f>[1]!PVT_Bg_m3m3(B37,C37,gamma_gas_,gamma_oil_,gamma_wat_,Rsb_,Rp_,Pb_,Tres_,Bob_,muob_,0,,,,PVT_str_)</f>
        <v>6.521360478155225E-3</v>
      </c>
    </row>
    <row r="38" spans="2:12" outlineLevel="1" x14ac:dyDescent="0.2">
      <c r="B38" s="16">
        <v>240</v>
      </c>
      <c r="C38" s="16">
        <f t="shared" si="0"/>
        <v>80</v>
      </c>
      <c r="D38" s="19">
        <f>[1]!PVT_Rs_m3m3(B38,C38,gamma_gas_,gamma_oil_,gamma_wat_,Rsb_,Rp_,Pb_,Tres_,Bob_,muob_)</f>
        <v>80</v>
      </c>
      <c r="E38" s="20">
        <f>[1]!PVT_Bo_m3m3(B38,C38,gamma_gas_,gamma_oil_,gamma_wat_,Rsb_,Rp_,Pb_,Tres_,Bob_,muob_)</f>
        <v>1.1630505982668056</v>
      </c>
      <c r="F38" s="19">
        <f>[1]!PVT_Muo_cP(B38,C38,gamma_gas_,gamma_oil_,gamma_wat_,Rsb_,Rp_,Pb_,Tres_,Bob_,muob_)</f>
        <v>1.3110782492038437</v>
      </c>
      <c r="G38" s="21">
        <f>[1]!PVT_Mug_cP(B38,C38,gamma_gas_,gamma_oil_,gamma_wat_,Rsb_,Rp_,Pb_,Pb_,Bob_,muob_)</f>
        <v>2.2031880691004677E-2</v>
      </c>
      <c r="H38" s="20">
        <f>[1]!PVT_Muw_cP(B38,C38,gamma_gas_,gamma_oil_,gamma_wat_,Rsb_,Rp_,Pb_,Tres_,Bob_,muob_)</f>
        <v>0.39638380970120551</v>
      </c>
      <c r="I38" s="19">
        <f>[1]!PVT_Rhog_kgm3(B38,C38,gamma_gas_,gamma_oil_,gamma_wat_,Rsb_,Rp_,Pb_,Tres_,Bob_,muob_)</f>
        <v>187.09774311486498</v>
      </c>
      <c r="J38" s="19">
        <f>[1]!PVT_Rhow_kgm3(B38,C38,gamma_gas_,gamma_oil_,gamma_wat_,Rsb_,Rp_,Pb_,Tres_,Bob_,muob_)</f>
        <v>976.07581782899126</v>
      </c>
      <c r="K38" s="19">
        <f>[1]!PVT_Rhoo_kgm3(B38,C38,gamma_gas_,gamma_oil_,gamma_wat_,Rsb_,Rp_,Pb_,Tres_,Bob_,muob_)</f>
        <v>807.50240909514912</v>
      </c>
      <c r="L38" s="28">
        <f>[1]!PVT_Bg_m3m3(B38,C38,gamma_gas_,gamma_oil_,gamma_wat_,Rsb_,Rp_,Pb_,Tres_,Bob_,muob_,0,,,,PVT_str_)</f>
        <v>6.2059473167393438E-3</v>
      </c>
    </row>
    <row r="39" spans="2:12" outlineLevel="1" x14ac:dyDescent="0.2">
      <c r="B39" s="16">
        <v>260</v>
      </c>
      <c r="C39" s="16">
        <f t="shared" si="0"/>
        <v>80</v>
      </c>
      <c r="D39" s="19">
        <f>[1]!PVT_Rs_m3m3(B39,C39,gamma_gas_,gamma_oil_,gamma_wat_,Rsb_,Rp_,Pb_,Tres_,Bob_,muob_)</f>
        <v>80</v>
      </c>
      <c r="E39" s="20">
        <f>[1]!PVT_Bo_m3m3(B39,C39,gamma_gas_,gamma_oil_,gamma_wat_,Rsb_,Rp_,Pb_,Tres_,Bob_,muob_)</f>
        <v>1.1617003304572127</v>
      </c>
      <c r="F39" s="19">
        <f>[1]!PVT_Muo_cP(B39,C39,gamma_gas_,gamma_oil_,gamma_wat_,Rsb_,Rp_,Pb_,Tres_,Bob_,muob_)</f>
        <v>1.3755153346216826</v>
      </c>
      <c r="G39" s="21">
        <f>[1]!PVT_Mug_cP(B39,C39,gamma_gas_,gamma_oil_,gamma_wat_,Rsb_,Rp_,Pb_,Pb_,Bob_,muob_)</f>
        <v>2.3364019617955738E-2</v>
      </c>
      <c r="H39" s="20">
        <f>[1]!PVT_Muw_cP(B39,C39,gamma_gas_,gamma_oil_,gamma_wat_,Rsb_,Rp_,Pb_,Tres_,Bob_,muob_)</f>
        <v>0.40261501009299605</v>
      </c>
      <c r="I39" s="19">
        <f>[1]!PVT_Rhog_kgm3(B39,C39,gamma_gas_,gamma_oil_,gamma_wat_,Rsb_,Rp_,Pb_,Tres_,Bob_,muob_)</f>
        <v>201.15187114049081</v>
      </c>
      <c r="J39" s="19">
        <f>[1]!PVT_Rhow_kgm3(B39,C39,gamma_gas_,gamma_oil_,gamma_wat_,Rsb_,Rp_,Pb_,Tres_,Bob_,muob_)</f>
        <v>976.82079411420705</v>
      </c>
      <c r="K39" s="19">
        <f>[1]!PVT_Rhoo_kgm3(B39,C39,gamma_gas_,gamma_oil_,gamma_wat_,Rsb_,Rp_,Pb_,Tres_,Bob_,muob_)</f>
        <v>808.44098549095747</v>
      </c>
      <c r="L39" s="28">
        <f>[1]!PVT_Bg_m3m3(B39,C39,gamma_gas_,gamma_oil_,gamma_wat_,Rsb_,Rp_,Pb_,Tres_,Bob_,muob_,0,,,,PVT_str_)</f>
        <v>5.9687012805733205E-3</v>
      </c>
    </row>
    <row r="40" spans="2:12" outlineLevel="1" x14ac:dyDescent="0.2">
      <c r="B40" s="16">
        <v>280</v>
      </c>
      <c r="C40" s="16">
        <f t="shared" si="0"/>
        <v>80</v>
      </c>
      <c r="D40" s="19">
        <f>[1]!PVT_Rs_m3m3(B40,C40,gamma_gas_,gamma_oil_,gamma_wat_,Rsb_,Rp_,Pb_,Tres_,Bob_,muob_)</f>
        <v>80</v>
      </c>
      <c r="E40" s="20">
        <f>[1]!PVT_Bo_m3m3(B40,C40,gamma_gas_,gamma_oil_,gamma_wat_,Rsb_,Rp_,Pb_,Tres_,Bob_,muob_)</f>
        <v>1.1605442058167592</v>
      </c>
      <c r="F40" s="19">
        <f>[1]!PVT_Muo_cP(B40,C40,gamma_gas_,gamma_oil_,gamma_wat_,Rsb_,Rp_,Pb_,Tres_,Bob_,muob_)</f>
        <v>1.4433983578380036</v>
      </c>
      <c r="G40" s="21">
        <f>[1]!PVT_Mug_cP(B40,C40,gamma_gas_,gamma_oil_,gamma_wat_,Rsb_,Rp_,Pb_,Pb_,Bob_,muob_)</f>
        <v>2.4918840475639321E-2</v>
      </c>
      <c r="H40" s="20">
        <f>[1]!PVT_Muw_cP(B40,C40,gamma_gas_,gamma_oil_,gamma_wat_,Rsb_,Rp_,Pb_,Tres_,Bob_,muob_)</f>
        <v>0.4090264711859552</v>
      </c>
      <c r="I40" s="19">
        <f>[1]!PVT_Rhog_kgm3(B40,C40,gamma_gas_,gamma_oil_,gamma_wat_,Rsb_,Rp_,Pb_,Tres_,Bob_,muob_)</f>
        <v>216.26327456433262</v>
      </c>
      <c r="J40" s="19">
        <f>[1]!PVT_Rhow_kgm3(B40,C40,gamma_gas_,gamma_oil_,gamma_wat_,Rsb_,Rp_,Pb_,Tres_,Bob_,muob_)</f>
        <v>977.61040416301159</v>
      </c>
      <c r="K40" s="19">
        <f>[1]!PVT_Rhoo_kgm3(B40,C40,gamma_gas_,gamma_oil_,gamma_wat_,Rsb_,Rp_,Pb_,Tres_,Bob_,muob_)</f>
        <v>809.24634778477957</v>
      </c>
      <c r="L40" s="28">
        <f>[1]!PVT_Bg_m3m3(B40,C40,gamma_gas_,gamma_oil_,gamma_wat_,Rsb_,Rp_,Pb_,Tres_,Bob_,muob_,0,,,,PVT_str_)</f>
        <v>5.7978309345262944E-3</v>
      </c>
    </row>
    <row r="41" spans="2:12" outlineLevel="1" x14ac:dyDescent="0.2">
      <c r="B41" s="16">
        <v>300</v>
      </c>
      <c r="C41" s="16">
        <f t="shared" si="0"/>
        <v>80</v>
      </c>
      <c r="D41" s="19">
        <f>[1]!PVT_Rs_m3m3(B41,C41,gamma_gas_,gamma_oil_,gamma_wat_,Rsb_,Rp_,Pb_,Tres_,Bob_,muob_)</f>
        <v>80</v>
      </c>
      <c r="E41" s="20">
        <f>[1]!PVT_Bo_m3m3(B41,C41,gamma_gas_,gamma_oil_,gamma_wat_,Rsb_,Rp_,Pb_,Tres_,Bob_,muob_)</f>
        <v>1.1595431618574523</v>
      </c>
      <c r="F41" s="19">
        <f>[1]!PVT_Muo_cP(B41,C41,gamma_gas_,gamma_oil_,gamma_wat_,Rsb_,Rp_,Pb_,Tres_,Bob_,muob_)</f>
        <v>1.5144431160318284</v>
      </c>
      <c r="G41" s="21">
        <f>[1]!PVT_Mug_cP(B41,C41,gamma_gas_,gamma_oil_,gamma_wat_,Rsb_,Rp_,Pb_,Pb_,Bob_,muob_)</f>
        <v>2.67658219074919E-2</v>
      </c>
      <c r="H41" s="20">
        <f>[1]!PVT_Muw_cP(B41,C41,gamma_gas_,gamma_oil_,gamma_wat_,Rsb_,Rp_,Pb_,Tres_,Bob_,muob_)</f>
        <v>0.4156181929800829</v>
      </c>
      <c r="I41" s="19">
        <f>[1]!PVT_Rhog_kgm3(B41,C41,gamma_gas_,gamma_oil_,gamma_wat_,Rsb_,Rp_,Pb_,Tres_,Bob_,muob_)</f>
        <v>232.69276290680091</v>
      </c>
      <c r="J41" s="19">
        <f>[1]!PVT_Rhow_kgm3(B41,C41,gamma_gas_,gamma_oil_,gamma_wat_,Rsb_,Rp_,Pb_,Tres_,Bob_,muob_)</f>
        <v>978.4448617948093</v>
      </c>
      <c r="K41" s="19">
        <f>[1]!PVT_Rhoo_kgm3(B41,C41,gamma_gas_,gamma_oil_,gamma_wat_,Rsb_,Rp_,Pb_,Tres_,Bob_,muob_)</f>
        <v>809.9449773784753</v>
      </c>
      <c r="L41" s="28">
        <f>[1]!PVT_Bg_m3m3(B41,C41,gamma_gas_,gamma_oil_,gamma_wat_,Rsb_,Rp_,Pb_,Tres_,Bob_,muob_,0,,,,PVT_str_)</f>
        <v>5.6861678096978641E-3</v>
      </c>
    </row>
    <row r="42" spans="2:12" outlineLevel="1" x14ac:dyDescent="0.2">
      <c r="B42" s="16">
        <v>320</v>
      </c>
      <c r="C42" s="16">
        <f t="shared" si="0"/>
        <v>80</v>
      </c>
      <c r="D42" s="19">
        <f>[1]!PVT_Rs_m3m3(B42,C42,gamma_gas_,gamma_oil_,gamma_wat_,Rsb_,Rp_,Pb_,Tres_,Bob_,muob_)</f>
        <v>80</v>
      </c>
      <c r="E42" s="20">
        <f>[1]!PVT_Bo_m3m3(B42,C42,gamma_gas_,gamma_oil_,gamma_wat_,Rsb_,Rp_,Pb_,Tres_,Bob_,muob_)</f>
        <v>1.1586679567294467</v>
      </c>
      <c r="F42" s="19">
        <f>[1]!PVT_Muo_cP(B42,C42,gamma_gas_,gamma_oil_,gamma_wat_,Rsb_,Rp_,Pb_,Tres_,Bob_,muob_)</f>
        <v>1.5883604632756589</v>
      </c>
      <c r="G42" s="21">
        <f>[1]!PVT_Mug_cP(B42,C42,gamma_gas_,gamma_oil_,gamma_wat_,Rsb_,Rp_,Pb_,Pb_,Bob_,muob_)</f>
        <v>2.8941730482993252E-2</v>
      </c>
      <c r="H42" s="20">
        <f>[1]!PVT_Muw_cP(B42,C42,gamma_gas_,gamma_oil_,gamma_wat_,Rsb_,Rp_,Pb_,Tres_,Bob_,muob_)</f>
        <v>0.42239017547537927</v>
      </c>
      <c r="I42" s="19">
        <f>[1]!PVT_Rhog_kgm3(B42,C42,gamma_gas_,gamma_oil_,gamma_wat_,Rsb_,Rp_,Pb_,Tres_,Bob_,muob_)</f>
        <v>250.2854148078772</v>
      </c>
      <c r="J42" s="19">
        <f>[1]!PVT_Rhow_kgm3(B42,C42,gamma_gas_,gamma_oil_,gamma_wat_,Rsb_,Rp_,Pb_,Tres_,Bob_,muob_)</f>
        <v>979.32439353427742</v>
      </c>
      <c r="K42" s="19">
        <f>[1]!PVT_Rhoo_kgm3(B42,C42,gamma_gas_,gamma_oil_,gamma_wat_,Rsb_,Rp_,Pb_,Tres_,Bob_,muob_)</f>
        <v>810.5567730128389</v>
      </c>
      <c r="L42" s="28">
        <f>[1]!PVT_Bg_m3m3(B42,C42,gamma_gas_,gamma_oil_,gamma_wat_,Rsb_,Rp_,Pb_,Tres_,Bob_,muob_,0,,,,PVT_str_)</f>
        <v>5.6301271763016872E-3</v>
      </c>
    </row>
    <row r="43" spans="2:12" outlineLevel="1" x14ac:dyDescent="0.2">
      <c r="B43" s="16">
        <v>340</v>
      </c>
      <c r="C43" s="16">
        <f t="shared" si="0"/>
        <v>80</v>
      </c>
      <c r="D43" s="19">
        <f>[1]!PVT_Rs_m3m3(B43,C43,gamma_gas_,gamma_oil_,gamma_wat_,Rsb_,Rp_,Pb_,Tres_,Bob_,muob_)</f>
        <v>80</v>
      </c>
      <c r="E43" s="20">
        <f>[1]!PVT_Bo_m3m3(B43,C43,gamma_gas_,gamma_oil_,gamma_wat_,Rsb_,Rp_,Pb_,Tres_,Bob_,muob_)</f>
        <v>1.1578962655147125</v>
      </c>
      <c r="F43" s="19">
        <f>[1]!PVT_Muo_cP(B43,C43,gamma_gas_,gamma_oil_,gamma_wat_,Rsb_,Rp_,Pb_,Tres_,Bob_,muob_)</f>
        <v>1.664853038848376</v>
      </c>
      <c r="G43" s="21">
        <f>[1]!PVT_Mug_cP(B43,C43,gamma_gas_,gamma_oil_,gamma_wat_,Rsb_,Rp_,Pb_,Pb_,Bob_,muob_)</f>
        <v>3.1396089352881809E-2</v>
      </c>
      <c r="H43" s="20">
        <f>[1]!PVT_Muw_cP(B43,C43,gamma_gas_,gamma_oil_,gamma_wat_,Rsb_,Rp_,Pb_,Tres_,Bob_,muob_)</f>
        <v>0.42934241867184425</v>
      </c>
      <c r="I43" s="19">
        <f>[1]!PVT_Rhog_kgm3(B43,C43,gamma_gas_,gamma_oil_,gamma_wat_,Rsb_,Rp_,Pb_,Tres_,Bob_,muob_)</f>
        <v>268.24364650507692</v>
      </c>
      <c r="J43" s="19">
        <f>[1]!PVT_Rhow_kgm3(B43,C43,gamma_gas_,gamma_oil_,gamma_wat_,Rsb_,Rp_,Pb_,Tres_,Bob_,muob_)</f>
        <v>980.24923876675155</v>
      </c>
      <c r="K43" s="19">
        <f>[1]!PVT_Rhoo_kgm3(B43,C43,gamma_gas_,gamma_oil_,gamma_wat_,Rsb_,Rp_,Pb_,Tres_,Bob_,muob_)</f>
        <v>811.09697644850621</v>
      </c>
      <c r="L43" s="28">
        <f>[1]!PVT_Bg_m3m3(B43,C43,gamma_gas_,gamma_oil_,gamma_wat_,Rsb_,Rp_,Pb_,Tres_,Bob_,muob_,0,,,,PVT_str_)</f>
        <v>5.6291763789979403E-3</v>
      </c>
    </row>
    <row r="44" spans="2:12" outlineLevel="1" x14ac:dyDescent="0.2">
      <c r="B44" s="16">
        <v>360</v>
      </c>
      <c r="C44" s="16">
        <f t="shared" si="0"/>
        <v>80</v>
      </c>
      <c r="D44" s="19">
        <f>[1]!PVT_Rs_m3m3(B44,C44,gamma_gas_,gamma_oil_,gamma_wat_,Rsb_,Rp_,Pb_,Tres_,Bob_,muob_)</f>
        <v>80</v>
      </c>
      <c r="E44" s="20">
        <f>[1]!PVT_Bo_m3m3(B44,C44,gamma_gas_,gamma_oil_,gamma_wat_,Rsb_,Rp_,Pb_,Tres_,Bob_,muob_)</f>
        <v>1.1572107492503227</v>
      </c>
      <c r="F44" s="19">
        <f>[1]!PVT_Muo_cP(B44,C44,gamma_gas_,gamma_oil_,gamma_wat_,Rsb_,Rp_,Pb_,Tres_,Bob_,muob_)</f>
        <v>1.7436135477735999</v>
      </c>
      <c r="G44" s="21">
        <f>[1]!PVT_Mug_cP(B44,C44,gamma_gas_,gamma_oil_,gamma_wat_,Rsb_,Rp_,Pb_,Pb_,Bob_,muob_)</f>
        <v>3.3947356962223979E-2</v>
      </c>
      <c r="H44" s="20">
        <f>[1]!PVT_Muw_cP(B44,C44,gamma_gas_,gamma_oil_,gamma_wat_,Rsb_,Rp_,Pb_,Tres_,Bob_,muob_)</f>
        <v>0.4364749225694779</v>
      </c>
      <c r="I44" s="19">
        <f>[1]!PVT_Rhog_kgm3(B44,C44,gamma_gas_,gamma_oil_,gamma_wat_,Rsb_,Rp_,Pb_,Tres_,Bob_,muob_)</f>
        <v>285.16619689670932</v>
      </c>
      <c r="J44" s="19">
        <f>[1]!PVT_Rhow_kgm3(B44,C44,gamma_gas_,gamma_oil_,gamma_wat_,Rsb_,Rp_,Pb_,Tres_,Bob_,muob_)</f>
        <v>981.21964990304559</v>
      </c>
      <c r="K44" s="19">
        <f>[1]!PVT_Rhoo_kgm3(B44,C44,gamma_gas_,gamma_oil_,gamma_wat_,Rsb_,Rp_,Pb_,Tres_,Bob_,muob_)</f>
        <v>811.57745951497702</v>
      </c>
      <c r="L44" s="28">
        <f>[1]!PVT_Bg_m3m3(B44,C44,gamma_gas_,gamma_oil_,gamma_wat_,Rsb_,Rp_,Pb_,Tres_,Bob_,muob_,0,,,,PVT_str_)</f>
        <v>5.6856635886965391E-3</v>
      </c>
    </row>
    <row r="45" spans="2:12" outlineLevel="1" x14ac:dyDescent="0.2">
      <c r="B45" s="16">
        <v>380</v>
      </c>
      <c r="C45" s="16">
        <f t="shared" si="0"/>
        <v>80</v>
      </c>
      <c r="D45" s="19">
        <f>[1]!PVT_Rs_m3m3(B45,C45,gamma_gas_,gamma_oil_,gamma_wat_,Rsb_,Rp_,Pb_,Tres_,Bob_,muob_)</f>
        <v>80</v>
      </c>
      <c r="E45" s="20">
        <f>[1]!PVT_Bo_m3m3(B45,C45,gamma_gas_,gamma_oil_,gamma_wat_,Rsb_,Rp_,Pb_,Tres_,Bob_,muob_)</f>
        <v>1.1565977366170115</v>
      </c>
      <c r="F45" s="19">
        <f>[1]!PVT_Muo_cP(B45,C45,gamma_gas_,gamma_oil_,gamma_wat_,Rsb_,Rp_,Pb_,Tres_,Bob_,muob_)</f>
        <v>1.8243242351491722</v>
      </c>
      <c r="G45" s="21">
        <f>[1]!PVT_Mug_cP(B45,C45,gamma_gas_,gamma_oil_,gamma_wat_,Rsb_,Rp_,Pb_,Pb_,Bob_,muob_)</f>
        <v>3.6324404400056597E-2</v>
      </c>
      <c r="H45" s="20">
        <f>[1]!PVT_Muw_cP(B45,C45,gamma_gas_,gamma_oil_,gamma_wat_,Rsb_,Rp_,Pb_,Tres_,Bob_,muob_)</f>
        <v>0.4437876871682801</v>
      </c>
      <c r="I45" s="19">
        <f>[1]!PVT_Rhog_kgm3(B45,C45,gamma_gas_,gamma_oil_,gamma_wat_,Rsb_,Rp_,Pb_,Tres_,Bob_,muob_)</f>
        <v>299.59908268895049</v>
      </c>
      <c r="J45" s="19">
        <f>[1]!PVT_Rhow_kgm3(B45,C45,gamma_gas_,gamma_oil_,gamma_wat_,Rsb_,Rp_,Pb_,Tres_,Bob_,muob_)</f>
        <v>982.23589255391971</v>
      </c>
      <c r="K45" s="19">
        <f>[1]!PVT_Rhoo_kgm3(B45,C45,gamma_gas_,gamma_oil_,gamma_wat_,Rsb_,Rp_,Pb_,Tres_,Bob_,muob_)</f>
        <v>812.00760667837062</v>
      </c>
      <c r="L45" s="28">
        <f>[1]!PVT_Bg_m3m3(B45,C45,gamma_gas_,gamma_oil_,gamma_wat_,Rsb_,Rp_,Pb_,Tres_,Bob_,muob_,0,,,,PVT_str_)</f>
        <v>5.8049421044987165E-3</v>
      </c>
    </row>
    <row r="46" spans="2:12" outlineLevel="1" x14ac:dyDescent="0.2">
      <c r="B46" s="16">
        <v>400</v>
      </c>
      <c r="C46" s="16">
        <f t="shared" si="0"/>
        <v>80</v>
      </c>
      <c r="D46" s="19">
        <f>[1]!PVT_Rs_m3m3(B46,C46,gamma_gas_,gamma_oil_,gamma_wat_,Rsb_,Rp_,Pb_,Tres_,Bob_,muob_)</f>
        <v>80</v>
      </c>
      <c r="E46" s="20">
        <f>[1]!PVT_Bo_m3m3(B46,C46,gamma_gas_,gamma_oil_,gamma_wat_,Rsb_,Rp_,Pb_,Tres_,Bob_,muob_)</f>
        <v>1.1560463028986281</v>
      </c>
      <c r="F46" s="19">
        <f>[1]!PVT_Muo_cP(B46,C46,gamma_gas_,gamma_oil_,gamma_wat_,Rsb_,Rp_,Pb_,Tres_,Bob_,muob_)</f>
        <v>1.9066572909964155</v>
      </c>
      <c r="G46" s="21">
        <f>[1]!PVT_Mug_cP(B46,C46,gamma_gas_,gamma_oil_,gamma_wat_,Rsb_,Rp_,Pb_,Pb_,Bob_,muob_)</f>
        <v>3.8320119695326442E-2</v>
      </c>
      <c r="H46" s="20">
        <f>[1]!PVT_Muw_cP(B46,C46,gamma_gas_,gamma_oil_,gamma_wat_,Rsb_,Rp_,Pb_,Tres_,Bob_,muob_)</f>
        <v>0.45128071246825097</v>
      </c>
      <c r="I46" s="19">
        <f>[1]!PVT_Rhog_kgm3(B46,C46,gamma_gas_,gamma_oil_,gamma_wat_,Rsb_,Rp_,Pb_,Tres_,Bob_,muob_)</f>
        <v>310.86737184585337</v>
      </c>
      <c r="J46" s="19">
        <f>[1]!PVT_Rhow_kgm3(B46,C46,gamma_gas_,gamma_oil_,gamma_wat_,Rsb_,Rp_,Pb_,Tres_,Bob_,muob_)</f>
        <v>983.29824571442282</v>
      </c>
      <c r="K46" s="19">
        <f>[1]!PVT_Rhoo_kgm3(B46,C46,gamma_gas_,gamma_oil_,gamma_wat_,Rsb_,Rp_,Pb_,Tres_,Bob_,muob_)</f>
        <v>812.39493404820314</v>
      </c>
      <c r="L46" s="28">
        <f>[1]!PVT_Bg_m3m3(B46,C46,gamma_gas_,gamma_oil_,gamma_wat_,Rsb_,Rp_,Pb_,Tres_,Bob_,muob_,0,,,,PVT_str_)</f>
        <v>5.9957792629286941E-3</v>
      </c>
    </row>
    <row r="47" spans="2:12" outlineLevel="1" x14ac:dyDescent="0.2">
      <c r="B47" s="16">
        <v>420</v>
      </c>
      <c r="C47" s="16">
        <f t="shared" si="0"/>
        <v>80</v>
      </c>
      <c r="D47" s="19">
        <f>[1]!PVT_Rs_m3m3(B47,C47,gamma_gas_,gamma_oil_,gamma_wat_,Rsb_,Rp_,Pb_,Tres_,Bob_,muob_)</f>
        <v>80</v>
      </c>
      <c r="E47" s="20">
        <f>[1]!PVT_Bo_m3m3(B47,C47,gamma_gas_,gamma_oil_,gamma_wat_,Rsb_,Rp_,Pb_,Tres_,Bob_,muob_)</f>
        <v>1.1555476132229627</v>
      </c>
      <c r="F47" s="19">
        <f>[1]!PVT_Muo_cP(B47,C47,gamma_gas_,gamma_oil_,gamma_wat_,Rsb_,Rp_,Pb_,Tres_,Bob_,muob_)</f>
        <v>1.9902759828750574</v>
      </c>
      <c r="G47" s="21">
        <f>[1]!PVT_Mug_cP(B47,C47,gamma_gas_,gamma_oil_,gamma_wat_,Rsb_,Rp_,Pb_,Pb_,Bob_,muob_)</f>
        <v>3.9920346276124327E-2</v>
      </c>
      <c r="H47" s="20">
        <f>[1]!PVT_Muw_cP(B47,C47,gamma_gas_,gamma_oil_,gamma_wat_,Rsb_,Rp_,Pb_,Tres_,Bob_,muob_)</f>
        <v>0.45895399846939039</v>
      </c>
      <c r="I47" s="19">
        <f>[1]!PVT_Rhog_kgm3(B47,C47,gamma_gas_,gamma_oil_,gamma_wat_,Rsb_,Rp_,Pb_,Tres_,Bob_,muob_)</f>
        <v>319.40913278396914</v>
      </c>
      <c r="J47" s="19">
        <f>[1]!PVT_Rhow_kgm3(B47,C47,gamma_gas_,gamma_oil_,gamma_wat_,Rsb_,Rp_,Pb_,Tres_,Bob_,muob_)</f>
        <v>984.4070019583562</v>
      </c>
      <c r="K47" s="19">
        <f>[1]!PVT_Rhoo_kgm3(B47,C47,gamma_gas_,gamma_oil_,gamma_wat_,Rsb_,Rp_,Pb_,Tres_,Bob_,muob_)</f>
        <v>812.74553229403625</v>
      </c>
      <c r="L47" s="28">
        <f>[1]!PVT_Bg_m3m3(B47,C47,gamma_gas_,gamma_oil_,gamma_wat_,Rsb_,Rp_,Pb_,Tres_,Bob_,muob_,0,,,,PVT_str_)</f>
        <v>6.2710821000251764E-3</v>
      </c>
    </row>
    <row r="48" spans="2:12" outlineLevel="1" x14ac:dyDescent="0.2">
      <c r="B48" s="16">
        <v>440</v>
      </c>
      <c r="C48" s="16">
        <f t="shared" si="0"/>
        <v>80</v>
      </c>
      <c r="D48" s="19">
        <f>[1]!PVT_Rs_m3m3(B48,C48,gamma_gas_,gamma_oil_,gamma_wat_,Rsb_,Rp_,Pb_,Tres_,Bob_,muob_)</f>
        <v>80</v>
      </c>
      <c r="E48" s="20">
        <f>[1]!PVT_Bo_m3m3(B48,C48,gamma_gas_,gamma_oil_,gamma_wat_,Rsb_,Rp_,Pb_,Tres_,Bob_,muob_)</f>
        <v>1.1550944456512144</v>
      </c>
      <c r="F48" s="19">
        <f>[1]!PVT_Muo_cP(B48,C48,gamma_gas_,gamma_oil_,gamma_wat_,Rsb_,Rp_,Pb_,Tres_,Bob_,muob_)</f>
        <v>2.0748363530066074</v>
      </c>
      <c r="G48" s="21">
        <f>[1]!PVT_Mug_cP(B48,C48,gamma_gas_,gamma_oil_,gamma_wat_,Rsb_,Rp_,Pb_,Pb_,Bob_,muob_)</f>
        <v>4.1258506084948812E-2</v>
      </c>
      <c r="H48" s="20">
        <f>[1]!PVT_Muw_cP(B48,C48,gamma_gas_,gamma_oil_,gamma_wat_,Rsb_,Rp_,Pb_,Tres_,Bob_,muob_)</f>
        <v>0.46680754517169848</v>
      </c>
      <c r="I48" s="19">
        <f>[1]!PVT_Rhog_kgm3(B48,C48,gamma_gas_,gamma_oil_,gamma_wat_,Rsb_,Rp_,Pb_,Tres_,Bob_,muob_)</f>
        <v>326.24643799736418</v>
      </c>
      <c r="J48" s="19">
        <f>[1]!PVT_Rhow_kgm3(B48,C48,gamma_gas_,gamma_oil_,gamma_wat_,Rsb_,Rp_,Pb_,Tres_,Bob_,muob_)</f>
        <v>985.56246764310936</v>
      </c>
      <c r="K48" s="19">
        <f>[1]!PVT_Rhoo_kgm3(B48,C48,gamma_gas_,gamma_oil_,gamma_wat_,Rsb_,Rp_,Pb_,Tres_,Bob_,muob_)</f>
        <v>813.06438926777173</v>
      </c>
      <c r="L48" s="28">
        <f>[1]!PVT_Bg_m3m3(B48,C48,gamma_gas_,gamma_oil_,gamma_wat_,Rsb_,Rp_,Pb_,Tres_,Bob_,muob_,0,,,,PVT_str_)</f>
        <v>6.6490148923786987E-3</v>
      </c>
    </row>
    <row r="49" spans="2:12" outlineLevel="1" x14ac:dyDescent="0.2">
      <c r="B49" s="16">
        <v>460</v>
      </c>
      <c r="C49" s="16">
        <f t="shared" si="0"/>
        <v>80</v>
      </c>
      <c r="D49" s="19">
        <f>[1]!PVT_Rs_m3m3(B49,C49,gamma_gas_,gamma_oil_,gamma_wat_,Rsb_,Rp_,Pb_,Tres_,Bob_,muob_)</f>
        <v>80</v>
      </c>
      <c r="E49" s="20">
        <f>[1]!PVT_Bo_m3m3(B49,C49,gamma_gas_,gamma_oil_,gamma_wat_,Rsb_,Rp_,Pb_,Tres_,Bob_,muob_)</f>
        <v>1.1546808391657513</v>
      </c>
      <c r="F49" s="19">
        <f>[1]!PVT_Muo_cP(B49,C49,gamma_gas_,gamma_oil_,gamma_wat_,Rsb_,Rp_,Pb_,Tres_,Bob_,muob_)</f>
        <v>2.1599893433307571</v>
      </c>
      <c r="G49" s="21">
        <f>[1]!PVT_Mug_cP(B49,C49,gamma_gas_,gamma_oil_,gamma_wat_,Rsb_,Rp_,Pb_,Pb_,Bob_,muob_)</f>
        <v>4.2474321382086427E-2</v>
      </c>
      <c r="H49" s="20">
        <f>[1]!PVT_Muw_cP(B49,C49,gamma_gas_,gamma_oil_,gamma_wat_,Rsb_,Rp_,Pb_,Tres_,Bob_,muob_)</f>
        <v>0.47484135257517518</v>
      </c>
      <c r="I49" s="19">
        <f>[1]!PVT_Rhog_kgm3(B49,C49,gamma_gas_,gamma_oil_,gamma_wat_,Rsb_,Rp_,Pb_,Tres_,Bob_,muob_)</f>
        <v>332.23566990834644</v>
      </c>
      <c r="J49" s="19">
        <f>[1]!PVT_Rhow_kgm3(B49,C49,gamma_gas_,gamma_oil_,gamma_wat_,Rsb_,Rp_,Pb_,Tres_,Bob_,muob_)</f>
        <v>986.76496312514394</v>
      </c>
      <c r="K49" s="19">
        <f>[1]!PVT_Rhoo_kgm3(B49,C49,gamma_gas_,gamma_oil_,gamma_wat_,Rsb_,Rp_,Pb_,Tres_,Bob_,muob_)</f>
        <v>813.35562879742679</v>
      </c>
      <c r="L49" s="28">
        <f>[1]!PVT_Bg_m3m3(B49,C49,gamma_gas_,gamma_oil_,gamma_wat_,Rsb_,Rp_,Pb_,Tres_,Bob_,muob_,0,,,,PVT_str_)</f>
        <v>7.1546350797342066E-3</v>
      </c>
    </row>
    <row r="50" spans="2:12" outlineLevel="1" x14ac:dyDescent="0.2"/>
    <row r="108" spans="11:11" x14ac:dyDescent="0.2">
      <c r="K108" t="s">
        <v>134</v>
      </c>
    </row>
    <row r="119" spans="11:11" x14ac:dyDescent="0.2">
      <c r="K119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</vt:i4>
      </vt:variant>
    </vt:vector>
  </HeadingPairs>
  <TitlesOfParts>
    <vt:vector size="12" baseType="lpstr">
      <vt:lpstr>База насосов</vt:lpstr>
      <vt:lpstr>PVT</vt:lpstr>
      <vt:lpstr>PVT!Bob_</vt:lpstr>
      <vt:lpstr>PVT!gamma_gas_</vt:lpstr>
      <vt:lpstr>PVT!gamma_oil_</vt:lpstr>
      <vt:lpstr>gamma_wat_</vt:lpstr>
      <vt:lpstr>muob_</vt:lpstr>
      <vt:lpstr>PVT!Pb_</vt:lpstr>
      <vt:lpstr>PVT_str_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Олег Кобзарь</cp:lastModifiedBy>
  <cp:lastPrinted>2007-08-27T05:31:44Z</cp:lastPrinted>
  <dcterms:created xsi:type="dcterms:W3CDTF">2005-04-11T05:46:28Z</dcterms:created>
  <dcterms:modified xsi:type="dcterms:W3CDTF">2019-06-15T15:12:31Z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