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504DBA4D-5939-441E-A8D0-23B3592C5A5B}" xr6:coauthVersionLast="43" xr6:coauthVersionMax="43" xr10:uidLastSave="{00000000-0000-0000-0000-000000000000}"/>
  <bookViews>
    <workbookView xWindow="-2700" yWindow="-16320" windowWidth="29040" windowHeight="15840" tabRatio="422" xr2:uid="{00000000-000D-0000-FFFF-FFFF00000000}"/>
  </bookViews>
  <sheets>
    <sheet name="Сепарация на приеме" sheetId="110" r:id="rId1"/>
    <sheet name="База насосов" sheetId="104" state="hidden" r:id="rId2"/>
    <sheet name="Фонтан" sheetId="102" state="hidden" r:id="rId3"/>
  </sheets>
  <externalReferences>
    <externalReference r:id="rId4"/>
    <externalReference r:id="rId5"/>
  </externalReferences>
  <definedNames>
    <definedName name="_xlnm._FilterDatabase" localSheetId="1" hidden="1">'База насосов'!$A$3:$O$1267</definedName>
    <definedName name="Bob_" localSheetId="0">'Сепарация на приеме'!$C$14</definedName>
    <definedName name="cf_dcas_">'Сепарация на приеме'!$F$30</definedName>
    <definedName name="Dcas_" localSheetId="0">'Сепарация на приеме'!$C$19</definedName>
    <definedName name="Dintake_" localSheetId="0">'Сепарация на приеме'!$C$20</definedName>
    <definedName name="Dtub_" localSheetId="0">'Сепарация на приеме'!#REF!</definedName>
    <definedName name="Dtub_out_" localSheetId="0">'Сепарация на приеме'!#REF!</definedName>
    <definedName name="Dштуц__мм">Фонтан!$B$34</definedName>
    <definedName name="Freq_" localSheetId="0">'Сепарация на приеме'!#REF!</definedName>
    <definedName name="gamma_gas_" localSheetId="0">'Сепарация на приеме'!$C$9</definedName>
    <definedName name="gamma_oil_" localSheetId="0">'Сепарация на приеме'!$C$7</definedName>
    <definedName name="gamma_wat_" localSheetId="0">'Сепарация на приеме'!$C$9</definedName>
    <definedName name="gassep_type">'Сепарация на приеме'!$H$30</definedName>
    <definedName name="Head_ESP_" localSheetId="0">'Сепарация на приеме'!#REF!</definedName>
    <definedName name="Hmes_" localSheetId="0">'Сепарация на приеме'!#REF!</definedName>
    <definedName name="Hpump_" localSheetId="0">'Сепарация на приеме'!#REF!</definedName>
    <definedName name="KsepGasSep_" localSheetId="0">'Сепарация на приеме'!#REF!</definedName>
    <definedName name="muob_" localSheetId="0">'Сепарация на приеме'!$C$15</definedName>
    <definedName name="N_" localSheetId="0">'Сепарация на приеме'!#REF!</definedName>
    <definedName name="NumStage_" localSheetId="0">'Сепарация на приеме'!#REF!</definedName>
    <definedName name="Pb_" localSheetId="0">'Сепарация на приеме'!$C$12</definedName>
    <definedName name="Pbuf_" localSheetId="0">'Сепарация на приеме'!#REF!</definedName>
    <definedName name="Pdis_" localSheetId="0">'Сепарация на приеме'!#REF!</definedName>
    <definedName name="PI_" localSheetId="0">'Сепарация на приеме'!#REF!</definedName>
    <definedName name="Pintake_" localSheetId="0">'Сепарация на приеме'!$C$21</definedName>
    <definedName name="Pres_" localSheetId="0">'Сепарация на приеме'!#REF!</definedName>
    <definedName name="PumpID_" localSheetId="0">'Сепарация на приеме'!#REF!</definedName>
    <definedName name="PVT_str_">'Сепарация на приеме'!$C$25</definedName>
    <definedName name="Pwf_" localSheetId="0">'Сепарация на приеме'!#REF!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'Сепарация на приеме'!#REF!</definedName>
    <definedName name="Q_ESP_" localSheetId="0">'Сепарация на приеме'!#REF!</definedName>
    <definedName name="Qmax" localSheetId="0">'Сепарация на приеме'!#REF!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'Сепарация на приеме'!$C$11</definedName>
    <definedName name="Rsb_" localSheetId="0">'Сепарация на приеме'!$C$10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'Сепарация на приеме'!#REF!</definedName>
    <definedName name="Tintake_" localSheetId="0">'Сепарация на приеме'!$C$22</definedName>
    <definedName name="Tres_" localSheetId="0">'Сепарация на приеме'!$C$13</definedName>
    <definedName name="Udl_" localSheetId="0">'Сепарация на приеме'!#REF!</definedName>
    <definedName name="wc_" localSheetId="0">'Сепарация на приеме'!$C$16</definedName>
    <definedName name="версия_">[1]Unifloc!$A$1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10" l="1"/>
  <c r="F12" i="110"/>
  <c r="F11" i="110"/>
  <c r="F10" i="110"/>
  <c r="F9" i="110"/>
  <c r="F8" i="110"/>
  <c r="F7" i="110"/>
  <c r="G32" i="110"/>
  <c r="G33" i="110"/>
  <c r="G37" i="110"/>
  <c r="G41" i="110"/>
  <c r="G45" i="110"/>
  <c r="G49" i="110"/>
  <c r="G53" i="110"/>
  <c r="G57" i="110"/>
  <c r="G44" i="110"/>
  <c r="G56" i="110"/>
  <c r="G34" i="110"/>
  <c r="G38" i="110"/>
  <c r="G42" i="110"/>
  <c r="G46" i="110"/>
  <c r="G50" i="110"/>
  <c r="G54" i="110"/>
  <c r="G40" i="110"/>
  <c r="G52" i="110"/>
  <c r="G35" i="110"/>
  <c r="G39" i="110"/>
  <c r="G43" i="110"/>
  <c r="G47" i="110"/>
  <c r="G51" i="110"/>
  <c r="G55" i="110"/>
  <c r="G36" i="110"/>
  <c r="G48" i="110"/>
  <c r="C25" i="110"/>
  <c r="F31" i="110" l="1"/>
  <c r="G1" i="110"/>
  <c r="F56" i="110"/>
  <c r="E53" i="110"/>
  <c r="E49" i="110"/>
  <c r="F44" i="110"/>
  <c r="E41" i="110"/>
  <c r="F36" i="110"/>
  <c r="F32" i="110"/>
  <c r="E56" i="110"/>
  <c r="E52" i="110"/>
  <c r="F47" i="110"/>
  <c r="F43" i="110"/>
  <c r="F39" i="110"/>
  <c r="F35" i="110"/>
  <c r="E32" i="110"/>
  <c r="F57" i="110"/>
  <c r="E54" i="110"/>
  <c r="F53" i="110"/>
  <c r="E50" i="110"/>
  <c r="F49" i="110"/>
  <c r="E46" i="110"/>
  <c r="F45" i="110"/>
  <c r="E42" i="110"/>
  <c r="F41" i="110"/>
  <c r="E38" i="110"/>
  <c r="F37" i="110"/>
  <c r="E34" i="110"/>
  <c r="F33" i="110"/>
  <c r="E57" i="110"/>
  <c r="F52" i="110"/>
  <c r="F48" i="110"/>
  <c r="E45" i="110"/>
  <c r="F40" i="110"/>
  <c r="E37" i="110"/>
  <c r="E33" i="110"/>
  <c r="F55" i="110"/>
  <c r="F51" i="110"/>
  <c r="E48" i="110"/>
  <c r="E44" i="110"/>
  <c r="E40" i="110"/>
  <c r="E36" i="110"/>
  <c r="F34" i="110"/>
  <c r="E35" i="110"/>
  <c r="F38" i="110"/>
  <c r="E39" i="110"/>
  <c r="F42" i="110"/>
  <c r="E43" i="110"/>
  <c r="F46" i="110"/>
  <c r="E47" i="110"/>
  <c r="F50" i="110"/>
  <c r="E51" i="110"/>
  <c r="F54" i="110"/>
  <c r="E55" i="110"/>
  <c r="E31" i="110" l="1"/>
  <c r="H54" i="110"/>
  <c r="I54" i="110" s="1"/>
  <c r="H38" i="110"/>
  <c r="I38" i="110" s="1"/>
  <c r="H40" i="110"/>
  <c r="I40" i="110" s="1"/>
  <c r="H37" i="110"/>
  <c r="I37" i="110" s="1"/>
  <c r="H53" i="110"/>
  <c r="I53" i="110" s="1"/>
  <c r="H43" i="110"/>
  <c r="I43" i="110" s="1"/>
  <c r="H44" i="110"/>
  <c r="I44" i="110" s="1"/>
  <c r="H50" i="110"/>
  <c r="I50" i="110" s="1"/>
  <c r="H34" i="110"/>
  <c r="I34" i="110" s="1"/>
  <c r="H48" i="110"/>
  <c r="I48" i="110" s="1"/>
  <c r="H41" i="110"/>
  <c r="I41" i="110" s="1"/>
  <c r="H57" i="110"/>
  <c r="I57" i="110" s="1"/>
  <c r="H47" i="110"/>
  <c r="I47" i="110" s="1"/>
  <c r="H56" i="110"/>
  <c r="I56" i="110" s="1"/>
  <c r="H46" i="110"/>
  <c r="I46" i="110" s="1"/>
  <c r="H51" i="110"/>
  <c r="I51" i="110" s="1"/>
  <c r="H52" i="110"/>
  <c r="I52" i="110" s="1"/>
  <c r="H45" i="110"/>
  <c r="I45" i="110" s="1"/>
  <c r="H35" i="110"/>
  <c r="I35" i="110" s="1"/>
  <c r="H32" i="110"/>
  <c r="I32" i="110" s="1"/>
  <c r="H42" i="110"/>
  <c r="I42" i="110" s="1"/>
  <c r="H55" i="110"/>
  <c r="I55" i="110" s="1"/>
  <c r="H33" i="110"/>
  <c r="I33" i="110" s="1"/>
  <c r="H49" i="110"/>
  <c r="I49" i="110" s="1"/>
  <c r="H39" i="110"/>
  <c r="I39" i="110" s="1"/>
  <c r="H36" i="110"/>
  <c r="I36" i="110" s="1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<sst xmlns="http://schemas.openxmlformats.org/spreadsheetml/2006/main" count="2845" uniqueCount="327">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</sst>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" fontId="0" fillId="11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11" borderId="2" xfId="0" applyFill="1" applyBorder="1"/>
    <xf numFmtId="164" fontId="0" fillId="8" borderId="2" xfId="4" applyFon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 wrapText="1"/>
    </xf>
    <xf numFmtId="0" fontId="6" fillId="12" borderId="36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'Сепарация на приеме'!$E$31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приеме'!$E$32:$E$57</c:f>
              <c:numCache>
                <c:formatCode>0.00</c:formatCode>
                <c:ptCount val="26"/>
                <c:pt idx="0">
                  <c:v>0.98022867678221171</c:v>
                </c:pt>
                <c:pt idx="1">
                  <c:v>0.94445341886832002</c:v>
                </c:pt>
                <c:pt idx="2">
                  <c:v>0.89945030384495972</c:v>
                </c:pt>
                <c:pt idx="3">
                  <c:v>0.82850058789562298</c:v>
                </c:pt>
                <c:pt idx="4">
                  <c:v>0.76824447548690444</c:v>
                </c:pt>
                <c:pt idx="5">
                  <c:v>0.73150010072162974</c:v>
                </c:pt>
                <c:pt idx="6">
                  <c:v>0.68694754284160453</c:v>
                </c:pt>
                <c:pt idx="7">
                  <c:v>0.64705604957244611</c:v>
                </c:pt>
                <c:pt idx="8">
                  <c:v>0.61115609891194356</c:v>
                </c:pt>
                <c:pt idx="9">
                  <c:v>0.57873677500003529</c:v>
                </c:pt>
                <c:pt idx="10">
                  <c:v>0.5493913698917916</c:v>
                </c:pt>
                <c:pt idx="11">
                  <c:v>0.5227859399557313</c:v>
                </c:pt>
                <c:pt idx="12">
                  <c:v>0.49863972699355941</c:v>
                </c:pt>
                <c:pt idx="13">
                  <c:v>0.47671226059030869</c:v>
                </c:pt>
                <c:pt idx="14">
                  <c:v>0.45679447697820796</c:v>
                </c:pt>
                <c:pt idx="15">
                  <c:v>0.43870238061487443</c:v>
                </c:pt>
                <c:pt idx="16">
                  <c:v>0.42227238452458304</c:v>
                </c:pt>
                <c:pt idx="17">
                  <c:v>0.40735779831439678</c:v>
                </c:pt>
                <c:pt idx="18">
                  <c:v>0.39382612421554519</c:v>
                </c:pt>
                <c:pt idx="19">
                  <c:v>0.38155693652737277</c:v>
                </c:pt>
                <c:pt idx="20">
                  <c:v>0.3704401915749731</c:v>
                </c:pt>
                <c:pt idx="21">
                  <c:v>0.36037486148306286</c:v>
                </c:pt>
                <c:pt idx="22">
                  <c:v>0.35126781565414378</c:v>
                </c:pt>
                <c:pt idx="23">
                  <c:v>0.34303289459394648</c:v>
                </c:pt>
                <c:pt idx="24">
                  <c:v>0.33559013512076596</c:v>
                </c:pt>
                <c:pt idx="25">
                  <c:v>0.32886511617295611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'Сепарация на приеме'!$F$31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приеме'!$F$32:$F$57</c:f>
              <c:numCache>
                <c:formatCode>0.00</c:formatCode>
                <c:ptCount val="26"/>
                <c:pt idx="0">
                  <c:v>0.96957451416371621</c:v>
                </c:pt>
                <c:pt idx="1">
                  <c:v>0.89488796101875079</c:v>
                </c:pt>
                <c:pt idx="2">
                  <c:v>0.82093325490364244</c:v>
                </c:pt>
                <c:pt idx="3">
                  <c:v>0.72055418316617359</c:v>
                </c:pt>
                <c:pt idx="4">
                  <c:v>0.63395868815258805</c:v>
                </c:pt>
                <c:pt idx="5">
                  <c:v>0.56456608525384833</c:v>
                </c:pt>
                <c:pt idx="6">
                  <c:v>0.50830066724338674</c:v>
                </c:pt>
                <c:pt idx="7">
                  <c:v>0.46245531701050702</c:v>
                </c:pt>
                <c:pt idx="8">
                  <c:v>0.42505769713579067</c:v>
                </c:pt>
                <c:pt idx="9">
                  <c:v>0.39458603294225281</c:v>
                </c:pt>
                <c:pt idx="10">
                  <c:v>0.36981995378129673</c:v>
                </c:pt>
                <c:pt idx="11">
                  <c:v>0.34975357702597343</c:v>
                </c:pt>
                <c:pt idx="12">
                  <c:v>0.33354088244813163</c:v>
                </c:pt>
                <c:pt idx="13">
                  <c:v>0.3204593432514109</c:v>
                </c:pt>
                <c:pt idx="14">
                  <c:v>0.30988458144804687</c:v>
                </c:pt>
                <c:pt idx="15">
                  <c:v>0.30127203730995422</c:v>
                </c:pt>
                <c:pt idx="16">
                  <c:v>0.29414329580923759</c:v>
                </c:pt>
                <c:pt idx="17">
                  <c:v>0.28807561708624796</c:v>
                </c:pt>
                <c:pt idx="18">
                  <c:v>0.28269373902545247</c:v>
                </c:pt>
                <c:pt idx="19">
                  <c:v>0.26996639947580725</c:v>
                </c:pt>
                <c:pt idx="20">
                  <c:v>0.2640770537344217</c:v>
                </c:pt>
                <c:pt idx="21">
                  <c:v>0.25749324543840135</c:v>
                </c:pt>
                <c:pt idx="22">
                  <c:v>0.24995859185444491</c:v>
                </c:pt>
                <c:pt idx="23">
                  <c:v>0.24124489522217729</c:v>
                </c:pt>
                <c:pt idx="24">
                  <c:v>0.23114920779053172</c:v>
                </c:pt>
                <c:pt idx="25">
                  <c:v>0.21949150310118704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'Сепарация на приеме'!$E$31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приеме'!$E$32:$E$57</c:f>
              <c:numCache>
                <c:formatCode>0.00</c:formatCode>
                <c:ptCount val="26"/>
                <c:pt idx="0">
                  <c:v>0.98022867678221171</c:v>
                </c:pt>
                <c:pt idx="1">
                  <c:v>0.94445341886832002</c:v>
                </c:pt>
                <c:pt idx="2">
                  <c:v>0.89945030384495972</c:v>
                </c:pt>
                <c:pt idx="3">
                  <c:v>0.82850058789562298</c:v>
                </c:pt>
                <c:pt idx="4">
                  <c:v>0.76824447548690444</c:v>
                </c:pt>
                <c:pt idx="5">
                  <c:v>0.73150010072162974</c:v>
                </c:pt>
                <c:pt idx="6">
                  <c:v>0.68694754284160453</c:v>
                </c:pt>
                <c:pt idx="7">
                  <c:v>0.64705604957244611</c:v>
                </c:pt>
                <c:pt idx="8">
                  <c:v>0.61115609891194356</c:v>
                </c:pt>
                <c:pt idx="9">
                  <c:v>0.57873677500003529</c:v>
                </c:pt>
                <c:pt idx="10">
                  <c:v>0.5493913698917916</c:v>
                </c:pt>
                <c:pt idx="11">
                  <c:v>0.5227859399557313</c:v>
                </c:pt>
                <c:pt idx="12">
                  <c:v>0.49863972699355941</c:v>
                </c:pt>
                <c:pt idx="13">
                  <c:v>0.47671226059030869</c:v>
                </c:pt>
                <c:pt idx="14">
                  <c:v>0.45679447697820796</c:v>
                </c:pt>
                <c:pt idx="15">
                  <c:v>0.43870238061487443</c:v>
                </c:pt>
                <c:pt idx="16">
                  <c:v>0.42227238452458304</c:v>
                </c:pt>
                <c:pt idx="17">
                  <c:v>0.40735779831439678</c:v>
                </c:pt>
                <c:pt idx="18">
                  <c:v>0.39382612421554519</c:v>
                </c:pt>
                <c:pt idx="19">
                  <c:v>0.38155693652737277</c:v>
                </c:pt>
                <c:pt idx="20">
                  <c:v>0.3704401915749731</c:v>
                </c:pt>
                <c:pt idx="21">
                  <c:v>0.36037486148306286</c:v>
                </c:pt>
                <c:pt idx="22">
                  <c:v>0.35126781565414378</c:v>
                </c:pt>
                <c:pt idx="23">
                  <c:v>0.34303289459394648</c:v>
                </c:pt>
                <c:pt idx="24">
                  <c:v>0.33559013512076596</c:v>
                </c:pt>
                <c:pt idx="25">
                  <c:v>0.32886511617295611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'Сепарация на приеме'!$I$31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'Сепарация на приеме'!$C$32:$C$57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'Сепарация на приеме'!$I$32:$I$57</c:f>
              <c:numCache>
                <c:formatCode>0.00</c:formatCode>
                <c:ptCount val="26"/>
                <c:pt idx="0">
                  <c:v>0.98022867678221171</c:v>
                </c:pt>
                <c:pt idx="1">
                  <c:v>0.94445341886832002</c:v>
                </c:pt>
                <c:pt idx="2">
                  <c:v>0.89945030384495972</c:v>
                </c:pt>
                <c:pt idx="3">
                  <c:v>0.82850058789562298</c:v>
                </c:pt>
                <c:pt idx="4">
                  <c:v>0.76824447548690444</c:v>
                </c:pt>
                <c:pt idx="5">
                  <c:v>0.73150010072162974</c:v>
                </c:pt>
                <c:pt idx="6">
                  <c:v>0.68694754284160453</c:v>
                </c:pt>
                <c:pt idx="7">
                  <c:v>0.64705604957244611</c:v>
                </c:pt>
                <c:pt idx="8">
                  <c:v>0.61115609891194356</c:v>
                </c:pt>
                <c:pt idx="9">
                  <c:v>0.57873677500003529</c:v>
                </c:pt>
                <c:pt idx="10">
                  <c:v>0.5493913698917916</c:v>
                </c:pt>
                <c:pt idx="11">
                  <c:v>0.5227859399557313</c:v>
                </c:pt>
                <c:pt idx="12">
                  <c:v>0.49863972699355941</c:v>
                </c:pt>
                <c:pt idx="13">
                  <c:v>0.47671226059030869</c:v>
                </c:pt>
                <c:pt idx="14">
                  <c:v>0.45679447697820796</c:v>
                </c:pt>
                <c:pt idx="15">
                  <c:v>0.43870238061487443</c:v>
                </c:pt>
                <c:pt idx="16">
                  <c:v>0.42227238452458304</c:v>
                </c:pt>
                <c:pt idx="17">
                  <c:v>0.40735779831439678</c:v>
                </c:pt>
                <c:pt idx="18">
                  <c:v>0.39382612421554519</c:v>
                </c:pt>
                <c:pt idx="19">
                  <c:v>0.38155693652737277</c:v>
                </c:pt>
                <c:pt idx="20">
                  <c:v>0.3704401915749731</c:v>
                </c:pt>
                <c:pt idx="21">
                  <c:v>0.36037486148306286</c:v>
                </c:pt>
                <c:pt idx="22">
                  <c:v>0.35126781565414378</c:v>
                </c:pt>
                <c:pt idx="23">
                  <c:v>0.34303289459394648</c:v>
                </c:pt>
                <c:pt idx="24">
                  <c:v>0.33559013512076596</c:v>
                </c:pt>
                <c:pt idx="25">
                  <c:v>0.32886511617295611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33219</xdr:colOff>
      <xdr:row>30</xdr:row>
      <xdr:rowOff>233322</xdr:rowOff>
    </xdr:from>
    <xdr:to>
      <xdr:col>22</xdr:col>
      <xdr:colOff>538683</xdr:colOff>
      <xdr:row>58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30</xdr:row>
      <xdr:rowOff>222117</xdr:rowOff>
    </xdr:from>
    <xdr:to>
      <xdr:col>15</xdr:col>
      <xdr:colOff>577104</xdr:colOff>
      <xdr:row>58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nt\unifloc_vba\apps\UF7_calc_wel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loc"/>
      <sheetName val="PVT"/>
      <sheetName val="Construction"/>
      <sheetName val="ESP"/>
      <sheetName val="GasLift"/>
      <sheetName val="Calc ESP"/>
      <sheetName val="Calc GasLift"/>
      <sheetName val="Calc Self Flow"/>
    </sheetNames>
    <sheetDataSet>
      <sheetData sheetId="0">
        <row r="1">
          <cell r="A1" t="str">
            <v>вер 7.7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1:T160"/>
  <sheetViews>
    <sheetView tabSelected="1" topLeftCell="A13" zoomScale="85" zoomScaleNormal="85" workbookViewId="0">
      <selection activeCell="G35" sqref="G35"/>
    </sheetView>
  </sheetViews>
  <sheetFormatPr defaultRowHeight="12.75" outlineLevelRow="1" x14ac:dyDescent="0.2"/>
  <cols>
    <col min="2" max="2" width="12.42578125" customWidth="1"/>
    <col min="3" max="4" width="9.85546875" customWidth="1"/>
    <col min="5" max="9" width="15.7109375" customWidth="1"/>
    <col min="10" max="10" width="11.28515625" customWidth="1"/>
    <col min="11" max="11" width="10.140625" customWidth="1"/>
  </cols>
  <sheetData>
    <row r="1" spans="1:7" x14ac:dyDescent="0.2">
      <c r="A1" s="49" t="s">
        <v>319</v>
      </c>
      <c r="F1" t="s">
        <v>320</v>
      </c>
      <c r="G1" t="str">
        <f>[2]!getUFVersion()</f>
        <v>7.7</v>
      </c>
    </row>
    <row r="2" spans="1:7" x14ac:dyDescent="0.2">
      <c r="A2" s="49" t="s">
        <v>301</v>
      </c>
    </row>
    <row r="6" spans="1:7" x14ac:dyDescent="0.2">
      <c r="A6" s="49" t="s">
        <v>294</v>
      </c>
    </row>
    <row r="7" spans="1:7" ht="18.75" outlineLevel="1" x14ac:dyDescent="0.35">
      <c r="B7" s="58" t="s">
        <v>303</v>
      </c>
      <c r="C7" s="50">
        <v>0.75</v>
      </c>
      <c r="D7" s="61"/>
      <c r="E7" s="99"/>
      <c r="F7" s="100">
        <f>gamma_oil_*1000</f>
        <v>750</v>
      </c>
      <c r="G7" s="59" t="s">
        <v>321</v>
      </c>
    </row>
    <row r="8" spans="1:7" ht="18.75" outlineLevel="1" x14ac:dyDescent="0.35">
      <c r="B8" s="59" t="s">
        <v>305</v>
      </c>
      <c r="C8" s="50">
        <v>1</v>
      </c>
      <c r="D8" s="61"/>
      <c r="E8" s="99"/>
      <c r="F8" s="100">
        <f>gamma_wat_*1000</f>
        <v>900</v>
      </c>
      <c r="G8" s="59" t="s">
        <v>321</v>
      </c>
    </row>
    <row r="9" spans="1:7" ht="18.75" outlineLevel="1" x14ac:dyDescent="0.35">
      <c r="B9" s="59" t="s">
        <v>304</v>
      </c>
      <c r="C9" s="50">
        <v>0.9</v>
      </c>
      <c r="D9" s="61"/>
      <c r="E9" s="99"/>
      <c r="F9" s="100">
        <f>gamma_gas_*1.22</f>
        <v>1.0980000000000001</v>
      </c>
      <c r="G9" s="59" t="s">
        <v>321</v>
      </c>
    </row>
    <row r="10" spans="1:7" ht="18.75" outlineLevel="1" x14ac:dyDescent="0.35">
      <c r="B10" s="60" t="s">
        <v>306</v>
      </c>
      <c r="C10" s="50">
        <v>80</v>
      </c>
      <c r="D10" s="61" t="s">
        <v>288</v>
      </c>
      <c r="E10" s="59" t="s">
        <v>322</v>
      </c>
      <c r="F10" s="101">
        <f>Rsb_/gamma_oil_</f>
        <v>106.66666666666667</v>
      </c>
      <c r="G10" s="59" t="s">
        <v>323</v>
      </c>
    </row>
    <row r="11" spans="1:7" ht="18.75" outlineLevel="1" x14ac:dyDescent="0.35">
      <c r="B11" s="60" t="s">
        <v>307</v>
      </c>
      <c r="C11" s="50">
        <v>80</v>
      </c>
      <c r="D11" s="61" t="s">
        <v>288</v>
      </c>
      <c r="E11" s="59" t="s">
        <v>322</v>
      </c>
      <c r="F11" s="101">
        <f>Rsb_/gamma_oil_</f>
        <v>106.66666666666667</v>
      </c>
      <c r="G11" s="59" t="s">
        <v>323</v>
      </c>
    </row>
    <row r="12" spans="1:7" ht="18" outlineLevel="1" x14ac:dyDescent="0.35">
      <c r="B12" s="59" t="s">
        <v>308</v>
      </c>
      <c r="C12" s="50">
        <v>120</v>
      </c>
      <c r="D12" s="61" t="s">
        <v>289</v>
      </c>
      <c r="E12" s="99" t="s">
        <v>324</v>
      </c>
      <c r="F12" s="101">
        <f>Pb_*1.01325</f>
        <v>121.59</v>
      </c>
      <c r="G12" s="99" t="s">
        <v>325</v>
      </c>
    </row>
    <row r="13" spans="1:7" ht="18" outlineLevel="1" x14ac:dyDescent="0.35">
      <c r="B13" s="59" t="s">
        <v>309</v>
      </c>
      <c r="C13" s="50">
        <v>120</v>
      </c>
      <c r="D13" s="61" t="s">
        <v>290</v>
      </c>
      <c r="E13" s="99" t="s">
        <v>290</v>
      </c>
      <c r="F13" s="101">
        <f>Tres_*9/5+32</f>
        <v>248</v>
      </c>
      <c r="G13" s="99" t="s">
        <v>326</v>
      </c>
    </row>
    <row r="14" spans="1:7" ht="18" outlineLevel="1" x14ac:dyDescent="0.35">
      <c r="B14" s="60" t="s">
        <v>310</v>
      </c>
      <c r="C14" s="50">
        <v>1.2</v>
      </c>
      <c r="D14" s="61" t="s">
        <v>288</v>
      </c>
    </row>
    <row r="15" spans="1:7" ht="18" outlineLevel="1" x14ac:dyDescent="0.35">
      <c r="B15" s="61" t="s">
        <v>311</v>
      </c>
      <c r="C15" s="50">
        <v>1</v>
      </c>
      <c r="D15" s="61" t="s">
        <v>316</v>
      </c>
    </row>
    <row r="16" spans="1:7" ht="15.75" x14ac:dyDescent="0.3">
      <c r="B16" s="61" t="s">
        <v>317</v>
      </c>
      <c r="C16" s="50">
        <v>1</v>
      </c>
      <c r="D16" s="61" t="s">
        <v>291</v>
      </c>
    </row>
    <row r="18" spans="1:20" x14ac:dyDescent="0.2">
      <c r="A18" s="49" t="s">
        <v>295</v>
      </c>
      <c r="B18" s="51"/>
      <c r="C18" s="52"/>
    </row>
    <row r="19" spans="1:20" ht="18" outlineLevel="1" x14ac:dyDescent="0.35">
      <c r="B19" s="61" t="s">
        <v>312</v>
      </c>
      <c r="C19" s="50">
        <v>125</v>
      </c>
      <c r="D19" s="61" t="s">
        <v>292</v>
      </c>
    </row>
    <row r="20" spans="1:20" ht="18" outlineLevel="1" x14ac:dyDescent="0.35">
      <c r="B20" s="61" t="s">
        <v>313</v>
      </c>
      <c r="C20" s="50">
        <v>100</v>
      </c>
      <c r="D20" s="61" t="s">
        <v>292</v>
      </c>
    </row>
    <row r="21" spans="1:20" ht="18" outlineLevel="1" x14ac:dyDescent="0.35">
      <c r="B21" s="61" t="s">
        <v>314</v>
      </c>
      <c r="C21" s="50">
        <v>30</v>
      </c>
      <c r="D21" s="61" t="s">
        <v>289</v>
      </c>
    </row>
    <row r="22" spans="1:20" ht="18" outlineLevel="1" x14ac:dyDescent="0.35">
      <c r="B22" s="61" t="s">
        <v>315</v>
      </c>
      <c r="C22" s="50">
        <v>80</v>
      </c>
      <c r="D22" s="61" t="s">
        <v>290</v>
      </c>
    </row>
    <row r="25" spans="1:20" x14ac:dyDescent="0.2">
      <c r="B25" s="102" t="s">
        <v>302</v>
      </c>
      <c r="C25" s="103" t="str">
        <f>[2]!PVT_encode_string(gamma_gas_,gamma_oil_,gamma_wat_,Rsb_,Rp_,Pb_,Tres_,Bob_,muob_)</f>
        <v>gamma_gas:0,900;gamma_oil:0,750;gamma_wat:0,900;rsb_m3m3:80,000;rp_m3m3:80,000;pb_atma:120,000;tres_C:120,000;bob_m3m3:1,200;muob_cP:1,000;PVTcorr:0;ksep_fr:0,000;pksep_atma:-1,000;tksep_C:-1,000;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10"/>
      <c r="T25" s="110"/>
    </row>
    <row r="26" spans="1:20" ht="12.75" customHeight="1" outlineLevel="1" x14ac:dyDescent="0.2"/>
    <row r="27" spans="1:20" x14ac:dyDescent="0.2">
      <c r="A27" t="s">
        <v>299</v>
      </c>
    </row>
    <row r="28" spans="1:20" outlineLevel="1" x14ac:dyDescent="0.2">
      <c r="A28" t="s">
        <v>296</v>
      </c>
    </row>
    <row r="29" spans="1:20" outlineLevel="1" x14ac:dyDescent="0.2"/>
    <row r="30" spans="1:20" outlineLevel="1" x14ac:dyDescent="0.2">
      <c r="F30" s="53">
        <v>0.9</v>
      </c>
      <c r="H30" s="104">
        <v>6</v>
      </c>
    </row>
    <row r="31" spans="1:20" ht="51" outlineLevel="1" x14ac:dyDescent="0.2">
      <c r="C31" s="106" t="s">
        <v>15</v>
      </c>
      <c r="D31" s="106" t="s">
        <v>300</v>
      </c>
      <c r="E31" s="107" t="str">
        <f>"Естественная сепарация "&amp;Dintake_&amp;" мм"</f>
        <v>Естественная сепарация 100 мм</v>
      </c>
      <c r="F31" s="107" t="str">
        <f>"Естественная сепарация "&amp;Dcas_*cf_dcas_&amp;" мм"</f>
        <v>Естественная сепарация 112.5 мм</v>
      </c>
      <c r="G31" s="109" t="s">
        <v>318</v>
      </c>
      <c r="H31" s="108" t="s">
        <v>297</v>
      </c>
      <c r="I31" s="107" t="s">
        <v>298</v>
      </c>
    </row>
    <row r="32" spans="1:20" outlineLevel="1" x14ac:dyDescent="0.2">
      <c r="C32" s="50">
        <v>1</v>
      </c>
      <c r="D32" s="50">
        <v>80</v>
      </c>
      <c r="E32" s="105">
        <f>[2]!MF_ksep_natural_d(C32,wc_,Pintake_,Tintake_,Dintake_,Dcas_,PVT_str_)</f>
        <v>0.98022867678221171</v>
      </c>
      <c r="F32" s="105">
        <f>[2]!MF_ksep_natural_d(C32,wc_,Pintake_,Tintake_,Dintake_,Dcas_*cf_dcas_,PVT_str_)</f>
        <v>0.96957451416371621</v>
      </c>
      <c r="G32" s="105">
        <f>[2]!MF_gas_fraction_d(Pintake_,Tintake_,0,PVT_str_)*(1-F32)</f>
        <v>0</v>
      </c>
      <c r="H32" s="105">
        <f>[2]!MF_ksep_gasseparator_d(gassep_type,G32,C32)</f>
        <v>0</v>
      </c>
      <c r="I32" s="105">
        <f>[2]!MF_ksep_total_d(E32,H32)</f>
        <v>0.98022867678221171</v>
      </c>
    </row>
    <row r="33" spans="3:9" outlineLevel="1" x14ac:dyDescent="0.2">
      <c r="C33" s="50">
        <v>5</v>
      </c>
      <c r="D33" s="50">
        <v>80</v>
      </c>
      <c r="E33" s="105">
        <f>[2]!MF_ksep_natural_d(C33,wc_,Pintake_,Tintake_,Dintake_,Dcas_,PVT_str_)</f>
        <v>0.94445341886832002</v>
      </c>
      <c r="F33" s="105">
        <f>[2]!MF_ksep_natural_d(C33,wc_,Pintake_,Tintake_,Dintake_,Dcas_*cf_dcas_,PVT_str_)</f>
        <v>0.89488796101875079</v>
      </c>
      <c r="G33" s="105">
        <f>[2]!MF_gas_fraction_d(Pintake_,Tintake_,0,PVT_str_)*(1-F33)</f>
        <v>0</v>
      </c>
      <c r="H33" s="105">
        <f>[2]!MF_ksep_gasseparator_d(gassep_type,G33,C33)</f>
        <v>0</v>
      </c>
      <c r="I33" s="105">
        <f>[2]!MF_ksep_total_d(E33,H33)</f>
        <v>0.94445341886832002</v>
      </c>
    </row>
    <row r="34" spans="3:9" outlineLevel="1" x14ac:dyDescent="0.2">
      <c r="C34" s="50">
        <v>10</v>
      </c>
      <c r="D34" s="50">
        <v>80</v>
      </c>
      <c r="E34" s="105">
        <f>[2]!MF_ksep_natural_d(C34,wc_,Pintake_,Tintake_,Dintake_,Dcas_,PVT_str_)</f>
        <v>0.89945030384495972</v>
      </c>
      <c r="F34" s="105">
        <f>[2]!MF_ksep_natural_d(C34,wc_,Pintake_,Tintake_,Dintake_,Dcas_*cf_dcas_,PVT_str_)</f>
        <v>0.82093325490364244</v>
      </c>
      <c r="G34" s="105">
        <f>[2]!MF_gas_fraction_d(Pintake_,Tintake_,0,PVT_str_)*(1-F34)</f>
        <v>0</v>
      </c>
      <c r="H34" s="105">
        <f>[2]!MF_ksep_gasseparator_d(gassep_type,G34,C34)</f>
        <v>0</v>
      </c>
      <c r="I34" s="105">
        <f>[2]!MF_ksep_total_d(E34,H34)</f>
        <v>0.89945030384495972</v>
      </c>
    </row>
    <row r="35" spans="3:9" outlineLevel="1" x14ac:dyDescent="0.2">
      <c r="C35" s="50">
        <v>20</v>
      </c>
      <c r="D35" s="50">
        <v>80</v>
      </c>
      <c r="E35" s="105">
        <f>[2]!MF_ksep_natural_d(C35,wc_,Pintake_,Tintake_,Dintake_,Dcas_,PVT_str_)</f>
        <v>0.82850058789562298</v>
      </c>
      <c r="F35" s="105">
        <f>[2]!MF_ksep_natural_d(C35,wc_,Pintake_,Tintake_,Dintake_,Dcas_*cf_dcas_,PVT_str_)</f>
        <v>0.72055418316617359</v>
      </c>
      <c r="G35" s="105">
        <f>[2]!MF_gas_fraction_d(Pintake_,Tintake_,0,PVT_str_)*(1-F35)</f>
        <v>0</v>
      </c>
      <c r="H35" s="105">
        <f>[2]!MF_ksep_gasseparator_d(gassep_type,G35,C35)</f>
        <v>0</v>
      </c>
      <c r="I35" s="105">
        <f>[2]!MF_ksep_total_d(E35,H35)</f>
        <v>0.82850058789562298</v>
      </c>
    </row>
    <row r="36" spans="3:9" outlineLevel="1" x14ac:dyDescent="0.2">
      <c r="C36" s="50">
        <v>30</v>
      </c>
      <c r="D36" s="50">
        <v>80</v>
      </c>
      <c r="E36" s="105">
        <f>[2]!MF_ksep_natural_d(C36,wc_,Pintake_,Tintake_,Dintake_,Dcas_,PVT_str_)</f>
        <v>0.76824447548690444</v>
      </c>
      <c r="F36" s="105">
        <f>[2]!MF_ksep_natural_d(C36,wc_,Pintake_,Tintake_,Dintake_,Dcas_*cf_dcas_,PVT_str_)</f>
        <v>0.63395868815258805</v>
      </c>
      <c r="G36" s="105">
        <f>[2]!MF_gas_fraction_d(Pintake_,Tintake_,0,PVT_str_)*(1-F36)</f>
        <v>0</v>
      </c>
      <c r="H36" s="105">
        <f>[2]!MF_ksep_gasseparator_d(gassep_type,G36,C36)</f>
        <v>0</v>
      </c>
      <c r="I36" s="105">
        <f>[2]!MF_ksep_total_d(E36,H36)</f>
        <v>0.76824447548690444</v>
      </c>
    </row>
    <row r="37" spans="3:9" outlineLevel="1" x14ac:dyDescent="0.2">
      <c r="C37" s="50">
        <v>40</v>
      </c>
      <c r="D37" s="50">
        <v>80</v>
      </c>
      <c r="E37" s="105">
        <f>[2]!MF_ksep_natural_d(C37,wc_,Pintake_,Tintake_,Dintake_,Dcas_,PVT_str_)</f>
        <v>0.73150010072162974</v>
      </c>
      <c r="F37" s="105">
        <f>[2]!MF_ksep_natural_d(C37,wc_,Pintake_,Tintake_,Dintake_,Dcas_*cf_dcas_,PVT_str_)</f>
        <v>0.56456608525384833</v>
      </c>
      <c r="G37" s="105">
        <f>[2]!MF_gas_fraction_d(Pintake_,Tintake_,0,PVT_str_)*(1-F37)</f>
        <v>0</v>
      </c>
      <c r="H37" s="105">
        <f>[2]!MF_ksep_gasseparator_d(gassep_type,G37,C37)</f>
        <v>0</v>
      </c>
      <c r="I37" s="105">
        <f>[2]!MF_ksep_total_d(E37,H37)</f>
        <v>0.73150010072162974</v>
      </c>
    </row>
    <row r="38" spans="3:9" outlineLevel="1" x14ac:dyDescent="0.2">
      <c r="C38" s="50">
        <v>50</v>
      </c>
      <c r="D38" s="50">
        <v>80</v>
      </c>
      <c r="E38" s="105">
        <f>[2]!MF_ksep_natural_d(C38,wc_,Pintake_,Tintake_,Dintake_,Dcas_,PVT_str_)</f>
        <v>0.68694754284160453</v>
      </c>
      <c r="F38" s="105">
        <f>[2]!MF_ksep_natural_d(C38,wc_,Pintake_,Tintake_,Dintake_,Dcas_*cf_dcas_,PVT_str_)</f>
        <v>0.50830066724338674</v>
      </c>
      <c r="G38" s="105">
        <f>[2]!MF_gas_fraction_d(Pintake_,Tintake_,0,PVT_str_)*(1-F38)</f>
        <v>0</v>
      </c>
      <c r="H38" s="105">
        <f>[2]!MF_ksep_gasseparator_d(gassep_type,G38,C38)</f>
        <v>0</v>
      </c>
      <c r="I38" s="105">
        <f>[2]!MF_ksep_total_d(E38,H38)</f>
        <v>0.68694754284160453</v>
      </c>
    </row>
    <row r="39" spans="3:9" outlineLevel="1" x14ac:dyDescent="0.2">
      <c r="C39" s="50">
        <v>60</v>
      </c>
      <c r="D39" s="50">
        <v>80</v>
      </c>
      <c r="E39" s="105">
        <f>[2]!MF_ksep_natural_d(C39,wc_,Pintake_,Tintake_,Dintake_,Dcas_,PVT_str_)</f>
        <v>0.64705604957244611</v>
      </c>
      <c r="F39" s="105">
        <f>[2]!MF_ksep_natural_d(C39,wc_,Pintake_,Tintake_,Dintake_,Dcas_*cf_dcas_,PVT_str_)</f>
        <v>0.46245531701050702</v>
      </c>
      <c r="G39" s="105">
        <f>[2]!MF_gas_fraction_d(Pintake_,Tintake_,0,PVT_str_)*(1-F39)</f>
        <v>0</v>
      </c>
      <c r="H39" s="105">
        <f>[2]!MF_ksep_gasseparator_d(gassep_type,G39,C39)</f>
        <v>0</v>
      </c>
      <c r="I39" s="105">
        <f>[2]!MF_ksep_total_d(E39,H39)</f>
        <v>0.64705604957244611</v>
      </c>
    </row>
    <row r="40" spans="3:9" outlineLevel="1" x14ac:dyDescent="0.2">
      <c r="C40" s="50">
        <v>70</v>
      </c>
      <c r="D40" s="50">
        <v>80</v>
      </c>
      <c r="E40" s="105">
        <f>[2]!MF_ksep_natural_d(C40,wc_,Pintake_,Tintake_,Dintake_,Dcas_,PVT_str_)</f>
        <v>0.61115609891194356</v>
      </c>
      <c r="F40" s="105">
        <f>[2]!MF_ksep_natural_d(C40,wc_,Pintake_,Tintake_,Dintake_,Dcas_*cf_dcas_,PVT_str_)</f>
        <v>0.42505769713579067</v>
      </c>
      <c r="G40" s="105">
        <f>[2]!MF_gas_fraction_d(Pintake_,Tintake_,0,PVT_str_)*(1-F40)</f>
        <v>0</v>
      </c>
      <c r="H40" s="105">
        <f>[2]!MF_ksep_gasseparator_d(gassep_type,G40,C40)</f>
        <v>0</v>
      </c>
      <c r="I40" s="105">
        <f>[2]!MF_ksep_total_d(E40,H40)</f>
        <v>0.61115609891194356</v>
      </c>
    </row>
    <row r="41" spans="3:9" outlineLevel="1" x14ac:dyDescent="0.2">
      <c r="C41" s="50">
        <v>80</v>
      </c>
      <c r="D41" s="50">
        <v>80</v>
      </c>
      <c r="E41" s="105">
        <f>[2]!MF_ksep_natural_d(C41,wc_,Pintake_,Tintake_,Dintake_,Dcas_,PVT_str_)</f>
        <v>0.57873677500003529</v>
      </c>
      <c r="F41" s="105">
        <f>[2]!MF_ksep_natural_d(C41,wc_,Pintake_,Tintake_,Dintake_,Dcas_*cf_dcas_,PVT_str_)</f>
        <v>0.39458603294225281</v>
      </c>
      <c r="G41" s="105">
        <f>[2]!MF_gas_fraction_d(Pintake_,Tintake_,0,PVT_str_)*(1-F41)</f>
        <v>0</v>
      </c>
      <c r="H41" s="105">
        <f>[2]!MF_ksep_gasseparator_d(gassep_type,G41,C41)</f>
        <v>0</v>
      </c>
      <c r="I41" s="105">
        <f>[2]!MF_ksep_total_d(E41,H41)</f>
        <v>0.57873677500003529</v>
      </c>
    </row>
    <row r="42" spans="3:9" outlineLevel="1" x14ac:dyDescent="0.2">
      <c r="C42" s="50">
        <v>90</v>
      </c>
      <c r="D42" s="50">
        <v>80</v>
      </c>
      <c r="E42" s="105">
        <f>[2]!MF_ksep_natural_d(C42,wc_,Pintake_,Tintake_,Dintake_,Dcas_,PVT_str_)</f>
        <v>0.5493913698917916</v>
      </c>
      <c r="F42" s="105">
        <f>[2]!MF_ksep_natural_d(C42,wc_,Pintake_,Tintake_,Dintake_,Dcas_*cf_dcas_,PVT_str_)</f>
        <v>0.36981995378129673</v>
      </c>
      <c r="G42" s="105">
        <f>[2]!MF_gas_fraction_d(Pintake_,Tintake_,0,PVT_str_)*(1-F42)</f>
        <v>0</v>
      </c>
      <c r="H42" s="105">
        <f>[2]!MF_ksep_gasseparator_d(gassep_type,G42,C42)</f>
        <v>0</v>
      </c>
      <c r="I42" s="105">
        <f>[2]!MF_ksep_total_d(E42,H42)</f>
        <v>0.5493913698917916</v>
      </c>
    </row>
    <row r="43" spans="3:9" outlineLevel="1" x14ac:dyDescent="0.2">
      <c r="C43" s="50">
        <v>100</v>
      </c>
      <c r="D43" s="50">
        <v>80</v>
      </c>
      <c r="E43" s="105">
        <f>[2]!MF_ksep_natural_d(C43,wc_,Pintake_,Tintake_,Dintake_,Dcas_,PVT_str_)</f>
        <v>0.5227859399557313</v>
      </c>
      <c r="F43" s="105">
        <f>[2]!MF_ksep_natural_d(C43,wc_,Pintake_,Tintake_,Dintake_,Dcas_*cf_dcas_,PVT_str_)</f>
        <v>0.34975357702597343</v>
      </c>
      <c r="G43" s="105">
        <f>[2]!MF_gas_fraction_d(Pintake_,Tintake_,0,PVT_str_)*(1-F43)</f>
        <v>0</v>
      </c>
      <c r="H43" s="105">
        <f>[2]!MF_ksep_gasseparator_d(gassep_type,G43,C43)</f>
        <v>0</v>
      </c>
      <c r="I43" s="105">
        <f>[2]!MF_ksep_total_d(E43,H43)</f>
        <v>0.5227859399557313</v>
      </c>
    </row>
    <row r="44" spans="3:9" outlineLevel="1" x14ac:dyDescent="0.2">
      <c r="C44" s="50">
        <v>110</v>
      </c>
      <c r="D44" s="50">
        <v>80</v>
      </c>
      <c r="E44" s="105">
        <f>[2]!MF_ksep_natural_d(C44,wc_,Pintake_,Tintake_,Dintake_,Dcas_,PVT_str_)</f>
        <v>0.49863972699355941</v>
      </c>
      <c r="F44" s="105">
        <f>[2]!MF_ksep_natural_d(C44,wc_,Pintake_,Tintake_,Dintake_,Dcas_*cf_dcas_,PVT_str_)</f>
        <v>0.33354088244813163</v>
      </c>
      <c r="G44" s="105">
        <f>[2]!MF_gas_fraction_d(Pintake_,Tintake_,0,PVT_str_)*(1-F44)</f>
        <v>0</v>
      </c>
      <c r="H44" s="105">
        <f>[2]!MF_ksep_gasseparator_d(gassep_type,G44,C44)</f>
        <v>0</v>
      </c>
      <c r="I44" s="105">
        <f>[2]!MF_ksep_total_d(E44,H44)</f>
        <v>0.49863972699355941</v>
      </c>
    </row>
    <row r="45" spans="3:9" outlineLevel="1" x14ac:dyDescent="0.2">
      <c r="C45" s="50">
        <v>120</v>
      </c>
      <c r="D45" s="50">
        <v>80</v>
      </c>
      <c r="E45" s="105">
        <f>[2]!MF_ksep_natural_d(C45,wc_,Pintake_,Tintake_,Dintake_,Dcas_,PVT_str_)</f>
        <v>0.47671226059030869</v>
      </c>
      <c r="F45" s="105">
        <f>[2]!MF_ksep_natural_d(C45,wc_,Pintake_,Tintake_,Dintake_,Dcas_*cf_dcas_,PVT_str_)</f>
        <v>0.3204593432514109</v>
      </c>
      <c r="G45" s="105">
        <f>[2]!MF_gas_fraction_d(Pintake_,Tintake_,0,PVT_str_)*(1-F45)</f>
        <v>0</v>
      </c>
      <c r="H45" s="105">
        <f>[2]!MF_ksep_gasseparator_d(gassep_type,G45,C45)</f>
        <v>0</v>
      </c>
      <c r="I45" s="105">
        <f>[2]!MF_ksep_total_d(E45,H45)</f>
        <v>0.47671226059030869</v>
      </c>
    </row>
    <row r="46" spans="3:9" outlineLevel="1" x14ac:dyDescent="0.2">
      <c r="C46" s="50">
        <v>130</v>
      </c>
      <c r="D46" s="50">
        <v>80</v>
      </c>
      <c r="E46" s="105">
        <f>[2]!MF_ksep_natural_d(C46,wc_,Pintake_,Tintake_,Dintake_,Dcas_,PVT_str_)</f>
        <v>0.45679447697820796</v>
      </c>
      <c r="F46" s="105">
        <f>[2]!MF_ksep_natural_d(C46,wc_,Pintake_,Tintake_,Dintake_,Dcas_*cf_dcas_,PVT_str_)</f>
        <v>0.30988458144804687</v>
      </c>
      <c r="G46" s="105">
        <f>[2]!MF_gas_fraction_d(Pintake_,Tintake_,0,PVT_str_)*(1-F46)</f>
        <v>0</v>
      </c>
      <c r="H46" s="105">
        <f>[2]!MF_ksep_gasseparator_d(gassep_type,G46,C46)</f>
        <v>0</v>
      </c>
      <c r="I46" s="105">
        <f>[2]!MF_ksep_total_d(E46,H46)</f>
        <v>0.45679447697820796</v>
      </c>
    </row>
    <row r="47" spans="3:9" outlineLevel="1" x14ac:dyDescent="0.2">
      <c r="C47" s="50">
        <v>140</v>
      </c>
      <c r="D47" s="50">
        <v>80</v>
      </c>
      <c r="E47" s="105">
        <f>[2]!MF_ksep_natural_d(C47,wc_,Pintake_,Tintake_,Dintake_,Dcas_,PVT_str_)</f>
        <v>0.43870238061487443</v>
      </c>
      <c r="F47" s="105">
        <f>[2]!MF_ksep_natural_d(C47,wc_,Pintake_,Tintake_,Dintake_,Dcas_*cf_dcas_,PVT_str_)</f>
        <v>0.30127203730995422</v>
      </c>
      <c r="G47" s="105">
        <f>[2]!MF_gas_fraction_d(Pintake_,Tintake_,0,PVT_str_)*(1-F47)</f>
        <v>0</v>
      </c>
      <c r="H47" s="105">
        <f>[2]!MF_ksep_gasseparator_d(gassep_type,G47,C47)</f>
        <v>0</v>
      </c>
      <c r="I47" s="105">
        <f>[2]!MF_ksep_total_d(E47,H47)</f>
        <v>0.43870238061487443</v>
      </c>
    </row>
    <row r="48" spans="3:9" outlineLevel="1" x14ac:dyDescent="0.2">
      <c r="C48" s="50">
        <v>150</v>
      </c>
      <c r="D48" s="50">
        <v>80</v>
      </c>
      <c r="E48" s="105">
        <f>[2]!MF_ksep_natural_d(C48,wc_,Pintake_,Tintake_,Dintake_,Dcas_,PVT_str_)</f>
        <v>0.42227238452458304</v>
      </c>
      <c r="F48" s="105">
        <f>[2]!MF_ksep_natural_d(C48,wc_,Pintake_,Tintake_,Dintake_,Dcas_*cf_dcas_,PVT_str_)</f>
        <v>0.29414329580923759</v>
      </c>
      <c r="G48" s="105">
        <f>[2]!MF_gas_fraction_d(Pintake_,Tintake_,0,PVT_str_)*(1-F48)</f>
        <v>0</v>
      </c>
      <c r="H48" s="105">
        <f>[2]!MF_ksep_gasseparator_d(gassep_type,G48,C48)</f>
        <v>0</v>
      </c>
      <c r="I48" s="105">
        <f>[2]!MF_ksep_total_d(E48,H48)</f>
        <v>0.42227238452458304</v>
      </c>
    </row>
    <row r="49" spans="3:9" outlineLevel="1" x14ac:dyDescent="0.2">
      <c r="C49" s="50">
        <v>160</v>
      </c>
      <c r="D49" s="50">
        <v>80</v>
      </c>
      <c r="E49" s="105">
        <f>[2]!MF_ksep_natural_d(C49,wc_,Pintake_,Tintake_,Dintake_,Dcas_,PVT_str_)</f>
        <v>0.40735779831439678</v>
      </c>
      <c r="F49" s="105">
        <f>[2]!MF_ksep_natural_d(C49,wc_,Pintake_,Tintake_,Dintake_,Dcas_*cf_dcas_,PVT_str_)</f>
        <v>0.28807561708624796</v>
      </c>
      <c r="G49" s="105">
        <f>[2]!MF_gas_fraction_d(Pintake_,Tintake_,0,PVT_str_)*(1-F49)</f>
        <v>0</v>
      </c>
      <c r="H49" s="105">
        <f>[2]!MF_ksep_gasseparator_d(gassep_type,G49,C49)</f>
        <v>0</v>
      </c>
      <c r="I49" s="105">
        <f>[2]!MF_ksep_total_d(E49,H49)</f>
        <v>0.40735779831439678</v>
      </c>
    </row>
    <row r="50" spans="3:9" outlineLevel="1" x14ac:dyDescent="0.2">
      <c r="C50" s="50">
        <v>170</v>
      </c>
      <c r="D50" s="50">
        <v>80</v>
      </c>
      <c r="E50" s="105">
        <f>[2]!MF_ksep_natural_d(C50,wc_,Pintake_,Tintake_,Dintake_,Dcas_,PVT_str_)</f>
        <v>0.39382612421554519</v>
      </c>
      <c r="F50" s="105">
        <f>[2]!MF_ksep_natural_d(C50,wc_,Pintake_,Tintake_,Dintake_,Dcas_*cf_dcas_,PVT_str_)</f>
        <v>0.28269373902545247</v>
      </c>
      <c r="G50" s="105">
        <f>[2]!MF_gas_fraction_d(Pintake_,Tintake_,0,PVT_str_)*(1-F50)</f>
        <v>0</v>
      </c>
      <c r="H50" s="105">
        <f>[2]!MF_ksep_gasseparator_d(gassep_type,G50,C50)</f>
        <v>0</v>
      </c>
      <c r="I50" s="105">
        <f>[2]!MF_ksep_total_d(E50,H50)</f>
        <v>0.39382612421554519</v>
      </c>
    </row>
    <row r="51" spans="3:9" outlineLevel="1" x14ac:dyDescent="0.2">
      <c r="C51" s="50">
        <v>180</v>
      </c>
      <c r="D51" s="50">
        <v>80</v>
      </c>
      <c r="E51" s="105">
        <f>[2]!MF_ksep_natural_d(C51,wc_,Pintake_,Tintake_,Dintake_,Dcas_,PVT_str_)</f>
        <v>0.38155693652737277</v>
      </c>
      <c r="F51" s="105">
        <f>[2]!MF_ksep_natural_d(C51,wc_,Pintake_,Tintake_,Dintake_,Dcas_*cf_dcas_,PVT_str_)</f>
        <v>0.26996639947580725</v>
      </c>
      <c r="G51" s="105">
        <f>[2]!MF_gas_fraction_d(Pintake_,Tintake_,0,PVT_str_)*(1-F51)</f>
        <v>0</v>
      </c>
      <c r="H51" s="105">
        <f>[2]!MF_ksep_gasseparator_d(gassep_type,G51,C51)</f>
        <v>0</v>
      </c>
      <c r="I51" s="105">
        <f>[2]!MF_ksep_total_d(E51,H51)</f>
        <v>0.38155693652737277</v>
      </c>
    </row>
    <row r="52" spans="3:9" outlineLevel="1" x14ac:dyDescent="0.2">
      <c r="C52" s="50">
        <v>190</v>
      </c>
      <c r="D52" s="50">
        <v>80</v>
      </c>
      <c r="E52" s="105">
        <f>[2]!MF_ksep_natural_d(C52,wc_,Pintake_,Tintake_,Dintake_,Dcas_,PVT_str_)</f>
        <v>0.3704401915749731</v>
      </c>
      <c r="F52" s="105">
        <f>[2]!MF_ksep_natural_d(C52,wc_,Pintake_,Tintake_,Dintake_,Dcas_*cf_dcas_,PVT_str_)</f>
        <v>0.2640770537344217</v>
      </c>
      <c r="G52" s="105">
        <f>[2]!MF_gas_fraction_d(Pintake_,Tintake_,0,PVT_str_)*(1-F52)</f>
        <v>0</v>
      </c>
      <c r="H52" s="105">
        <f>[2]!MF_ksep_gasseparator_d(gassep_type,G52,C52)</f>
        <v>0</v>
      </c>
      <c r="I52" s="105">
        <f>[2]!MF_ksep_total_d(E52,H52)</f>
        <v>0.3704401915749731</v>
      </c>
    </row>
    <row r="53" spans="3:9" outlineLevel="1" x14ac:dyDescent="0.2">
      <c r="C53" s="50">
        <v>200</v>
      </c>
      <c r="D53" s="50">
        <v>80</v>
      </c>
      <c r="E53" s="105">
        <f>[2]!MF_ksep_natural_d(C53,wc_,Pintake_,Tintake_,Dintake_,Dcas_,PVT_str_)</f>
        <v>0.36037486148306286</v>
      </c>
      <c r="F53" s="105">
        <f>[2]!MF_ksep_natural_d(C53,wc_,Pintake_,Tintake_,Dintake_,Dcas_*cf_dcas_,PVT_str_)</f>
        <v>0.25749324543840135</v>
      </c>
      <c r="G53" s="105">
        <f>[2]!MF_gas_fraction_d(Pintake_,Tintake_,0,PVT_str_)*(1-F53)</f>
        <v>0</v>
      </c>
      <c r="H53" s="105">
        <f>[2]!MF_ksep_gasseparator_d(gassep_type,G53,C53)</f>
        <v>0</v>
      </c>
      <c r="I53" s="105">
        <f>[2]!MF_ksep_total_d(E53,H53)</f>
        <v>0.36037486148306286</v>
      </c>
    </row>
    <row r="54" spans="3:9" outlineLevel="1" x14ac:dyDescent="0.2">
      <c r="C54" s="50">
        <v>210</v>
      </c>
      <c r="D54" s="50">
        <v>80</v>
      </c>
      <c r="E54" s="105">
        <f>[2]!MF_ksep_natural_d(C54,wc_,Pintake_,Tintake_,Dintake_,Dcas_,PVT_str_)</f>
        <v>0.35126781565414378</v>
      </c>
      <c r="F54" s="105">
        <f>[2]!MF_ksep_natural_d(C54,wc_,Pintake_,Tintake_,Dintake_,Dcas_*cf_dcas_,PVT_str_)</f>
        <v>0.24995859185444491</v>
      </c>
      <c r="G54" s="105">
        <f>[2]!MF_gas_fraction_d(Pintake_,Tintake_,0,PVT_str_)*(1-F54)</f>
        <v>0</v>
      </c>
      <c r="H54" s="105">
        <f>[2]!MF_ksep_gasseparator_d(gassep_type,G54,C54)</f>
        <v>0</v>
      </c>
      <c r="I54" s="105">
        <f>[2]!MF_ksep_total_d(E54,H54)</f>
        <v>0.35126781565414378</v>
      </c>
    </row>
    <row r="55" spans="3:9" outlineLevel="1" x14ac:dyDescent="0.2">
      <c r="C55" s="50">
        <v>220</v>
      </c>
      <c r="D55" s="50">
        <v>80</v>
      </c>
      <c r="E55" s="105">
        <f>[2]!MF_ksep_natural_d(C55,wc_,Pintake_,Tintake_,Dintake_,Dcas_,PVT_str_)</f>
        <v>0.34303289459394648</v>
      </c>
      <c r="F55" s="105">
        <f>[2]!MF_ksep_natural_d(C55,wc_,Pintake_,Tintake_,Dintake_,Dcas_*cf_dcas_,PVT_str_)</f>
        <v>0.24124489522217729</v>
      </c>
      <c r="G55" s="105">
        <f>[2]!MF_gas_fraction_d(Pintake_,Tintake_,0,PVT_str_)*(1-F55)</f>
        <v>0</v>
      </c>
      <c r="H55" s="105">
        <f>[2]!MF_ksep_gasseparator_d(gassep_type,G55,C55)</f>
        <v>0</v>
      </c>
      <c r="I55" s="105">
        <f>[2]!MF_ksep_total_d(E55,H55)</f>
        <v>0.34303289459394648</v>
      </c>
    </row>
    <row r="56" spans="3:9" outlineLevel="1" x14ac:dyDescent="0.2">
      <c r="C56" s="50">
        <v>230</v>
      </c>
      <c r="D56" s="50">
        <v>80</v>
      </c>
      <c r="E56" s="105">
        <f>[2]!MF_ksep_natural_d(C56,wc_,Pintake_,Tintake_,Dintake_,Dcas_,PVT_str_)</f>
        <v>0.33559013512076596</v>
      </c>
      <c r="F56" s="105">
        <f>[2]!MF_ksep_natural_d(C56,wc_,Pintake_,Tintake_,Dintake_,Dcas_*cf_dcas_,PVT_str_)</f>
        <v>0.23114920779053172</v>
      </c>
      <c r="G56" s="105">
        <f>[2]!MF_gas_fraction_d(Pintake_,Tintake_,0,PVT_str_)*(1-F56)</f>
        <v>0</v>
      </c>
      <c r="H56" s="105">
        <f>[2]!MF_ksep_gasseparator_d(gassep_type,G56,C56)</f>
        <v>0</v>
      </c>
      <c r="I56" s="105">
        <f>[2]!MF_ksep_total_d(E56,H56)</f>
        <v>0.33559013512076596</v>
      </c>
    </row>
    <row r="57" spans="3:9" outlineLevel="1" x14ac:dyDescent="0.2">
      <c r="C57" s="50">
        <v>240</v>
      </c>
      <c r="D57" s="50">
        <v>80</v>
      </c>
      <c r="E57" s="105">
        <f>[2]!MF_ksep_natural_d(C57,wc_,Pintake_,Tintake_,Dintake_,Dcas_,PVT_str_)</f>
        <v>0.32886511617295611</v>
      </c>
      <c r="F57" s="105">
        <f>[2]!MF_ksep_natural_d(C57,wc_,Pintake_,Tintake_,Dintake_,Dcas_*cf_dcas_,PVT_str_)</f>
        <v>0.21949150310118704</v>
      </c>
      <c r="G57" s="105">
        <f>[2]!MF_gas_fraction_d(Pintake_,Tintake_,0,PVT_str_)*(1-F57)</f>
        <v>0</v>
      </c>
      <c r="H57" s="105">
        <f>[2]!MF_ksep_gasseparator_d(gassep_type,G57,C57)</f>
        <v>0</v>
      </c>
      <c r="I57" s="105">
        <f>[2]!MF_ksep_total_d(E57,H57)</f>
        <v>0.32886511617295611</v>
      </c>
    </row>
    <row r="58" spans="3:9" outlineLevel="1" x14ac:dyDescent="0.2"/>
    <row r="59" spans="3:9" outlineLevel="1" x14ac:dyDescent="0.2"/>
    <row r="61" spans="3:9" outlineLevel="1" x14ac:dyDescent="0.2"/>
    <row r="62" spans="3:9" outlineLevel="1" x14ac:dyDescent="0.2"/>
    <row r="63" spans="3:9" outlineLevel="1" x14ac:dyDescent="0.2"/>
    <row r="64" spans="3:9" outlineLevel="1" x14ac:dyDescent="0.2"/>
    <row r="65" spans="3:8" outlineLevel="1" x14ac:dyDescent="0.2"/>
    <row r="66" spans="3:8" outlineLevel="1" x14ac:dyDescent="0.2"/>
    <row r="67" spans="3:8" outlineLevel="1" x14ac:dyDescent="0.2">
      <c r="E67" s="52"/>
    </row>
    <row r="68" spans="3:8" outlineLevel="1" x14ac:dyDescent="0.2"/>
    <row r="69" spans="3:8" outlineLevel="1" x14ac:dyDescent="0.2"/>
    <row r="70" spans="3:8" outlineLevel="1" x14ac:dyDescent="0.2">
      <c r="F70" s="51"/>
      <c r="G70" s="55"/>
      <c r="H70" s="55"/>
    </row>
    <row r="71" spans="3:8" outlineLevel="1" x14ac:dyDescent="0.2">
      <c r="C71" s="56"/>
      <c r="D71" s="56"/>
      <c r="E71" s="57"/>
      <c r="F71" s="57"/>
      <c r="G71" s="57"/>
      <c r="H71" s="57"/>
    </row>
    <row r="72" spans="3:8" outlineLevel="1" x14ac:dyDescent="0.2">
      <c r="C72" s="56"/>
      <c r="D72" s="56"/>
      <c r="E72" s="57"/>
      <c r="F72" s="57"/>
      <c r="G72" s="57"/>
      <c r="H72" s="57"/>
    </row>
    <row r="73" spans="3:8" outlineLevel="1" x14ac:dyDescent="0.2">
      <c r="C73" s="56"/>
      <c r="D73" s="56"/>
      <c r="E73" s="57"/>
      <c r="F73" s="57"/>
      <c r="G73" s="57"/>
      <c r="H73" s="57"/>
    </row>
    <row r="74" spans="3:8" outlineLevel="1" x14ac:dyDescent="0.2">
      <c r="C74" s="56"/>
      <c r="D74" s="56"/>
      <c r="E74" s="57"/>
      <c r="F74" s="57"/>
      <c r="G74" s="57"/>
      <c r="H74" s="57"/>
    </row>
    <row r="75" spans="3:8" outlineLevel="1" x14ac:dyDescent="0.2">
      <c r="C75" s="56"/>
      <c r="D75" s="56"/>
      <c r="E75" s="57"/>
      <c r="F75" s="57"/>
      <c r="G75" s="57"/>
      <c r="H75" s="57"/>
    </row>
    <row r="76" spans="3:8" outlineLevel="1" x14ac:dyDescent="0.2">
      <c r="C76" s="56"/>
      <c r="D76" s="56"/>
      <c r="E76" s="57"/>
      <c r="F76" s="57"/>
      <c r="G76" s="57"/>
      <c r="H76" s="57"/>
    </row>
    <row r="77" spans="3:8" outlineLevel="1" x14ac:dyDescent="0.2">
      <c r="C77" s="56"/>
      <c r="D77" s="56"/>
      <c r="E77" s="57"/>
      <c r="F77" s="57"/>
      <c r="G77" s="57"/>
      <c r="H77" s="57"/>
    </row>
    <row r="78" spans="3:8" outlineLevel="1" x14ac:dyDescent="0.2">
      <c r="C78" s="56"/>
      <c r="D78" s="56"/>
      <c r="E78" s="57"/>
      <c r="F78" s="57"/>
      <c r="G78" s="57"/>
      <c r="H78" s="57"/>
    </row>
    <row r="79" spans="3:8" outlineLevel="1" x14ac:dyDescent="0.2">
      <c r="C79" s="56"/>
      <c r="D79" s="56"/>
      <c r="E79" s="57"/>
      <c r="F79" s="57"/>
      <c r="G79" s="57"/>
      <c r="H79" s="57"/>
    </row>
    <row r="80" spans="3:8" outlineLevel="1" x14ac:dyDescent="0.2">
      <c r="C80" s="56"/>
      <c r="D80" s="56"/>
      <c r="E80" s="57"/>
      <c r="F80" s="57"/>
      <c r="G80" s="57"/>
      <c r="H80" s="57"/>
    </row>
    <row r="81" spans="3:8" outlineLevel="1" x14ac:dyDescent="0.2">
      <c r="C81" s="56"/>
      <c r="D81" s="56"/>
      <c r="E81" s="57"/>
      <c r="F81" s="57"/>
      <c r="G81" s="57"/>
      <c r="H81" s="57"/>
    </row>
    <row r="82" spans="3:8" outlineLevel="1" x14ac:dyDescent="0.2">
      <c r="C82" s="56"/>
      <c r="D82" s="56"/>
      <c r="E82" s="57"/>
      <c r="F82" s="57"/>
      <c r="G82" s="57"/>
      <c r="H82" s="57"/>
    </row>
    <row r="83" spans="3:8" outlineLevel="1" x14ac:dyDescent="0.2">
      <c r="C83" s="56"/>
      <c r="D83" s="56"/>
      <c r="E83" s="57"/>
      <c r="F83" s="57"/>
      <c r="G83" s="57"/>
      <c r="H83" s="57"/>
    </row>
    <row r="84" spans="3:8" outlineLevel="1" x14ac:dyDescent="0.2">
      <c r="C84" s="56"/>
      <c r="D84" s="56"/>
      <c r="E84" s="57"/>
      <c r="F84" s="57"/>
      <c r="G84" s="57"/>
      <c r="H84" s="57"/>
    </row>
    <row r="85" spans="3:8" outlineLevel="1" x14ac:dyDescent="0.2">
      <c r="C85" s="56"/>
      <c r="D85" s="56"/>
      <c r="E85" s="57"/>
      <c r="F85" s="57"/>
      <c r="G85" s="57"/>
      <c r="H85" s="57"/>
    </row>
    <row r="86" spans="3:8" outlineLevel="1" x14ac:dyDescent="0.2">
      <c r="C86" s="56"/>
      <c r="D86" s="56"/>
      <c r="E86" s="57"/>
      <c r="F86" s="57"/>
      <c r="G86" s="57"/>
      <c r="H86" s="57"/>
    </row>
    <row r="87" spans="3:8" outlineLevel="1" x14ac:dyDescent="0.2">
      <c r="C87" s="56"/>
      <c r="D87" s="56"/>
      <c r="E87" s="57"/>
      <c r="F87" s="57"/>
      <c r="G87" s="57"/>
      <c r="H87" s="57"/>
    </row>
    <row r="88" spans="3:8" outlineLevel="1" x14ac:dyDescent="0.2">
      <c r="C88" s="56"/>
      <c r="D88" s="56"/>
      <c r="E88" s="57"/>
      <c r="F88" s="57"/>
      <c r="G88" s="57"/>
      <c r="H88" s="57"/>
    </row>
    <row r="89" spans="3:8" outlineLevel="1" x14ac:dyDescent="0.2">
      <c r="C89" s="56"/>
      <c r="D89" s="56"/>
      <c r="E89" s="57"/>
      <c r="F89" s="57"/>
      <c r="G89" s="57"/>
      <c r="H89" s="57"/>
    </row>
    <row r="90" spans="3:8" outlineLevel="1" x14ac:dyDescent="0.2">
      <c r="C90" s="56"/>
      <c r="D90" s="56"/>
      <c r="E90" s="57"/>
      <c r="F90" s="57"/>
      <c r="G90" s="57"/>
      <c r="H90" s="57"/>
    </row>
    <row r="91" spans="3:8" outlineLevel="1" x14ac:dyDescent="0.2">
      <c r="C91" s="56"/>
      <c r="D91" s="56"/>
      <c r="E91" s="57"/>
      <c r="F91" s="57"/>
      <c r="G91" s="57"/>
      <c r="H91" s="57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293</v>
      </c>
    </row>
    <row r="160" spans="11:11" x14ac:dyDescent="0.2">
      <c r="K160" s="5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62" t="s">
        <v>161</v>
      </c>
      <c r="C2" s="62"/>
      <c r="D2" s="62"/>
      <c r="E2" s="62"/>
      <c r="F2" s="62"/>
      <c r="G2" s="62"/>
      <c r="H2" s="62"/>
      <c r="I2" s="62"/>
      <c r="J2" s="62"/>
      <c r="K2" s="62"/>
      <c r="L2" s="62" t="s">
        <v>162</v>
      </c>
      <c r="M2" s="62"/>
      <c r="N2" s="62"/>
      <c r="O2" s="62"/>
      <c r="V2" s="63" t="s">
        <v>163</v>
      </c>
      <c r="W2" s="63"/>
      <c r="X2" s="63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91" t="s">
        <v>23</v>
      </c>
      <c r="K1" s="92"/>
      <c r="L1" s="96">
        <f>AV7-1</f>
        <v>-1</v>
      </c>
      <c r="M1" s="97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93" t="s">
        <v>24</v>
      </c>
      <c r="K2" s="94"/>
      <c r="L2" s="69">
        <f>AY11-1</f>
        <v>-1</v>
      </c>
      <c r="M2" s="95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68" t="s">
        <v>21</v>
      </c>
      <c r="C4" s="69"/>
      <c r="D4" s="70"/>
    </row>
    <row r="5" spans="1:20" x14ac:dyDescent="0.2">
      <c r="A5" s="2" t="s">
        <v>3</v>
      </c>
      <c r="B5" s="71">
        <v>1</v>
      </c>
      <c r="C5" s="72"/>
      <c r="D5" s="73"/>
    </row>
    <row r="6" spans="1:20" ht="13.5" thickBot="1" x14ac:dyDescent="0.25">
      <c r="A6" s="3" t="s">
        <v>4</v>
      </c>
      <c r="B6" s="74" t="s">
        <v>6</v>
      </c>
      <c r="C6" s="75"/>
      <c r="D6" s="76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77" t="s">
        <v>22</v>
      </c>
      <c r="B8" s="78"/>
      <c r="D8" s="77" t="s">
        <v>70</v>
      </c>
      <c r="E8" s="78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79" t="s">
        <v>12</v>
      </c>
      <c r="B18" s="80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79" t="s">
        <v>5</v>
      </c>
      <c r="B23" s="80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64" t="s">
        <v>7</v>
      </c>
      <c r="B42" s="65"/>
      <c r="C42" s="83" t="s">
        <v>0</v>
      </c>
      <c r="D42" s="84"/>
      <c r="E42" s="84"/>
      <c r="F42" s="84"/>
      <c r="G42" s="84"/>
      <c r="H42" s="85"/>
      <c r="I42" s="86" t="s">
        <v>13</v>
      </c>
      <c r="J42" s="87"/>
      <c r="L42" s="98" t="s">
        <v>26</v>
      </c>
      <c r="M42" s="98"/>
      <c r="N42" s="98" t="s">
        <v>27</v>
      </c>
      <c r="O42" s="98"/>
      <c r="P42" s="98" t="s">
        <v>28</v>
      </c>
      <c r="Q42" s="98"/>
      <c r="R42" s="98" t="s">
        <v>31</v>
      </c>
      <c r="S42" s="98"/>
      <c r="T42" s="98" t="s">
        <v>33</v>
      </c>
      <c r="U42" s="98"/>
      <c r="V42" s="98" t="s">
        <v>79</v>
      </c>
      <c r="W42" s="98"/>
      <c r="X42" s="98" t="s">
        <v>35</v>
      </c>
      <c r="Y42" s="98"/>
      <c r="Z42" s="98" t="s">
        <v>36</v>
      </c>
      <c r="AA42" s="98"/>
      <c r="AB42" s="98" t="s">
        <v>37</v>
      </c>
      <c r="AC42" s="98"/>
      <c r="AD42" s="98" t="s">
        <v>38</v>
      </c>
      <c r="AE42" s="98"/>
      <c r="AF42" s="98" t="s">
        <v>39</v>
      </c>
      <c r="AG42" s="98"/>
      <c r="AH42" s="98" t="s">
        <v>40</v>
      </c>
      <c r="AI42" s="98"/>
      <c r="AJ42" s="98" t="s">
        <v>41</v>
      </c>
      <c r="AK42" s="98"/>
      <c r="AL42" s="98"/>
      <c r="AM42" s="98"/>
      <c r="AN42" s="98"/>
      <c r="AO42" s="98"/>
      <c r="AP42" s="98"/>
      <c r="AQ42" s="98"/>
      <c r="AR42" s="98"/>
      <c r="AS42" s="98"/>
      <c r="AT42" s="21"/>
    </row>
    <row r="43" spans="1:46" ht="13.5" thickBot="1" x14ac:dyDescent="0.25">
      <c r="A43" s="66"/>
      <c r="B43" s="67"/>
      <c r="C43" s="66" t="s">
        <v>69</v>
      </c>
      <c r="D43" s="67"/>
      <c r="E43" s="90"/>
      <c r="F43" s="66" t="s">
        <v>8</v>
      </c>
      <c r="G43" s="67"/>
      <c r="H43" s="90"/>
      <c r="I43" s="88"/>
      <c r="J43" s="89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81" t="s">
        <v>68</v>
      </c>
      <c r="D44" s="82"/>
      <c r="E44" s="8" t="s">
        <v>11</v>
      </c>
      <c r="F44" s="81" t="s">
        <v>68</v>
      </c>
      <c r="G44" s="82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58</vt:i4>
      </vt:variant>
    </vt:vector>
  </HeadingPairs>
  <TitlesOfParts>
    <vt:vector size="61" baseType="lpstr">
      <vt:lpstr>Сепарация на приеме</vt:lpstr>
      <vt:lpstr>База насосов</vt:lpstr>
      <vt:lpstr>Фонтан</vt:lpstr>
      <vt:lpstr>'Сепарация на приеме'!Bob_</vt:lpstr>
      <vt:lpstr>cf_dcas_</vt:lpstr>
      <vt:lpstr>'Сепарация на приеме'!Dcas_</vt:lpstr>
      <vt:lpstr>'Сепарация на приеме'!Dintake_</vt:lpstr>
      <vt:lpstr>Dштуц__мм</vt:lpstr>
      <vt:lpstr>'Сепарация на приеме'!gamma_gas_</vt:lpstr>
      <vt:lpstr>'Сепарация на приеме'!gamma_oil_</vt:lpstr>
      <vt:lpstr>'Сепарация на приеме'!gamma_wat_</vt:lpstr>
      <vt:lpstr>gassep_type</vt:lpstr>
      <vt:lpstr>'Сепарация на приеме'!muob_</vt:lpstr>
      <vt:lpstr>'Сепарация на приеме'!Pb_</vt:lpstr>
      <vt:lpstr>'Сепарация на приеме'!Pintake_</vt:lpstr>
      <vt:lpstr>PVT_str_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Qж__м3_сут</vt:lpstr>
      <vt:lpstr>Qж_расч__м3_сут</vt:lpstr>
      <vt:lpstr>Qн__т_сут</vt:lpstr>
      <vt:lpstr>Qн_расч__т_сут</vt:lpstr>
      <vt:lpstr>'Сепарация на приеме'!Rp_</vt:lpstr>
      <vt:lpstr>'Сепарация на приеме'!Rsb_</vt:lpstr>
      <vt:lpstr>Rsb__м3_м3</vt:lpstr>
      <vt:lpstr>testRange</vt:lpstr>
      <vt:lpstr>testRange1</vt:lpstr>
      <vt:lpstr>testRange2</vt:lpstr>
      <vt:lpstr>'Сепарация на приеме'!Tintake_</vt:lpstr>
      <vt:lpstr>'Сепарация на приеме'!Tres_</vt:lpstr>
      <vt:lpstr>'Сепарация на приеме'!wc_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2019-06-15T14:51:53Z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