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013BAED1-7A2F-44D7-9203-B1C18FD1464D}" xr6:coauthVersionLast="43" xr6:coauthVersionMax="43" xr10:uidLastSave="{00000000-0000-0000-0000-000000000000}"/>
  <bookViews>
    <workbookView xWindow="-120" yWindow="-120" windowWidth="24240" windowHeight="1314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alibr_for_fsolve">Choke!$P$26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_other_atma">Choke!$P$25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5" i="118" l="1"/>
  <c r="U33" i="118" a="1"/>
  <c r="U29" i="118" a="1"/>
  <c r="C41" i="118" a="1"/>
  <c r="O41" i="118" a="1"/>
  <c r="O33" i="118" a="1"/>
  <c r="O29" i="118" a="1"/>
  <c r="C23" i="118"/>
  <c r="L55" i="118"/>
  <c r="D55" i="118"/>
  <c r="H54" i="118"/>
  <c r="L53" i="118"/>
  <c r="D53" i="118"/>
  <c r="H52" i="118"/>
  <c r="L51" i="118"/>
  <c r="D51" i="118"/>
  <c r="H50" i="118"/>
  <c r="K55" i="118"/>
  <c r="C55" i="118"/>
  <c r="G54" i="118"/>
  <c r="K53" i="118"/>
  <c r="C53" i="118"/>
  <c r="G52" i="118"/>
  <c r="K51" i="118"/>
  <c r="C51" i="118"/>
  <c r="G50" i="118"/>
  <c r="M55" i="118"/>
  <c r="I55" i="118"/>
  <c r="E55" i="118"/>
  <c r="M54" i="118"/>
  <c r="I54" i="118"/>
  <c r="E54" i="118"/>
  <c r="M53" i="118"/>
  <c r="I53" i="118"/>
  <c r="E53" i="118"/>
  <c r="M52" i="118"/>
  <c r="I52" i="118"/>
  <c r="E52" i="118"/>
  <c r="M51" i="118"/>
  <c r="I51" i="118"/>
  <c r="E51" i="118"/>
  <c r="M50" i="118"/>
  <c r="I50" i="118"/>
  <c r="E50" i="118"/>
  <c r="G1" i="118"/>
  <c r="H55" i="118"/>
  <c r="L54" i="118"/>
  <c r="D54" i="118"/>
  <c r="H53" i="118"/>
  <c r="L52" i="118"/>
  <c r="D52" i="118"/>
  <c r="H51" i="118"/>
  <c r="L50" i="118"/>
  <c r="D50" i="118"/>
  <c r="G55" i="118"/>
  <c r="K54" i="118"/>
  <c r="C54" i="118"/>
  <c r="G53" i="118"/>
  <c r="K52" i="118"/>
  <c r="C52" i="118"/>
  <c r="G51" i="118"/>
  <c r="K50" i="118"/>
  <c r="C50" i="118"/>
  <c r="F50" i="118"/>
  <c r="J50" i="118"/>
  <c r="N50" i="118"/>
  <c r="F51" i="118"/>
  <c r="J51" i="118"/>
  <c r="N51" i="118"/>
  <c r="F52" i="118"/>
  <c r="J52" i="118"/>
  <c r="N52" i="118"/>
  <c r="F53" i="118"/>
  <c r="J53" i="118"/>
  <c r="N53" i="118"/>
  <c r="F54" i="118"/>
  <c r="J54" i="118"/>
  <c r="N54" i="118"/>
  <c r="F55" i="118"/>
  <c r="J55" i="118"/>
  <c r="N55" i="118"/>
  <c r="C37" i="118" a="1"/>
  <c r="P25" i="118"/>
  <c r="R25" i="118" l="1"/>
  <c r="U33" i="118"/>
  <c r="V34" i="118"/>
  <c r="W34" i="118"/>
  <c r="W33" i="118"/>
  <c r="U34" i="118"/>
  <c r="V33" i="118"/>
  <c r="U29" i="118"/>
  <c r="V30" i="118"/>
  <c r="V29" i="118"/>
  <c r="W30" i="118"/>
  <c r="W29" i="118"/>
  <c r="U30" i="118"/>
  <c r="C41" i="118"/>
  <c r="Y41" i="118" s="1"/>
  <c r="G41" i="118"/>
  <c r="AC41" i="118" s="1"/>
  <c r="F42" i="118"/>
  <c r="D42" i="118"/>
  <c r="E42" i="118"/>
  <c r="D41" i="118"/>
  <c r="Z41" i="118" s="1"/>
  <c r="C42" i="118"/>
  <c r="G42" i="118"/>
  <c r="E41" i="118"/>
  <c r="AA41" i="118" s="1"/>
  <c r="F41" i="118"/>
  <c r="AB41" i="118" s="1"/>
  <c r="O41" i="118"/>
  <c r="S41" i="118"/>
  <c r="R42" i="118"/>
  <c r="O42" i="118"/>
  <c r="S42" i="118"/>
  <c r="Q41" i="118"/>
  <c r="P42" i="118"/>
  <c r="R41" i="118"/>
  <c r="Q42" i="118"/>
  <c r="P41" i="118"/>
  <c r="O33" i="118"/>
  <c r="S33" i="118"/>
  <c r="R34" i="118"/>
  <c r="Q34" i="118"/>
  <c r="P33" i="118"/>
  <c r="O34" i="118"/>
  <c r="S34" i="118"/>
  <c r="Q33" i="118"/>
  <c r="P34" i="118"/>
  <c r="R33" i="118"/>
  <c r="O29" i="118"/>
  <c r="S29" i="118"/>
  <c r="R30" i="118"/>
  <c r="Q29" i="118"/>
  <c r="Q30" i="118"/>
  <c r="P29" i="118"/>
  <c r="O30" i="118"/>
  <c r="S30" i="118"/>
  <c r="P30" i="118"/>
  <c r="R29" i="118"/>
  <c r="C37" i="118"/>
  <c r="G37" i="118"/>
  <c r="F38" i="118"/>
  <c r="D37" i="118"/>
  <c r="C38" i="118"/>
  <c r="G38" i="118"/>
  <c r="E37" i="118"/>
  <c r="D38" i="118"/>
  <c r="F37" i="118"/>
  <c r="E38" i="118"/>
  <c r="E8" i="118"/>
  <c r="C29" i="118" a="1"/>
  <c r="K33" i="118" a="1"/>
  <c r="K29" i="118" a="1"/>
  <c r="C33" i="118" a="1"/>
  <c r="D29" i="118" l="1"/>
  <c r="Z29" i="118" s="1"/>
  <c r="D30" i="118"/>
  <c r="C30" i="118"/>
  <c r="G30" i="118"/>
  <c r="C29" i="118"/>
  <c r="Y29" i="118" s="1"/>
  <c r="G29" i="118"/>
  <c r="AC29" i="118" s="1"/>
  <c r="F30" i="118"/>
  <c r="E29" i="118"/>
  <c r="AA29" i="118" s="1"/>
  <c r="E30" i="118"/>
  <c r="F29" i="118"/>
  <c r="AB29" i="118" s="1"/>
  <c r="G33" i="118"/>
  <c r="AC33" i="118" s="1"/>
  <c r="E33" i="118"/>
  <c r="AA33" i="118" s="1"/>
  <c r="E34" i="118"/>
  <c r="F34" i="118"/>
  <c r="D33" i="118"/>
  <c r="Z33" i="118" s="1"/>
  <c r="C34" i="118"/>
  <c r="D34" i="118"/>
  <c r="C33" i="118"/>
  <c r="Y33" i="118" s="1"/>
  <c r="G34" i="118"/>
  <c r="F33" i="118"/>
  <c r="AB33" i="118" s="1"/>
  <c r="M29" i="118"/>
  <c r="AG29" i="118" s="1"/>
  <c r="K29" i="118"/>
  <c r="AE29" i="118" s="1"/>
  <c r="K30" i="118"/>
  <c r="L30" i="118"/>
  <c r="L29" i="118"/>
  <c r="AF29" i="118" s="1"/>
  <c r="M30" i="118"/>
  <c r="L34" i="118"/>
  <c r="M33" i="118"/>
  <c r="AG33" i="118" s="1"/>
  <c r="L33" i="118"/>
  <c r="AF33" i="118" s="1"/>
  <c r="M34" i="118"/>
  <c r="K33" i="118"/>
  <c r="AE33" i="118" s="1"/>
  <c r="K34" i="118"/>
  <c r="E13" i="118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<sst xmlns="http://schemas.openxmlformats.org/spreadsheetml/2006/main" count="63" uniqueCount="50">
  <si>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</si>
  <si>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</si>
  <si>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</si>
  <si>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</si>
  <si>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</si>
  <si>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</si>
  <si>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</si>
  <si>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</si>
  <si>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</si>
  <si>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</si>
  <si>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</si>
  <si>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</si>
  <si>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</si>
  <si>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</si>
  <si>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</si>
  <si>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</si>
  <si>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</si>
  <si>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</si>
  <si>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</si>
  <si>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</si>
  <si>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</si>
  <si>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</si>
  <si>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</si>
  <si>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</si>
  <si>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</si>
  <si>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</si>
  <si>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</si>
  <si>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</si>
  <si>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</si>
  <si>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</si>
  <si>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</si>
  <si>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</si>
  <si>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</si>
  <si>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</si>
  <si>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</si>
  <si>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</si>
  <si>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</si>
  <si>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</si>
  <si>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</si>
  <si>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</si>
  <si>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</si>
  <si>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</si>
  <si>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</si>
  <si>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</si>
  <si>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 xml:space="preserve">init calibr for fsolve </t>
  </si>
  <si>
    <t>calibr fsolve</t>
  </si>
  <si>
    <t>calibr by MF_calibr_choke_fr</t>
  </si>
  <si>
    <t>Перепад давления</t>
  </si>
  <si>
    <t>Относительные ошибки</t>
  </si>
  <si>
    <t xml:space="preserve">разница 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</si>
</sst>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8" formatCode="0.0000%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2" xfId="0" applyFill="1" applyBorder="1"/>
    <xf numFmtId="10" fontId="0" fillId="6" borderId="2" xfId="9" applyNumberFormat="1" applyFont="1" applyFill="1" applyBorder="1"/>
    <xf numFmtId="168" fontId="0" fillId="6" borderId="2" xfId="9" applyNumberFormat="1" applyFont="1" applyFill="1" applyBorder="1"/>
    <xf numFmtId="168" fontId="0" fillId="0" borderId="0" xfId="9" applyNumberFormat="1" applyFont="1"/>
  </cellXfs>
  <cellStyles count="10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" xfId="9" builtinId="5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hoke_calibr_by_MF_p_choke_atma"/>
      <definedName name="getUFVersion"/>
      <definedName name="MF_calibr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G75"/>
  <sheetViews>
    <sheetView tabSelected="1" topLeftCell="C16" zoomScale="85" zoomScaleNormal="85" workbookViewId="0">
      <selection activeCell="Q46" sqref="Q46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25.140625" bestFit="1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7109375" bestFit="1" customWidth="1"/>
    <col min="10" max="10" width="11.28515625" customWidth="1"/>
    <col min="11" max="11" width="17.28515625" bestFit="1" customWidth="1"/>
    <col min="12" max="12" width="10.140625" customWidth="1"/>
    <col min="13" max="13" width="10.7109375" bestFit="1" customWidth="1"/>
    <col min="14" max="14" width="29.7109375" bestFit="1" customWidth="1"/>
    <col min="17" max="17" width="10.7109375" bestFit="1" customWidth="1"/>
    <col min="22" max="32" width="9.140625" customWidth="1"/>
  </cols>
  <sheetData>
    <row r="1" spans="1:7" x14ac:dyDescent="0.2">
      <c r="A1" s="1" t="s">
        <v>19</v>
      </c>
      <c r="F1" t="s">
        <v>20</v>
      </c>
      <c r="G1" t="str">
        <f>[1]!getUFVersion()</f>
        <v>7.8</v>
      </c>
    </row>
    <row r="2" spans="1:7" x14ac:dyDescent="0.2">
      <c r="A2" t="s">
        <v>18</v>
      </c>
    </row>
    <row r="6" spans="1:7" x14ac:dyDescent="0.2">
      <c r="A6" s="1" t="s">
        <v>0</v>
      </c>
    </row>
    <row r="7" spans="1:7" ht="18.75" outlineLevel="1" x14ac:dyDescent="0.35">
      <c r="B7" s="9" t="s">
        <v>31</v>
      </c>
      <c r="C7" s="2">
        <v>0.87</v>
      </c>
      <c r="D7" s="17"/>
      <c r="E7" s="13">
        <f>gamma_oil_*1000</f>
        <v>870</v>
      </c>
      <c r="F7" s="15" t="s">
        <v>40</v>
      </c>
    </row>
    <row r="8" spans="1:7" ht="18.75" outlineLevel="1" x14ac:dyDescent="0.35">
      <c r="B8" s="10" t="s">
        <v>32</v>
      </c>
      <c r="C8" s="2">
        <v>1</v>
      </c>
      <c r="D8" s="17"/>
      <c r="E8" s="13">
        <f>gamma_wat_*1000</f>
        <v>1000</v>
      </c>
      <c r="F8" s="15" t="s">
        <v>40</v>
      </c>
    </row>
    <row r="9" spans="1:7" ht="18.75" outlineLevel="1" x14ac:dyDescent="0.35">
      <c r="B9" s="10" t="s">
        <v>33</v>
      </c>
      <c r="C9" s="2">
        <v>0.8</v>
      </c>
      <c r="D9" s="17"/>
      <c r="E9" s="13">
        <f>gamma_gas_*1.22</f>
        <v>0.97599999999999998</v>
      </c>
      <c r="F9" s="15" t="s">
        <v>40</v>
      </c>
    </row>
    <row r="10" spans="1:7" ht="18.75" outlineLevel="1" x14ac:dyDescent="0.35">
      <c r="B10" s="11" t="s">
        <v>34</v>
      </c>
      <c r="C10" s="2">
        <v>80</v>
      </c>
      <c r="D10" s="10" t="s">
        <v>43</v>
      </c>
      <c r="E10" s="14">
        <f>Rsb_/gamma_oil_</f>
        <v>91.954022988505741</v>
      </c>
      <c r="F10" s="15" t="s">
        <v>41</v>
      </c>
    </row>
    <row r="11" spans="1:7" ht="18.75" outlineLevel="1" x14ac:dyDescent="0.35">
      <c r="B11" s="11" t="s">
        <v>35</v>
      </c>
      <c r="C11" s="2">
        <v>80</v>
      </c>
      <c r="D11" s="10" t="s">
        <v>43</v>
      </c>
      <c r="E11" s="14">
        <f>Rsb_/gamma_oil_</f>
        <v>91.954022988505741</v>
      </c>
      <c r="F11" s="15" t="s">
        <v>41</v>
      </c>
    </row>
    <row r="12" spans="1:7" ht="18" outlineLevel="1" x14ac:dyDescent="0.35">
      <c r="B12" s="10" t="s">
        <v>36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37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38</v>
      </c>
      <c r="C14" s="2">
        <v>1.2</v>
      </c>
      <c r="D14" s="18" t="s">
        <v>1</v>
      </c>
    </row>
    <row r="15" spans="1:7" ht="18" outlineLevel="1" x14ac:dyDescent="0.35">
      <c r="B15" s="12" t="s">
        <v>39</v>
      </c>
      <c r="C15" s="2">
        <v>1</v>
      </c>
      <c r="D15" s="17" t="s">
        <v>4</v>
      </c>
    </row>
    <row r="16" spans="1:7" x14ac:dyDescent="0.2">
      <c r="A16" s="1" t="s">
        <v>9</v>
      </c>
      <c r="C16" s="8"/>
    </row>
    <row r="17" spans="1:33" ht="15.75" x14ac:dyDescent="0.3">
      <c r="B17" s="12" t="s">
        <v>42</v>
      </c>
      <c r="C17" s="2">
        <v>20</v>
      </c>
      <c r="D17" s="17" t="s">
        <v>3</v>
      </c>
    </row>
    <row r="18" spans="1:33" x14ac:dyDescent="0.2">
      <c r="B18" s="19" t="s">
        <v>16</v>
      </c>
      <c r="C18" s="2">
        <v>30</v>
      </c>
      <c r="D18" s="17" t="s">
        <v>2</v>
      </c>
    </row>
    <row r="19" spans="1:33" x14ac:dyDescent="0.2">
      <c r="A19" s="1" t="s">
        <v>12</v>
      </c>
      <c r="C19" s="3"/>
      <c r="D19" s="3"/>
    </row>
    <row r="20" spans="1:33" x14ac:dyDescent="0.2">
      <c r="B20" s="20" t="s">
        <v>14</v>
      </c>
      <c r="C20" s="2">
        <v>70</v>
      </c>
      <c r="D20" s="17" t="s">
        <v>13</v>
      </c>
    </row>
    <row r="21" spans="1:33" x14ac:dyDescent="0.2">
      <c r="B21" s="19" t="s">
        <v>15</v>
      </c>
      <c r="C21" s="2">
        <v>10</v>
      </c>
      <c r="D21" s="17" t="s">
        <v>13</v>
      </c>
    </row>
    <row r="22" spans="1:33" x14ac:dyDescent="0.2">
      <c r="B22" s="6"/>
    </row>
    <row r="23" spans="1:33" x14ac:dyDescent="0.2">
      <c r="B23" s="20" t="s">
        <v>21</v>
      </c>
      <c r="C23" s="29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33" x14ac:dyDescent="0.2">
      <c r="B24" s="6"/>
    </row>
    <row r="25" spans="1:33" x14ac:dyDescent="0.2">
      <c r="A25" t="s">
        <v>10</v>
      </c>
      <c r="D25" t="s">
        <v>46</v>
      </c>
      <c r="E25" s="7">
        <f>C37</f>
        <v>8.4446346611258841E-2</v>
      </c>
      <c r="O25" t="s">
        <v>45</v>
      </c>
      <c r="P25" s="33">
        <f>[1]!Choke_calibr_by_MF_p_choke_atma(Qliq_,fw_,d_choke,Pbuf_,1,d_pipe,T_choke,calibr_for_fsolve,PVTstr_,Plin_)</f>
        <v>8.4461406839583614E-2</v>
      </c>
      <c r="Q25" t="s">
        <v>49</v>
      </c>
      <c r="R25" s="34">
        <f>(E25-p_other_atma)/E25</f>
        <v>-1.7834079186517633E-4</v>
      </c>
    </row>
    <row r="26" spans="1:33" x14ac:dyDescent="0.2">
      <c r="O26" t="s">
        <v>44</v>
      </c>
      <c r="P26" s="33">
        <v>0.5</v>
      </c>
    </row>
    <row r="27" spans="1:33" x14ac:dyDescent="0.2">
      <c r="B27" s="20" t="s">
        <v>8</v>
      </c>
      <c r="C27" s="2">
        <v>111</v>
      </c>
      <c r="D27" s="17" t="s">
        <v>22</v>
      </c>
    </row>
    <row r="28" spans="1:33" x14ac:dyDescent="0.2">
      <c r="B28" s="20" t="s">
        <v>23</v>
      </c>
      <c r="C28" s="2">
        <v>250</v>
      </c>
      <c r="D28" s="17" t="s">
        <v>24</v>
      </c>
      <c r="Y28" t="s">
        <v>48</v>
      </c>
    </row>
    <row r="29" spans="1:33" x14ac:dyDescent="0.2">
      <c r="B29" s="26" t="s">
        <v>25</v>
      </c>
      <c r="C29" s="23">
        <f t="array" ref="C29:G30">[1]!MF_p_choke_atma(Qliq_,fw_,d_choke,Pbuf_,1,d_pipe,T_choke,E25,PVTstr_)</f>
        <v>0</v>
      </c>
      <c r="D29" s="23">
        <v>250</v>
      </c>
      <c r="E29" s="23">
        <v>0</v>
      </c>
      <c r="F29" s="23">
        <v>30</v>
      </c>
      <c r="G29" s="23">
        <v>8.4446346611258841E-2</v>
      </c>
      <c r="I29" s="31" t="s">
        <v>28</v>
      </c>
      <c r="J29" s="32"/>
      <c r="K29" s="7">
        <f t="array" ref="K29:M30">[1]!MF_dp_choke_atm(Qliq_,fw_,d_choke,Pbuf_,1,d_pipe,T_choke,E25,PVTstr_)</f>
        <v>250</v>
      </c>
      <c r="L29" s="7">
        <v>30</v>
      </c>
      <c r="M29" s="7">
        <v>8.4446346611258841E-2</v>
      </c>
      <c r="N29" s="26" t="s">
        <v>25</v>
      </c>
      <c r="O29" s="33">
        <f t="array" ref="O29:S30">[1]!MF_p_choke_atma(Qliq_,fw_,d_choke,Pbuf_,1,d_pipe,T_choke,$P$25,PVTstr_)</f>
        <v>5.859375</v>
      </c>
      <c r="P29" s="33">
        <v>250</v>
      </c>
      <c r="Q29" s="33">
        <v>5.859375</v>
      </c>
      <c r="R29" s="33">
        <v>30</v>
      </c>
      <c r="S29" s="33">
        <v>8.4461406839583614E-2</v>
      </c>
      <c r="T29" t="s">
        <v>47</v>
      </c>
      <c r="U29" s="33">
        <f t="array" ref="U29:W30">[1]!MF_dp_choke_atm(Qliq_,fw_,d_choke,Pbuf_,1,d_pipe,T_choke,P25,PVTstr_)</f>
        <v>244.140625</v>
      </c>
      <c r="V29" s="33">
        <v>30</v>
      </c>
      <c r="W29" s="33">
        <v>8.4461406839583614E-2</v>
      </c>
      <c r="Y29" s="35" t="e">
        <f>(C29-O29)/C29</f>
        <v>#DIV/0!</v>
      </c>
      <c r="Z29" s="35">
        <f t="shared" ref="Z29:AC29" si="0">(D29-P29)/D29</f>
        <v>0</v>
      </c>
      <c r="AA29" s="35" t="e">
        <f t="shared" si="0"/>
        <v>#DIV/0!</v>
      </c>
      <c r="AB29" s="35">
        <f t="shared" si="0"/>
        <v>0</v>
      </c>
      <c r="AC29" s="35">
        <f t="shared" si="0"/>
        <v>-1.7834079186517633E-4</v>
      </c>
      <c r="AD29" s="36"/>
      <c r="AE29" s="35">
        <f>(K29-U29)/K29</f>
        <v>2.34375E-2</v>
      </c>
      <c r="AF29" s="35">
        <f t="shared" ref="AF29:AG29" si="1">(L29-V29)/L29</f>
        <v>0</v>
      </c>
      <c r="AG29" s="35">
        <f t="shared" si="1"/>
        <v>-1.7834079186517633E-4</v>
      </c>
    </row>
    <row r="30" spans="1:33" x14ac:dyDescent="0.2">
      <c r="C30" s="23" t="str">
        <v>Pout, atma</v>
      </c>
      <c r="D30" s="23" t="str">
        <v>p_intake_atma</v>
      </c>
      <c r="E30" s="23" t="str">
        <v>p_out_atma</v>
      </c>
      <c r="F30" s="23" t="str">
        <v>Tchoke_C</v>
      </c>
      <c r="G30" s="23" t="str">
        <v>c_calibr_fr</v>
      </c>
      <c r="K30" s="7" t="str">
        <v>dP_atm</v>
      </c>
      <c r="L30" s="7" t="str">
        <v>Tchoke_C</v>
      </c>
      <c r="M30" s="7" t="str">
        <v>c_calibr_fr</v>
      </c>
      <c r="O30" s="33" t="str">
        <v>Pout, atma</v>
      </c>
      <c r="P30" s="33" t="str">
        <v>p_intake_atma</v>
      </c>
      <c r="Q30" s="33" t="str">
        <v>p_out_atma</v>
      </c>
      <c r="R30" s="33" t="str">
        <v>Tchoke_C</v>
      </c>
      <c r="S30" s="33" t="str">
        <v>c_calibr_fr</v>
      </c>
      <c r="U30" s="33" t="str">
        <v>dP_atm</v>
      </c>
      <c r="V30" s="33" t="str">
        <v>Tchoke_C</v>
      </c>
      <c r="W30" s="33" t="str">
        <v>c_calibr_fr</v>
      </c>
      <c r="Y30" s="36"/>
      <c r="Z30" s="36"/>
      <c r="AA30" s="36"/>
      <c r="AB30" s="36"/>
      <c r="AC30" s="36"/>
      <c r="AD30" s="36"/>
      <c r="AE30" s="36"/>
      <c r="AF30" s="36"/>
      <c r="AG30" s="36"/>
    </row>
    <row r="31" spans="1:33" x14ac:dyDescent="0.2">
      <c r="Y31" s="36"/>
      <c r="Z31" s="36"/>
      <c r="AA31" s="36"/>
      <c r="AB31" s="36"/>
      <c r="AC31" s="36"/>
      <c r="AD31" s="36"/>
      <c r="AE31" s="36"/>
      <c r="AF31" s="36"/>
      <c r="AG31" s="36"/>
    </row>
    <row r="32" spans="1:33" x14ac:dyDescent="0.2">
      <c r="B32" s="20" t="s">
        <v>26</v>
      </c>
      <c r="C32" s="21">
        <v>3</v>
      </c>
      <c r="D32" s="22" t="s">
        <v>24</v>
      </c>
      <c r="Y32" s="36"/>
      <c r="Z32" s="36"/>
      <c r="AA32" s="36"/>
      <c r="AB32" s="36"/>
      <c r="AC32" s="36"/>
      <c r="AD32" s="36"/>
      <c r="AE32" s="36"/>
      <c r="AF32" s="36"/>
      <c r="AG32" s="36"/>
    </row>
    <row r="33" spans="2:33" x14ac:dyDescent="0.2">
      <c r="B33" s="26" t="s">
        <v>27</v>
      </c>
      <c r="C33" s="23">
        <f t="array" ref="C33:G34">[1]!MF_p_choke_atma(Qliq_,fw_,d_choke,Plin_,0,d_pipe,T_choke,E25,PVTstr_)</f>
        <v>249.75</v>
      </c>
      <c r="D33" s="23">
        <v>249.75</v>
      </c>
      <c r="E33" s="23">
        <v>3</v>
      </c>
      <c r="F33" s="23">
        <v>30</v>
      </c>
      <c r="G33" s="23">
        <v>8.4446346611258841E-2</v>
      </c>
      <c r="I33" s="30" t="s">
        <v>28</v>
      </c>
      <c r="J33" s="30"/>
      <c r="K33" s="7">
        <f t="array" ref="K33:M34">[1]!MF_dp_choke_atm(Qliq_,fw_,d_choke,Plin_,0,d_pipe,T_choke,E25,PVTstr_)</f>
        <v>246.75</v>
      </c>
      <c r="L33" s="7">
        <v>30</v>
      </c>
      <c r="M33" s="7">
        <v>8.4446346611258841E-2</v>
      </c>
      <c r="N33" s="26" t="s">
        <v>27</v>
      </c>
      <c r="O33" s="33">
        <f t="array" ref="O33:S34">[1]!MF_p_choke_atma(Qliq_,fw_,d_choke,Plin_,0,d_pipe,T_choke,P25,PVTstr_)</f>
        <v>249.75</v>
      </c>
      <c r="P33" s="33">
        <v>249.75</v>
      </c>
      <c r="Q33" s="33">
        <v>3</v>
      </c>
      <c r="R33" s="33">
        <v>30</v>
      </c>
      <c r="S33" s="33">
        <v>8.4461406839583614E-2</v>
      </c>
      <c r="T33" t="s">
        <v>28</v>
      </c>
      <c r="U33" s="33">
        <f t="array" ref="U33:W34">[1]!MF_dp_choke_atm(Qliq_,fw_,d_choke,Plin_,0,d_pipe,T_choke,P25,PVTstr_)</f>
        <v>246.75</v>
      </c>
      <c r="V33" s="33">
        <v>30</v>
      </c>
      <c r="W33" s="33">
        <v>8.4461406839583614E-2</v>
      </c>
      <c r="Y33" s="35">
        <f t="shared" ref="Y30:Y33" si="2">(C33-O33)/C33</f>
        <v>0</v>
      </c>
      <c r="Z33" s="35">
        <f t="shared" ref="Z30:Z33" si="3">(D33-P33)/D33</f>
        <v>0</v>
      </c>
      <c r="AA33" s="35">
        <f t="shared" ref="AA30:AA33" si="4">(E33-Q33)/E33</f>
        <v>0</v>
      </c>
      <c r="AB33" s="35">
        <f t="shared" ref="AB30:AB33" si="5">(F33-R33)/F33</f>
        <v>0</v>
      </c>
      <c r="AC33" s="35">
        <f t="shared" ref="AC30:AC33" si="6">(G33-S33)/G33</f>
        <v>-1.7834079186517633E-4</v>
      </c>
      <c r="AD33" s="36"/>
      <c r="AE33" s="35">
        <f t="shared" ref="AE30:AE33" si="7">(K33-U33)/K33</f>
        <v>0</v>
      </c>
      <c r="AF33" s="35">
        <f t="shared" ref="AF30:AF33" si="8">(L33-V33)/L33</f>
        <v>0</v>
      </c>
      <c r="AG33" s="35">
        <f t="shared" ref="AG30:AG33" si="9">(M33-W33)/M33</f>
        <v>-1.7834079186517633E-4</v>
      </c>
    </row>
    <row r="34" spans="2:33" x14ac:dyDescent="0.2">
      <c r="C34" s="23" t="str">
        <v>Pin, atma</v>
      </c>
      <c r="D34" s="23" t="str">
        <v>p_intake_atma</v>
      </c>
      <c r="E34" s="23" t="str">
        <v>p_out_atma</v>
      </c>
      <c r="F34" s="23" t="str">
        <v>Tchoke_C</v>
      </c>
      <c r="G34" s="23" t="str">
        <v>c_calibr_fr</v>
      </c>
      <c r="K34" s="24" t="str">
        <v>dP_atm</v>
      </c>
      <c r="L34" s="24" t="str">
        <v>Tchoke_C</v>
      </c>
      <c r="M34" s="24" t="str">
        <v>c_calibr_fr</v>
      </c>
      <c r="O34" s="33" t="str">
        <v>Pin, atma</v>
      </c>
      <c r="P34" s="33" t="str">
        <v>p_intake_atma</v>
      </c>
      <c r="Q34" s="33" t="str">
        <v>p_out_atma</v>
      </c>
      <c r="R34" s="33" t="str">
        <v>Tchoke_C</v>
      </c>
      <c r="S34" s="33" t="str">
        <v>c_calibr_fr</v>
      </c>
      <c r="U34" s="33" t="str">
        <v>dP_atm</v>
      </c>
      <c r="V34" s="33" t="str">
        <v>Tchoke_C</v>
      </c>
      <c r="W34" s="33" t="str">
        <v>c_calibr_fr</v>
      </c>
      <c r="Y34" s="36"/>
      <c r="Z34" s="36"/>
      <c r="AA34" s="36"/>
      <c r="AB34" s="36"/>
      <c r="AC34" s="36"/>
      <c r="AD34" s="36"/>
      <c r="AE34" s="36"/>
      <c r="AF34" s="36"/>
      <c r="AG34" s="36"/>
    </row>
    <row r="35" spans="2:33" outlineLevel="1" x14ac:dyDescent="0.2">
      <c r="Y35" s="36"/>
      <c r="Z35" s="36"/>
      <c r="AA35" s="36"/>
      <c r="AB35" s="36"/>
      <c r="AC35" s="36"/>
      <c r="AD35" s="36"/>
      <c r="AE35" s="36"/>
      <c r="AF35" s="36"/>
      <c r="AG35" s="36"/>
    </row>
    <row r="36" spans="2:33" outlineLevel="1" x14ac:dyDescent="0.2">
      <c r="B36" t="s">
        <v>29</v>
      </c>
      <c r="Y36" s="36"/>
      <c r="Z36" s="36"/>
      <c r="AA36" s="36"/>
      <c r="AB36" s="36"/>
      <c r="AC36" s="36"/>
      <c r="AD36" s="36"/>
      <c r="AE36" s="36"/>
      <c r="AF36" s="36"/>
      <c r="AG36" s="36"/>
    </row>
    <row r="37" spans="2:33" outlineLevel="1" x14ac:dyDescent="0.2">
      <c r="C37" s="7">
        <f t="array" ref="C37:G38">[1]!MF_calibr_choke_fr(Qliq_,fw_,d_choke,Pbuf_,Plin_,d_pipe,T_choke,PVTstr_)</f>
        <v>8.4446346611258841E-2</v>
      </c>
      <c r="D37" s="25">
        <v>250</v>
      </c>
      <c r="E37" s="25">
        <v>3</v>
      </c>
      <c r="F37" s="25">
        <v>30</v>
      </c>
      <c r="G37" s="7">
        <v>8.4446346611258841E-2</v>
      </c>
      <c r="Y37" s="36"/>
      <c r="Z37" s="36"/>
      <c r="AA37" s="36"/>
      <c r="AB37" s="36"/>
      <c r="AC37" s="36"/>
      <c r="AD37" s="36"/>
      <c r="AE37" s="36"/>
      <c r="AF37" s="36"/>
      <c r="AG37" s="36"/>
    </row>
    <row r="38" spans="2:33" outlineLevel="1" x14ac:dyDescent="0.2">
      <c r="C38" s="25" t="str">
        <v>c_calibr_fr</v>
      </c>
      <c r="D38" s="25" t="str">
        <v>p_intake_atma</v>
      </c>
      <c r="E38" s="25" t="str">
        <v>p_out_atma</v>
      </c>
      <c r="F38" s="25" t="str">
        <v>Tchoke_C</v>
      </c>
      <c r="G38" s="25" t="str">
        <v>c_calibr_fr</v>
      </c>
      <c r="Y38" s="36"/>
      <c r="Z38" s="36"/>
      <c r="AA38" s="36"/>
      <c r="AB38" s="36"/>
      <c r="AC38" s="36"/>
      <c r="AD38" s="36"/>
      <c r="AE38" s="36"/>
      <c r="AF38" s="36"/>
      <c r="AG38" s="36"/>
    </row>
    <row r="39" spans="2:33" outlineLevel="1" x14ac:dyDescent="0.2">
      <c r="Y39" s="36"/>
      <c r="Z39" s="36"/>
      <c r="AA39" s="36"/>
      <c r="AB39" s="36"/>
      <c r="AC39" s="36"/>
      <c r="AD39" s="36"/>
      <c r="AE39" s="36"/>
      <c r="AF39" s="36"/>
      <c r="AG39" s="36"/>
    </row>
    <row r="40" spans="2:33" outlineLevel="1" x14ac:dyDescent="0.2">
      <c r="B40" t="s">
        <v>30</v>
      </c>
      <c r="N40" t="s">
        <v>30</v>
      </c>
      <c r="Y40" s="36"/>
      <c r="Z40" s="36"/>
      <c r="AA40" s="36"/>
      <c r="AB40" s="36"/>
      <c r="AC40" s="36"/>
      <c r="AD40" s="36"/>
      <c r="AE40" s="36"/>
      <c r="AF40" s="36"/>
      <c r="AG40" s="36"/>
    </row>
    <row r="41" spans="2:33" outlineLevel="1" x14ac:dyDescent="0.2">
      <c r="C41" s="24">
        <f t="array" ref="C41:G42">[1]!MF_qliq_choke_sm3day(fw_,d_choke,Pbuf_,Plin_,d_pipe,T_choke,E25,PVTstr_)</f>
        <v>110.99999999999999</v>
      </c>
      <c r="D41" s="24">
        <v>250</v>
      </c>
      <c r="E41" s="24">
        <v>3</v>
      </c>
      <c r="F41" s="24">
        <v>30</v>
      </c>
      <c r="G41" s="7">
        <v>8.4446346611258841E-2</v>
      </c>
      <c r="O41" s="33">
        <f t="array" ref="O41:S42">[1]!MF_qliq_choke_sm3day(fw_,d_choke,Pbuf_,Plin_,d_pipe,T_choke,P25,PVTstr_)</f>
        <v>111.01979582789701</v>
      </c>
      <c r="P41" s="33">
        <v>250</v>
      </c>
      <c r="Q41" s="33">
        <v>3</v>
      </c>
      <c r="R41" s="33">
        <v>30</v>
      </c>
      <c r="S41" s="33">
        <v>8.4461406839583614E-2</v>
      </c>
      <c r="Y41" s="35">
        <f t="shared" ref="Y34:Y41" si="10">(C41-O41)/C41</f>
        <v>-1.783407918651136E-4</v>
      </c>
      <c r="Z41" s="35">
        <f>(D41-P41)/D41</f>
        <v>0</v>
      </c>
      <c r="AA41" s="35">
        <f t="shared" ref="AA34:AA41" si="11">(E41-Q41)/E41</f>
        <v>0</v>
      </c>
      <c r="AB41" s="35">
        <f t="shared" ref="AB34:AB41" si="12">(F41-R41)/F41</f>
        <v>0</v>
      </c>
      <c r="AC41" s="35">
        <f t="shared" ref="AC34:AC41" si="13">(G41-S41)/G41</f>
        <v>-1.7834079186517633E-4</v>
      </c>
      <c r="AD41" s="36"/>
      <c r="AE41" s="36"/>
      <c r="AF41" s="36"/>
      <c r="AG41" s="36"/>
    </row>
    <row r="42" spans="2:33" outlineLevel="1" x14ac:dyDescent="0.2">
      <c r="C42" s="24" t="str">
        <v>Qliq</v>
      </c>
      <c r="D42" s="24" t="str">
        <v>p_intake_atma</v>
      </c>
      <c r="E42" s="24" t="str">
        <v>p_out_atma</v>
      </c>
      <c r="F42" s="24" t="str">
        <v>Tchoke_C</v>
      </c>
      <c r="G42" s="24" t="str">
        <v>c_calibr_fr</v>
      </c>
      <c r="O42" s="33" t="str">
        <v>Qliq</v>
      </c>
      <c r="P42" s="33" t="str">
        <v>p_intake_atma</v>
      </c>
      <c r="Q42" s="33" t="str">
        <v>p_out_atma</v>
      </c>
      <c r="R42" s="33" t="str">
        <v>Tchoke_C</v>
      </c>
      <c r="S42" s="33" t="str">
        <v>c_calibr_fr</v>
      </c>
    </row>
    <row r="43" spans="2:33" outlineLevel="1" x14ac:dyDescent="0.2"/>
    <row r="44" spans="2:33" outlineLevel="1" x14ac:dyDescent="0.2"/>
    <row r="45" spans="2:33" outlineLevel="1" x14ac:dyDescent="0.2"/>
    <row r="46" spans="2:33" outlineLevel="1" x14ac:dyDescent="0.2">
      <c r="C46" t="s">
        <v>11</v>
      </c>
    </row>
    <row r="47" spans="2:33" outlineLevel="1" x14ac:dyDescent="0.2">
      <c r="J47" s="3"/>
      <c r="K47" s="3"/>
      <c r="L47" s="3"/>
    </row>
    <row r="48" spans="2:33" outlineLevel="1" x14ac:dyDescent="0.2">
      <c r="C48" s="30" t="s">
        <v>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5" outlineLevel="1" x14ac:dyDescent="0.2">
      <c r="B49" s="17" t="s">
        <v>17</v>
      </c>
      <c r="C49" s="2">
        <v>0</v>
      </c>
      <c r="D49" s="2">
        <v>1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">
      <c r="B50" s="2">
        <v>1</v>
      </c>
      <c r="C50" s="7">
        <f>[1]!MF_p_choke_atma(C$49,fw_,d_choke,$B50,0,d_pipe,T_choke,0,PVTstr_)</f>
        <v>1</v>
      </c>
      <c r="D50" s="7">
        <f>[1]!MF_p_choke_atma(D$49,fw_,d_choke,$B50,0,d_pipe,T_choke,0,PVTstr_)</f>
        <v>0</v>
      </c>
      <c r="E50" s="7">
        <f>[1]!MF_p_choke_atma(E$49,fw_,d_choke,$B50,0,d_pipe,T_choke,0,PVTstr_)</f>
        <v>0</v>
      </c>
      <c r="F50" s="7">
        <f>[1]!MF_p_choke_atma(F$49,fw_,d_choke,$B50,0,d_pipe,T_choke,0,PVTstr_)</f>
        <v>0</v>
      </c>
      <c r="G50" s="7">
        <f>[1]!MF_p_choke_atma(G$49,fw_,d_choke,$B50,0,d_pipe,T_choke,0,PVTstr_)</f>
        <v>0</v>
      </c>
      <c r="H50" s="7">
        <f>[1]!MF_p_choke_atma(H$49,fw_,d_choke,$B50,0,d_pipe,T_choke,0,PVTstr_)</f>
        <v>0</v>
      </c>
      <c r="I50" s="7">
        <f>[1]!MF_p_choke_atma(I$49,fw_,d_choke,$B50,0,d_pipe,T_choke,0,PVTstr_)</f>
        <v>0</v>
      </c>
      <c r="J50" s="7">
        <f>[1]!MF_p_choke_atma(J$49,fw_,d_choke,$B50,0,d_pipe,T_choke,0,PVTstr_)</f>
        <v>0</v>
      </c>
      <c r="K50" s="7">
        <f>[1]!MF_p_choke_atma(K$49,fw_,d_choke,$B50,0,d_pipe,T_choke,0,PVTstr_)</f>
        <v>0</v>
      </c>
      <c r="L50" s="7">
        <f>[1]!MF_p_choke_atma(L$49,fw_,d_choke,$B50,0,d_pipe,T_choke,0,PVTstr_)</f>
        <v>0</v>
      </c>
      <c r="M50" s="7">
        <f>[1]!MF_p_choke_atma(M$49,fw_,d_choke,$B50,0,d_pipe,T_choke,0,PVTstr_)</f>
        <v>0</v>
      </c>
      <c r="N50" s="7">
        <f>[1]!MF_p_choke_atma(N$49,fw_,d_choke,$B50,0,d_pipe,T_choke,0,PVTstr_)</f>
        <v>0</v>
      </c>
      <c r="O50" s="3"/>
    </row>
    <row r="51" spans="2:15" outlineLevel="1" x14ac:dyDescent="0.2">
      <c r="B51" s="2">
        <v>10</v>
      </c>
      <c r="C51" s="7">
        <f>[1]!MF_p_choke_atma(C$49,fw_,d_choke,$B51,0,d_pipe,T_choke,0,PVTstr_)</f>
        <v>10</v>
      </c>
      <c r="D51" s="7">
        <f>[1]!MF_p_choke_atma(D$49,fw_,d_choke,$B51,0,d_pipe,T_choke,0,PVTstr_)</f>
        <v>0</v>
      </c>
      <c r="E51" s="7">
        <f>[1]!MF_p_choke_atma(E$49,fw_,d_choke,$B51,0,d_pipe,T_choke,0,PVTstr_)</f>
        <v>0</v>
      </c>
      <c r="F51" s="7">
        <f>[1]!MF_p_choke_atma(F$49,fw_,d_choke,$B51,0,d_pipe,T_choke,0,PVTstr_)</f>
        <v>0</v>
      </c>
      <c r="G51" s="7">
        <f>[1]!MF_p_choke_atma(G$49,fw_,d_choke,$B51,0,d_pipe,T_choke,0,PVTstr_)</f>
        <v>0</v>
      </c>
      <c r="H51" s="7">
        <f>[1]!MF_p_choke_atma(H$49,fw_,d_choke,$B51,0,d_pipe,T_choke,0,PVTstr_)</f>
        <v>0</v>
      </c>
      <c r="I51" s="7">
        <f>[1]!MF_p_choke_atma(I$49,fw_,d_choke,$B51,0,d_pipe,T_choke,0,PVTstr_)</f>
        <v>0</v>
      </c>
      <c r="J51" s="7">
        <f>[1]!MF_p_choke_atma(J$49,fw_,d_choke,$B51,0,d_pipe,T_choke,0,PVTstr_)</f>
        <v>0</v>
      </c>
      <c r="K51" s="7">
        <f>[1]!MF_p_choke_atma(K$49,fw_,d_choke,$B51,0,d_pipe,T_choke,0,PVTstr_)</f>
        <v>0</v>
      </c>
      <c r="L51" s="7">
        <f>[1]!MF_p_choke_atma(L$49,fw_,d_choke,$B51,0,d_pipe,T_choke,0,PVTstr_)</f>
        <v>0</v>
      </c>
      <c r="M51" s="7">
        <f>[1]!MF_p_choke_atma(M$49,fw_,d_choke,$B51,0,d_pipe,T_choke,0,PVTstr_)</f>
        <v>0</v>
      </c>
      <c r="N51" s="7">
        <f>[1]!MF_p_choke_atma(N$49,fw_,d_choke,$B51,0,d_pipe,T_choke,0,PVTstr_)</f>
        <v>0</v>
      </c>
      <c r="O51" s="3"/>
    </row>
    <row r="52" spans="2:15" outlineLevel="1" x14ac:dyDescent="0.2">
      <c r="B52" s="2">
        <v>20</v>
      </c>
      <c r="C52" s="7">
        <f>[1]!MF_p_choke_atma(C$49,fw_,d_choke,$B52,0,d_pipe,T_choke,0,PVTstr_)</f>
        <v>20</v>
      </c>
      <c r="D52" s="7">
        <f>[1]!MF_p_choke_atma(D$49,fw_,d_choke,$B52,0,d_pipe,T_choke,0,PVTstr_)</f>
        <v>0</v>
      </c>
      <c r="E52" s="7">
        <f>[1]!MF_p_choke_atma(E$49,fw_,d_choke,$B52,0,d_pipe,T_choke,0,PVTstr_)</f>
        <v>0</v>
      </c>
      <c r="F52" s="7">
        <f>[1]!MF_p_choke_atma(F$49,fw_,d_choke,$B52,0,d_pipe,T_choke,0,PVTstr_)</f>
        <v>0</v>
      </c>
      <c r="G52" s="7">
        <f>[1]!MF_p_choke_atma(G$49,fw_,d_choke,$B52,0,d_pipe,T_choke,0,PVTstr_)</f>
        <v>0</v>
      </c>
      <c r="H52" s="7">
        <f>[1]!MF_p_choke_atma(H$49,fw_,d_choke,$B52,0,d_pipe,T_choke,0,PVTstr_)</f>
        <v>0</v>
      </c>
      <c r="I52" s="7">
        <f>[1]!MF_p_choke_atma(I$49,fw_,d_choke,$B52,0,d_pipe,T_choke,0,PVTstr_)</f>
        <v>0</v>
      </c>
      <c r="J52" s="7">
        <f>[1]!MF_p_choke_atma(J$49,fw_,d_choke,$B52,0,d_pipe,T_choke,0,PVTstr_)</f>
        <v>0</v>
      </c>
      <c r="K52" s="7">
        <f>[1]!MF_p_choke_atma(K$49,fw_,d_choke,$B52,0,d_pipe,T_choke,0,PVTstr_)</f>
        <v>0</v>
      </c>
      <c r="L52" s="7">
        <f>[1]!MF_p_choke_atma(L$49,fw_,d_choke,$B52,0,d_pipe,T_choke,0,PVTstr_)</f>
        <v>0</v>
      </c>
      <c r="M52" s="7">
        <f>[1]!MF_p_choke_atma(M$49,fw_,d_choke,$B52,0,d_pipe,T_choke,0,PVTstr_)</f>
        <v>0</v>
      </c>
      <c r="N52" s="7">
        <f>[1]!MF_p_choke_atma(N$49,fw_,d_choke,$B52,0,d_pipe,T_choke,0,PVTstr_)</f>
        <v>0</v>
      </c>
      <c r="O52" s="3"/>
    </row>
    <row r="53" spans="2:15" outlineLevel="1" x14ac:dyDescent="0.2">
      <c r="B53" s="2">
        <v>30</v>
      </c>
      <c r="C53" s="7">
        <f>[1]!MF_p_choke_atma(C$49,fw_,d_choke,$B53,0,d_pipe,T_choke,0,PVTstr_)</f>
        <v>30</v>
      </c>
      <c r="D53" s="7">
        <f>[1]!MF_p_choke_atma(D$49,fw_,d_choke,$B53,0,d_pipe,T_choke,0,PVTstr_)</f>
        <v>0</v>
      </c>
      <c r="E53" s="7">
        <f>[1]!MF_p_choke_atma(E$49,fw_,d_choke,$B53,0,d_pipe,T_choke,0,PVTstr_)</f>
        <v>0</v>
      </c>
      <c r="F53" s="7">
        <f>[1]!MF_p_choke_atma(F$49,fw_,d_choke,$B53,0,d_pipe,T_choke,0,PVTstr_)</f>
        <v>0</v>
      </c>
      <c r="G53" s="7">
        <f>[1]!MF_p_choke_atma(G$49,fw_,d_choke,$B53,0,d_pipe,T_choke,0,PVTstr_)</f>
        <v>0</v>
      </c>
      <c r="H53" s="7">
        <f>[1]!MF_p_choke_atma(H$49,fw_,d_choke,$B53,0,d_pipe,T_choke,0,PVTstr_)</f>
        <v>0</v>
      </c>
      <c r="I53" s="7">
        <f>[1]!MF_p_choke_atma(I$49,fw_,d_choke,$B53,0,d_pipe,T_choke,0,PVTstr_)</f>
        <v>0</v>
      </c>
      <c r="J53" s="7">
        <f>[1]!MF_p_choke_atma(J$49,fw_,d_choke,$B53,0,d_pipe,T_choke,0,PVTstr_)</f>
        <v>0</v>
      </c>
      <c r="K53" s="7">
        <f>[1]!MF_p_choke_atma(K$49,fw_,d_choke,$B53,0,d_pipe,T_choke,0,PVTstr_)</f>
        <v>0</v>
      </c>
      <c r="L53" s="7">
        <f>[1]!MF_p_choke_atma(L$49,fw_,d_choke,$B53,0,d_pipe,T_choke,0,PVTstr_)</f>
        <v>0</v>
      </c>
      <c r="M53" s="7">
        <f>[1]!MF_p_choke_atma(M$49,fw_,d_choke,$B53,0,d_pipe,T_choke,0,PVTstr_)</f>
        <v>0</v>
      </c>
      <c r="N53" s="7">
        <f>[1]!MF_p_choke_atma(N$49,fw_,d_choke,$B53,0,d_pipe,T_choke,0,PVTstr_)</f>
        <v>0</v>
      </c>
      <c r="O53" s="3"/>
    </row>
    <row r="54" spans="2:15" outlineLevel="1" x14ac:dyDescent="0.2">
      <c r="B54" s="2">
        <v>40</v>
      </c>
      <c r="C54" s="7">
        <f>[1]!MF_p_choke_atma(C$49,fw_,d_choke,$B54,0,d_pipe,T_choke,0,PVTstr_)</f>
        <v>40</v>
      </c>
      <c r="D54" s="7">
        <f>[1]!MF_p_choke_atma(D$49,fw_,d_choke,$B54,0,d_pipe,T_choke,0,PVTstr_)</f>
        <v>0</v>
      </c>
      <c r="E54" s="7">
        <f>[1]!MF_p_choke_atma(E$49,fw_,d_choke,$B54,0,d_pipe,T_choke,0,PVTstr_)</f>
        <v>0</v>
      </c>
      <c r="F54" s="7">
        <f>[1]!MF_p_choke_atma(F$49,fw_,d_choke,$B54,0,d_pipe,T_choke,0,PVTstr_)</f>
        <v>0</v>
      </c>
      <c r="G54" s="7">
        <f>[1]!MF_p_choke_atma(G$49,fw_,d_choke,$B54,0,d_pipe,T_choke,0,PVTstr_)</f>
        <v>0</v>
      </c>
      <c r="H54" s="7">
        <f>[1]!MF_p_choke_atma(H$49,fw_,d_choke,$B54,0,d_pipe,T_choke,0,PVTstr_)</f>
        <v>0</v>
      </c>
      <c r="I54" s="7">
        <f>[1]!MF_p_choke_atma(I$49,fw_,d_choke,$B54,0,d_pipe,T_choke,0,PVTstr_)</f>
        <v>0</v>
      </c>
      <c r="J54" s="7">
        <f>[1]!MF_p_choke_atma(J$49,fw_,d_choke,$B54,0,d_pipe,T_choke,0,PVTstr_)</f>
        <v>0</v>
      </c>
      <c r="K54" s="7">
        <f>[1]!MF_p_choke_atma(K$49,fw_,d_choke,$B54,0,d_pipe,T_choke,0,PVTstr_)</f>
        <v>0</v>
      </c>
      <c r="L54" s="7">
        <f>[1]!MF_p_choke_atma(L$49,fw_,d_choke,$B54,0,d_pipe,T_choke,0,PVTstr_)</f>
        <v>0</v>
      </c>
      <c r="M54" s="7">
        <f>[1]!MF_p_choke_atma(M$49,fw_,d_choke,$B54,0,d_pipe,T_choke,0,PVTstr_)</f>
        <v>0</v>
      </c>
      <c r="N54" s="7">
        <f>[1]!MF_p_choke_atma(N$49,fw_,d_choke,$B54,0,d_pipe,T_choke,0,PVTstr_)</f>
        <v>0</v>
      </c>
      <c r="O54" s="3"/>
    </row>
    <row r="55" spans="2:15" outlineLevel="1" x14ac:dyDescent="0.2">
      <c r="B55" s="2">
        <v>50</v>
      </c>
      <c r="C55" s="7">
        <f>[1]!MF_p_choke_atma(C$49,fw_,d_choke,$B55,0,d_pipe,T_choke,0,PVTstr_)</f>
        <v>50</v>
      </c>
      <c r="D55" s="7">
        <f>[1]!MF_p_choke_atma(D$49,fw_,d_choke,$B55,0,d_pipe,T_choke,0,PVTstr_)</f>
        <v>0</v>
      </c>
      <c r="E55" s="7">
        <f>[1]!MF_p_choke_atma(E$49,fw_,d_choke,$B55,0,d_pipe,T_choke,0,PVTstr_)</f>
        <v>0</v>
      </c>
      <c r="F55" s="7">
        <f>[1]!MF_p_choke_atma(F$49,fw_,d_choke,$B55,0,d_pipe,T_choke,0,PVTstr_)</f>
        <v>0</v>
      </c>
      <c r="G55" s="7">
        <f>[1]!MF_p_choke_atma(G$49,fw_,d_choke,$B55,0,d_pipe,T_choke,0,PVTstr_)</f>
        <v>0</v>
      </c>
      <c r="H55" s="7">
        <f>[1]!MF_p_choke_atma(H$49,fw_,d_choke,$B55,0,d_pipe,T_choke,0,PVTstr_)</f>
        <v>0</v>
      </c>
      <c r="I55" s="7">
        <f>[1]!MF_p_choke_atma(I$49,fw_,d_choke,$B55,0,d_pipe,T_choke,0,PVTstr_)</f>
        <v>0</v>
      </c>
      <c r="J55" s="7">
        <f>[1]!MF_p_choke_atma(J$49,fw_,d_choke,$B55,0,d_pipe,T_choke,0,PVTstr_)</f>
        <v>0</v>
      </c>
      <c r="K55" s="7">
        <f>[1]!MF_p_choke_atma(K$49,fw_,d_choke,$B55,0,d_pipe,T_choke,0,PVTstr_)</f>
        <v>0</v>
      </c>
      <c r="L55" s="7">
        <f>[1]!MF_p_choke_atma(L$49,fw_,d_choke,$B55,0,d_pipe,T_choke,0,PVTstr_)</f>
        <v>0</v>
      </c>
      <c r="M55" s="7">
        <f>[1]!MF_p_choke_atma(M$49,fw_,d_choke,$B55,0,d_pipe,T_choke,0,PVTstr_)</f>
        <v>0</v>
      </c>
      <c r="N55" s="7">
        <f>[1]!MF_p_choke_atma(N$49,fw_,d_choke,$B55,0,d_pipe,T_choke,0,PVTstr_)</f>
        <v>0</v>
      </c>
    </row>
    <row r="56" spans="2:15" outlineLevel="1" x14ac:dyDescent="0.2">
      <c r="C56" s="3"/>
      <c r="D56" s="3"/>
      <c r="E56" s="4"/>
      <c r="F56" s="5"/>
      <c r="G56" s="5"/>
      <c r="I56" s="3"/>
    </row>
    <row r="57" spans="2:15" outlineLevel="1" x14ac:dyDescent="0.2">
      <c r="C57" s="3"/>
      <c r="D57" s="3"/>
      <c r="E57" s="4"/>
      <c r="F57" s="5"/>
      <c r="G57" s="5"/>
      <c r="I57" s="3"/>
    </row>
    <row r="58" spans="2:15" outlineLevel="1" x14ac:dyDescent="0.2">
      <c r="C58" s="3"/>
      <c r="D58" s="3"/>
      <c r="E58" s="4"/>
      <c r="F58" s="5"/>
      <c r="G58" s="5"/>
      <c r="I58" s="3"/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/>
  </sheetData>
  <mergeCells count="3">
    <mergeCell ref="C48:N48"/>
    <mergeCell ref="I33:J33"/>
    <mergeCell ref="I29:J29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20</vt:i4>
      </vt:variant>
    </vt:vector>
  </HeadingPairs>
  <TitlesOfParts>
    <vt:vector size="21" baseType="lpstr">
      <vt:lpstr>Choke</vt:lpstr>
      <vt:lpstr>Choke!Bob_</vt:lpstr>
      <vt:lpstr>calibr_for_fsolve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p_other_atma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2019-07-24T17:19:17Z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