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elkat\Documents\PlatformIO\Projects\Enfin\CRAC-TEAM-PERSONNAL\CodeBaseRoulanteOTA\"/>
    </mc:Choice>
  </mc:AlternateContent>
  <xr:revisionPtr revIDLastSave="0" documentId="13_ncr:1_{EBEFD024-56F7-4263-9B76-812C356C41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6" i="1"/>
  <c r="L29" i="1" s="1"/>
  <c r="B28" i="1"/>
  <c r="B24" i="1"/>
  <c r="B25" i="1"/>
  <c r="B23" i="1"/>
  <c r="H30" i="1"/>
  <c r="B14" i="1"/>
  <c r="P14" i="1"/>
  <c r="P15" i="1" s="1"/>
  <c r="L16" i="1"/>
  <c r="M16" i="1" s="1"/>
  <c r="L17" i="1"/>
  <c r="M17" i="1" s="1"/>
  <c r="L15" i="1"/>
  <c r="M15" i="1" s="1"/>
  <c r="H20" i="1"/>
  <c r="H21" i="1" s="1"/>
  <c r="H23" i="1" s="1"/>
  <c r="H19" i="1"/>
  <c r="H6" i="1"/>
  <c r="H7" i="1" s="1"/>
  <c r="H8" i="1" s="1"/>
  <c r="L5" i="1"/>
  <c r="C5" i="1"/>
  <c r="C7" i="1" s="1"/>
  <c r="B7" i="1"/>
  <c r="L30" i="1" l="1"/>
  <c r="L31" i="1" s="1"/>
  <c r="L32" i="1"/>
  <c r="L33" i="1" s="1"/>
  <c r="H28" i="1"/>
  <c r="H29" i="1" s="1"/>
</calcChain>
</file>

<file path=xl/sharedStrings.xml><?xml version="1.0" encoding="utf-8"?>
<sst xmlns="http://schemas.openxmlformats.org/spreadsheetml/2006/main" count="72" uniqueCount="56">
  <si>
    <t xml:space="preserve">Consigne </t>
  </si>
  <si>
    <t>Droite</t>
  </si>
  <si>
    <t>Gauche</t>
  </si>
  <si>
    <t>Prochaine consigne</t>
  </si>
  <si>
    <t>Odo finaux</t>
  </si>
  <si>
    <t>Angle cons</t>
  </si>
  <si>
    <t>Resolution</t>
  </si>
  <si>
    <t>Pour</t>
  </si>
  <si>
    <t>Largeur du robot</t>
  </si>
  <si>
    <t>Distance qu'il va parcourir</t>
  </si>
  <si>
    <t>Conversion en tick</t>
  </si>
  <si>
    <t>Size whell diameter</t>
  </si>
  <si>
    <t>Résolution roue codeus</t>
  </si>
  <si>
    <t>mm</t>
  </si>
  <si>
    <t>°</t>
  </si>
  <si>
    <t>Périmètre cercle avec D = Largeur du robot</t>
  </si>
  <si>
    <t>coordonne x</t>
  </si>
  <si>
    <t>coordonne y</t>
  </si>
  <si>
    <t>theta fin</t>
  </si>
  <si>
    <t>Hypothenuse</t>
  </si>
  <si>
    <t xml:space="preserve">Theta rot </t>
  </si>
  <si>
    <t>rad</t>
  </si>
  <si>
    <t>deg</t>
  </si>
  <si>
    <t>Theta fin rotation</t>
  </si>
  <si>
    <t>Calcul x y theta</t>
  </si>
  <si>
    <t>Delta de ce que j'ai</t>
  </si>
  <si>
    <t>Ce que j'obtiens</t>
  </si>
  <si>
    <t>Pourcentage</t>
  </si>
  <si>
    <t>Tension alim avec test</t>
  </si>
  <si>
    <t>Tension en cours</t>
  </si>
  <si>
    <t>Coeff en</t>
  </si>
  <si>
    <t>consigne rot gauche</t>
  </si>
  <si>
    <t>consigne rot droite</t>
  </si>
  <si>
    <t>Vcc</t>
  </si>
  <si>
    <t>Consigne gauche cc</t>
  </si>
  <si>
    <t>Consigne droite cc</t>
  </si>
  <si>
    <t>Dacc</t>
  </si>
  <si>
    <t>Dcroi</t>
  </si>
  <si>
    <t>Dcc</t>
  </si>
  <si>
    <t>Hyp</t>
  </si>
  <si>
    <t>Hyp act</t>
  </si>
  <si>
    <t>Dist parc</t>
  </si>
  <si>
    <t>X voulue</t>
  </si>
  <si>
    <t>Y voulue</t>
  </si>
  <si>
    <t>X actuel</t>
  </si>
  <si>
    <t>Y actuel</t>
  </si>
  <si>
    <t>Theta a parcourir</t>
  </si>
  <si>
    <t>X au carré</t>
  </si>
  <si>
    <t>Y au carré</t>
  </si>
  <si>
    <t>Tetha actuel</t>
  </si>
  <si>
    <t>x</t>
  </si>
  <si>
    <t>y</t>
  </si>
  <si>
    <t xml:space="preserve">Theta </t>
  </si>
  <si>
    <t>degres</t>
  </si>
  <si>
    <t>J'obtiens expérimentalement</t>
  </si>
  <si>
    <t xml:space="preserve">Pour une consigne de coordonnée suivante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</si>
</sst>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152400</xdr:rowOff>
    </xdr:from>
    <xdr:to>
      <xdr:col>3</xdr:col>
      <xdr:colOff>718617</xdr:colOff>
      <xdr:row>8</xdr:row>
      <xdr:rowOff>150520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96DFC17F-AA9D-DB77-0CAB-2187400BAC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432560"/>
          <a:ext cx="3096057" cy="181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160020</xdr:rowOff>
    </xdr:from>
    <xdr:to>
      <xdr:col>3</xdr:col>
      <xdr:colOff>737670</xdr:colOff>
      <xdr:row>11</xdr:row>
      <xdr:rowOff>51471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A2D2DEC3-F21F-18CB-F50E-9C9E801BC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5940"/>
          <a:ext cx="3115110" cy="25721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3</xdr:col>
      <xdr:colOff>680512</xdr:colOff>
      <xdr:row>13</xdr:row>
      <xdr:rowOff>7647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4D14B773-095A-C97F-639B-AD5C56145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194560"/>
          <a:ext cx="3057952" cy="1905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121920</xdr:rowOff>
    </xdr:from>
    <xdr:to>
      <xdr:col>4</xdr:col>
      <xdr:colOff>21400</xdr:colOff>
      <xdr:row>15</xdr:row>
      <xdr:rowOff>32424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C9591058-0224-868B-6403-6881488A0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499360"/>
          <a:ext cx="3191320" cy="2762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G12" workbookViewId="0">
      <selection activeCell="L23" sqref="L23"/>
    </sheetView>
  </sheetViews>
  <sheetFormatPr baseColWidth="10" defaultColWidth="8.88671875" defaultRowHeight="14.4" x14ac:dyDescent="0.3"/>
  <cols>
    <col min="1" max="1" width="17.109375" bestFit="1" customWidth="1"/>
    <col min="7" max="7" width="36.109375" bestFit="1" customWidth="1"/>
    <col min="8" max="8" width="10.44140625" bestFit="1" customWidth="1"/>
    <col min="11" max="11" width="15.88671875" bestFit="1" customWidth="1"/>
    <col min="12" max="12" width="16.44140625" bestFit="1" customWidth="1"/>
    <col min="13" max="13" width="15.109375" bestFit="1" customWidth="1"/>
    <col min="16" max="16" width="12" bestFit="1" customWidth="1"/>
  </cols>
  <sheetData>
    <row r="1" spans="1:16" ht="15" thickBot="1" x14ac:dyDescent="0.35"/>
    <row r="2" spans="1:16" ht="15.6" thickTop="1" thickBot="1" x14ac:dyDescent="0.35">
      <c r="A2" t="s">
        <v>0</v>
      </c>
      <c r="B2" t="s">
        <v>1</v>
      </c>
      <c r="C2" t="s">
        <v>2</v>
      </c>
      <c r="G2" s="3" t="s">
        <v>5</v>
      </c>
      <c r="H2" s="2">
        <v>90</v>
      </c>
      <c r="I2" s="6" t="s">
        <v>14</v>
      </c>
      <c r="K2" s="3" t="s">
        <v>5</v>
      </c>
      <c r="L2" s="2">
        <v>90</v>
      </c>
      <c r="M2" s="7" t="s">
        <v>14</v>
      </c>
    </row>
    <row r="3" spans="1:16" ht="15.6" thickTop="1" thickBot="1" x14ac:dyDescent="0.35">
      <c r="B3">
        <v>5000</v>
      </c>
      <c r="C3">
        <v>5000</v>
      </c>
      <c r="G3" s="3" t="s">
        <v>11</v>
      </c>
      <c r="H3" s="2">
        <v>50</v>
      </c>
      <c r="I3" s="6" t="s">
        <v>13</v>
      </c>
      <c r="K3" s="3" t="s">
        <v>6</v>
      </c>
      <c r="L3" s="2">
        <v>2048</v>
      </c>
    </row>
    <row r="4" spans="1:16" ht="15.6" thickTop="1" thickBot="1" x14ac:dyDescent="0.35">
      <c r="G4" s="3" t="s">
        <v>12</v>
      </c>
      <c r="H4" s="2">
        <v>2048</v>
      </c>
      <c r="I4" s="1"/>
      <c r="K4" s="3" t="s">
        <v>7</v>
      </c>
      <c r="L4" s="2">
        <v>93</v>
      </c>
      <c r="M4" s="7" t="s">
        <v>14</v>
      </c>
    </row>
    <row r="5" spans="1:16" ht="15.6" thickTop="1" thickBot="1" x14ac:dyDescent="0.35">
      <c r="A5" t="s">
        <v>3</v>
      </c>
      <c r="B5">
        <v>2250</v>
      </c>
      <c r="C5">
        <f>-B5</f>
        <v>-2250</v>
      </c>
      <c r="G5" s="3" t="s">
        <v>8</v>
      </c>
      <c r="H5" s="2">
        <v>193.55</v>
      </c>
      <c r="I5" s="6" t="s">
        <v>13</v>
      </c>
      <c r="K5" s="4" t="s">
        <v>10</v>
      </c>
      <c r="L5" s="5">
        <f>L2*L3/L4</f>
        <v>1981.9354838709678</v>
      </c>
    </row>
    <row r="6" spans="1:16" ht="15.6" thickTop="1" thickBot="1" x14ac:dyDescent="0.35">
      <c r="G6" s="3" t="s">
        <v>15</v>
      </c>
      <c r="H6" s="2">
        <f>PI()*H5</f>
        <v>608.05525810230449</v>
      </c>
      <c r="I6" s="6" t="s">
        <v>13</v>
      </c>
    </row>
    <row r="7" spans="1:16" ht="15.6" thickTop="1" thickBot="1" x14ac:dyDescent="0.35">
      <c r="A7" t="s">
        <v>4</v>
      </c>
      <c r="B7">
        <f>B5+B3</f>
        <v>7250</v>
      </c>
      <c r="C7">
        <f>C5+C3</f>
        <v>2750</v>
      </c>
      <c r="G7" s="3" t="s">
        <v>9</v>
      </c>
      <c r="H7" s="2">
        <f>H6*H2/360</f>
        <v>152.01381452557612</v>
      </c>
      <c r="I7" s="6" t="s">
        <v>13</v>
      </c>
    </row>
    <row r="8" spans="1:16" ht="15.6" thickTop="1" thickBot="1" x14ac:dyDescent="0.35">
      <c r="G8" s="4" t="s">
        <v>10</v>
      </c>
      <c r="H8" s="5">
        <f>H7*(H4/(2*PI()*H3/2))</f>
        <v>1981.952</v>
      </c>
      <c r="I8" s="1"/>
    </row>
    <row r="9" spans="1:16" ht="15" thickTop="1" x14ac:dyDescent="0.3"/>
    <row r="12" spans="1:16" x14ac:dyDescent="0.3">
      <c r="A12" t="s">
        <v>28</v>
      </c>
      <c r="B12">
        <v>13</v>
      </c>
    </row>
    <row r="13" spans="1:16" ht="15" thickBot="1" x14ac:dyDescent="0.35">
      <c r="A13" t="s">
        <v>29</v>
      </c>
      <c r="B13">
        <v>10</v>
      </c>
    </row>
    <row r="14" spans="1:16" ht="15.6" thickTop="1" thickBot="1" x14ac:dyDescent="0.35">
      <c r="A14" t="s">
        <v>30</v>
      </c>
      <c r="B14">
        <f>B12/B13</f>
        <v>1.3</v>
      </c>
      <c r="G14" s="9" t="s">
        <v>24</v>
      </c>
      <c r="K14" t="s">
        <v>26</v>
      </c>
      <c r="L14" t="s">
        <v>25</v>
      </c>
      <c r="M14" t="s">
        <v>27</v>
      </c>
      <c r="P14">
        <f>3/640</f>
        <v>4.6874999999999998E-3</v>
      </c>
    </row>
    <row r="15" spans="1:16" ht="15.6" thickTop="1" thickBot="1" x14ac:dyDescent="0.35">
      <c r="G15" s="9" t="s">
        <v>16</v>
      </c>
      <c r="H15" s="2">
        <v>90</v>
      </c>
      <c r="I15" s="6" t="s">
        <v>13</v>
      </c>
      <c r="K15" s="1">
        <v>100.28</v>
      </c>
      <c r="L15" s="13">
        <f>K15/H15</f>
        <v>1.1142222222222222</v>
      </c>
      <c r="M15" s="12">
        <f>(1-L15)*100</f>
        <v>-11.422222222222222</v>
      </c>
      <c r="P15">
        <f>P14*100</f>
        <v>0.46875</v>
      </c>
    </row>
    <row r="16" spans="1:16" ht="15.6" thickTop="1" thickBot="1" x14ac:dyDescent="0.35">
      <c r="G16" s="9" t="s">
        <v>17</v>
      </c>
      <c r="H16" s="2">
        <v>160</v>
      </c>
      <c r="I16" s="6" t="s">
        <v>13</v>
      </c>
      <c r="K16" s="1">
        <v>101.26900000000001</v>
      </c>
      <c r="L16" s="13">
        <f t="shared" ref="L16:L17" si="0">K16/H16</f>
        <v>0.63293125000000006</v>
      </c>
      <c r="M16" s="12">
        <f t="shared" ref="M16:M17" si="1">(1-L16)*100</f>
        <v>36.706874999999997</v>
      </c>
    </row>
    <row r="17" spans="1:13" ht="15.6" thickTop="1" thickBot="1" x14ac:dyDescent="0.35">
      <c r="G17" s="9" t="s">
        <v>18</v>
      </c>
      <c r="H17" s="2">
        <v>0</v>
      </c>
      <c r="I17" s="6" t="s">
        <v>22</v>
      </c>
      <c r="K17" s="1">
        <v>90.09</v>
      </c>
      <c r="L17" s="13" t="e">
        <f t="shared" si="0"/>
        <v>#DIV/0!</v>
      </c>
      <c r="M17" s="12" t="e">
        <f t="shared" si="1"/>
        <v>#DIV/0!</v>
      </c>
    </row>
    <row r="18" spans="1:13" ht="15.6" thickTop="1" thickBot="1" x14ac:dyDescent="0.35">
      <c r="I18" s="1"/>
    </row>
    <row r="19" spans="1:13" ht="15.6" thickTop="1" thickBot="1" x14ac:dyDescent="0.35">
      <c r="G19" s="4" t="s">
        <v>19</v>
      </c>
      <c r="H19" s="10">
        <f>SQRT(H15*H15+H16*H16)</f>
        <v>183.5755975068582</v>
      </c>
      <c r="I19" s="6" t="s">
        <v>13</v>
      </c>
    </row>
    <row r="20" spans="1:13" ht="15.6" thickTop="1" thickBot="1" x14ac:dyDescent="0.35">
      <c r="G20" s="4" t="s">
        <v>20</v>
      </c>
      <c r="H20" s="11">
        <f>ATAN2(H15,H16)</f>
        <v>1.0584068664841588</v>
      </c>
      <c r="I20" s="6" t="s">
        <v>21</v>
      </c>
    </row>
    <row r="21" spans="1:13" ht="15.6" thickTop="1" thickBot="1" x14ac:dyDescent="0.35">
      <c r="G21" s="8"/>
      <c r="H21" s="10">
        <f>DEGREES(H20)</f>
        <v>60.642246457208728</v>
      </c>
      <c r="I21" s="6" t="s">
        <v>22</v>
      </c>
      <c r="K21" t="s">
        <v>42</v>
      </c>
      <c r="L21">
        <v>200</v>
      </c>
    </row>
    <row r="22" spans="1:13" ht="15.6" thickTop="1" thickBot="1" x14ac:dyDescent="0.35">
      <c r="A22" t="s">
        <v>39</v>
      </c>
      <c r="B22">
        <v>300</v>
      </c>
      <c r="I22" s="1"/>
      <c r="K22" t="s">
        <v>43</v>
      </c>
      <c r="L22">
        <v>200</v>
      </c>
    </row>
    <row r="23" spans="1:13" ht="15.6" thickTop="1" thickBot="1" x14ac:dyDescent="0.35">
      <c r="A23" t="s">
        <v>36</v>
      </c>
      <c r="B23">
        <f>$B$22*1/3</f>
        <v>100</v>
      </c>
      <c r="G23" s="4" t="s">
        <v>23</v>
      </c>
      <c r="H23" s="10">
        <f>H17-H21</f>
        <v>-60.642246457208728</v>
      </c>
      <c r="I23" s="6" t="s">
        <v>22</v>
      </c>
      <c r="K23" t="s">
        <v>44</v>
      </c>
      <c r="L23">
        <v>182</v>
      </c>
    </row>
    <row r="24" spans="1:13" ht="15" thickTop="1" x14ac:dyDescent="0.3">
      <c r="A24" t="s">
        <v>37</v>
      </c>
      <c r="B24">
        <f t="shared" ref="B24:B25" si="2">$B$22*1/3</f>
        <v>100</v>
      </c>
      <c r="K24" t="s">
        <v>45</v>
      </c>
      <c r="L24">
        <v>188.6</v>
      </c>
    </row>
    <row r="25" spans="1:13" x14ac:dyDescent="0.3">
      <c r="A25" t="s">
        <v>38</v>
      </c>
      <c r="B25">
        <f t="shared" si="2"/>
        <v>100</v>
      </c>
      <c r="K25" t="s">
        <v>47</v>
      </c>
      <c r="L25">
        <f>(L21-L23)^2</f>
        <v>324</v>
      </c>
    </row>
    <row r="26" spans="1:13" x14ac:dyDescent="0.3">
      <c r="G26" t="s">
        <v>31</v>
      </c>
      <c r="H26">
        <v>59.5</v>
      </c>
      <c r="K26" t="s">
        <v>48</v>
      </c>
      <c r="L26">
        <f>(L22-L24)^2</f>
        <v>129.96000000000012</v>
      </c>
    </row>
    <row r="27" spans="1:13" x14ac:dyDescent="0.3">
      <c r="A27" t="s">
        <v>40</v>
      </c>
      <c r="B27">
        <v>300</v>
      </c>
      <c r="G27" t="s">
        <v>32</v>
      </c>
      <c r="H27">
        <v>-60</v>
      </c>
      <c r="K27" t="s">
        <v>49</v>
      </c>
      <c r="L27">
        <v>45</v>
      </c>
    </row>
    <row r="28" spans="1:13" x14ac:dyDescent="0.3">
      <c r="A28" t="s">
        <v>41</v>
      </c>
      <c r="B28">
        <f>B27-B23</f>
        <v>200</v>
      </c>
      <c r="G28" t="s">
        <v>33</v>
      </c>
      <c r="H28">
        <f>(($H$26)-($H$27))/2</f>
        <v>59.75</v>
      </c>
    </row>
    <row r="29" spans="1:13" x14ac:dyDescent="0.3">
      <c r="G29" t="s">
        <v>34</v>
      </c>
      <c r="H29">
        <f>H28</f>
        <v>59.75</v>
      </c>
      <c r="K29" t="s">
        <v>39</v>
      </c>
      <c r="L29">
        <f>SQRT($L$25+$L$26)</f>
        <v>21.306337085477647</v>
      </c>
    </row>
    <row r="30" spans="1:13" x14ac:dyDescent="0.3">
      <c r="G30" t="s">
        <v>35</v>
      </c>
      <c r="H30">
        <f>-H28</f>
        <v>-59.75</v>
      </c>
      <c r="K30" t="s">
        <v>46</v>
      </c>
      <c r="L30">
        <f>ATAN2($L$25,$L$26)</f>
        <v>0.38146386437242458</v>
      </c>
    </row>
    <row r="31" spans="1:13" x14ac:dyDescent="0.3">
      <c r="L31">
        <f>DEGREES(L30)-L27</f>
        <v>-23.143730534709221</v>
      </c>
    </row>
    <row r="32" spans="1:13" x14ac:dyDescent="0.3">
      <c r="K32" t="s">
        <v>46</v>
      </c>
      <c r="L32">
        <f>ATAN2($L$26,$L$25)</f>
        <v>1.1893324624224719</v>
      </c>
    </row>
    <row r="33" spans="12:12" x14ac:dyDescent="0.3">
      <c r="L33">
        <f>DEGREES(L32)-L27</f>
        <v>23.143730534709221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A7C3-1C16-46CF-91F2-0BA39539FEFD}">
  <dimension ref="A1:C7"/>
  <sheetViews>
    <sheetView workbookViewId="0">
      <selection activeCell="I20" sqref="I20"/>
    </sheetView>
  </sheetViews>
  <sheetFormatPr baseColWidth="10" defaultRowHeight="14.4" x14ac:dyDescent="0.3"/>
  <sheetData>
    <row r="1" spans="1:3" x14ac:dyDescent="0.3">
      <c r="A1" t="s">
        <v>55</v>
      </c>
    </row>
    <row r="2" spans="1:3" x14ac:dyDescent="0.3">
      <c r="A2" t="s">
        <v>50</v>
      </c>
      <c r="B2">
        <v>200</v>
      </c>
      <c r="C2" s="14" t="s">
        <v>13</v>
      </c>
    </row>
    <row r="3" spans="1:3" x14ac:dyDescent="0.3">
      <c r="A3" t="s">
        <v>51</v>
      </c>
      <c r="B3">
        <v>200</v>
      </c>
      <c r="C3" s="14" t="s">
        <v>13</v>
      </c>
    </row>
    <row r="4" spans="1:3" x14ac:dyDescent="0.3">
      <c r="A4" t="s">
        <v>52</v>
      </c>
      <c r="B4">
        <v>45</v>
      </c>
      <c r="C4" s="14" t="s">
        <v>53</v>
      </c>
    </row>
    <row r="7" spans="1:3" x14ac:dyDescent="0.3">
      <c r="A7" t="s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KATTOUFI YOUSSEF</dc:creator>
  <cp:lastModifiedBy>Youssef El Kattoufi</cp:lastModifiedBy>
  <dcterms:created xsi:type="dcterms:W3CDTF">2015-06-05T18:17:20Z</dcterms:created>
  <dcterms:modified xsi:type="dcterms:W3CDTF">2025-03-07T21:46:27Z</dcterms:modified>
</cp:coreProperties>
</file>