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lkat\Documents\PlatformIO\Projects\Enfin\CRAC-TEAM-PERSONNAL\CodeBaseRoulanteOTA\"/>
    </mc:Choice>
  </mc:AlternateContent>
  <xr:revisionPtr revIDLastSave="0" documentId="13_ncr:1_{F3B1629C-229F-4CAD-8DFB-9534112D4E0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6" i="1" l="1"/>
  <c r="H45" i="1"/>
  <c r="H44" i="1"/>
  <c r="H49" i="1"/>
  <c r="H42" i="1"/>
  <c r="H41" i="1"/>
  <c r="B28" i="1"/>
  <c r="B24" i="1"/>
  <c r="B25" i="1"/>
  <c r="B23" i="1"/>
  <c r="H30" i="1"/>
  <c r="B14" i="1"/>
  <c r="P14" i="1"/>
  <c r="P15" i="1" s="1"/>
  <c r="L16" i="1"/>
  <c r="M16" i="1" s="1"/>
  <c r="L17" i="1"/>
  <c r="M17" i="1" s="1"/>
  <c r="L15" i="1"/>
  <c r="M15" i="1" s="1"/>
  <c r="H20" i="1"/>
  <c r="H21" i="1" s="1"/>
  <c r="H23" i="1" s="1"/>
  <c r="H19" i="1"/>
  <c r="H6" i="1"/>
  <c r="H7" i="1" s="1"/>
  <c r="H8" i="1" s="1"/>
  <c r="L5" i="1"/>
  <c r="C5" i="1"/>
  <c r="C7" i="1" s="1"/>
  <c r="B7" i="1"/>
  <c r="H50" i="1" l="1"/>
  <c r="H51" i="1" s="1"/>
  <c r="H28" i="1"/>
  <c r="H29" i="1" s="1"/>
</calcChain>
</file>

<file path=xl/sharedStrings.xml><?xml version="1.0" encoding="utf-8"?>
<sst xmlns="http://schemas.openxmlformats.org/spreadsheetml/2006/main" count="77" uniqueCount="59">
  <si>
    <t xml:space="preserve">Consigne </t>
  </si>
  <si>
    <t>Droite</t>
  </si>
  <si>
    <t>Gauche</t>
  </si>
  <si>
    <t>Prochaine consigne</t>
  </si>
  <si>
    <t>Odo finaux</t>
  </si>
  <si>
    <t>Angle cons</t>
  </si>
  <si>
    <t>Resolution</t>
  </si>
  <si>
    <t>Pour</t>
  </si>
  <si>
    <t>Largeur du robot</t>
  </si>
  <si>
    <t>Distance qu'il va parcourir</t>
  </si>
  <si>
    <t>Conversion en tick</t>
  </si>
  <si>
    <t>Size whell diameter</t>
  </si>
  <si>
    <t>Résolution roue codeus</t>
  </si>
  <si>
    <t>mm</t>
  </si>
  <si>
    <t>°</t>
  </si>
  <si>
    <t>Périmètre cercle avec D = Largeur du robot</t>
  </si>
  <si>
    <t>coordonne x</t>
  </si>
  <si>
    <t>coordonne y</t>
  </si>
  <si>
    <t>theta fin</t>
  </si>
  <si>
    <t>Hypothenuse</t>
  </si>
  <si>
    <t xml:space="preserve">Theta rot </t>
  </si>
  <si>
    <t>rad</t>
  </si>
  <si>
    <t>deg</t>
  </si>
  <si>
    <t>Theta fin rotation</t>
  </si>
  <si>
    <t>Calcul x y theta</t>
  </si>
  <si>
    <t>Delta de ce que j'ai</t>
  </si>
  <si>
    <t>Ce que j'obtiens</t>
  </si>
  <si>
    <t>Pourcentage</t>
  </si>
  <si>
    <t>Tension alim avec test</t>
  </si>
  <si>
    <t>Tension en cours</t>
  </si>
  <si>
    <t>Coeff en</t>
  </si>
  <si>
    <t>consigne rot gauche</t>
  </si>
  <si>
    <t>consigne rot droite</t>
  </si>
  <si>
    <t>Vcc</t>
  </si>
  <si>
    <t>Consigne gauche cc</t>
  </si>
  <si>
    <t>Consigne droite cc</t>
  </si>
  <si>
    <t>Dacc</t>
  </si>
  <si>
    <t>Dcroi</t>
  </si>
  <si>
    <t>Dcc</t>
  </si>
  <si>
    <t>Hyp</t>
  </si>
  <si>
    <t>Hyp act</t>
  </si>
  <si>
    <t>Dist parc</t>
  </si>
  <si>
    <t>x</t>
  </si>
  <si>
    <t>y</t>
  </si>
  <si>
    <t xml:space="preserve">Theta </t>
  </si>
  <si>
    <t>degres</t>
  </si>
  <si>
    <t>J'obtiens expérimentalement</t>
  </si>
  <si>
    <t xml:space="preserve">Pour une consigne de coordonnée suivante : </t>
  </si>
  <si>
    <t>x cons</t>
  </si>
  <si>
    <t>y cons</t>
  </si>
  <si>
    <t>x actu</t>
  </si>
  <si>
    <t>x cons - x actu</t>
  </si>
  <si>
    <t>y cons - y actu</t>
  </si>
  <si>
    <t>theta robot</t>
  </si>
  <si>
    <t>erreur orient</t>
  </si>
  <si>
    <t>y act</t>
  </si>
  <si>
    <t>X au carré</t>
  </si>
  <si>
    <t>y au carré</t>
  </si>
  <si>
    <t>Erreur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</si>
</sst>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2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152400</xdr:rowOff>
    </xdr:from>
    <xdr:to>
      <xdr:col>3</xdr:col>
      <xdr:colOff>718617</xdr:colOff>
      <xdr:row>8</xdr:row>
      <xdr:rowOff>150520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96DFC17F-AA9D-DB77-0CAB-2187400BA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32560"/>
          <a:ext cx="3096057" cy="1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160020</xdr:rowOff>
    </xdr:from>
    <xdr:to>
      <xdr:col>3</xdr:col>
      <xdr:colOff>737670</xdr:colOff>
      <xdr:row>11</xdr:row>
      <xdr:rowOff>51471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A2D2DEC3-F21F-18CB-F50E-9C9E801BC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05940"/>
          <a:ext cx="3115110" cy="2572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680512</xdr:colOff>
      <xdr:row>13</xdr:row>
      <xdr:rowOff>7647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4D14B773-095A-C97F-639B-AD5C56145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94560"/>
          <a:ext cx="3057952" cy="190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121920</xdr:rowOff>
    </xdr:from>
    <xdr:to>
      <xdr:col>4</xdr:col>
      <xdr:colOff>21400</xdr:colOff>
      <xdr:row>15</xdr:row>
      <xdr:rowOff>32424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C9591058-0224-868B-6403-6881488A0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499360"/>
          <a:ext cx="3191320" cy="276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G41" workbookViewId="0">
      <selection activeCell="G47" sqref="G47"/>
    </sheetView>
  </sheetViews>
  <sheetFormatPr baseColWidth="10" defaultColWidth="8.88671875" defaultRowHeight="14.4" x14ac:dyDescent="0.3"/>
  <cols>
    <col min="1" max="1" width="17.109375" bestFit="1" customWidth="1"/>
    <col min="7" max="7" width="36.109375" bestFit="1" customWidth="1"/>
    <col min="8" max="8" width="10.44140625" bestFit="1" customWidth="1"/>
    <col min="11" max="11" width="15.88671875" bestFit="1" customWidth="1"/>
    <col min="12" max="12" width="16.44140625" bestFit="1" customWidth="1"/>
    <col min="13" max="13" width="15.109375" bestFit="1" customWidth="1"/>
    <col min="16" max="16" width="12" bestFit="1" customWidth="1"/>
  </cols>
  <sheetData>
    <row r="1" spans="1:16" ht="15" thickBot="1" x14ac:dyDescent="0.35"/>
    <row r="2" spans="1:16" ht="15.6" thickTop="1" thickBot="1" x14ac:dyDescent="0.35">
      <c r="A2" t="s">
        <v>0</v>
      </c>
      <c r="B2" t="s">
        <v>1</v>
      </c>
      <c r="C2" t="s">
        <v>2</v>
      </c>
      <c r="G2" s="3" t="s">
        <v>5</v>
      </c>
      <c r="H2" s="2">
        <v>90</v>
      </c>
      <c r="I2" s="6" t="s">
        <v>14</v>
      </c>
      <c r="K2" s="3" t="s">
        <v>5</v>
      </c>
      <c r="L2" s="2">
        <v>90</v>
      </c>
      <c r="M2" s="7" t="s">
        <v>14</v>
      </c>
    </row>
    <row r="3" spans="1:16" ht="15.6" thickTop="1" thickBot="1" x14ac:dyDescent="0.35">
      <c r="B3">
        <v>5000</v>
      </c>
      <c r="C3">
        <v>5000</v>
      </c>
      <c r="G3" s="3" t="s">
        <v>11</v>
      </c>
      <c r="H3" s="2">
        <v>50</v>
      </c>
      <c r="I3" s="6" t="s">
        <v>13</v>
      </c>
      <c r="K3" s="3" t="s">
        <v>6</v>
      </c>
      <c r="L3" s="2">
        <v>2048</v>
      </c>
    </row>
    <row r="4" spans="1:16" ht="15.6" thickTop="1" thickBot="1" x14ac:dyDescent="0.35">
      <c r="G4" s="3" t="s">
        <v>12</v>
      </c>
      <c r="H4" s="2">
        <v>2048</v>
      </c>
      <c r="I4" s="1"/>
      <c r="K4" s="3" t="s">
        <v>7</v>
      </c>
      <c r="L4" s="2">
        <v>93</v>
      </c>
      <c r="M4" s="7" t="s">
        <v>14</v>
      </c>
    </row>
    <row r="5" spans="1:16" ht="15.6" thickTop="1" thickBot="1" x14ac:dyDescent="0.35">
      <c r="A5" t="s">
        <v>3</v>
      </c>
      <c r="B5">
        <v>2250</v>
      </c>
      <c r="C5">
        <f>-B5</f>
        <v>-2250</v>
      </c>
      <c r="G5" s="3" t="s">
        <v>8</v>
      </c>
      <c r="H5" s="2">
        <v>193.55</v>
      </c>
      <c r="I5" s="6" t="s">
        <v>13</v>
      </c>
      <c r="K5" s="4" t="s">
        <v>10</v>
      </c>
      <c r="L5" s="5">
        <f>L2*L3/L4</f>
        <v>1981.9354838709678</v>
      </c>
    </row>
    <row r="6" spans="1:16" ht="15.6" thickTop="1" thickBot="1" x14ac:dyDescent="0.35">
      <c r="G6" s="3" t="s">
        <v>15</v>
      </c>
      <c r="H6" s="2">
        <f>PI()*H5</f>
        <v>608.05525810230449</v>
      </c>
      <c r="I6" s="6" t="s">
        <v>13</v>
      </c>
    </row>
    <row r="7" spans="1:16" ht="15.6" thickTop="1" thickBot="1" x14ac:dyDescent="0.35">
      <c r="A7" t="s">
        <v>4</v>
      </c>
      <c r="B7">
        <f>B5+B3</f>
        <v>7250</v>
      </c>
      <c r="C7">
        <f>C5+C3</f>
        <v>2750</v>
      </c>
      <c r="G7" s="3" t="s">
        <v>9</v>
      </c>
      <c r="H7" s="2">
        <f>H6*H2/360</f>
        <v>152.01381452557612</v>
      </c>
      <c r="I7" s="6" t="s">
        <v>13</v>
      </c>
    </row>
    <row r="8" spans="1:16" ht="15.6" thickTop="1" thickBot="1" x14ac:dyDescent="0.35">
      <c r="G8" s="4" t="s">
        <v>10</v>
      </c>
      <c r="H8" s="5">
        <f>H7*(H4/(2*PI()*H3/2))</f>
        <v>1981.952</v>
      </c>
      <c r="I8" s="1"/>
    </row>
    <row r="9" spans="1:16" ht="15" thickTop="1" x14ac:dyDescent="0.3"/>
    <row r="12" spans="1:16" x14ac:dyDescent="0.3">
      <c r="A12" t="s">
        <v>28</v>
      </c>
      <c r="B12">
        <v>13</v>
      </c>
    </row>
    <row r="13" spans="1:16" ht="15" thickBot="1" x14ac:dyDescent="0.35">
      <c r="A13" t="s">
        <v>29</v>
      </c>
      <c r="B13">
        <v>10</v>
      </c>
    </row>
    <row r="14" spans="1:16" ht="15.6" thickTop="1" thickBot="1" x14ac:dyDescent="0.35">
      <c r="A14" t="s">
        <v>30</v>
      </c>
      <c r="B14">
        <f>B12/B13</f>
        <v>1.3</v>
      </c>
      <c r="G14" s="9" t="s">
        <v>24</v>
      </c>
      <c r="K14" t="s">
        <v>26</v>
      </c>
      <c r="L14" t="s">
        <v>25</v>
      </c>
      <c r="M14" t="s">
        <v>27</v>
      </c>
      <c r="P14">
        <f>3/640</f>
        <v>4.6874999999999998E-3</v>
      </c>
    </row>
    <row r="15" spans="1:16" ht="15.6" thickTop="1" thickBot="1" x14ac:dyDescent="0.35">
      <c r="G15" s="9" t="s">
        <v>16</v>
      </c>
      <c r="H15" s="2">
        <v>90</v>
      </c>
      <c r="I15" s="6" t="s">
        <v>13</v>
      </c>
      <c r="K15" s="1">
        <v>100.28</v>
      </c>
      <c r="L15" s="13">
        <f>K15/H15</f>
        <v>1.1142222222222222</v>
      </c>
      <c r="M15" s="12">
        <f>(1-L15)*100</f>
        <v>-11.422222222222222</v>
      </c>
      <c r="P15">
        <f>P14*100</f>
        <v>0.46875</v>
      </c>
    </row>
    <row r="16" spans="1:16" ht="15.6" thickTop="1" thickBot="1" x14ac:dyDescent="0.35">
      <c r="G16" s="9" t="s">
        <v>17</v>
      </c>
      <c r="H16" s="2">
        <v>160</v>
      </c>
      <c r="I16" s="6" t="s">
        <v>13</v>
      </c>
      <c r="K16" s="1">
        <v>101.26900000000001</v>
      </c>
      <c r="L16" s="13">
        <f t="shared" ref="L16:L17" si="0">K16/H16</f>
        <v>0.63293125000000006</v>
      </c>
      <c r="M16" s="12">
        <f t="shared" ref="M16:M17" si="1">(1-L16)*100</f>
        <v>36.706874999999997</v>
      </c>
    </row>
    <row r="17" spans="1:13" ht="15.6" thickTop="1" thickBot="1" x14ac:dyDescent="0.35">
      <c r="G17" s="9" t="s">
        <v>18</v>
      </c>
      <c r="H17" s="2">
        <v>0</v>
      </c>
      <c r="I17" s="6" t="s">
        <v>22</v>
      </c>
      <c r="K17" s="1">
        <v>90.09</v>
      </c>
      <c r="L17" s="13" t="e">
        <f t="shared" si="0"/>
        <v>#DIV/0!</v>
      </c>
      <c r="M17" s="12" t="e">
        <f t="shared" si="1"/>
        <v>#DIV/0!</v>
      </c>
    </row>
    <row r="18" spans="1:13" ht="15.6" thickTop="1" thickBot="1" x14ac:dyDescent="0.35">
      <c r="I18" s="1"/>
    </row>
    <row r="19" spans="1:13" ht="15.6" thickTop="1" thickBot="1" x14ac:dyDescent="0.35">
      <c r="G19" s="4" t="s">
        <v>19</v>
      </c>
      <c r="H19" s="10">
        <f>SQRT(H15*H15+H16*H16)</f>
        <v>183.5755975068582</v>
      </c>
      <c r="I19" s="6" t="s">
        <v>13</v>
      </c>
    </row>
    <row r="20" spans="1:13" ht="15.6" thickTop="1" thickBot="1" x14ac:dyDescent="0.35">
      <c r="G20" s="4" t="s">
        <v>20</v>
      </c>
      <c r="H20" s="11">
        <f>ATAN2(H15,H16)</f>
        <v>1.0584068664841588</v>
      </c>
      <c r="I20" s="6" t="s">
        <v>21</v>
      </c>
    </row>
    <row r="21" spans="1:13" ht="15.6" thickTop="1" thickBot="1" x14ac:dyDescent="0.35">
      <c r="G21" s="8"/>
      <c r="H21" s="10">
        <f>DEGREES(H20)</f>
        <v>60.642246457208728</v>
      </c>
      <c r="I21" s="6" t="s">
        <v>22</v>
      </c>
    </row>
    <row r="22" spans="1:13" ht="15.6" thickTop="1" thickBot="1" x14ac:dyDescent="0.35">
      <c r="A22" t="s">
        <v>39</v>
      </c>
      <c r="B22">
        <v>300</v>
      </c>
      <c r="I22" s="1"/>
    </row>
    <row r="23" spans="1:13" ht="15.6" thickTop="1" thickBot="1" x14ac:dyDescent="0.35">
      <c r="A23" t="s">
        <v>36</v>
      </c>
      <c r="B23">
        <f>$B$22*1/3</f>
        <v>100</v>
      </c>
      <c r="G23" s="4" t="s">
        <v>23</v>
      </c>
      <c r="H23" s="10">
        <f>H17-H21</f>
        <v>-60.642246457208728</v>
      </c>
      <c r="I23" s="6" t="s">
        <v>22</v>
      </c>
    </row>
    <row r="24" spans="1:13" ht="15" thickTop="1" x14ac:dyDescent="0.3">
      <c r="A24" t="s">
        <v>37</v>
      </c>
      <c r="B24">
        <f t="shared" ref="B24:B25" si="2">$B$22*1/3</f>
        <v>100</v>
      </c>
    </row>
    <row r="25" spans="1:13" x14ac:dyDescent="0.3">
      <c r="A25" t="s">
        <v>38</v>
      </c>
      <c r="B25">
        <f t="shared" si="2"/>
        <v>100</v>
      </c>
    </row>
    <row r="26" spans="1:13" x14ac:dyDescent="0.3">
      <c r="G26" t="s">
        <v>31</v>
      </c>
      <c r="H26">
        <v>59.5</v>
      </c>
    </row>
    <row r="27" spans="1:13" x14ac:dyDescent="0.3">
      <c r="A27" t="s">
        <v>40</v>
      </c>
      <c r="B27">
        <v>300</v>
      </c>
      <c r="G27" t="s">
        <v>32</v>
      </c>
      <c r="H27">
        <v>-60</v>
      </c>
    </row>
    <row r="28" spans="1:13" x14ac:dyDescent="0.3">
      <c r="A28" t="s">
        <v>41</v>
      </c>
      <c r="B28">
        <f>B27-B23</f>
        <v>200</v>
      </c>
      <c r="G28" t="s">
        <v>33</v>
      </c>
      <c r="H28">
        <f>(($H$26)-($H$27))/2</f>
        <v>59.75</v>
      </c>
    </row>
    <row r="29" spans="1:13" x14ac:dyDescent="0.3">
      <c r="G29" t="s">
        <v>34</v>
      </c>
      <c r="H29">
        <f>H28</f>
        <v>59.75</v>
      </c>
    </row>
    <row r="30" spans="1:13" x14ac:dyDescent="0.3">
      <c r="G30" t="s">
        <v>35</v>
      </c>
      <c r="H30">
        <f>-H28</f>
        <v>-59.75</v>
      </c>
    </row>
    <row r="36" spans="7:9" x14ac:dyDescent="0.3">
      <c r="G36" t="s">
        <v>48</v>
      </c>
      <c r="H36">
        <v>100</v>
      </c>
    </row>
    <row r="37" spans="7:9" x14ac:dyDescent="0.3">
      <c r="G37" t="s">
        <v>49</v>
      </c>
      <c r="H37">
        <v>100</v>
      </c>
    </row>
    <row r="38" spans="7:9" x14ac:dyDescent="0.3">
      <c r="G38" t="s">
        <v>50</v>
      </c>
      <c r="H38">
        <v>0</v>
      </c>
    </row>
    <row r="39" spans="7:9" x14ac:dyDescent="0.3">
      <c r="G39" t="s">
        <v>55</v>
      </c>
      <c r="H39">
        <v>0</v>
      </c>
    </row>
    <row r="41" spans="7:9" x14ac:dyDescent="0.3">
      <c r="G41" t="s">
        <v>51</v>
      </c>
      <c r="H41">
        <f>H36-H38</f>
        <v>100</v>
      </c>
    </row>
    <row r="42" spans="7:9" x14ac:dyDescent="0.3">
      <c r="G42" t="s">
        <v>52</v>
      </c>
      <c r="H42">
        <f>H37-H39</f>
        <v>100</v>
      </c>
    </row>
    <row r="44" spans="7:9" x14ac:dyDescent="0.3">
      <c r="G44" t="s">
        <v>56</v>
      </c>
      <c r="H44">
        <f>H41*H41</f>
        <v>10000</v>
      </c>
    </row>
    <row r="45" spans="7:9" x14ac:dyDescent="0.3">
      <c r="G45" t="s">
        <v>57</v>
      </c>
      <c r="H45">
        <f>H42*H42</f>
        <v>10000</v>
      </c>
    </row>
    <row r="46" spans="7:9" x14ac:dyDescent="0.3">
      <c r="G46" t="s">
        <v>58</v>
      </c>
      <c r="H46">
        <f>SQRT(H44+H45)</f>
        <v>141.42135623730951</v>
      </c>
    </row>
    <row r="48" spans="7:9" x14ac:dyDescent="0.3">
      <c r="G48" t="s">
        <v>53</v>
      </c>
      <c r="H48">
        <v>-1.0389999999999999</v>
      </c>
      <c r="I48" t="s">
        <v>22</v>
      </c>
    </row>
    <row r="49" spans="7:9" x14ac:dyDescent="0.3">
      <c r="H49">
        <f>RADIANS(H48)</f>
        <v>-1.8133970928221083E-2</v>
      </c>
      <c r="I49" t="s">
        <v>21</v>
      </c>
    </row>
    <row r="50" spans="7:9" x14ac:dyDescent="0.3">
      <c r="G50" t="s">
        <v>54</v>
      </c>
      <c r="H50">
        <f>ATAN2(H41,H42)-H49</f>
        <v>0.80353213432566939</v>
      </c>
      <c r="I50" t="s">
        <v>21</v>
      </c>
    </row>
    <row r="51" spans="7:9" x14ac:dyDescent="0.3">
      <c r="H51">
        <f>DEGREES(H50)</f>
        <v>46.039000000000001</v>
      </c>
      <c r="I5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A7C3-1C16-46CF-91F2-0BA39539FEFD}">
  <dimension ref="A1:C7"/>
  <sheetViews>
    <sheetView workbookViewId="0">
      <selection activeCell="I20" sqref="I20"/>
    </sheetView>
  </sheetViews>
  <sheetFormatPr baseColWidth="10" defaultRowHeight="14.4" x14ac:dyDescent="0.3"/>
  <sheetData>
    <row r="1" spans="1:3" x14ac:dyDescent="0.3">
      <c r="A1" t="s">
        <v>47</v>
      </c>
    </row>
    <row r="2" spans="1:3" x14ac:dyDescent="0.3">
      <c r="A2" t="s">
        <v>42</v>
      </c>
      <c r="B2">
        <v>200</v>
      </c>
      <c r="C2" s="14" t="s">
        <v>13</v>
      </c>
    </row>
    <row r="3" spans="1:3" x14ac:dyDescent="0.3">
      <c r="A3" t="s">
        <v>43</v>
      </c>
      <c r="B3">
        <v>200</v>
      </c>
      <c r="C3" s="14" t="s">
        <v>13</v>
      </c>
    </row>
    <row r="4" spans="1:3" x14ac:dyDescent="0.3">
      <c r="A4" t="s">
        <v>44</v>
      </c>
      <c r="B4">
        <v>45</v>
      </c>
      <c r="C4" s="14" t="s">
        <v>45</v>
      </c>
    </row>
    <row r="7" spans="1:3" x14ac:dyDescent="0.3">
      <c r="A7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KATTOUFI YOUSSEF</dc:creator>
  <cp:lastModifiedBy>Youssef El Kattoufi</cp:lastModifiedBy>
  <dcterms:created xsi:type="dcterms:W3CDTF">2015-06-05T18:17:20Z</dcterms:created>
  <dcterms:modified xsi:type="dcterms:W3CDTF">2025-03-16T13:43:54Z</dcterms:modified>
</cp:coreProperties>
</file>