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heckCompatibility="1"/>
  <bookViews>
    <workbookView xWindow="0" yWindow="0" windowWidth="20490" windowHeight="7755"/>
  </bookViews>
  <sheets>
    <sheet name="hoja de costos" sheetId="2" r:id="rId1"/>
  </sheets>
  <externalReferences>
    <externalReference r:id="rId2"/>
  </externalReferences>
  <definedNames>
    <definedName name="a" localSheetId="0">#REF!</definedName>
    <definedName name="a">#REF!</definedName>
    <definedName name="A_impresión_IM" localSheetId="0">'hoja de costos'!#REF!</definedName>
    <definedName name="A_impresión_IM">#REF!</definedName>
    <definedName name="A_impresión_IM___0" localSheetId="0">[1]LATAS!#REF!</definedName>
    <definedName name="A_impresión_IM___0">#REF!</definedName>
    <definedName name="A_impresión_IM___0___0" localSheetId="0">[1]LATAS01!#REF!</definedName>
    <definedName name="A_impresión_IM___0___0">#REF!</definedName>
    <definedName name="A_impresión_IM___0___0___0" localSheetId="0">[1]UREA!#REF!</definedName>
    <definedName name="A_impresión_IM___0___0___0">#REF!</definedName>
    <definedName name="_xlnm.Print_Area" localSheetId="0">'hoja de costos'!$A$1:$I$63</definedName>
    <definedName name="BuiltIn_Print_Area" localSheetId="0">'hoja de costos'!$B$1:$K$36</definedName>
    <definedName name="BuiltIn_Print_Area">#REF!</definedName>
    <definedName name="BuiltIn_Print_Area___0" localSheetId="0">#REF!</definedName>
    <definedName name="BuiltIn_Print_Area___0">#REF!</definedName>
    <definedName name="BuiltIn_Print_Area___0___0" localSheetId="0">#REF!</definedName>
    <definedName name="BuiltIn_Print_Area___0___0">#REF!</definedName>
    <definedName name="BuiltIn_Print_Area___0___0___0" localSheetId="0">#REF!</definedName>
    <definedName name="BuiltIn_Print_Area___0___0___0">#REF!</definedName>
    <definedName name="CAG" localSheetId="0">#REF!</definedName>
    <definedName name="CAG">#REF!</definedName>
    <definedName name="EKMAN" localSheetId="0">#REF!</definedName>
    <definedName name="EKMAN">#REF!</definedName>
    <definedName name="nuevo" localSheetId="0">#REF!</definedName>
    <definedName name="nuevo">#REF!</definedName>
    <definedName name="oscar" localSheetId="0">#REF!</definedName>
    <definedName name="oscar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" l="1"/>
  <c r="E33" i="2"/>
  <c r="H50" i="2"/>
  <c r="E24" i="2"/>
  <c r="H14" i="2"/>
  <c r="A63" i="2" l="1"/>
  <c r="B46" i="2" l="1"/>
  <c r="I14" i="2"/>
  <c r="I15" i="2" s="1"/>
  <c r="H15" i="2"/>
  <c r="E13" i="2"/>
  <c r="J12" i="2"/>
  <c r="E12" i="2" l="1"/>
  <c r="J14" i="2"/>
  <c r="E14" i="2" s="1"/>
  <c r="I42" i="2"/>
  <c r="C42" i="2"/>
  <c r="I41" i="2"/>
  <c r="H41" i="2"/>
  <c r="C41" i="2"/>
  <c r="C39" i="2"/>
  <c r="C38" i="2"/>
  <c r="M35" i="2"/>
  <c r="F35" i="2"/>
  <c r="G35" i="2" s="1"/>
  <c r="F33" i="2"/>
  <c r="F32" i="2"/>
  <c r="G32" i="2" s="1"/>
  <c r="F26" i="2"/>
  <c r="G26" i="2" s="1"/>
  <c r="H26" i="2" s="1"/>
  <c r="F25" i="2"/>
  <c r="G25" i="2" s="1"/>
  <c r="G23" i="2"/>
  <c r="I23" i="2" s="1"/>
  <c r="F21" i="2"/>
  <c r="G21" i="2" s="1"/>
  <c r="H21" i="2" s="1"/>
  <c r="G20" i="2"/>
  <c r="F19" i="2"/>
  <c r="G19" i="2" s="1"/>
  <c r="I19" i="2" s="1"/>
  <c r="J18" i="2"/>
  <c r="F15" i="2"/>
  <c r="F17" i="2" s="1"/>
  <c r="F22" i="2" l="1"/>
  <c r="I25" i="2"/>
  <c r="H25" i="2"/>
  <c r="E15" i="2"/>
  <c r="G16" i="2" s="1"/>
  <c r="F24" i="2"/>
  <c r="G24" i="2" s="1"/>
  <c r="I26" i="2"/>
  <c r="H23" i="2"/>
  <c r="I21" i="2"/>
  <c r="H19" i="2"/>
  <c r="F30" i="2"/>
  <c r="G30" i="2" s="1"/>
  <c r="G33" i="2"/>
  <c r="B45" i="2" l="1"/>
  <c r="B48" i="2" s="1"/>
  <c r="J15" i="2"/>
  <c r="O15" i="2" l="1"/>
  <c r="G14" i="2"/>
  <c r="G15" i="2" s="1"/>
  <c r="H16" i="2" l="1"/>
  <c r="I16" i="2"/>
  <c r="J23" i="2"/>
  <c r="O23" i="2" s="1"/>
  <c r="J25" i="2"/>
  <c r="H32" i="2"/>
  <c r="H30" i="2"/>
  <c r="I32" i="2"/>
  <c r="J19" i="2"/>
  <c r="J21" i="2"/>
  <c r="O21" i="2" s="1"/>
  <c r="E17" i="2"/>
  <c r="E22" i="2" s="1"/>
  <c r="G17" i="2"/>
  <c r="F31" i="2" l="1"/>
  <c r="G31" i="2" s="1"/>
  <c r="J16" i="2"/>
  <c r="I17" i="2"/>
  <c r="I20" i="2" s="1"/>
  <c r="I22" i="2" s="1"/>
  <c r="G22" i="2"/>
  <c r="M22" i="2"/>
  <c r="J32" i="2"/>
  <c r="O32" i="2" s="1"/>
  <c r="J26" i="2"/>
  <c r="H31" i="2" l="1"/>
  <c r="I31" i="2"/>
  <c r="I29" i="2"/>
  <c r="I24" i="2"/>
  <c r="H17" i="2"/>
  <c r="I35" i="2"/>
  <c r="I30" i="2"/>
  <c r="I33" i="2"/>
  <c r="O16" i="2"/>
  <c r="J17" i="2"/>
  <c r="O17" i="2" s="1"/>
  <c r="F34" i="2"/>
  <c r="G34" i="2" s="1"/>
  <c r="J30" i="2" l="1"/>
  <c r="J31" i="2"/>
  <c r="I34" i="2"/>
  <c r="I27" i="2" s="1"/>
  <c r="I36" i="2" s="1"/>
  <c r="G46" i="2" s="1"/>
  <c r="F46" i="2" s="1"/>
  <c r="H20" i="2"/>
  <c r="J20" i="2" s="1"/>
  <c r="H22" i="2" l="1"/>
  <c r="H28" i="2" s="1"/>
  <c r="H29" i="2" l="1"/>
  <c r="J22" i="2"/>
  <c r="O22" i="2" s="1"/>
  <c r="H33" i="2"/>
  <c r="J33" i="2" s="1"/>
  <c r="H35" i="2"/>
  <c r="J35" i="2" s="1"/>
  <c r="O35" i="2" s="1"/>
  <c r="H34" i="2"/>
  <c r="J34" i="2" s="1"/>
  <c r="O34" i="2" s="1"/>
  <c r="H24" i="2"/>
  <c r="J24" i="2" s="1"/>
  <c r="J28" i="2" l="1"/>
  <c r="O28" i="2" s="1"/>
  <c r="N22" i="2"/>
  <c r="H27" i="2"/>
  <c r="J27" i="2" s="1"/>
  <c r="O27" i="2" s="1"/>
  <c r="J29" i="2"/>
  <c r="E28" i="2" l="1"/>
  <c r="E29" i="2" s="1"/>
  <c r="H36" i="2"/>
  <c r="G28" i="2" l="1"/>
  <c r="F29" i="2"/>
  <c r="F27" i="2" s="1"/>
  <c r="F36" i="2" s="1"/>
  <c r="E27" i="2"/>
  <c r="E36" i="2" s="1"/>
  <c r="G45" i="2" s="1"/>
  <c r="F45" i="2" s="1"/>
  <c r="F50" i="2" s="1"/>
  <c r="J36" i="2"/>
  <c r="O36" i="2" s="1"/>
  <c r="G48" i="2" l="1"/>
  <c r="G29" i="2"/>
  <c r="G27" i="2" s="1"/>
  <c r="G36" i="2" s="1"/>
</calcChain>
</file>

<file path=xl/comments1.xml><?xml version="1.0" encoding="utf-8"?>
<comments xmlns="http://schemas.openxmlformats.org/spreadsheetml/2006/main">
  <authors>
    <author>tuco</author>
    <author>aamusquivar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tuco:</t>
        </r>
        <r>
          <rPr>
            <sz val="9"/>
            <color indexed="81"/>
            <rFont val="Tahoma"/>
            <charset val="1"/>
          </rPr>
          <t xml:space="preserve">
NOMBRE DE NUESTRA EMPRESA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tuco:</t>
        </r>
        <r>
          <rPr>
            <sz val="9"/>
            <color indexed="81"/>
            <rFont val="Tahoma"/>
            <charset val="1"/>
          </rPr>
          <t xml:space="preserve">
INCOTERM EN EL CUAL NOS VENDIO LA CARGA</t>
        </r>
      </text>
    </comment>
    <comment ref="C5" authorId="0">
      <text>
        <r>
          <rPr>
            <b/>
            <sz val="9"/>
            <color indexed="81"/>
            <rFont val="Tahoma"/>
            <charset val="1"/>
          </rPr>
          <t>tuco:</t>
        </r>
        <r>
          <rPr>
            <sz val="9"/>
            <color indexed="81"/>
            <rFont val="Tahoma"/>
            <charset val="1"/>
          </rPr>
          <t xml:space="preserve">
NOMBRE DE LA EMPRESA QUE NOS VENDE EL PRODUCTO</t>
        </r>
      </text>
    </comment>
    <comment ref="C6" authorId="0">
      <text>
        <r>
          <rPr>
            <b/>
            <sz val="9"/>
            <color indexed="81"/>
            <rFont val="Tahoma"/>
            <charset val="1"/>
          </rPr>
          <t>tuco:</t>
        </r>
        <r>
          <rPr>
            <sz val="9"/>
            <color indexed="81"/>
            <rFont val="Tahoma"/>
            <charset val="1"/>
          </rPr>
          <t xml:space="preserve">
NOMBRE DE LOS PRODUCTOS QUE TRAEMOS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tuco:</t>
        </r>
        <r>
          <rPr>
            <sz val="9"/>
            <color indexed="81"/>
            <rFont val="Tahoma"/>
            <charset val="1"/>
          </rPr>
          <t xml:space="preserve">
CAMBIAR LA UNIDAD DE MEDIDA DE NUESTRO PRODUCTO (UNIDADES, CAJAS, KILOS, METROS, ETC.)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tuco:</t>
        </r>
        <r>
          <rPr>
            <sz val="9"/>
            <color indexed="81"/>
            <rFont val="Tahoma"/>
            <charset val="1"/>
          </rPr>
          <t xml:space="preserve">
CANTIDAD ITEM 1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tuco:</t>
        </r>
        <r>
          <rPr>
            <sz val="9"/>
            <color indexed="81"/>
            <rFont val="Tahoma"/>
            <charset val="1"/>
          </rPr>
          <t xml:space="preserve">
CANTIDAD ITEM 2</t>
        </r>
      </text>
    </comment>
    <comment ref="H13" authorId="0">
      <text>
        <r>
          <rPr>
            <b/>
            <sz val="9"/>
            <color indexed="81"/>
            <rFont val="Tahoma"/>
            <charset val="1"/>
          </rPr>
          <t>tuco:</t>
        </r>
        <r>
          <rPr>
            <sz val="9"/>
            <color indexed="81"/>
            <rFont val="Tahoma"/>
            <charset val="1"/>
          </rPr>
          <t xml:space="preserve">
COSTO UNITARIO ITEM 1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tuco:</t>
        </r>
        <r>
          <rPr>
            <sz val="9"/>
            <color indexed="81"/>
            <rFont val="Tahoma"/>
            <charset val="1"/>
          </rPr>
          <t xml:space="preserve">
COSTO UNITARIO ITEM 2</t>
        </r>
      </text>
    </comment>
    <comment ref="E16" authorId="0">
      <text>
        <r>
          <rPr>
            <b/>
            <sz val="9"/>
            <color indexed="81"/>
            <rFont val="Tahoma"/>
            <charset val="1"/>
          </rPr>
          <t>tuco:</t>
        </r>
        <r>
          <rPr>
            <sz val="9"/>
            <color indexed="81"/>
            <rFont val="Tahoma"/>
            <charset val="1"/>
          </rPr>
          <t xml:space="preserve">
AQUÍ SE COLOCA EL COSTO DEL SEGURO, EMISION DE LOS DOCUMENTOS, GASTOS DE EMBALAJE U OTROS GASTOS QUE NOS DE EL PROVEEDOR APARTE DE LA MERCADERIA.</t>
        </r>
      </text>
    </comment>
    <comment ref="E19" authorId="0">
      <text>
        <r>
          <rPr>
            <b/>
            <sz val="9"/>
            <color indexed="81"/>
            <rFont val="Tahoma"/>
            <charset val="1"/>
          </rPr>
          <t>tuco:</t>
        </r>
        <r>
          <rPr>
            <sz val="9"/>
            <color indexed="81"/>
            <rFont val="Tahoma"/>
            <charset val="1"/>
          </rPr>
          <t xml:space="preserve">
PRECIO DEL FLETE INTERNACIONAL (MARITIMO O AEREO)</t>
        </r>
      </text>
    </comment>
    <comment ref="E20" authorId="0">
      <text>
        <r>
          <rPr>
            <b/>
            <sz val="9"/>
            <color indexed="81"/>
            <rFont val="Tahoma"/>
            <charset val="1"/>
          </rPr>
          <t>tuco:</t>
        </r>
        <r>
          <rPr>
            <sz val="9"/>
            <color indexed="81"/>
            <rFont val="Tahoma"/>
            <charset val="1"/>
          </rPr>
          <t xml:space="preserve">
FLETE TERRESTRE INTERNACIONAL (SEGÚN LA FACTURA DE TRANSPORTE)</t>
        </r>
      </text>
    </comment>
    <comment ref="E21" authorId="0">
      <text>
        <r>
          <rPr>
            <b/>
            <sz val="9"/>
            <color indexed="81"/>
            <rFont val="Tahoma"/>
            <charset val="1"/>
          </rPr>
          <t>tuco:</t>
        </r>
        <r>
          <rPr>
            <sz val="9"/>
            <color indexed="81"/>
            <rFont val="Tahoma"/>
            <charset val="1"/>
          </rPr>
          <t xml:space="preserve">
COLOCAR LOS GASTOS QUE SE EMITIRAN EN PUERTO</t>
        </r>
      </text>
    </comment>
    <comment ref="E23" authorId="0">
      <text>
        <r>
          <rPr>
            <b/>
            <sz val="9"/>
            <color indexed="81"/>
            <rFont val="Tahoma"/>
            <charset val="1"/>
          </rPr>
          <t>tuco:</t>
        </r>
        <r>
          <rPr>
            <sz val="9"/>
            <color indexed="81"/>
            <rFont val="Tahoma"/>
            <charset val="1"/>
          </rPr>
          <t xml:space="preserve">
FLETE INTERNACIONAL LADO (SEGÚN FACTURA DE TRANSPORTE)</t>
        </r>
      </text>
    </comment>
    <comment ref="E24" authorId="0">
      <text>
        <r>
          <rPr>
            <b/>
            <sz val="9"/>
            <color indexed="81"/>
            <rFont val="Tahoma"/>
            <charset val="1"/>
          </rPr>
          <t>tuco:</t>
        </r>
        <r>
          <rPr>
            <sz val="9"/>
            <color indexed="81"/>
            <rFont val="Tahoma"/>
            <charset val="1"/>
          </rPr>
          <t xml:space="preserve">
COLOCAR EL COSTO POR ENVIAR DINERO POR MEDIO DEL BANCO A EL PROVEEDOR (SI ES PARA ESTIMAR COSTOS QUE SEA DEL 3% DEL VALR DE LA FACTURA)</t>
        </r>
      </text>
    </comment>
    <comment ref="E25" authorId="0">
      <text>
        <r>
          <rPr>
            <b/>
            <sz val="9"/>
            <color indexed="81"/>
            <rFont val="Tahoma"/>
            <charset val="1"/>
          </rPr>
          <t>tuco:</t>
        </r>
        <r>
          <rPr>
            <sz val="9"/>
            <color indexed="81"/>
            <rFont val="Tahoma"/>
            <charset val="1"/>
          </rPr>
          <t xml:space="preserve">
SI TENEMOS UN TRANSPORTE DESDE ADUANA A NUESTRO ALMACEN LO COLOCAMOS AQUI</t>
        </r>
      </text>
    </comment>
    <comment ref="E26" authorId="0">
      <text>
        <r>
          <rPr>
            <b/>
            <sz val="9"/>
            <color indexed="81"/>
            <rFont val="Tahoma"/>
            <charset val="1"/>
          </rPr>
          <t>tuco:</t>
        </r>
        <r>
          <rPr>
            <sz val="9"/>
            <color indexed="81"/>
            <rFont val="Tahoma"/>
            <charset val="1"/>
          </rPr>
          <t xml:space="preserve">
SI TENEMOS ALGUN COSTO POR QUE EL PROVEEDOR NOS ENVIE LOS DOCUMENTOS PONEMOS EL COSTO AQUÍ.</t>
        </r>
      </text>
    </comment>
    <comment ref="H28" authorId="0">
      <text>
        <r>
          <rPr>
            <b/>
            <sz val="9"/>
            <color indexed="81"/>
            <rFont val="Tahoma"/>
            <charset val="1"/>
          </rPr>
          <t>tuco:</t>
        </r>
        <r>
          <rPr>
            <sz val="9"/>
            <color indexed="81"/>
            <rFont val="Tahoma"/>
            <charset val="1"/>
          </rPr>
          <t xml:space="preserve">
BUSCAMOS EN EL 
ARANCEL 2021 LA PARTIDA ARANCELARIA DEL ITEM 1 Y LO MULTIPLICAMOS POR EL VALOR CIF (=H22*%)</t>
        </r>
      </text>
    </comment>
    <comment ref="I28" authorId="0">
      <text>
        <r>
          <rPr>
            <b/>
            <sz val="9"/>
            <color indexed="81"/>
            <rFont val="Tahoma"/>
            <charset val="1"/>
          </rPr>
          <t>tuco:</t>
        </r>
        <r>
          <rPr>
            <sz val="9"/>
            <color indexed="81"/>
            <rFont val="Tahoma"/>
            <charset val="1"/>
          </rPr>
          <t xml:space="preserve">
ARANCEL 2021 LA PARTIDA ARANCELARIA DEL ITEM 1 Y LO MULTIPLICAMOS POR EL VALOR CIF (=I22*%)</t>
        </r>
      </text>
    </comment>
    <comment ref="E30" authorId="0">
      <text>
        <r>
          <rPr>
            <b/>
            <sz val="9"/>
            <color indexed="81"/>
            <rFont val="Tahoma"/>
            <charset val="1"/>
          </rPr>
          <t>tuco:</t>
        </r>
        <r>
          <rPr>
            <sz val="9"/>
            <color indexed="81"/>
            <rFont val="Tahoma"/>
            <charset val="1"/>
          </rPr>
          <t xml:space="preserve">
SI SE TIENEN INSPECCIONES PREVIAS O PERMISOS QUE SACAR EL COSTO LO ANOTAMOS AQUÍ (EJEMPLO:UNIMED, SENASAG, IBMETRO, ETC.)</t>
        </r>
      </text>
    </comment>
    <comment ref="E31" authorId="0">
      <text>
        <r>
          <rPr>
            <b/>
            <sz val="9"/>
            <color indexed="81"/>
            <rFont val="Tahoma"/>
            <charset val="1"/>
          </rPr>
          <t>tuco:</t>
        </r>
        <r>
          <rPr>
            <sz val="9"/>
            <color indexed="81"/>
            <rFont val="Tahoma"/>
            <charset val="1"/>
          </rPr>
          <t xml:space="preserve">
SI LA MERCADERIA SE QUEDARA ALMACENADA EN ADUANA INTERIOR SE ANOTA AQUÍ, EN CASO DE QUE SEAPARA CALCULO SACAR DE LA PAGINA https://www.aduana.gob.bo/aduana7/content/dep%C3%B3sitos-de-aduana-interior
</t>
        </r>
      </text>
    </comment>
    <comment ref="E32" authorId="1">
      <text>
        <r>
          <rPr>
            <b/>
            <sz val="9"/>
            <color indexed="81"/>
            <rFont val="Tahoma"/>
            <charset val="1"/>
          </rPr>
          <t>aamusquivar:</t>
        </r>
        <r>
          <rPr>
            <sz val="9"/>
            <color indexed="81"/>
            <rFont val="Tahoma"/>
            <charset val="1"/>
          </rPr>
          <t xml:space="preserve">
SI VAMOS A UTILIZAR UN MONTACARGAS PARA SUBIR LA CARGA DE ADUANAS A NUESTRO CAMION. SI ES PARA ESTIMAR, EL MONTACARGAS COBRA 1000 BS. LA HORA</t>
        </r>
      </text>
    </comment>
    <comment ref="E33" authorId="0">
      <text>
        <r>
          <rPr>
            <b/>
            <sz val="9"/>
            <color indexed="81"/>
            <rFont val="Tahoma"/>
            <charset val="1"/>
          </rPr>
          <t>tuco:</t>
        </r>
        <r>
          <rPr>
            <sz val="9"/>
            <color indexed="81"/>
            <rFont val="Tahoma"/>
            <charset val="1"/>
          </rPr>
          <t xml:space="preserve">
AQUÍ SE PUEDE COLOCAR LOS GASTOS DE EMISION DE DOUMENTOS POR PARTE DEL AGENTE DESPACHANTE (EMISION DE DAV, DIM, DAM Y FORMULARIOS) SI ES PARA ESTIMAR COSTOS EL COSTO ES DE DE 770 BOLIVIANOS.</t>
        </r>
      </text>
    </comment>
    <comment ref="E34" authorId="0">
      <text>
        <r>
          <rPr>
            <b/>
            <sz val="9"/>
            <color indexed="81"/>
            <rFont val="Tahoma"/>
            <charset val="1"/>
          </rPr>
          <t>tuco:</t>
        </r>
        <r>
          <rPr>
            <sz val="9"/>
            <color indexed="81"/>
            <rFont val="Tahoma"/>
            <charset val="1"/>
          </rPr>
          <t xml:space="preserve">
AQUÍ SE COLOCA EL PORCENTAJE DE LA AGENCIA DESPACHANTE NOS COBRA POR LA IMPORTACION, ESTO VARIA DE ACUERDO A LA AGENCIA DESPACHANTE, EL MONTO INFERIOR POR IMPORTACION ES DE 50 DOLARES</t>
        </r>
      </text>
    </comment>
    <comment ref="E35" authorId="0">
      <text>
        <r>
          <rPr>
            <b/>
            <sz val="9"/>
            <color indexed="81"/>
            <rFont val="Tahoma"/>
            <charset val="1"/>
          </rPr>
          <t>tuco:</t>
        </r>
        <r>
          <rPr>
            <sz val="9"/>
            <color indexed="81"/>
            <rFont val="Tahoma"/>
            <charset val="1"/>
          </rPr>
          <t xml:space="preserve">
CUALQUIER OTRO COSTO FUERA DE LOS DE LA LISTA (EJEMPLO, DESCARGUIO, LIMPIEZA, DESEMBALAJE, GRAVAMENES EXTRA, ETC.)</t>
        </r>
      </text>
    </comment>
    <comment ref="F44" authorId="0">
      <text>
        <r>
          <rPr>
            <b/>
            <sz val="9"/>
            <color indexed="81"/>
            <rFont val="Tahoma"/>
            <charset val="1"/>
          </rPr>
          <t>tuco:</t>
        </r>
        <r>
          <rPr>
            <sz val="9"/>
            <color indexed="81"/>
            <rFont val="Tahoma"/>
            <charset val="1"/>
          </rPr>
          <t xml:space="preserve">
COSTO TOTAL UNITARIO PUESTO EN NUESTRO ALMACEN</t>
        </r>
      </text>
    </comment>
    <comment ref="G44" authorId="0">
      <text>
        <r>
          <rPr>
            <b/>
            <sz val="9"/>
            <color indexed="81"/>
            <rFont val="Tahoma"/>
            <charset val="1"/>
          </rPr>
          <t>tuco:</t>
        </r>
        <r>
          <rPr>
            <sz val="9"/>
            <color indexed="81"/>
            <rFont val="Tahoma"/>
            <charset val="1"/>
          </rPr>
          <t xml:space="preserve">
COSTO TOTAL  PUESTO EN NUESTRO ALMACEN</t>
        </r>
      </text>
    </comment>
    <comment ref="C45" authorId="0">
      <text>
        <r>
          <rPr>
            <b/>
            <sz val="9"/>
            <color indexed="81"/>
            <rFont val="Tahoma"/>
            <charset val="1"/>
          </rPr>
          <t>tuco:</t>
        </r>
        <r>
          <rPr>
            <sz val="9"/>
            <color indexed="81"/>
            <rFont val="Tahoma"/>
            <charset val="1"/>
          </rPr>
          <t xml:space="preserve">
NOMBRE DEL ITEM 1</t>
        </r>
      </text>
    </comment>
    <comment ref="C46" authorId="0">
      <text>
        <r>
          <rPr>
            <b/>
            <sz val="9"/>
            <color indexed="81"/>
            <rFont val="Tahoma"/>
            <charset val="1"/>
          </rPr>
          <t>tuco:</t>
        </r>
        <r>
          <rPr>
            <sz val="9"/>
            <color indexed="81"/>
            <rFont val="Tahoma"/>
            <charset val="1"/>
          </rPr>
          <t xml:space="preserve">
NOMBRE DEL ITEM 2</t>
        </r>
      </text>
    </comment>
  </commentList>
</comments>
</file>

<file path=xl/sharedStrings.xml><?xml version="1.0" encoding="utf-8"?>
<sst xmlns="http://schemas.openxmlformats.org/spreadsheetml/2006/main" count="93" uniqueCount="86">
  <si>
    <t>COCHABAMBA</t>
  </si>
  <si>
    <t>HOJA DE COSTO  COMEX No.</t>
  </si>
  <si>
    <t>COSTO ESTIMADOS EN $US</t>
  </si>
  <si>
    <t>INCOTERM:</t>
  </si>
  <si>
    <t>PROVEEDOR:</t>
  </si>
  <si>
    <t xml:space="preserve">PEDIDO   </t>
  </si>
  <si>
    <t>T/C DE BS/$US            :</t>
  </si>
  <si>
    <t xml:space="preserve">       DESCRIPCION</t>
  </si>
  <si>
    <t>TOTAL</t>
  </si>
  <si>
    <t>CREDITO</t>
  </si>
  <si>
    <t>NETO</t>
  </si>
  <si>
    <t>ITEM A</t>
  </si>
  <si>
    <t>ITEM B</t>
  </si>
  <si>
    <t>$US</t>
  </si>
  <si>
    <t>FISCAL</t>
  </si>
  <si>
    <t>$us.</t>
  </si>
  <si>
    <t>$us</t>
  </si>
  <si>
    <t>Porcentaje de Distribucion Cantidad</t>
  </si>
  <si>
    <t>Porcentaje Distribución s/FOB</t>
  </si>
  <si>
    <t>Porcentaje de Distribución s/CIF</t>
  </si>
  <si>
    <t>CANTIDAD</t>
  </si>
  <si>
    <t>COSTO UNITARIO</t>
  </si>
  <si>
    <t>FC</t>
  </si>
  <si>
    <t xml:space="preserve">FT. DE ORIGEN  No. </t>
  </si>
  <si>
    <t>TOTAL FCA ALMACEN PROVEEDOR</t>
  </si>
  <si>
    <t>VA</t>
  </si>
  <si>
    <t>SEGURO Y OTROS</t>
  </si>
  <si>
    <t>COSTO Y SEGURO</t>
  </si>
  <si>
    <t>GASTOS DE TRANSPORTE</t>
  </si>
  <si>
    <t>FL1</t>
  </si>
  <si>
    <t>DS</t>
  </si>
  <si>
    <t xml:space="preserve">Desconsolidación </t>
  </si>
  <si>
    <t>FL2</t>
  </si>
  <si>
    <t>DB</t>
  </si>
  <si>
    <t>Com. Bancarias por Abono Exterior</t>
  </si>
  <si>
    <t>FL</t>
  </si>
  <si>
    <t>Envio documentación DHL</t>
  </si>
  <si>
    <t>GASTOS DE NACIONALIZACION S/CIF</t>
  </si>
  <si>
    <t>GA</t>
  </si>
  <si>
    <t>1.- Derechos Arancelarios</t>
  </si>
  <si>
    <t>IVA</t>
  </si>
  <si>
    <t>2.- Impuesto al Valor Agregado IVA</t>
  </si>
  <si>
    <t>FM</t>
  </si>
  <si>
    <t>3.- formularios y otros gastos</t>
  </si>
  <si>
    <t>AL</t>
  </si>
  <si>
    <t>4.- Almacenaje</t>
  </si>
  <si>
    <t>OT</t>
  </si>
  <si>
    <t>6.- Gastos  VARIOS</t>
  </si>
  <si>
    <t>CA</t>
  </si>
  <si>
    <t xml:space="preserve">7.- Com. Ag. Aduanera </t>
  </si>
  <si>
    <t>TOTALES</t>
  </si>
  <si>
    <t>X0-IR-00</t>
  </si>
  <si>
    <t>PEDIDO   :</t>
  </si>
  <si>
    <t>T/C DE $US:</t>
  </si>
  <si>
    <t>ITEM</t>
  </si>
  <si>
    <t>CANT.</t>
  </si>
  <si>
    <t>COSTO</t>
  </si>
  <si>
    <t>CUENTA</t>
  </si>
  <si>
    <t>CODIGO</t>
  </si>
  <si>
    <t>TOT $us</t>
  </si>
  <si>
    <t>CONTAB</t>
  </si>
  <si>
    <t>ALMAC</t>
  </si>
  <si>
    <t>A</t>
  </si>
  <si>
    <t>T O T A L E S</t>
  </si>
  <si>
    <t>NOTAS:</t>
  </si>
  <si>
    <t xml:space="preserve">          ELABORADO POR </t>
  </si>
  <si>
    <t xml:space="preserve">Vo.Bo. </t>
  </si>
  <si>
    <t>GV</t>
  </si>
  <si>
    <t>5.- trasbordo</t>
  </si>
  <si>
    <t>B</t>
  </si>
  <si>
    <t>Flete interno aduana interior - ALMACENES</t>
  </si>
  <si>
    <t>8.- OTROS</t>
  </si>
  <si>
    <t>1.- TODOS LOS COSTOS EN LA TABLA DEBEN SER EN DOLARES</t>
  </si>
  <si>
    <t>2.- TODOS LOS COSTOS SE DEBEN SACAR DE LOS DOCUMENTOS QUE NOS DAN.</t>
  </si>
  <si>
    <t>3.- USAR LA LOGICA DE LA LOGISTICA PARA ELABORAR EL DOCUMENTO.</t>
  </si>
  <si>
    <t>TOTAL CIF BOLIVIA</t>
  </si>
  <si>
    <t>Bs/KG.</t>
  </si>
  <si>
    <t>Flete Miami-Iquique</t>
  </si>
  <si>
    <t>uid.</t>
  </si>
  <si>
    <t>UNID $us/unid.</t>
  </si>
  <si>
    <t>papelera central sa</t>
  </si>
  <si>
    <t>Papel Onda sin encolar 175g/m2 FORMATO 75 mm</t>
  </si>
  <si>
    <t>FCA-VILLETA</t>
  </si>
  <si>
    <t>KG.</t>
  </si>
  <si>
    <t>Flete VILLETA A FRONTERA</t>
  </si>
  <si>
    <t>Flete Frontera -Cochabamba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</si>
</sst>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#.##0\ _$;\-#.##0\ _$"/>
    <numFmt numFmtId="165" formatCode="General_)"/>
    <numFmt numFmtId="166" formatCode="#.##000\ _$;\-#.##000\ _$"/>
    <numFmt numFmtId="167" formatCode="&quot;$&quot;#,##0.00;\-&quot;$&quot;#,##0.00"/>
    <numFmt numFmtId="168" formatCode="0.000%"/>
    <numFmt numFmtId="169" formatCode="_-* #,##0.00\ _D_M_-;\-* #,##0.00\ _D_M_-;_-* &quot;-&quot;??\ _D_M_-;_-@_-"/>
    <numFmt numFmtId="170" formatCode="_(* #,##0.00_);_(* \(#,##0.00\);_(* &quot;-&quot;??_);_(@_)"/>
    <numFmt numFmtId="171" formatCode="_-* #,##0.000\ _D_M_-;\-* #,##0.000\ _D_M_-;_-* &quot;-&quot;??\ _D_M_-;_-@_-"/>
    <numFmt numFmtId="172" formatCode="_(* #,##0.000_);_(* \(#,##0.000\);_(* &quot;-&quot;??_);_(@_)"/>
    <numFmt numFmtId="173" formatCode="#.##000\ ;\(#.##000\)"/>
    <numFmt numFmtId="174" formatCode="_(* #,##0_);_(* \(#,##0\);_(* &quot;-&quot;??_);_(@_)"/>
    <numFmt numFmtId="175" formatCode="#,##0.000_);\(#,##0.000\)"/>
    <numFmt numFmtId="176" formatCode="[$-F800]dddd\,\ mmmm\ dd\,\ yyyy"/>
  </numFmts>
  <fonts count="16" x14ac:knownFonts="1">
    <font>
      <sz val="10"/>
      <name val="Arial"/>
    </font>
    <font>
      <sz val="10"/>
      <name val="Arial"/>
    </font>
    <font>
      <sz val="11"/>
      <color indexed="8"/>
      <name val="Arial"/>
      <family val="2"/>
    </font>
    <font>
      <sz val="10"/>
      <color indexed="8"/>
      <name val="Arial Narrow"/>
      <family val="2"/>
    </font>
    <font>
      <b/>
      <u/>
      <sz val="11"/>
      <color indexed="8"/>
      <name val="Arial"/>
      <family val="2"/>
    </font>
    <font>
      <b/>
      <u/>
      <sz val="10"/>
      <color indexed="8"/>
      <name val="Arial Narrow"/>
      <family val="2"/>
    </font>
    <font>
      <sz val="10"/>
      <color indexed="8"/>
      <name val="Arial"/>
      <family val="2"/>
    </font>
    <font>
      <sz val="10"/>
      <color indexed="8"/>
      <name val="Courier"/>
      <family val="3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b/>
      <sz val="10"/>
      <color indexed="9"/>
      <name val="Arial"/>
      <family val="2"/>
    </font>
    <font>
      <b/>
      <u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7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double">
        <color indexed="64"/>
      </right>
      <top style="thin">
        <color indexed="8"/>
      </top>
      <bottom/>
      <diagonal/>
    </border>
    <border>
      <left style="double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double">
        <color indexed="64"/>
      </left>
      <right/>
      <top style="thin">
        <color indexed="8"/>
      </top>
      <bottom style="thin">
        <color indexed="64"/>
      </bottom>
      <diagonal/>
    </border>
    <border>
      <left style="double">
        <color indexed="8"/>
      </left>
      <right/>
      <top style="double">
        <color indexed="8"/>
      </top>
      <bottom style="thin">
        <color indexed="64"/>
      </bottom>
      <diagonal/>
    </border>
    <border>
      <left/>
      <right/>
      <top style="double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 style="double">
        <color indexed="64"/>
      </right>
      <top style="double">
        <color indexed="8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8"/>
      </bottom>
      <diagonal/>
    </border>
    <border>
      <left style="double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double">
        <color indexed="64"/>
      </right>
      <top style="thin">
        <color indexed="8"/>
      </top>
      <bottom style="thin">
        <color indexed="64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/>
      <right style="double">
        <color indexed="64"/>
      </right>
      <top style="thin">
        <color indexed="8"/>
      </top>
      <bottom style="double">
        <color indexed="8"/>
      </bottom>
      <diagonal/>
    </border>
    <border>
      <left style="double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double">
        <color indexed="64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double">
        <color indexed="64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double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indexed="64"/>
      </bottom>
      <diagonal/>
    </border>
    <border>
      <left/>
      <right style="thin">
        <color indexed="8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double">
        <color indexed="64"/>
      </right>
      <top style="thin">
        <color indexed="8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186">
    <xf numFmtId="0" fontId="0" fillId="0" borderId="0" xfId="0"/>
    <xf numFmtId="0" fontId="0" fillId="0" borderId="1" xfId="0" applyBorder="1"/>
    <xf numFmtId="165" fontId="2" fillId="0" borderId="2" xfId="0" applyNumberFormat="1" applyFont="1" applyBorder="1"/>
    <xf numFmtId="165" fontId="2" fillId="0" borderId="3" xfId="0" applyNumberFormat="1" applyFont="1" applyBorder="1"/>
    <xf numFmtId="165" fontId="3" fillId="0" borderId="0" xfId="0" applyNumberFormat="1" applyFont="1" applyBorder="1"/>
    <xf numFmtId="165" fontId="3" fillId="0" borderId="0" xfId="0" applyNumberFormat="1" applyFont="1"/>
    <xf numFmtId="0" fontId="0" fillId="0" borderId="4" xfId="0" applyBorder="1"/>
    <xf numFmtId="164" fontId="2" fillId="0" borderId="0" xfId="0" applyNumberFormat="1" applyFont="1" applyBorder="1" applyAlignment="1">
      <alignment horizontal="left"/>
    </xf>
    <xf numFmtId="165" fontId="2" fillId="0" borderId="0" xfId="0" applyNumberFormat="1" applyFont="1" applyBorder="1"/>
    <xf numFmtId="165" fontId="2" fillId="0" borderId="5" xfId="0" applyNumberFormat="1" applyFont="1" applyBorder="1"/>
    <xf numFmtId="165" fontId="4" fillId="0" borderId="4" xfId="0" applyNumberFormat="1" applyFont="1" applyBorder="1" applyAlignment="1"/>
    <xf numFmtId="165" fontId="4" fillId="0" borderId="0" xfId="0" applyNumberFormat="1" applyFont="1" applyBorder="1" applyAlignment="1"/>
    <xf numFmtId="165" fontId="4" fillId="0" borderId="5" xfId="0" applyNumberFormat="1" applyFont="1" applyBorder="1" applyAlignment="1"/>
    <xf numFmtId="165" fontId="5" fillId="0" borderId="0" xfId="0" applyNumberFormat="1" applyFont="1" applyBorder="1"/>
    <xf numFmtId="165" fontId="6" fillId="0" borderId="0" xfId="0" applyNumberFormat="1" applyFont="1" applyBorder="1" applyAlignment="1">
      <alignment horizontal="left"/>
    </xf>
    <xf numFmtId="165" fontId="6" fillId="0" borderId="5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165" fontId="7" fillId="0" borderId="0" xfId="0" applyNumberFormat="1" applyFont="1" applyBorder="1"/>
    <xf numFmtId="165" fontId="7" fillId="0" borderId="0" xfId="0" applyNumberFormat="1" applyFont="1"/>
    <xf numFmtId="4" fontId="2" fillId="0" borderId="5" xfId="0" applyNumberFormat="1" applyFont="1" applyBorder="1" applyAlignment="1">
      <alignment horizontal="center"/>
    </xf>
    <xf numFmtId="165" fontId="8" fillId="0" borderId="6" xfId="0" applyNumberFormat="1" applyFont="1" applyBorder="1" applyAlignment="1">
      <alignment horizontal="left"/>
    </xf>
    <xf numFmtId="165" fontId="8" fillId="0" borderId="7" xfId="0" applyNumberFormat="1" applyFont="1" applyBorder="1" applyAlignment="1">
      <alignment horizontal="left"/>
    </xf>
    <xf numFmtId="165" fontId="8" fillId="0" borderId="7" xfId="0" applyNumberFormat="1" applyFont="1" applyBorder="1"/>
    <xf numFmtId="165" fontId="8" fillId="0" borderId="8" xfId="0" applyNumberFormat="1" applyFont="1" applyBorder="1" applyAlignment="1">
      <alignment horizontal="center"/>
    </xf>
    <xf numFmtId="165" fontId="8" fillId="0" borderId="9" xfId="0" applyNumberFormat="1" applyFont="1" applyBorder="1" applyAlignment="1">
      <alignment horizontal="center"/>
    </xf>
    <xf numFmtId="165" fontId="9" fillId="0" borderId="0" xfId="0" applyNumberFormat="1" applyFont="1" applyBorder="1" applyAlignment="1">
      <alignment horizontal="center"/>
    </xf>
    <xf numFmtId="166" fontId="9" fillId="0" borderId="0" xfId="0" applyNumberFormat="1" applyFont="1" applyAlignment="1">
      <alignment horizontal="center"/>
    </xf>
    <xf numFmtId="165" fontId="8" fillId="0" borderId="10" xfId="0" applyNumberFormat="1" applyFont="1" applyBorder="1" applyAlignment="1">
      <alignment horizontal="right"/>
    </xf>
    <xf numFmtId="165" fontId="8" fillId="0" borderId="0" xfId="0" applyNumberFormat="1" applyFont="1" applyBorder="1" applyAlignment="1">
      <alignment horizontal="left"/>
    </xf>
    <xf numFmtId="165" fontId="8" fillId="0" borderId="0" xfId="0" applyNumberFormat="1" applyFont="1" applyBorder="1"/>
    <xf numFmtId="165" fontId="8" fillId="0" borderId="11" xfId="0" applyNumberFormat="1" applyFont="1" applyBorder="1" applyAlignment="1">
      <alignment horizontal="center"/>
    </xf>
    <xf numFmtId="167" fontId="8" fillId="0" borderId="11" xfId="0" applyNumberFormat="1" applyFont="1" applyBorder="1" applyAlignment="1">
      <alignment horizontal="center"/>
    </xf>
    <xf numFmtId="167" fontId="8" fillId="0" borderId="5" xfId="0" applyNumberFormat="1" applyFont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165" fontId="8" fillId="0" borderId="12" xfId="0" applyNumberFormat="1" applyFont="1" applyBorder="1" applyAlignment="1">
      <alignment horizontal="right"/>
    </xf>
    <xf numFmtId="165" fontId="6" fillId="0" borderId="13" xfId="0" applyNumberFormat="1" applyFont="1" applyBorder="1" applyAlignment="1">
      <alignment horizontal="left"/>
    </xf>
    <xf numFmtId="165" fontId="6" fillId="0" borderId="14" xfId="0" applyNumberFormat="1" applyFont="1" applyBorder="1"/>
    <xf numFmtId="168" fontId="6" fillId="0" borderId="15" xfId="2" applyNumberFormat="1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68" fontId="6" fillId="0" borderId="16" xfId="2" applyNumberFormat="1" applyFont="1" applyBorder="1" applyAlignment="1">
      <alignment horizontal="center"/>
    </xf>
    <xf numFmtId="165" fontId="8" fillId="0" borderId="17" xfId="0" applyNumberFormat="1" applyFont="1" applyBorder="1" applyAlignment="1">
      <alignment horizontal="right"/>
    </xf>
    <xf numFmtId="165" fontId="6" fillId="0" borderId="18" xfId="0" applyNumberFormat="1" applyFont="1" applyBorder="1" applyAlignment="1">
      <alignment horizontal="left"/>
    </xf>
    <xf numFmtId="165" fontId="6" fillId="0" borderId="19" xfId="0" applyNumberFormat="1" applyFont="1" applyBorder="1"/>
    <xf numFmtId="168" fontId="6" fillId="0" borderId="20" xfId="2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168" fontId="6" fillId="0" borderId="22" xfId="2" applyNumberFormat="1" applyFont="1" applyBorder="1" applyAlignment="1">
      <alignment horizontal="center"/>
    </xf>
    <xf numFmtId="165" fontId="8" fillId="0" borderId="4" xfId="0" applyNumberFormat="1" applyFont="1" applyBorder="1" applyAlignment="1">
      <alignment horizontal="right"/>
    </xf>
    <xf numFmtId="165" fontId="6" fillId="0" borderId="23" xfId="0" applyNumberFormat="1" applyFont="1" applyBorder="1" applyAlignment="1">
      <alignment horizontal="left"/>
    </xf>
    <xf numFmtId="165" fontId="6" fillId="0" borderId="24" xfId="0" applyNumberFormat="1" applyFont="1" applyBorder="1"/>
    <xf numFmtId="168" fontId="6" fillId="0" borderId="25" xfId="2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168" fontId="6" fillId="0" borderId="27" xfId="2" applyNumberFormat="1" applyFont="1" applyBorder="1" applyAlignment="1">
      <alignment horizontal="center"/>
    </xf>
    <xf numFmtId="165" fontId="8" fillId="0" borderId="28" xfId="0" applyNumberFormat="1" applyFont="1" applyBorder="1" applyAlignment="1">
      <alignment horizontal="right"/>
    </xf>
    <xf numFmtId="165" fontId="6" fillId="0" borderId="29" xfId="0" applyNumberFormat="1" applyFont="1" applyBorder="1" applyAlignment="1">
      <alignment horizontal="left"/>
    </xf>
    <xf numFmtId="165" fontId="8" fillId="0" borderId="29" xfId="0" applyNumberFormat="1" applyFont="1" applyBorder="1"/>
    <xf numFmtId="170" fontId="6" fillId="0" borderId="30" xfId="1" applyNumberFormat="1" applyFont="1" applyBorder="1" applyAlignment="1"/>
    <xf numFmtId="171" fontId="6" fillId="0" borderId="30" xfId="1" applyNumberFormat="1" applyFont="1" applyBorder="1"/>
    <xf numFmtId="165" fontId="8" fillId="0" borderId="32" xfId="0" applyNumberFormat="1" applyFont="1" applyBorder="1" applyAlignment="1">
      <alignment horizontal="right"/>
    </xf>
    <xf numFmtId="165" fontId="6" fillId="0" borderId="33" xfId="0" applyNumberFormat="1" applyFont="1" applyBorder="1" applyAlignment="1">
      <alignment horizontal="left"/>
    </xf>
    <xf numFmtId="165" fontId="8" fillId="0" borderId="33" xfId="0" applyNumberFormat="1" applyFont="1" applyBorder="1"/>
    <xf numFmtId="165" fontId="8" fillId="0" borderId="33" xfId="0" applyNumberFormat="1" applyFont="1" applyBorder="1" applyAlignment="1">
      <alignment horizontal="center"/>
    </xf>
    <xf numFmtId="172" fontId="6" fillId="0" borderId="34" xfId="1" applyNumberFormat="1" applyFont="1" applyBorder="1" applyAlignment="1"/>
    <xf numFmtId="171" fontId="6" fillId="0" borderId="35" xfId="1" applyNumberFormat="1" applyFont="1" applyBorder="1"/>
    <xf numFmtId="170" fontId="6" fillId="0" borderId="36" xfId="1" applyNumberFormat="1" applyFont="1" applyBorder="1" applyAlignment="1"/>
    <xf numFmtId="165" fontId="8" fillId="2" borderId="32" xfId="0" applyNumberFormat="1" applyFont="1" applyFill="1" applyBorder="1" applyAlignment="1">
      <alignment horizontal="right"/>
    </xf>
    <xf numFmtId="165" fontId="8" fillId="2" borderId="0" xfId="0" applyNumberFormat="1" applyFont="1" applyFill="1" applyBorder="1" applyAlignment="1">
      <alignment horizontal="left"/>
    </xf>
    <xf numFmtId="165" fontId="8" fillId="2" borderId="0" xfId="0" applyNumberFormat="1" applyFont="1" applyFill="1" applyBorder="1"/>
    <xf numFmtId="170" fontId="8" fillId="2" borderId="11" xfId="1" applyNumberFormat="1" applyFont="1" applyFill="1" applyBorder="1" applyAlignment="1"/>
    <xf numFmtId="170" fontId="8" fillId="2" borderId="39" xfId="1" applyNumberFormat="1" applyFont="1" applyFill="1" applyBorder="1" applyAlignment="1"/>
    <xf numFmtId="165" fontId="8" fillId="2" borderId="40" xfId="0" applyNumberFormat="1" applyFont="1" applyFill="1" applyBorder="1" applyAlignment="1">
      <alignment horizontal="right"/>
    </xf>
    <xf numFmtId="165" fontId="8" fillId="2" borderId="41" xfId="0" applyNumberFormat="1" applyFont="1" applyFill="1" applyBorder="1" applyAlignment="1">
      <alignment horizontal="left"/>
    </xf>
    <xf numFmtId="165" fontId="8" fillId="2" borderId="41" xfId="0" applyNumberFormat="1" applyFont="1" applyFill="1" applyBorder="1"/>
    <xf numFmtId="165" fontId="8" fillId="2" borderId="42" xfId="0" applyNumberFormat="1" applyFont="1" applyFill="1" applyBorder="1"/>
    <xf numFmtId="170" fontId="8" fillId="2" borderId="43" xfId="1" applyNumberFormat="1" applyFont="1" applyFill="1" applyBorder="1" applyAlignment="1"/>
    <xf numFmtId="170" fontId="6" fillId="0" borderId="44" xfId="1" applyNumberFormat="1" applyFont="1" applyBorder="1" applyAlignment="1"/>
    <xf numFmtId="173" fontId="3" fillId="0" borderId="0" xfId="0" applyNumberFormat="1" applyFont="1"/>
    <xf numFmtId="165" fontId="10" fillId="0" borderId="32" xfId="0" applyNumberFormat="1" applyFont="1" applyBorder="1" applyAlignment="1">
      <alignment horizontal="right"/>
    </xf>
    <xf numFmtId="165" fontId="6" fillId="0" borderId="0" xfId="0" applyNumberFormat="1" applyFont="1" applyBorder="1"/>
    <xf numFmtId="170" fontId="6" fillId="0" borderId="11" xfId="1" applyNumberFormat="1" applyFont="1" applyBorder="1" applyAlignment="1"/>
    <xf numFmtId="170" fontId="6" fillId="0" borderId="8" xfId="1" applyNumberFormat="1" applyFont="1" applyBorder="1" applyAlignment="1"/>
    <xf numFmtId="170" fontId="6" fillId="0" borderId="9" xfId="1" applyNumberFormat="1" applyFont="1" applyBorder="1" applyAlignment="1"/>
    <xf numFmtId="165" fontId="8" fillId="2" borderId="45" xfId="0" applyNumberFormat="1" applyFont="1" applyFill="1" applyBorder="1" applyAlignment="1">
      <alignment horizontal="right"/>
    </xf>
    <xf numFmtId="165" fontId="8" fillId="2" borderId="33" xfId="0" applyNumberFormat="1" applyFont="1" applyFill="1" applyBorder="1"/>
    <xf numFmtId="170" fontId="8" fillId="2" borderId="36" xfId="1" applyNumberFormat="1" applyFont="1" applyFill="1" applyBorder="1" applyAlignment="1"/>
    <xf numFmtId="170" fontId="8" fillId="2" borderId="46" xfId="1" applyNumberFormat="1" applyFont="1" applyFill="1" applyBorder="1" applyAlignment="1"/>
    <xf numFmtId="170" fontId="6" fillId="0" borderId="35" xfId="1" applyNumberFormat="1" applyFont="1" applyBorder="1" applyAlignment="1"/>
    <xf numFmtId="165" fontId="11" fillId="0" borderId="32" xfId="0" applyNumberFormat="1" applyFont="1" applyBorder="1" applyAlignment="1">
      <alignment horizontal="right"/>
    </xf>
    <xf numFmtId="165" fontId="11" fillId="0" borderId="0" xfId="0" applyNumberFormat="1" applyFont="1" applyBorder="1"/>
    <xf numFmtId="169" fontId="6" fillId="0" borderId="11" xfId="1" applyFont="1" applyBorder="1"/>
    <xf numFmtId="170" fontId="6" fillId="0" borderId="11" xfId="1" applyNumberFormat="1" applyFont="1" applyFill="1" applyBorder="1" applyAlignment="1"/>
    <xf numFmtId="170" fontId="6" fillId="0" borderId="5" xfId="1" applyNumberFormat="1" applyFont="1" applyBorder="1" applyAlignment="1"/>
    <xf numFmtId="165" fontId="8" fillId="2" borderId="37" xfId="0" applyNumberFormat="1" applyFont="1" applyFill="1" applyBorder="1"/>
    <xf numFmtId="165" fontId="11" fillId="0" borderId="0" xfId="0" applyNumberFormat="1" applyFont="1" applyBorder="1" applyAlignment="1">
      <alignment horizontal="left"/>
    </xf>
    <xf numFmtId="170" fontId="8" fillId="0" borderId="47" xfId="1" applyNumberFormat="1" applyFont="1" applyBorder="1" applyAlignment="1"/>
    <xf numFmtId="170" fontId="8" fillId="0" borderId="47" xfId="1" applyNumberFormat="1" applyFont="1" applyFill="1" applyBorder="1" applyAlignment="1"/>
    <xf numFmtId="170" fontId="8" fillId="0" borderId="48" xfId="1" applyNumberFormat="1" applyFont="1" applyBorder="1" applyAlignment="1"/>
    <xf numFmtId="173" fontId="2" fillId="0" borderId="11" xfId="0" applyNumberFormat="1" applyFont="1" applyBorder="1"/>
    <xf numFmtId="165" fontId="8" fillId="2" borderId="49" xfId="0" applyNumberFormat="1" applyFont="1" applyFill="1" applyBorder="1"/>
    <xf numFmtId="165" fontId="8" fillId="2" borderId="50" xfId="0" applyNumberFormat="1" applyFont="1" applyFill="1" applyBorder="1"/>
    <xf numFmtId="165" fontId="8" fillId="2" borderId="50" xfId="0" applyNumberFormat="1" applyFont="1" applyFill="1" applyBorder="1" applyAlignment="1">
      <alignment horizontal="center"/>
    </xf>
    <xf numFmtId="170" fontId="8" fillId="2" borderId="51" xfId="1" applyNumberFormat="1" applyFont="1" applyFill="1" applyBorder="1" applyAlignment="1"/>
    <xf numFmtId="170" fontId="8" fillId="2" borderId="52" xfId="1" applyNumberFormat="1" applyFont="1" applyFill="1" applyBorder="1" applyAlignment="1"/>
    <xf numFmtId="165" fontId="8" fillId="0" borderId="1" xfId="0" applyNumberFormat="1" applyFont="1" applyBorder="1" applyAlignment="1"/>
    <xf numFmtId="165" fontId="8" fillId="0" borderId="2" xfId="0" applyNumberFormat="1" applyFont="1" applyBorder="1" applyAlignment="1"/>
    <xf numFmtId="165" fontId="8" fillId="0" borderId="3" xfId="0" applyNumberFormat="1" applyFont="1" applyBorder="1" applyAlignment="1"/>
    <xf numFmtId="165" fontId="8" fillId="0" borderId="4" xfId="0" applyNumberFormat="1" applyFont="1" applyBorder="1" applyAlignment="1"/>
    <xf numFmtId="165" fontId="8" fillId="0" borderId="0" xfId="0" applyNumberFormat="1" applyFont="1" applyBorder="1" applyAlignment="1"/>
    <xf numFmtId="165" fontId="8" fillId="0" borderId="5" xfId="0" applyNumberFormat="1" applyFont="1" applyBorder="1" applyAlignment="1"/>
    <xf numFmtId="164" fontId="6" fillId="0" borderId="4" xfId="0" applyNumberFormat="1" applyFont="1" applyBorder="1"/>
    <xf numFmtId="164" fontId="6" fillId="0" borderId="0" xfId="0" applyNumberFormat="1" applyFont="1" applyBorder="1"/>
    <xf numFmtId="164" fontId="6" fillId="0" borderId="4" xfId="0" applyNumberFormat="1" applyFont="1" applyBorder="1" applyAlignment="1">
      <alignment horizontal="left"/>
    </xf>
    <xf numFmtId="0" fontId="1" fillId="0" borderId="0" xfId="0" applyFont="1" applyBorder="1"/>
    <xf numFmtId="165" fontId="6" fillId="0" borderId="5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left"/>
    </xf>
    <xf numFmtId="2" fontId="6" fillId="0" borderId="5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164" fontId="12" fillId="0" borderId="6" xfId="0" applyNumberFormat="1" applyFont="1" applyBorder="1" applyAlignment="1">
      <alignment horizontal="center"/>
    </xf>
    <xf numFmtId="164" fontId="8" fillId="0" borderId="53" xfId="0" applyNumberFormat="1" applyFont="1" applyBorder="1" applyAlignment="1">
      <alignment horizontal="center"/>
    </xf>
    <xf numFmtId="166" fontId="8" fillId="0" borderId="8" xfId="0" applyNumberFormat="1" applyFont="1" applyBorder="1" applyAlignment="1">
      <alignment horizontal="center"/>
    </xf>
    <xf numFmtId="166" fontId="8" fillId="0" borderId="55" xfId="0" applyNumberFormat="1" applyFont="1" applyBorder="1" applyAlignment="1">
      <alignment horizontal="center"/>
    </xf>
    <xf numFmtId="166" fontId="8" fillId="0" borderId="0" xfId="0" applyNumberFormat="1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8" fillId="0" borderId="56" xfId="0" applyNumberFormat="1" applyFont="1" applyBorder="1" applyAlignment="1">
      <alignment horizontal="center"/>
    </xf>
    <xf numFmtId="165" fontId="8" fillId="0" borderId="57" xfId="0" applyNumberFormat="1" applyFont="1" applyBorder="1"/>
    <xf numFmtId="0" fontId="1" fillId="0" borderId="58" xfId="0" applyFont="1" applyBorder="1"/>
    <xf numFmtId="165" fontId="8" fillId="0" borderId="47" xfId="0" applyNumberFormat="1" applyFont="1" applyBorder="1" applyAlignment="1">
      <alignment horizontal="center"/>
    </xf>
    <xf numFmtId="165" fontId="8" fillId="0" borderId="59" xfId="0" applyNumberFormat="1" applyFont="1" applyBorder="1" applyAlignment="1">
      <alignment horizontal="center"/>
    </xf>
    <xf numFmtId="174" fontId="6" fillId="0" borderId="32" xfId="1" applyNumberFormat="1" applyFont="1" applyBorder="1" applyAlignment="1"/>
    <xf numFmtId="170" fontId="8" fillId="0" borderId="60" xfId="1" applyNumberFormat="1" applyFont="1" applyBorder="1" applyAlignment="1"/>
    <xf numFmtId="0" fontId="13" fillId="0" borderId="60" xfId="0" applyFont="1" applyBorder="1"/>
    <xf numFmtId="175" fontId="8" fillId="2" borderId="11" xfId="1" applyNumberFormat="1" applyFont="1" applyFill="1" applyBorder="1" applyAlignment="1"/>
    <xf numFmtId="165" fontId="6" fillId="0" borderId="11" xfId="0" applyNumberFormat="1" applyFont="1" applyBorder="1" applyAlignment="1">
      <alignment horizontal="center"/>
    </xf>
    <xf numFmtId="165" fontId="6" fillId="0" borderId="61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70" fontId="8" fillId="0" borderId="11" xfId="1" applyNumberFormat="1" applyFont="1" applyBorder="1" applyAlignment="1"/>
    <xf numFmtId="174" fontId="6" fillId="0" borderId="49" xfId="1" applyNumberFormat="1" applyFont="1" applyBorder="1" applyAlignment="1"/>
    <xf numFmtId="170" fontId="8" fillId="0" borderId="62" xfId="1" applyNumberFormat="1" applyFont="1" applyBorder="1" applyAlignment="1"/>
    <xf numFmtId="165" fontId="8" fillId="0" borderId="50" xfId="0" applyNumberFormat="1" applyFont="1" applyBorder="1"/>
    <xf numFmtId="165" fontId="8" fillId="0" borderId="50" xfId="0" applyNumberFormat="1" applyFont="1" applyBorder="1" applyAlignment="1">
      <alignment horizontal="center"/>
    </xf>
    <xf numFmtId="0" fontId="13" fillId="0" borderId="63" xfId="0" applyFont="1" applyBorder="1"/>
    <xf numFmtId="166" fontId="8" fillId="0" borderId="51" xfId="0" applyNumberFormat="1" applyFont="1" applyBorder="1"/>
    <xf numFmtId="170" fontId="8" fillId="2" borderId="62" xfId="1" applyNumberFormat="1" applyFont="1" applyFill="1" applyBorder="1" applyAlignment="1"/>
    <xf numFmtId="166" fontId="6" fillId="0" borderId="51" xfId="0" applyNumberFormat="1" applyFont="1" applyBorder="1"/>
    <xf numFmtId="166" fontId="6" fillId="0" borderId="64" xfId="0" applyNumberFormat="1" applyFont="1" applyBorder="1"/>
    <xf numFmtId="166" fontId="6" fillId="0" borderId="0" xfId="0" applyNumberFormat="1" applyFont="1" applyBorder="1"/>
    <xf numFmtId="174" fontId="6" fillId="0" borderId="4" xfId="1" applyNumberFormat="1" applyFont="1" applyBorder="1" applyAlignment="1"/>
    <xf numFmtId="170" fontId="6" fillId="0" borderId="0" xfId="1" applyNumberFormat="1" applyFont="1" applyBorder="1" applyAlignment="1"/>
    <xf numFmtId="166" fontId="6" fillId="0" borderId="5" xfId="0" applyNumberFormat="1" applyFont="1" applyBorder="1"/>
    <xf numFmtId="0" fontId="1" fillId="0" borderId="4" xfId="0" applyFont="1" applyBorder="1"/>
    <xf numFmtId="0" fontId="13" fillId="2" borderId="65" xfId="0" applyFont="1" applyFill="1" applyBorder="1" applyAlignment="1">
      <alignment horizontal="center"/>
    </xf>
    <xf numFmtId="4" fontId="8" fillId="2" borderId="66" xfId="0" applyNumberFormat="1" applyFont="1" applyFill="1" applyBorder="1" applyAlignment="1">
      <alignment horizontal="center"/>
    </xf>
    <xf numFmtId="165" fontId="6" fillId="0" borderId="5" xfId="0" applyNumberFormat="1" applyFont="1" applyBorder="1"/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0" fontId="0" fillId="0" borderId="4" xfId="0" applyFont="1" applyBorder="1"/>
    <xf numFmtId="165" fontId="6" fillId="0" borderId="4" xfId="0" applyNumberFormat="1" applyFont="1" applyBorder="1" applyAlignment="1">
      <alignment horizontal="left"/>
    </xf>
    <xf numFmtId="165" fontId="6" fillId="3" borderId="5" xfId="0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left"/>
    </xf>
    <xf numFmtId="164" fontId="2" fillId="3" borderId="0" xfId="0" applyNumberFormat="1" applyFont="1" applyFill="1" applyBorder="1" applyAlignment="1">
      <alignment horizontal="left"/>
    </xf>
    <xf numFmtId="165" fontId="6" fillId="3" borderId="0" xfId="0" applyNumberFormat="1" applyFont="1" applyFill="1" applyBorder="1" applyAlignment="1">
      <alignment horizontal="left"/>
    </xf>
    <xf numFmtId="170" fontId="6" fillId="3" borderId="30" xfId="1" applyNumberFormat="1" applyFont="1" applyFill="1" applyBorder="1" applyAlignment="1"/>
    <xf numFmtId="172" fontId="6" fillId="3" borderId="37" xfId="1" applyNumberFormat="1" applyFont="1" applyFill="1" applyBorder="1" applyAlignment="1"/>
    <xf numFmtId="170" fontId="6" fillId="3" borderId="43" xfId="3" applyNumberFormat="1" applyFont="1" applyFill="1" applyBorder="1" applyAlignment="1"/>
    <xf numFmtId="170" fontId="6" fillId="3" borderId="11" xfId="1" applyNumberFormat="1" applyFont="1" applyFill="1" applyBorder="1" applyAlignment="1"/>
    <xf numFmtId="170" fontId="6" fillId="3" borderId="5" xfId="1" applyNumberFormat="1" applyFont="1" applyFill="1" applyBorder="1" applyAlignment="1"/>
    <xf numFmtId="165" fontId="12" fillId="3" borderId="0" xfId="0" applyNumberFormat="1" applyFont="1" applyFill="1" applyBorder="1"/>
    <xf numFmtId="165" fontId="8" fillId="3" borderId="0" xfId="0" applyNumberFormat="1" applyFont="1" applyFill="1" applyBorder="1"/>
    <xf numFmtId="170" fontId="6" fillId="3" borderId="31" xfId="1" applyNumberFormat="1" applyFont="1" applyFill="1" applyBorder="1" applyAlignment="1"/>
    <xf numFmtId="172" fontId="6" fillId="3" borderId="38" xfId="1" applyNumberFormat="1" applyFont="1" applyFill="1" applyBorder="1" applyAlignment="1"/>
    <xf numFmtId="165" fontId="8" fillId="3" borderId="29" xfId="0" applyNumberFormat="1" applyFont="1" applyFill="1" applyBorder="1" applyAlignment="1">
      <alignment horizontal="center"/>
    </xf>
    <xf numFmtId="14" fontId="2" fillId="0" borderId="0" xfId="0" applyNumberFormat="1" applyFont="1" applyBorder="1" applyAlignment="1">
      <alignment horizontal="left"/>
    </xf>
    <xf numFmtId="165" fontId="6" fillId="0" borderId="4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76" fontId="6" fillId="0" borderId="67" xfId="0" applyNumberFormat="1" applyFont="1" applyBorder="1" applyAlignment="1">
      <alignment horizontal="center"/>
    </xf>
    <xf numFmtId="176" fontId="6" fillId="0" borderId="68" xfId="0" applyNumberFormat="1" applyFont="1" applyBorder="1" applyAlignment="1">
      <alignment horizontal="center"/>
    </xf>
    <xf numFmtId="176" fontId="6" fillId="0" borderId="69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11" fillId="0" borderId="2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65" fontId="8" fillId="0" borderId="54" xfId="0" applyNumberFormat="1" applyFont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165" fontId="8" fillId="0" borderId="53" xfId="0" applyNumberFormat="1" applyFont="1" applyBorder="1" applyAlignment="1">
      <alignment horizontal="center"/>
    </xf>
  </cellXfs>
  <cellStyles count="4">
    <cellStyle name="Millares" xfId="1" builtinId="3"/>
    <cellStyle name="Millares_HC MATERI PRIMA JORDAN USA" xf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952500</xdr:colOff>
      <xdr:row>0</xdr:row>
      <xdr:rowOff>0</xdr:rowOff>
    </xdr:from>
    <xdr:to>
      <xdr:col>6</xdr:col>
      <xdr:colOff>28575</xdr:colOff>
      <xdr:row>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029075" y="0"/>
          <a:ext cx="800100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952500</xdr:colOff>
      <xdr:row>0</xdr:row>
      <xdr:rowOff>0</xdr:rowOff>
    </xdr:from>
    <xdr:to>
      <xdr:col>6</xdr:col>
      <xdr:colOff>28575</xdr:colOff>
      <xdr:row>0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029075" y="0"/>
          <a:ext cx="800100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952500</xdr:colOff>
      <xdr:row>0</xdr:row>
      <xdr:rowOff>0</xdr:rowOff>
    </xdr:from>
    <xdr:to>
      <xdr:col>6</xdr:col>
      <xdr:colOff>28575</xdr:colOff>
      <xdr:row>0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4029075" y="0"/>
          <a:ext cx="800100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952500</xdr:colOff>
      <xdr:row>0</xdr:row>
      <xdr:rowOff>0</xdr:rowOff>
    </xdr:from>
    <xdr:to>
      <xdr:col>6</xdr:col>
      <xdr:colOff>28575</xdr:colOff>
      <xdr:row>0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4029075" y="0"/>
          <a:ext cx="800100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952500</xdr:colOff>
      <xdr:row>0</xdr:row>
      <xdr:rowOff>0</xdr:rowOff>
    </xdr:from>
    <xdr:to>
      <xdr:col>6</xdr:col>
      <xdr:colOff>28575</xdr:colOff>
      <xdr:row>0</xdr:row>
      <xdr:rowOff>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4029075" y="0"/>
          <a:ext cx="800100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952500</xdr:colOff>
      <xdr:row>0</xdr:row>
      <xdr:rowOff>0</xdr:rowOff>
    </xdr:from>
    <xdr:to>
      <xdr:col>6</xdr:col>
      <xdr:colOff>28575</xdr:colOff>
      <xdr:row>0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4029075" y="0"/>
          <a:ext cx="800100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952500</xdr:colOff>
      <xdr:row>0</xdr:row>
      <xdr:rowOff>0</xdr:rowOff>
    </xdr:from>
    <xdr:to>
      <xdr:col>6</xdr:col>
      <xdr:colOff>28575</xdr:colOff>
      <xdr:row>0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4029075" y="0"/>
          <a:ext cx="800100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952500</xdr:colOff>
      <xdr:row>0</xdr:row>
      <xdr:rowOff>0</xdr:rowOff>
    </xdr:from>
    <xdr:to>
      <xdr:col>6</xdr:col>
      <xdr:colOff>28575</xdr:colOff>
      <xdr:row>0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4029075" y="0"/>
          <a:ext cx="800100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952500</xdr:colOff>
      <xdr:row>0</xdr:row>
      <xdr:rowOff>0</xdr:rowOff>
    </xdr:from>
    <xdr:to>
      <xdr:col>6</xdr:col>
      <xdr:colOff>28575</xdr:colOff>
      <xdr:row>0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4029075" y="0"/>
          <a:ext cx="800100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952500</xdr:colOff>
      <xdr:row>0</xdr:row>
      <xdr:rowOff>0</xdr:rowOff>
    </xdr:from>
    <xdr:to>
      <xdr:col>6</xdr:col>
      <xdr:colOff>28575</xdr:colOff>
      <xdr:row>0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4029075" y="0"/>
          <a:ext cx="800100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914400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10115550" y="0"/>
          <a:ext cx="76200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914400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10115550" y="0"/>
          <a:ext cx="76200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914400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10115550" y="0"/>
          <a:ext cx="76200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914400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10115550" y="0"/>
          <a:ext cx="76200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914400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10115550" y="0"/>
          <a:ext cx="76200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914400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10115550" y="0"/>
          <a:ext cx="76200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914400</xdr:colOff>
      <xdr:row>0</xdr:row>
      <xdr:rowOff>0</xdr:rowOff>
    </xdr:from>
    <xdr:to>
      <xdr:col>12</xdr:col>
      <xdr:colOff>9525</xdr:colOff>
      <xdr:row>0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10115550" y="0"/>
          <a:ext cx="85725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914400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10115550" y="0"/>
          <a:ext cx="76200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895350</xdr:colOff>
      <xdr:row>0</xdr:row>
      <xdr:rowOff>0</xdr:rowOff>
    </xdr:from>
    <xdr:to>
      <xdr:col>12</xdr:col>
      <xdr:colOff>9525</xdr:colOff>
      <xdr:row>0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10096500" y="0"/>
          <a:ext cx="104775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895350</xdr:colOff>
      <xdr:row>0</xdr:row>
      <xdr:rowOff>0</xdr:rowOff>
    </xdr:from>
    <xdr:to>
      <xdr:col>12</xdr:col>
      <xdr:colOff>9525</xdr:colOff>
      <xdr:row>0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10096500" y="0"/>
          <a:ext cx="104775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4</xdr:col>
      <xdr:colOff>161925</xdr:colOff>
      <xdr:row>0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371475" y="0"/>
          <a:ext cx="2962275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4</xdr:col>
      <xdr:colOff>161925</xdr:colOff>
      <xdr:row>0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371475" y="0"/>
          <a:ext cx="2962275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4</xdr:col>
      <xdr:colOff>161925</xdr:colOff>
      <xdr:row>0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371475" y="0"/>
          <a:ext cx="2962275" cy="0"/>
        </a:xfrm>
        <a:prstGeom prst="line">
          <a:avLst/>
        </a:prstGeom>
        <a:noFill/>
        <a:ln w="93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orge\indatrop\IMPORT\IMP2001\IM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TAS"/>
      <sheetName val="clk"/>
      <sheetName val="LATAS01"/>
      <sheetName val="UREA"/>
      <sheetName val="LATAS02"/>
      <sheetName val="LATAS03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64"/>
  <sheetViews>
    <sheetView tabSelected="1" view="pageBreakPreview" topLeftCell="A22" zoomScaleNormal="100" zoomScaleSheetLayoutView="100" workbookViewId="0">
      <selection activeCell="F33" sqref="F33"/>
    </sheetView>
  </sheetViews>
  <sheetFormatPr baseColWidth="10" defaultRowHeight="12.75" x14ac:dyDescent="0.2"/>
  <cols>
    <col min="1" max="1" width="5.5703125" customWidth="1"/>
    <col min="2" max="2" width="15.42578125" customWidth="1"/>
    <col min="3" max="3" width="19.5703125" customWidth="1"/>
    <col min="4" max="4" width="7" customWidth="1"/>
    <col min="5" max="5" width="12.85546875" customWidth="1"/>
    <col min="6" max="6" width="11.5703125" customWidth="1"/>
    <col min="7" max="7" width="14.140625" customWidth="1"/>
    <col min="8" max="10" width="13.42578125" customWidth="1"/>
    <col min="11" max="11" width="11.5703125" customWidth="1"/>
    <col min="12" max="12" width="14.85546875" customWidth="1"/>
    <col min="13" max="13" width="12.42578125" customWidth="1"/>
    <col min="14" max="14" width="12.140625" customWidth="1"/>
    <col min="15" max="15" width="10" customWidth="1"/>
  </cols>
  <sheetData>
    <row r="1" spans="1:15" ht="15" thickTop="1" x14ac:dyDescent="0.2">
      <c r="A1" s="1"/>
      <c r="B1" s="159"/>
      <c r="C1" s="2"/>
      <c r="D1" s="2"/>
      <c r="E1" s="2"/>
      <c r="F1" s="2"/>
      <c r="G1" s="2"/>
      <c r="H1" s="2"/>
      <c r="I1" s="3"/>
      <c r="J1" s="2"/>
      <c r="K1" s="3"/>
      <c r="L1" s="4"/>
      <c r="M1" s="5"/>
      <c r="N1" s="5"/>
      <c r="O1" s="5"/>
    </row>
    <row r="2" spans="1:15" ht="14.25" x14ac:dyDescent="0.2">
      <c r="A2" s="6"/>
      <c r="B2" s="7" t="s">
        <v>0</v>
      </c>
      <c r="C2" s="8"/>
      <c r="D2" s="8"/>
      <c r="E2" s="8"/>
      <c r="F2" s="8"/>
      <c r="G2" s="8"/>
      <c r="H2" s="8"/>
      <c r="I2" s="9"/>
      <c r="J2" s="8"/>
      <c r="K2" s="9"/>
      <c r="L2" s="4"/>
      <c r="M2" s="5"/>
      <c r="N2" s="5"/>
      <c r="O2" s="5"/>
    </row>
    <row r="3" spans="1:15" ht="15" x14ac:dyDescent="0.25">
      <c r="A3" s="10"/>
      <c r="B3" s="11"/>
      <c r="C3" s="178" t="s">
        <v>1</v>
      </c>
      <c r="D3" s="178"/>
      <c r="E3" s="178"/>
      <c r="F3" s="178"/>
      <c r="G3" s="178"/>
      <c r="H3" s="11"/>
      <c r="I3" s="12"/>
      <c r="J3" s="11"/>
      <c r="K3" s="12"/>
      <c r="L3" s="13"/>
      <c r="M3" s="5"/>
      <c r="N3" s="5"/>
      <c r="O3" s="5"/>
    </row>
    <row r="4" spans="1:15" ht="15" x14ac:dyDescent="0.25">
      <c r="A4" s="6"/>
      <c r="B4" s="8"/>
      <c r="C4" s="178" t="s">
        <v>2</v>
      </c>
      <c r="D4" s="178"/>
      <c r="E4" s="178"/>
      <c r="F4" s="178"/>
      <c r="G4" s="178"/>
      <c r="H4" s="14" t="s">
        <v>3</v>
      </c>
      <c r="I4" s="158" t="s">
        <v>82</v>
      </c>
      <c r="J4" s="8"/>
      <c r="K4" s="9"/>
      <c r="L4" s="4"/>
      <c r="M4" s="5"/>
      <c r="N4" s="5"/>
      <c r="O4" s="5"/>
    </row>
    <row r="5" spans="1:15" ht="14.25" x14ac:dyDescent="0.2">
      <c r="A5" s="6"/>
      <c r="B5" s="7" t="s">
        <v>4</v>
      </c>
      <c r="C5" s="160" t="s">
        <v>80</v>
      </c>
      <c r="D5" s="8"/>
      <c r="E5" s="8"/>
      <c r="F5" s="8"/>
      <c r="G5" s="172"/>
      <c r="I5" s="17"/>
      <c r="J5" s="18"/>
      <c r="M5" s="19"/>
      <c r="N5" s="19"/>
      <c r="O5" s="5"/>
    </row>
    <row r="6" spans="1:15" ht="14.25" x14ac:dyDescent="0.2">
      <c r="A6" s="6"/>
      <c r="B6" s="7" t="s">
        <v>5</v>
      </c>
      <c r="C6" s="161" t="s">
        <v>81</v>
      </c>
      <c r="D6" s="8"/>
      <c r="E6" s="8"/>
      <c r="F6" s="8"/>
      <c r="G6" s="16"/>
      <c r="H6" s="14" t="s">
        <v>6</v>
      </c>
      <c r="I6" s="20">
        <v>6.96</v>
      </c>
      <c r="J6" s="18"/>
      <c r="M6" s="19"/>
      <c r="N6" s="19"/>
      <c r="O6" s="5"/>
    </row>
    <row r="7" spans="1:15" x14ac:dyDescent="0.2">
      <c r="A7" s="21"/>
      <c r="B7" s="22" t="s">
        <v>7</v>
      </c>
      <c r="C7" s="23"/>
      <c r="D7" s="23"/>
      <c r="E7" s="24" t="s">
        <v>8</v>
      </c>
      <c r="F7" s="24" t="s">
        <v>9</v>
      </c>
      <c r="G7" s="24" t="s">
        <v>10</v>
      </c>
      <c r="H7" s="24" t="s">
        <v>11</v>
      </c>
      <c r="I7" s="25" t="s">
        <v>12</v>
      </c>
      <c r="J7" s="26"/>
      <c r="M7" s="27"/>
      <c r="N7" s="27"/>
      <c r="O7" s="5"/>
    </row>
    <row r="8" spans="1:15" ht="13.5" thickBot="1" x14ac:dyDescent="0.25">
      <c r="A8" s="28"/>
      <c r="B8" s="29"/>
      <c r="C8" s="30"/>
      <c r="D8" s="30"/>
      <c r="E8" s="31" t="s">
        <v>13</v>
      </c>
      <c r="F8" s="31" t="s">
        <v>14</v>
      </c>
      <c r="G8" s="31" t="s">
        <v>15</v>
      </c>
      <c r="H8" s="32" t="s">
        <v>16</v>
      </c>
      <c r="I8" s="33" t="s">
        <v>16</v>
      </c>
      <c r="J8" s="26"/>
      <c r="M8" s="34"/>
      <c r="N8" s="34"/>
      <c r="O8" s="5"/>
    </row>
    <row r="9" spans="1:15" ht="13.5" thickTop="1" x14ac:dyDescent="0.2">
      <c r="A9" s="35"/>
      <c r="B9" s="36" t="s">
        <v>17</v>
      </c>
      <c r="C9" s="37"/>
      <c r="D9" s="37"/>
      <c r="E9" s="38"/>
      <c r="F9" s="39"/>
      <c r="G9" s="39"/>
      <c r="H9" s="38"/>
      <c r="I9" s="40"/>
      <c r="J9" s="26"/>
      <c r="M9" s="34"/>
      <c r="N9" s="34"/>
      <c r="O9" s="5"/>
    </row>
    <row r="10" spans="1:15" x14ac:dyDescent="0.2">
      <c r="A10" s="41"/>
      <c r="B10" s="42" t="s">
        <v>18</v>
      </c>
      <c r="C10" s="43"/>
      <c r="D10" s="43"/>
      <c r="E10" s="44"/>
      <c r="F10" s="45"/>
      <c r="G10" s="45"/>
      <c r="H10" s="44"/>
      <c r="I10" s="46"/>
      <c r="J10" s="26"/>
      <c r="M10" s="34"/>
      <c r="N10" s="34"/>
      <c r="O10" s="5"/>
    </row>
    <row r="11" spans="1:15" ht="13.5" thickBot="1" x14ac:dyDescent="0.25">
      <c r="A11" s="47"/>
      <c r="B11" s="48" t="s">
        <v>19</v>
      </c>
      <c r="C11" s="49"/>
      <c r="D11" s="49"/>
      <c r="E11" s="50"/>
      <c r="F11" s="51"/>
      <c r="G11" s="51"/>
      <c r="H11" s="50"/>
      <c r="I11" s="52"/>
      <c r="J11" s="26"/>
      <c r="M11" s="34"/>
      <c r="N11" s="34"/>
      <c r="O11" s="5"/>
    </row>
    <row r="12" spans="1:15" ht="13.5" thickTop="1" x14ac:dyDescent="0.2">
      <c r="A12" s="53"/>
      <c r="B12" s="54" t="s">
        <v>20</v>
      </c>
      <c r="C12" s="55"/>
      <c r="D12" s="171" t="s">
        <v>83</v>
      </c>
      <c r="E12" s="56">
        <f>J12</f>
        <v>70906</v>
      </c>
      <c r="F12" s="57"/>
      <c r="G12" s="56"/>
      <c r="H12" s="162">
        <v>70906</v>
      </c>
      <c r="I12" s="169">
        <v>0</v>
      </c>
      <c r="J12" s="26">
        <f>SUM(H12:I12)</f>
        <v>70906</v>
      </c>
      <c r="M12" s="34"/>
      <c r="N12" s="34"/>
      <c r="O12" s="5"/>
    </row>
    <row r="13" spans="1:15" x14ac:dyDescent="0.2">
      <c r="A13" s="58"/>
      <c r="B13" s="59" t="s">
        <v>21</v>
      </c>
      <c r="C13" s="60"/>
      <c r="D13" s="61"/>
      <c r="E13" s="62">
        <f>H13+I13</f>
        <v>0.60199999999999998</v>
      </c>
      <c r="F13" s="63"/>
      <c r="G13" s="64"/>
      <c r="H13" s="163">
        <v>0.60199999999999998</v>
      </c>
      <c r="I13" s="170">
        <v>0</v>
      </c>
      <c r="J13" s="26"/>
      <c r="M13" s="34"/>
      <c r="N13" s="34"/>
      <c r="O13" s="5"/>
    </row>
    <row r="14" spans="1:15" x14ac:dyDescent="0.2">
      <c r="A14" s="65" t="s">
        <v>22</v>
      </c>
      <c r="B14" s="66" t="s">
        <v>23</v>
      </c>
      <c r="C14" s="67"/>
      <c r="D14" s="67"/>
      <c r="E14" s="68">
        <f>J14</f>
        <v>42685.411999999997</v>
      </c>
      <c r="F14" s="68">
        <v>0</v>
      </c>
      <c r="G14" s="68">
        <f>+E14-F14</f>
        <v>42685.411999999997</v>
      </c>
      <c r="H14" s="68">
        <f>H13*H12</f>
        <v>42685.411999999997</v>
      </c>
      <c r="I14" s="68">
        <f>I13*I12</f>
        <v>0</v>
      </c>
      <c r="J14" s="26">
        <f>SUM(H14:I14)</f>
        <v>42685.411999999997</v>
      </c>
      <c r="M14" s="34"/>
      <c r="N14" s="34"/>
      <c r="O14" s="5"/>
    </row>
    <row r="15" spans="1:15" x14ac:dyDescent="0.2">
      <c r="A15" s="70"/>
      <c r="B15" s="71" t="s">
        <v>24</v>
      </c>
      <c r="C15" s="72"/>
      <c r="D15" s="73"/>
      <c r="E15" s="74">
        <f>SUM(E14)</f>
        <v>42685.411999999997</v>
      </c>
      <c r="F15" s="74">
        <f>SUM(F14)</f>
        <v>0</v>
      </c>
      <c r="G15" s="74">
        <f>SUM(G14)</f>
        <v>42685.411999999997</v>
      </c>
      <c r="H15" s="74">
        <f>H14</f>
        <v>42685.411999999997</v>
      </c>
      <c r="I15" s="69">
        <f>I14</f>
        <v>0</v>
      </c>
      <c r="J15" s="75">
        <f>SUM(J14)</f>
        <v>42685.411999999997</v>
      </c>
      <c r="M15" s="76"/>
      <c r="N15" s="76"/>
      <c r="O15" s="5">
        <f>SUM(J15:N15)</f>
        <v>42685.411999999997</v>
      </c>
    </row>
    <row r="16" spans="1:15" x14ac:dyDescent="0.2">
      <c r="A16" s="77" t="s">
        <v>25</v>
      </c>
      <c r="B16" s="78" t="s">
        <v>26</v>
      </c>
      <c r="C16" s="78"/>
      <c r="D16" s="78"/>
      <c r="E16" s="164">
        <v>230.71</v>
      </c>
      <c r="F16" s="79">
        <v>0</v>
      </c>
      <c r="G16" s="79">
        <f>+E16</f>
        <v>230.71</v>
      </c>
      <c r="H16" s="80">
        <f>ROUND(H$15/$G$15*$G$16,2)</f>
        <v>230.71</v>
      </c>
      <c r="I16" s="81">
        <f>ROUND(I$15/$G$15*$G$16,2)</f>
        <v>0</v>
      </c>
      <c r="J16" s="26">
        <f>SUM(H16:I16)</f>
        <v>230.71</v>
      </c>
      <c r="M16" s="76"/>
      <c r="N16" s="76"/>
      <c r="O16" s="5">
        <f>SUM(J16:N16)</f>
        <v>230.71</v>
      </c>
    </row>
    <row r="17" spans="1:15" x14ac:dyDescent="0.2">
      <c r="A17" s="82"/>
      <c r="B17" s="83" t="s">
        <v>27</v>
      </c>
      <c r="C17" s="83"/>
      <c r="D17" s="83"/>
      <c r="E17" s="84">
        <f t="shared" ref="E17:J17" si="0">SUM(E15:E16)</f>
        <v>42916.121999999996</v>
      </c>
      <c r="F17" s="84">
        <f t="shared" si="0"/>
        <v>0</v>
      </c>
      <c r="G17" s="84">
        <f t="shared" si="0"/>
        <v>42916.121999999996</v>
      </c>
      <c r="H17" s="84">
        <f t="shared" si="0"/>
        <v>42916.121999999996</v>
      </c>
      <c r="I17" s="85">
        <f t="shared" si="0"/>
        <v>0</v>
      </c>
      <c r="J17" s="86">
        <f t="shared" si="0"/>
        <v>42916.121999999996</v>
      </c>
      <c r="M17" s="76"/>
      <c r="N17" s="76"/>
      <c r="O17" s="5">
        <f>SUM(J17:N17)</f>
        <v>42916.121999999996</v>
      </c>
    </row>
    <row r="18" spans="1:15" x14ac:dyDescent="0.2">
      <c r="A18" s="87"/>
      <c r="B18" s="88" t="s">
        <v>28</v>
      </c>
      <c r="C18" s="78"/>
      <c r="D18" s="78"/>
      <c r="E18" s="89"/>
      <c r="F18" s="89"/>
      <c r="G18" s="90"/>
      <c r="H18" s="90"/>
      <c r="I18" s="91"/>
      <c r="J18" s="26">
        <f>+F18-G18</f>
        <v>0</v>
      </c>
      <c r="M18" s="76"/>
      <c r="N18" s="76"/>
      <c r="O18" s="5"/>
    </row>
    <row r="19" spans="1:15" x14ac:dyDescent="0.2">
      <c r="A19" s="58" t="s">
        <v>29</v>
      </c>
      <c r="B19" s="78" t="s">
        <v>77</v>
      </c>
      <c r="C19" s="78"/>
      <c r="D19" s="78"/>
      <c r="E19" s="165">
        <v>0</v>
      </c>
      <c r="F19" s="79">
        <f>0</f>
        <v>0</v>
      </c>
      <c r="G19" s="90">
        <f>+E19-F19</f>
        <v>0</v>
      </c>
      <c r="H19" s="90">
        <f>ROUND($G19/$J$12*H$12,2)</f>
        <v>0</v>
      </c>
      <c r="I19" s="91">
        <f>ROUND($G19/$J$12*I$12,2)</f>
        <v>0</v>
      </c>
      <c r="J19" s="26">
        <f t="shared" ref="J19:J36" si="1">SUM(H19:I19)</f>
        <v>0</v>
      </c>
      <c r="M19" s="76"/>
      <c r="N19" s="76"/>
      <c r="O19" s="5"/>
    </row>
    <row r="20" spans="1:15" x14ac:dyDescent="0.2">
      <c r="A20" s="58" t="s">
        <v>32</v>
      </c>
      <c r="B20" s="78" t="s">
        <v>84</v>
      </c>
      <c r="C20" s="78"/>
      <c r="D20" s="78"/>
      <c r="E20" s="165">
        <v>4875</v>
      </c>
      <c r="F20" s="79">
        <v>0</v>
      </c>
      <c r="G20" s="90">
        <f>+E20-F20</f>
        <v>4875</v>
      </c>
      <c r="H20" s="90">
        <f>ROUND(H$17/$G$17*$G20,2)</f>
        <v>4875</v>
      </c>
      <c r="I20" s="91">
        <f>ROUND(I$17/$G$17*$G20,2)</f>
        <v>0</v>
      </c>
      <c r="J20" s="26">
        <f t="shared" si="1"/>
        <v>4875</v>
      </c>
      <c r="M20" s="76"/>
      <c r="N20" s="76"/>
      <c r="O20" s="5"/>
    </row>
    <row r="21" spans="1:15" x14ac:dyDescent="0.2">
      <c r="A21" s="58" t="s">
        <v>30</v>
      </c>
      <c r="B21" s="78" t="s">
        <v>31</v>
      </c>
      <c r="C21" s="78"/>
      <c r="D21" s="78"/>
      <c r="E21" s="165">
        <v>0</v>
      </c>
      <c r="F21" s="79">
        <f>0</f>
        <v>0</v>
      </c>
      <c r="G21" s="90">
        <f>+E21-F21</f>
        <v>0</v>
      </c>
      <c r="H21" s="90">
        <f>ROUND($G21/$J$12*H$12,2)</f>
        <v>0</v>
      </c>
      <c r="I21" s="91">
        <f>ROUND($G21/$J$12*I$12,2)</f>
        <v>0</v>
      </c>
      <c r="J21" s="26">
        <f t="shared" si="1"/>
        <v>0</v>
      </c>
      <c r="M21" s="76"/>
      <c r="N21" s="76"/>
      <c r="O21" s="5">
        <f>SUM(J21:N21)</f>
        <v>0</v>
      </c>
    </row>
    <row r="22" spans="1:15" x14ac:dyDescent="0.2">
      <c r="A22" s="65"/>
      <c r="B22" s="92" t="s">
        <v>75</v>
      </c>
      <c r="C22" s="83"/>
      <c r="D22" s="83"/>
      <c r="E22" s="84">
        <f>SUM(E17:E21)</f>
        <v>47791.121999999996</v>
      </c>
      <c r="F22" s="84">
        <f>SUM(F17:F21)</f>
        <v>0</v>
      </c>
      <c r="G22" s="84">
        <f>SUM(G17:G21)</f>
        <v>47791.121999999996</v>
      </c>
      <c r="H22" s="84">
        <f>SUM(H17:H21)</f>
        <v>47791.121999999996</v>
      </c>
      <c r="I22" s="85">
        <f>SUM(I17:I21)</f>
        <v>0</v>
      </c>
      <c r="J22" s="26">
        <f t="shared" si="1"/>
        <v>47791.121999999996</v>
      </c>
      <c r="M22" s="76" t="e">
        <f>+G17+G21+#REF!</f>
        <v>#REF!</v>
      </c>
      <c r="N22" s="76" t="e">
        <f>+J22-M22</f>
        <v>#REF!</v>
      </c>
      <c r="O22" s="5" t="e">
        <f>SUM(J22:N22)</f>
        <v>#REF!</v>
      </c>
    </row>
    <row r="23" spans="1:15" x14ac:dyDescent="0.2">
      <c r="A23" s="58" t="s">
        <v>32</v>
      </c>
      <c r="B23" s="78" t="s">
        <v>85</v>
      </c>
      <c r="C23" s="78"/>
      <c r="D23" s="78"/>
      <c r="E23" s="165">
        <v>4875</v>
      </c>
      <c r="F23" s="79">
        <v>0</v>
      </c>
      <c r="G23" s="90">
        <f>+E23-F23</f>
        <v>4875</v>
      </c>
      <c r="H23" s="90">
        <f>ROUND($G23/$J$12*H$12,2)</f>
        <v>4875</v>
      </c>
      <c r="I23" s="91">
        <f>ROUND($G23/$J$12*I$12,2)</f>
        <v>0</v>
      </c>
      <c r="J23" s="26">
        <f t="shared" si="1"/>
        <v>4875</v>
      </c>
      <c r="M23" s="76"/>
      <c r="N23" s="76"/>
      <c r="O23" s="5">
        <f>SUM(J23:N23)</f>
        <v>4875</v>
      </c>
    </row>
    <row r="24" spans="1:15" x14ac:dyDescent="0.2">
      <c r="A24" s="58" t="s">
        <v>33</v>
      </c>
      <c r="B24" s="78" t="s">
        <v>34</v>
      </c>
      <c r="C24" s="78"/>
      <c r="D24" s="78"/>
      <c r="E24" s="165">
        <f>E14*3%</f>
        <v>1280.5623599999999</v>
      </c>
      <c r="F24" s="79">
        <f>ROUND(E24*0.13,2)</f>
        <v>166.47</v>
      </c>
      <c r="G24" s="90">
        <f>+E24-F24</f>
        <v>1114.0923599999999</v>
      </c>
      <c r="H24" s="90">
        <f>ROUND(H$22/$G$22*$G24,2)</f>
        <v>1114.0899999999999</v>
      </c>
      <c r="I24" s="91">
        <f>ROUND(I$22/$G$22*$G24,2)</f>
        <v>0</v>
      </c>
      <c r="J24" s="26">
        <f t="shared" si="1"/>
        <v>1114.0899999999999</v>
      </c>
      <c r="M24" s="76"/>
      <c r="N24" s="76"/>
      <c r="O24" s="5"/>
    </row>
    <row r="25" spans="1:15" x14ac:dyDescent="0.2">
      <c r="A25" s="58" t="s">
        <v>35</v>
      </c>
      <c r="B25" s="78" t="s">
        <v>70</v>
      </c>
      <c r="C25" s="78"/>
      <c r="D25" s="78"/>
      <c r="E25" s="165">
        <v>0</v>
      </c>
      <c r="F25" s="79">
        <f>ROUND(E25*0.13,2)</f>
        <v>0</v>
      </c>
      <c r="G25" s="90">
        <f>+E25-F25</f>
        <v>0</v>
      </c>
      <c r="H25" s="90">
        <f>ROUND($G25/$J$12*H$12,2)</f>
        <v>0</v>
      </c>
      <c r="I25" s="91">
        <f>ROUND($G25/$J$12*I$12,2)</f>
        <v>0</v>
      </c>
      <c r="J25" s="26">
        <f t="shared" si="1"/>
        <v>0</v>
      </c>
      <c r="M25" s="76"/>
      <c r="N25" s="76"/>
      <c r="O25" s="5"/>
    </row>
    <row r="26" spans="1:15" x14ac:dyDescent="0.2">
      <c r="A26" s="58" t="s">
        <v>35</v>
      </c>
      <c r="B26" s="78" t="s">
        <v>36</v>
      </c>
      <c r="C26" s="78"/>
      <c r="D26" s="78"/>
      <c r="E26" s="165">
        <v>0</v>
      </c>
      <c r="F26" s="79">
        <f>ROUND(E26*0.13,2)</f>
        <v>0</v>
      </c>
      <c r="G26" s="90">
        <f>+E26-F26</f>
        <v>0</v>
      </c>
      <c r="H26" s="90">
        <f>ROUND($G26/$J$12*H$12,2)</f>
        <v>0</v>
      </c>
      <c r="I26" s="91">
        <f>ROUND($G26/$J$12*I$12,2)</f>
        <v>0</v>
      </c>
      <c r="J26" s="26">
        <f t="shared" si="1"/>
        <v>0</v>
      </c>
      <c r="M26" s="76"/>
      <c r="N26" s="76"/>
      <c r="O26" s="5"/>
    </row>
    <row r="27" spans="1:15" x14ac:dyDescent="0.2">
      <c r="A27" s="87"/>
      <c r="B27" s="93" t="s">
        <v>37</v>
      </c>
      <c r="C27" s="30"/>
      <c r="D27" s="30"/>
      <c r="E27" s="94">
        <f>SUM(E28:E35)</f>
        <v>12911.006300388044</v>
      </c>
      <c r="F27" s="94">
        <f>SUM(F28:F35)</f>
        <v>7890.1129894799988</v>
      </c>
      <c r="G27" s="95">
        <f>SUM(G28:G35)</f>
        <v>5020.8933109080463</v>
      </c>
      <c r="H27" s="94">
        <f>SUM(H28:H35)</f>
        <v>12874.885189479999</v>
      </c>
      <c r="I27" s="96">
        <f>SUM(I28:I35)</f>
        <v>0</v>
      </c>
      <c r="J27" s="26">
        <f t="shared" si="1"/>
        <v>12874.885189479999</v>
      </c>
      <c r="M27" s="76"/>
      <c r="N27" s="76"/>
      <c r="O27" s="5">
        <f>SUM(J27:N27)</f>
        <v>12874.885189479999</v>
      </c>
    </row>
    <row r="28" spans="1:15" x14ac:dyDescent="0.2">
      <c r="A28" s="58" t="s">
        <v>38</v>
      </c>
      <c r="B28" s="14" t="s">
        <v>39</v>
      </c>
      <c r="C28" s="78"/>
      <c r="D28" s="78"/>
      <c r="E28" s="79">
        <f>J28</f>
        <v>4779.1121999999996</v>
      </c>
      <c r="F28" s="79">
        <v>0</v>
      </c>
      <c r="G28" s="90">
        <f t="shared" ref="G28:G35" si="2">+E28-F28</f>
        <v>4779.1121999999996</v>
      </c>
      <c r="H28" s="165">
        <f>H22*10%</f>
        <v>4779.1121999999996</v>
      </c>
      <c r="I28" s="166"/>
      <c r="J28" s="26">
        <f t="shared" si="1"/>
        <v>4779.1121999999996</v>
      </c>
      <c r="M28" s="76"/>
      <c r="N28" s="76"/>
      <c r="O28" s="5">
        <f>SUM(J28:N28)</f>
        <v>4779.1121999999996</v>
      </c>
    </row>
    <row r="29" spans="1:15" x14ac:dyDescent="0.2">
      <c r="A29" s="77" t="s">
        <v>40</v>
      </c>
      <c r="B29" s="14" t="s">
        <v>41</v>
      </c>
      <c r="C29" s="78"/>
      <c r="D29" s="78"/>
      <c r="E29" s="79">
        <f>(E22+E28)*0.1494</f>
        <v>7853.9929894799989</v>
      </c>
      <c r="F29" s="79">
        <f>+E29</f>
        <v>7853.9929894799989</v>
      </c>
      <c r="G29" s="90">
        <f t="shared" si="2"/>
        <v>0</v>
      </c>
      <c r="H29" s="90">
        <f>(H22+H28)*0.1494</f>
        <v>7853.9929894799989</v>
      </c>
      <c r="I29" s="90">
        <f>(I22+I28)*0.1494</f>
        <v>0</v>
      </c>
      <c r="J29" s="26">
        <f t="shared" si="1"/>
        <v>7853.9929894799989</v>
      </c>
      <c r="M29" s="76"/>
      <c r="N29" s="76"/>
      <c r="O29" s="5"/>
    </row>
    <row r="30" spans="1:15" x14ac:dyDescent="0.2">
      <c r="A30" s="58" t="s">
        <v>42</v>
      </c>
      <c r="B30" s="14" t="s">
        <v>43</v>
      </c>
      <c r="C30" s="78"/>
      <c r="D30" s="78"/>
      <c r="E30" s="165">
        <v>0</v>
      </c>
      <c r="F30" s="79">
        <f t="shared" ref="F30:F35" si="3">ROUND(E30*0.13,2)</f>
        <v>0</v>
      </c>
      <c r="G30" s="90">
        <f t="shared" si="2"/>
        <v>0</v>
      </c>
      <c r="H30" s="79">
        <f>ROUND($G30/$J$12*H$12,2)</f>
        <v>0</v>
      </c>
      <c r="I30" s="91">
        <f t="shared" ref="I30" si="4">ROUND(I$22/$G$22*$G30,2)</f>
        <v>0</v>
      </c>
      <c r="J30" s="26">
        <f t="shared" si="1"/>
        <v>0</v>
      </c>
      <c r="M30" s="76"/>
      <c r="N30" s="76"/>
      <c r="O30" s="5"/>
    </row>
    <row r="31" spans="1:15" x14ac:dyDescent="0.2">
      <c r="A31" s="58" t="s">
        <v>44</v>
      </c>
      <c r="B31" s="14" t="s">
        <v>45</v>
      </c>
      <c r="C31" s="78"/>
      <c r="D31" s="78"/>
      <c r="E31" s="165">
        <v>0</v>
      </c>
      <c r="F31" s="79">
        <f t="shared" si="3"/>
        <v>0</v>
      </c>
      <c r="G31" s="90">
        <f t="shared" si="2"/>
        <v>0</v>
      </c>
      <c r="H31" s="79">
        <f>ROUND($G31/$J$12*H$12,2)</f>
        <v>0</v>
      </c>
      <c r="I31" s="91">
        <f>ROUND($G31/$J$12*I$12,2)</f>
        <v>0</v>
      </c>
      <c r="J31" s="26">
        <f t="shared" si="1"/>
        <v>0</v>
      </c>
      <c r="M31" s="76"/>
      <c r="N31" s="76"/>
      <c r="O31" s="5"/>
    </row>
    <row r="32" spans="1:15" x14ac:dyDescent="0.2">
      <c r="A32" s="58" t="s">
        <v>67</v>
      </c>
      <c r="B32" s="14" t="s">
        <v>68</v>
      </c>
      <c r="C32" s="78"/>
      <c r="D32" s="78"/>
      <c r="E32" s="165">
        <v>0</v>
      </c>
      <c r="F32" s="79">
        <f t="shared" si="3"/>
        <v>0</v>
      </c>
      <c r="G32" s="90">
        <f t="shared" si="2"/>
        <v>0</v>
      </c>
      <c r="H32" s="79">
        <f>ROUND($G32/$J$12*H$12,2)</f>
        <v>0</v>
      </c>
      <c r="I32" s="91">
        <f>ROUND($G32/$J$12*I$12,2)</f>
        <v>0</v>
      </c>
      <c r="J32" s="26">
        <f t="shared" si="1"/>
        <v>0</v>
      </c>
      <c r="M32" s="76"/>
      <c r="N32" s="76"/>
      <c r="O32" s="5">
        <f>SUM(J32:N32)</f>
        <v>0</v>
      </c>
    </row>
    <row r="33" spans="1:15" x14ac:dyDescent="0.2">
      <c r="A33" s="58" t="s">
        <v>46</v>
      </c>
      <c r="B33" s="78" t="s">
        <v>47</v>
      </c>
      <c r="C33" s="78"/>
      <c r="D33" s="78"/>
      <c r="E33" s="165">
        <f>770/6.96</f>
        <v>110.63218390804597</v>
      </c>
      <c r="F33" s="79">
        <f t="shared" si="3"/>
        <v>14.38</v>
      </c>
      <c r="G33" s="90">
        <f t="shared" si="2"/>
        <v>96.252183908045978</v>
      </c>
      <c r="H33" s="79">
        <f t="shared" ref="H33:I35" si="5">ROUND(H$22/$G$22*$G33,2)</f>
        <v>96.25</v>
      </c>
      <c r="I33" s="91">
        <f t="shared" si="5"/>
        <v>0</v>
      </c>
      <c r="J33" s="26">
        <f t="shared" si="1"/>
        <v>96.25</v>
      </c>
      <c r="M33" s="76"/>
      <c r="N33" s="76"/>
      <c r="O33" s="5"/>
    </row>
    <row r="34" spans="1:15" x14ac:dyDescent="0.2">
      <c r="A34" s="58" t="s">
        <v>48</v>
      </c>
      <c r="B34" s="78" t="s">
        <v>49</v>
      </c>
      <c r="C34" s="78"/>
      <c r="D34" s="78"/>
      <c r="E34" s="165">
        <f>E22*0.35%</f>
        <v>167.26892699999996</v>
      </c>
      <c r="F34" s="79">
        <f t="shared" si="3"/>
        <v>21.74</v>
      </c>
      <c r="G34" s="90">
        <f t="shared" si="2"/>
        <v>145.52892699999995</v>
      </c>
      <c r="H34" s="79">
        <f t="shared" si="5"/>
        <v>145.53</v>
      </c>
      <c r="I34" s="91">
        <f t="shared" si="5"/>
        <v>0</v>
      </c>
      <c r="J34" s="26">
        <f t="shared" si="1"/>
        <v>145.53</v>
      </c>
      <c r="M34" s="76"/>
      <c r="N34" s="76"/>
      <c r="O34" s="5">
        <f>SUM(J34:N34)</f>
        <v>145.53</v>
      </c>
    </row>
    <row r="35" spans="1:15" ht="14.25" x14ac:dyDescent="0.2">
      <c r="A35" s="58" t="s">
        <v>46</v>
      </c>
      <c r="B35" s="14" t="s">
        <v>71</v>
      </c>
      <c r="C35" s="78"/>
      <c r="D35" s="78"/>
      <c r="E35" s="165">
        <v>0</v>
      </c>
      <c r="F35" s="79">
        <f t="shared" si="3"/>
        <v>0</v>
      </c>
      <c r="G35" s="79">
        <f t="shared" si="2"/>
        <v>0</v>
      </c>
      <c r="H35" s="79">
        <f t="shared" si="5"/>
        <v>0</v>
      </c>
      <c r="I35" s="91">
        <f t="shared" si="5"/>
        <v>0</v>
      </c>
      <c r="J35" s="26">
        <f t="shared" si="1"/>
        <v>0</v>
      </c>
      <c r="M35" s="97">
        <f>ROUND(M15*3*60/36000,2)</f>
        <v>0</v>
      </c>
      <c r="N35" s="76"/>
      <c r="O35" s="5">
        <f>SUM(J35:N35)</f>
        <v>0</v>
      </c>
    </row>
    <row r="36" spans="1:15" ht="13.5" thickBot="1" x14ac:dyDescent="0.25">
      <c r="A36" s="98"/>
      <c r="B36" s="99"/>
      <c r="C36" s="100" t="s">
        <v>50</v>
      </c>
      <c r="D36" s="99"/>
      <c r="E36" s="101">
        <f>SUM(E22:E27)</f>
        <v>66857.690660388049</v>
      </c>
      <c r="F36" s="101">
        <f>SUM(F22:F27)</f>
        <v>8056.582989479999</v>
      </c>
      <c r="G36" s="101">
        <f>SUM(G22:G27)</f>
        <v>58801.107670908044</v>
      </c>
      <c r="H36" s="101">
        <f>SUM(H22:H27)</f>
        <v>66655.097189479988</v>
      </c>
      <c r="I36" s="102">
        <f>SUM(I22:I27)</f>
        <v>0</v>
      </c>
      <c r="J36" s="26">
        <f t="shared" si="1"/>
        <v>66655.097189479988</v>
      </c>
      <c r="M36" s="76"/>
      <c r="N36" s="76"/>
      <c r="O36" s="5">
        <f>SUM(J36:N36)</f>
        <v>66655.097189479988</v>
      </c>
    </row>
    <row r="37" spans="1:15" ht="14.25" thickTop="1" thickBot="1" x14ac:dyDescent="0.25">
      <c r="A37" s="103"/>
      <c r="B37" s="104"/>
      <c r="C37" s="104"/>
      <c r="D37" s="104"/>
      <c r="E37" s="104"/>
      <c r="F37" s="104"/>
      <c r="G37" s="104"/>
      <c r="H37" s="104"/>
      <c r="I37" s="105"/>
      <c r="J37" s="78"/>
    </row>
    <row r="38" spans="1:15" ht="13.5" thickTop="1" x14ac:dyDescent="0.2">
      <c r="A38" s="103"/>
      <c r="B38" s="104"/>
      <c r="C38" s="179" t="str">
        <f>+C3</f>
        <v>HOJA DE COSTO  COMEX No.</v>
      </c>
      <c r="D38" s="179"/>
      <c r="E38" s="179"/>
      <c r="F38" s="179"/>
      <c r="G38" s="179"/>
      <c r="H38" s="104"/>
      <c r="I38" s="105"/>
      <c r="J38" s="78"/>
    </row>
    <row r="39" spans="1:15" x14ac:dyDescent="0.2">
      <c r="A39" s="106"/>
      <c r="B39" s="107"/>
      <c r="C39" s="180" t="str">
        <f>+C4</f>
        <v>COSTO ESTIMADOS EN $US</v>
      </c>
      <c r="D39" s="180"/>
      <c r="E39" s="180"/>
      <c r="F39" s="180"/>
      <c r="G39" s="180"/>
      <c r="H39" s="107"/>
      <c r="I39" s="108"/>
      <c r="J39" s="78"/>
    </row>
    <row r="40" spans="1:15" x14ac:dyDescent="0.2">
      <c r="A40" s="109"/>
      <c r="B40" s="110"/>
      <c r="C40" s="78"/>
      <c r="D40" s="78"/>
      <c r="E40" s="30"/>
      <c r="F40" s="181" t="s">
        <v>51</v>
      </c>
      <c r="G40" s="181"/>
      <c r="H40" s="181"/>
      <c r="I40" s="182"/>
      <c r="J40" s="78"/>
    </row>
    <row r="41" spans="1:15" ht="14.25" x14ac:dyDescent="0.2">
      <c r="A41" s="111"/>
      <c r="B41" s="7" t="s">
        <v>4</v>
      </c>
      <c r="C41" s="78" t="str">
        <f>+C5</f>
        <v>papelera central sa</v>
      </c>
      <c r="D41" s="78"/>
      <c r="E41" s="112"/>
      <c r="F41" s="78"/>
      <c r="G41" s="78"/>
      <c r="H41" s="14" t="str">
        <f>+H4</f>
        <v>INCOTERM:</v>
      </c>
      <c r="I41" s="113" t="str">
        <f>I4</f>
        <v>FCA-VILLETA</v>
      </c>
      <c r="J41" s="114"/>
    </row>
    <row r="42" spans="1:15" x14ac:dyDescent="0.2">
      <c r="A42" s="111"/>
      <c r="B42" s="115" t="s">
        <v>52</v>
      </c>
      <c r="C42" s="78" t="str">
        <f>+C6</f>
        <v>Papel Onda sin encolar 175g/m2 FORMATO 75 mm</v>
      </c>
      <c r="D42" s="78"/>
      <c r="E42" s="112"/>
      <c r="F42" s="78"/>
      <c r="G42" s="78"/>
      <c r="H42" s="14" t="s">
        <v>53</v>
      </c>
      <c r="I42" s="116">
        <f>I6</f>
        <v>6.96</v>
      </c>
      <c r="J42" s="117"/>
    </row>
    <row r="43" spans="1:15" x14ac:dyDescent="0.2">
      <c r="A43" s="118" t="s">
        <v>54</v>
      </c>
      <c r="B43" s="119" t="s">
        <v>55</v>
      </c>
      <c r="C43" s="183" t="s">
        <v>7</v>
      </c>
      <c r="D43" s="184"/>
      <c r="E43" s="185"/>
      <c r="F43" s="24" t="s">
        <v>56</v>
      </c>
      <c r="G43" s="24" t="s">
        <v>56</v>
      </c>
      <c r="H43" s="120" t="s">
        <v>57</v>
      </c>
      <c r="I43" s="121" t="s">
        <v>58</v>
      </c>
      <c r="J43" s="122"/>
    </row>
    <row r="44" spans="1:15" x14ac:dyDescent="0.2">
      <c r="A44" s="123"/>
      <c r="B44" s="124" t="s">
        <v>78</v>
      </c>
      <c r="C44" s="125"/>
      <c r="D44" s="125"/>
      <c r="E44" s="126"/>
      <c r="F44" s="127" t="s">
        <v>79</v>
      </c>
      <c r="G44" s="127" t="s">
        <v>59</v>
      </c>
      <c r="H44" s="127" t="s">
        <v>60</v>
      </c>
      <c r="I44" s="128" t="s">
        <v>61</v>
      </c>
      <c r="J44" s="30"/>
    </row>
    <row r="45" spans="1:15" x14ac:dyDescent="0.2">
      <c r="A45" s="129" t="s">
        <v>62</v>
      </c>
      <c r="B45" s="130">
        <f>+H12</f>
        <v>70906</v>
      </c>
      <c r="C45" s="167"/>
      <c r="D45" s="30"/>
      <c r="E45" s="131"/>
      <c r="F45" s="132">
        <f>+G45/B45</f>
        <v>0.94290596931695558</v>
      </c>
      <c r="G45" s="68">
        <f>+E36</f>
        <v>66857.690660388049</v>
      </c>
      <c r="H45" s="133"/>
      <c r="I45" s="134"/>
      <c r="J45" s="135"/>
    </row>
    <row r="46" spans="1:15" x14ac:dyDescent="0.2">
      <c r="A46" s="129" t="s">
        <v>69</v>
      </c>
      <c r="B46" s="130">
        <f>+I12</f>
        <v>0</v>
      </c>
      <c r="C46" s="168"/>
      <c r="D46" s="30"/>
      <c r="E46" s="131"/>
      <c r="F46" s="132" t="e">
        <f>+G46/B46</f>
        <v>#DIV/0!</v>
      </c>
      <c r="G46" s="136">
        <f>+I36</f>
        <v>0</v>
      </c>
      <c r="H46" s="133"/>
      <c r="I46" s="134"/>
      <c r="J46" s="135"/>
    </row>
    <row r="47" spans="1:15" x14ac:dyDescent="0.2">
      <c r="A47" s="129"/>
      <c r="B47" s="130"/>
      <c r="C47" s="30"/>
      <c r="D47" s="30"/>
      <c r="E47" s="131"/>
      <c r="F47" s="136"/>
      <c r="G47" s="136"/>
      <c r="H47" s="133"/>
      <c r="I47" s="134"/>
      <c r="J47" s="135"/>
    </row>
    <row r="48" spans="1:15" ht="13.5" thickBot="1" x14ac:dyDescent="0.25">
      <c r="A48" s="137"/>
      <c r="B48" s="138">
        <f>SUM(B45:B47)</f>
        <v>70906</v>
      </c>
      <c r="C48" s="139"/>
      <c r="D48" s="140" t="s">
        <v>63</v>
      </c>
      <c r="E48" s="141"/>
      <c r="F48" s="142"/>
      <c r="G48" s="143">
        <f>SUM(G45:G47)</f>
        <v>66857.690660388049</v>
      </c>
      <c r="H48" s="144"/>
      <c r="I48" s="145"/>
      <c r="J48" s="146"/>
    </row>
    <row r="49" spans="1:10" ht="14.25" thickTop="1" thickBot="1" x14ac:dyDescent="0.25">
      <c r="A49" s="147"/>
      <c r="B49" s="148"/>
      <c r="C49" s="78"/>
      <c r="D49" s="135"/>
      <c r="G49" s="148"/>
      <c r="H49" s="146"/>
      <c r="I49" s="149"/>
      <c r="J49" s="146"/>
    </row>
    <row r="50" spans="1:10" ht="13.5" thickBot="1" x14ac:dyDescent="0.25">
      <c r="A50" s="150"/>
      <c r="B50" s="78"/>
      <c r="C50" s="78"/>
      <c r="D50" s="78"/>
      <c r="E50" s="151" t="s">
        <v>76</v>
      </c>
      <c r="F50" s="152">
        <f>F45*$I$6</f>
        <v>6.5626255464460108</v>
      </c>
      <c r="G50" s="78"/>
      <c r="H50" s="78">
        <f>6.56/20</f>
        <v>0.32799999999999996</v>
      </c>
      <c r="I50" s="153"/>
      <c r="J50" s="78"/>
    </row>
    <row r="51" spans="1:10" x14ac:dyDescent="0.2">
      <c r="A51" s="150"/>
      <c r="B51" s="78"/>
      <c r="C51" s="78"/>
      <c r="D51" s="78"/>
      <c r="E51" s="154"/>
      <c r="F51" s="155"/>
      <c r="G51" s="78"/>
      <c r="H51" s="78"/>
      <c r="I51" s="153"/>
      <c r="J51" s="78"/>
    </row>
    <row r="52" spans="1:10" x14ac:dyDescent="0.2">
      <c r="A52" s="156" t="s">
        <v>64</v>
      </c>
      <c r="B52" s="78"/>
      <c r="C52" s="78"/>
      <c r="D52" s="78"/>
      <c r="E52" s="154"/>
      <c r="F52" s="155"/>
      <c r="G52" s="78"/>
      <c r="H52" s="78"/>
      <c r="I52" s="153"/>
      <c r="J52" s="78"/>
    </row>
    <row r="53" spans="1:10" x14ac:dyDescent="0.2">
      <c r="A53" s="156" t="s">
        <v>72</v>
      </c>
      <c r="B53" s="78"/>
      <c r="C53" s="78"/>
      <c r="D53" s="78"/>
      <c r="E53" s="154"/>
      <c r="F53" s="155"/>
      <c r="G53" s="78"/>
      <c r="H53" s="78"/>
      <c r="I53" s="153"/>
      <c r="J53" s="78"/>
    </row>
    <row r="54" spans="1:10" x14ac:dyDescent="0.2">
      <c r="A54" s="156" t="s">
        <v>73</v>
      </c>
      <c r="B54" s="78"/>
      <c r="C54" s="78"/>
      <c r="D54" s="78"/>
      <c r="E54" s="154"/>
      <c r="F54" s="155"/>
      <c r="G54" s="78"/>
      <c r="H54" s="78"/>
      <c r="I54" s="153"/>
      <c r="J54" s="78"/>
    </row>
    <row r="55" spans="1:10" x14ac:dyDescent="0.2">
      <c r="A55" s="156" t="s">
        <v>74</v>
      </c>
      <c r="B55" s="78"/>
      <c r="C55" s="78"/>
      <c r="D55" s="78"/>
      <c r="E55" s="154"/>
      <c r="F55" s="155"/>
      <c r="G55" s="78"/>
      <c r="H55" s="78"/>
      <c r="I55" s="153"/>
      <c r="J55" s="78"/>
    </row>
    <row r="56" spans="1:10" x14ac:dyDescent="0.2">
      <c r="A56" s="150"/>
      <c r="B56" s="78"/>
      <c r="C56" s="78"/>
      <c r="D56" s="78"/>
      <c r="E56" s="154"/>
      <c r="F56" s="155"/>
      <c r="G56" s="78"/>
      <c r="H56" s="78"/>
      <c r="I56" s="153"/>
      <c r="J56" s="78"/>
    </row>
    <row r="57" spans="1:10" x14ac:dyDescent="0.2">
      <c r="A57" s="150"/>
      <c r="B57" s="78"/>
      <c r="C57" s="78"/>
      <c r="D57" s="78"/>
      <c r="E57" s="154"/>
      <c r="F57" s="155"/>
      <c r="G57" s="78"/>
      <c r="H57" s="78"/>
      <c r="I57" s="153"/>
      <c r="J57" s="78"/>
    </row>
    <row r="58" spans="1:10" x14ac:dyDescent="0.2">
      <c r="A58" s="150"/>
      <c r="B58" s="78"/>
      <c r="C58" s="78"/>
      <c r="D58" s="78"/>
      <c r="E58" s="154"/>
      <c r="F58" s="155"/>
      <c r="G58" s="78"/>
      <c r="H58" s="78"/>
      <c r="I58" s="153"/>
      <c r="J58" s="78"/>
    </row>
    <row r="59" spans="1:10" x14ac:dyDescent="0.2">
      <c r="A59" s="150"/>
      <c r="B59" s="78"/>
      <c r="C59" s="78"/>
      <c r="D59" s="78"/>
      <c r="E59" s="154"/>
      <c r="F59" s="155"/>
      <c r="G59" s="78"/>
      <c r="H59" s="78"/>
      <c r="I59" s="153"/>
      <c r="J59" s="78"/>
    </row>
    <row r="60" spans="1:10" x14ac:dyDescent="0.2">
      <c r="A60" s="173" t="s">
        <v>65</v>
      </c>
      <c r="B60" s="174"/>
      <c r="C60" s="174"/>
      <c r="D60" s="174"/>
      <c r="E60" s="135"/>
      <c r="F60" s="135"/>
      <c r="G60" s="174" t="s">
        <v>66</v>
      </c>
      <c r="H60" s="174"/>
      <c r="I60" s="15"/>
      <c r="J60" s="135"/>
    </row>
    <row r="61" spans="1:10" x14ac:dyDescent="0.2">
      <c r="A61" s="157"/>
      <c r="B61" s="14"/>
      <c r="C61" s="14"/>
      <c r="D61" s="14"/>
      <c r="E61" s="135"/>
      <c r="F61" s="135"/>
      <c r="G61" s="135"/>
      <c r="H61" s="135"/>
      <c r="I61" s="15"/>
      <c r="J61" s="135"/>
    </row>
    <row r="62" spans="1:10" x14ac:dyDescent="0.2">
      <c r="A62" s="157"/>
      <c r="B62" s="14"/>
      <c r="C62" s="14"/>
      <c r="D62" s="14"/>
      <c r="E62" s="135"/>
      <c r="F62" s="135"/>
      <c r="G62" s="135"/>
      <c r="H62" s="135"/>
      <c r="I62" s="15"/>
      <c r="J62" s="135"/>
    </row>
    <row r="63" spans="1:10" ht="13.5" thickBot="1" x14ac:dyDescent="0.25">
      <c r="A63" s="175">
        <f ca="1">TODAY()</f>
        <v>44571</v>
      </c>
      <c r="B63" s="176"/>
      <c r="C63" s="176"/>
      <c r="D63" s="176"/>
      <c r="E63" s="176"/>
      <c r="F63" s="176"/>
      <c r="G63" s="176"/>
      <c r="H63" s="176"/>
      <c r="I63" s="177"/>
      <c r="J63" s="135"/>
    </row>
    <row r="64" spans="1:10" ht="13.5" thickTop="1" x14ac:dyDescent="0.2"/>
  </sheetData>
  <mergeCells count="9">
    <mergeCell ref="A60:D60"/>
    <mergeCell ref="G60:H60"/>
    <mergeCell ref="A63:I63"/>
    <mergeCell ref="C3:G3"/>
    <mergeCell ref="C4:G4"/>
    <mergeCell ref="C38:G38"/>
    <mergeCell ref="C39:G39"/>
    <mergeCell ref="F40:I40"/>
    <mergeCell ref="C43:E43"/>
  </mergeCells>
  <pageMargins left="0.67" right="0.23" top="0.49" bottom="0.32" header="0.39" footer="0.22"/>
  <pageSetup scale="84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 de costos</vt:lpstr>
      <vt:lpstr>'hoja de costos'!Área_de_impresión</vt:lpstr>
      <vt:lpstr>'hoja de costos'!BuiltIn_Print_Area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aamusquivar</dc:creator>
  <cp:lastModifiedBy>tuco</cp:lastModifiedBy>
  <cp:lastPrinted>2017-09-12T15:17:14Z</cp:lastPrinted>
  <dcterms:created xsi:type="dcterms:W3CDTF">2017-09-12T14:34:31Z</dcterms:created>
  <dcterms:modified xsi:type="dcterms:W3CDTF">2022-01-10T22:39:29Z</dcterms:modified>
</cp:coreProperties>
</file>