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rnx\Desktop\"/>
    </mc:Choice>
  </mc:AlternateContent>
  <xr:revisionPtr revIDLastSave="0" documentId="13_ncr:1_{EE4A50C6-24B7-4DEF-BB5A-4E2CC801FE0B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Registrazione " sheetId="1" r:id="rId1"/>
    <sheet name="Autenticazione" sheetId="2" r:id="rId2"/>
    <sheet name="Costi blockchain" sheetId="4" r:id="rId3"/>
    <sheet name="Tempo transazion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5" l="1"/>
  <c r="B17" i="5"/>
  <c r="B18" i="5"/>
  <c r="B19" i="5"/>
  <c r="B20" i="5"/>
  <c r="B21" i="5"/>
  <c r="B22" i="5"/>
  <c r="B23" i="5"/>
  <c r="B15" i="5"/>
  <c r="B3" i="4"/>
  <c r="G11" i="4" s="1"/>
  <c r="B4" i="4" a="1"/>
  <c r="B4" i="4" s="1"/>
  <c r="B5" i="4" a="1"/>
  <c r="B5" i="4" s="1"/>
  <c r="C17" i="2"/>
  <c r="D17" i="2"/>
  <c r="E17" i="2"/>
  <c r="F17" i="2"/>
  <c r="G17" i="2"/>
  <c r="H17" i="2"/>
  <c r="I17" i="2"/>
  <c r="J17" i="2"/>
  <c r="K17" i="2"/>
  <c r="L17" i="2"/>
  <c r="M17" i="2"/>
  <c r="B17" i="2"/>
  <c r="M4" i="2"/>
  <c r="M5" i="2"/>
  <c r="M6" i="2"/>
  <c r="B7" i="2"/>
  <c r="M7" i="2" s="1"/>
  <c r="B11" i="2"/>
  <c r="M11" i="2" s="1"/>
  <c r="B10" i="2"/>
  <c r="M10" i="2" s="1"/>
  <c r="B9" i="2"/>
  <c r="M9" i="2" s="1"/>
  <c r="B8" i="2"/>
  <c r="M8" i="2" s="1"/>
  <c r="B6" i="2"/>
  <c r="B5" i="2"/>
  <c r="B4" i="2"/>
  <c r="B3" i="2"/>
  <c r="M3" i="2" s="1"/>
  <c r="H15" i="1"/>
  <c r="I15" i="1"/>
  <c r="J15" i="1"/>
  <c r="G15" i="1"/>
  <c r="J10" i="1"/>
  <c r="I10" i="1"/>
  <c r="H10" i="1"/>
  <c r="G10" i="1"/>
  <c r="J5" i="1"/>
  <c r="I5" i="1"/>
  <c r="H5" i="1"/>
  <c r="G5" i="1"/>
  <c r="E24" i="1"/>
  <c r="E23" i="1"/>
  <c r="E22" i="1"/>
  <c r="E21" i="1"/>
  <c r="E20" i="1"/>
  <c r="E19" i="1"/>
  <c r="E18" i="1"/>
  <c r="E17" i="1"/>
  <c r="E16" i="1"/>
  <c r="E4" i="1"/>
  <c r="E5" i="1"/>
  <c r="E6" i="1"/>
  <c r="E7" i="1"/>
  <c r="E8" i="1"/>
  <c r="E9" i="1"/>
  <c r="E10" i="1"/>
  <c r="E11" i="1"/>
  <c r="E3" i="1"/>
  <c r="G7" i="4" l="1"/>
  <c r="G4" i="4"/>
  <c r="G5" i="4"/>
  <c r="G6" i="4"/>
  <c r="G8" i="4"/>
  <c r="H8" i="4" s="1"/>
  <c r="I5" i="4"/>
  <c r="G9" i="4"/>
  <c r="H9" i="4" s="1"/>
  <c r="H6" i="4"/>
  <c r="G10" i="4"/>
  <c r="H10" i="4"/>
  <c r="H11" i="4"/>
  <c r="I7" i="4"/>
  <c r="I8" i="4"/>
  <c r="I9" i="4"/>
  <c r="H7" i="4"/>
  <c r="I10" i="4"/>
  <c r="I11" i="4"/>
  <c r="I6" i="4"/>
  <c r="H5" i="4"/>
  <c r="I4" i="4"/>
  <c r="H4" i="4"/>
  <c r="G3" i="4"/>
  <c r="I3" i="4" s="1"/>
  <c r="H3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<sst xmlns="http://schemas.openxmlformats.org/spreadsheetml/2006/main" count="114" uniqueCount="67">
  <si>
    <t>Esecuzioni</t>
  </si>
  <si>
    <t>Ottenimento puf (ms)</t>
  </si>
  <si>
    <t>Generazione chiave (ms)</t>
  </si>
  <si>
    <t>tempo registrazione (ms)</t>
  </si>
  <si>
    <t>Totale processo (ms)</t>
  </si>
  <si>
    <t>Registrazione dispositivo 1</t>
  </si>
  <si>
    <t>Registrazione dispositivo 2</t>
  </si>
  <si>
    <t>Media registrazione dispositivo 1</t>
  </si>
  <si>
    <t>Media registrazione dispositivo 2</t>
  </si>
  <si>
    <t>Media registrazione</t>
  </si>
  <si>
    <t>Processo autenticazione</t>
  </si>
  <si>
    <t>A invia dati a B (ms)</t>
  </si>
  <si>
    <t>B avvia autenticazione (ms)</t>
  </si>
  <si>
    <t>Gen msg ServerA (ms)</t>
  </si>
  <si>
    <t>ServerA verifica msg serverA (ms)</t>
  </si>
  <si>
    <t>Generazione msg BA (ms)</t>
  </si>
  <si>
    <t xml:space="preserve">Verifica Mac B (ms) </t>
  </si>
  <si>
    <t>Ottenimento nonce AB (ms)</t>
  </si>
  <si>
    <t>Verifica mac BA (ms)</t>
  </si>
  <si>
    <t>Autenticazione B (ms)</t>
  </si>
  <si>
    <t>Totale (ms)</t>
  </si>
  <si>
    <t>Verifica msg serverB (ms)</t>
  </si>
  <si>
    <t>Autenticazione A (ms)</t>
  </si>
  <si>
    <t>Funzionalità</t>
  </si>
  <si>
    <t>Gas usato</t>
  </si>
  <si>
    <t>In dollari</t>
  </si>
  <si>
    <t>In euro</t>
  </si>
  <si>
    <t xml:space="preserve">Gwei </t>
  </si>
  <si>
    <t>ether</t>
  </si>
  <si>
    <t>Deploy contratto</t>
  </si>
  <si>
    <t>Dati ethereum</t>
  </si>
  <si>
    <t>ethereum utilizzati</t>
  </si>
  <si>
    <t>Costi transazioni sulla blockchain</t>
  </si>
  <si>
    <t>registrazioneDispositivoIoT</t>
  </si>
  <si>
    <t>getCIDs</t>
  </si>
  <si>
    <t>avviaAutenticazione</t>
  </si>
  <si>
    <t>ottieniDatiAutenticazione</t>
  </si>
  <si>
    <t>completaAutenticazioneServer (dispositivo b)</t>
  </si>
  <si>
    <t>completaAutenticazioneServer (dispositivo a)</t>
  </si>
  <si>
    <t>autenticazioneStabilita</t>
  </si>
  <si>
    <t>getInfoDispositivoIot</t>
  </si>
  <si>
    <t>Operazione</t>
  </si>
  <si>
    <t>deploy</t>
  </si>
  <si>
    <t>scrittura</t>
  </si>
  <si>
    <t>lettura</t>
  </si>
  <si>
    <t>Deploy del contratto (ms)</t>
  </si>
  <si>
    <t>registrazioneDispositivoIoT (ms)</t>
  </si>
  <si>
    <t>getInfoDispositivoIot (ms)</t>
  </si>
  <si>
    <t>getCIDs (ms)</t>
  </si>
  <si>
    <t>avviaAutenticazione (ms)</t>
  </si>
  <si>
    <t>ottieniDatiAutenticazione (ms)</t>
  </si>
  <si>
    <t>completaAutenticazioneServer (dispositivo b) (ms)</t>
  </si>
  <si>
    <t>completaAutenticazioneServer (dispositivo a) (ms)</t>
  </si>
  <si>
    <t>autenticazioneStabilita (ms)</t>
  </si>
  <si>
    <t>Tempo esecuzione delle funzioni sulla blockchain</t>
  </si>
  <si>
    <t>Tempo medio esecuzione</t>
  </si>
  <si>
    <t>Funzione</t>
  </si>
  <si>
    <t>Esecuzione 1</t>
  </si>
  <si>
    <t>Esecuzione 2</t>
  </si>
  <si>
    <t>Esecuzione 3</t>
  </si>
  <si>
    <t>Esecuzione 4</t>
  </si>
  <si>
    <t>Esecuzione 5</t>
  </si>
  <si>
    <t>Esecuzione 6</t>
  </si>
  <si>
    <t>Esecuzione 7</t>
  </si>
  <si>
    <t>Esecuzione 8</t>
  </si>
  <si>
    <t>Esecuzione 9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</si>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</sst>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[$$-409]* #,##0.00_);_([$$-409]* \(#,##0.00\);_([$$-409]* &quot;-&quot;??_);_(@_)"/>
    <numFmt numFmtId="165" formatCode="_-[$$-409]* #,##0.00_ ;_-[$$-409]* \-#,##0.00\ ;_-[$$-409]* &quot;-&quot;??_ ;_-@_ "/>
    <numFmt numFmtId="166" formatCode="_([$€-2]\ * #,##0.00_);_([$€-2]\ * \(#,##0.00\);_([$€-2]\ * &quot;-&quot;??_);_(@_)"/>
    <numFmt numFmtId="167" formatCode="_-[$€-2]\ * #,##0.00_-;\-[$€-2]\ * #,##0.00_-;_-[$€-2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3" borderId="3" xfId="0" applyFont="1" applyFill="1" applyBorder="1"/>
    <xf numFmtId="0" fontId="3" fillId="0" borderId="0" xfId="0" applyFont="1"/>
    <xf numFmtId="3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/>
    <xf numFmtId="3" fontId="0" fillId="3" borderId="1" xfId="0" applyNumberForma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2" fillId="0" borderId="0" xfId="0" applyNumberFormat="1" applyFont="1"/>
    <xf numFmtId="165" fontId="0" fillId="0" borderId="0" xfId="0" applyNumberFormat="1" applyAlignment="1">
      <alignment vertical="top"/>
    </xf>
    <xf numFmtId="0" fontId="2" fillId="0" borderId="0" xfId="0" applyFont="1" applyProtection="1">
      <protection locked="0"/>
    </xf>
    <xf numFmtId="0" fontId="2" fillId="2" borderId="0" xfId="1" applyFont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2" xfId="1" applyNumberFormat="1" applyFont="1" applyBorder="1" applyAlignment="1">
      <alignment horizontal="center"/>
    </xf>
    <xf numFmtId="165" fontId="2" fillId="0" borderId="0" xfId="0" applyNumberFormat="1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2" fillId="2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7" borderId="0" xfId="1" applyFont="1" applyFill="1" applyAlignment="1">
      <alignment horizontal="left" vertical="center"/>
    </xf>
    <xf numFmtId="0" fontId="0" fillId="0" borderId="0" xfId="0" applyAlignment="1">
      <alignment horizontal="righ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2">
    <cellStyle name="60% - Colore 1" xfId="1" builtinId="32"/>
    <cellStyle name="Normale" xfId="0" builtinId="0"/>
  </cellStyles>
  <dxfs count="40">
    <dxf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8" tint="0.39997558519241921"/>
        </left>
        <right style="thin">
          <color theme="8" tint="0.39997558519241921"/>
        </right>
        <top/>
        <bottom/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8" tint="0.39997558519241921"/>
        </left>
        <right style="thin">
          <color theme="8" tint="0.39997558519241921"/>
        </right>
        <top/>
        <bottom/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8" tint="0.39997558519241921"/>
        </left>
        <right style="thin">
          <color theme="8" tint="0.3999755851924192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it-IT</v>
    <v>brjcfr</v>
    <v>268435456</v>
    <v>1</v>
    <v>Con tecnologia Refinitiv</v>
    <v>0</v>
    <v>1</v>
    <v>ETH/USD</v>
    <v>3</v>
    <v>4</v>
    <v>Finance</v>
    <v>5</v>
    <v>2972.1</v>
    <v>2972.1</v>
    <v>3066.9</v>
    <v>4089.6</v>
    <v>2954.42</v>
    <v>1520</v>
    <v>Ethereum/US Dollar FX Spot Rate</v>
    <v>45400.516342592593</v>
    <v>3033.1</v>
    <v>ETHUSD</v>
    <v>Coppia di valute</v>
    <v>ETH/USD</v>
    <v>USD</v>
    <v>ETH</v>
    <v>61</v>
    <v>2.0524000000000001E-2</v>
  </rv>
  <rv s="1">
    <v>0</v>
  </rv>
  <rv s="0">
    <v>it-IT</v>
    <v>borpmw</v>
    <v>268435456</v>
    <v>1</v>
    <v>Con tecnologia Refinitiv</v>
    <v>0</v>
    <v>1</v>
    <v>ETH/EUR</v>
    <v>3</v>
    <v>6</v>
    <v>Finance</v>
    <v>5</v>
    <v>2784.1689999999999</v>
    <v>2783.607</v>
    <v>2872.4360000000001</v>
    <v>3744.6030000000001</v>
    <v>2766.748</v>
    <v>1414.652</v>
    <v>Ethereum/Euro FX Cross Rate</v>
    <v>45400.516331018516</v>
    <v>2842.0949999999998</v>
    <v>ETHEUR</v>
    <v>Coppia di valute</v>
    <v>ETH/EUR</v>
    <v>EUR</v>
    <v>ETH</v>
    <v>58.488</v>
    <v>2.1011999999999999E-2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pri"/>
    <k n="Chiusura precedente"/>
    <k n="Massimo"/>
    <k n="Massimo in 52 settimane"/>
    <k n="Minimo"/>
    <k n="Minimo di 52 settimane"/>
    <k n="Nome" t="s"/>
    <k n="Orario ultima transazione"/>
    <k n="Prezzo"/>
    <k n="Simbolo dell'azione" t="s"/>
    <k n="Tipo strumento" t="s"/>
    <k n="UniqueName" t="s"/>
    <k n="Valuta" t="s"/>
    <k n="Valuta origine" t="s"/>
    <k n="Variazione"/>
    <k n="Variazione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Prezzo</v>
      <v t="s">_SubLabel</v>
      <v t="s">Orario ultima transazione</v>
      <v t="s">Simbolo dell'azione</v>
      <v t="s">Variazione</v>
      <v t="s">Variazione (%)</v>
      <v t="s">Valuta</v>
      <v t="s">Valuta origine</v>
      <v t="s">Chiusura precedente</v>
      <v t="s">Apri</v>
      <v t="s">Massimo</v>
      <v t="s">Minimo</v>
      <v t="s">Massimo in 52 settimane</v>
      <v t="s">Minimo di 52 settimane</v>
      <v t="s">Tipo strumento</v>
      <v t="s">_Flags</v>
      <v t="s">UniqueName</v>
      <v t="s">_DisplayString</v>
      <v t="s">%ProviderInfo</v>
    </a>
  </spbArrays>
  <spbData count="7">
    <spb s="0">
      <v>Open</v>
      <v>Name</v>
      <v>Low</v>
      <v>Price</v>
      <v>Currency</v>
      <v>High</v>
      <v>UniqueName</v>
      <v>Change</v>
      <v>%ProviderInfo</v>
      <v>Instrument type</v>
      <v>From currency</v>
      <v>Change (%)</v>
      <v>Previous close</v>
      <v>Ticker symbol</v>
      <v>52 week low</v>
      <v>52 week high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  <spb s="4">
      <v>6</v>
      <v>2</v>
      <v>6</v>
      <v>6</v>
      <v>6</v>
      <v>6</v>
      <v>3</v>
      <v>4</v>
      <v>6</v>
      <v>6</v>
      <v>6</v>
      <v>5</v>
    </spb>
  </spbData>
</supportingPropertyBags>
</file>

<file path=xl/richData/rdsupportingpropertybagstructure.xml><?xml version="1.0" encoding="utf-8"?>
<spbStructures xmlns="http://schemas.microsoft.com/office/spreadsheetml/2017/richdata2" count="6">
  <s>
    <k n="Apri" t="s"/>
    <k n="Nome" t="s"/>
    <k n="Minimo" t="s"/>
    <k n="Prezzo" t="s"/>
    <k n="Valuta" t="s"/>
    <k n="Massimo" t="s"/>
    <k n="UniqueName" t="s"/>
    <k n="Variazione" t="s"/>
    <k n="%ProviderInfo" t="s"/>
    <k n="Tipo strumento" t="s"/>
    <k n="Valuta origine" t="s"/>
    <k n="Variazione (%)" t="s"/>
    <k n="Chiusura precedente" t="s"/>
    <k n="Simbolo dell'azione" t="s"/>
    <k n="Minimo di 52 settimane" t="s"/>
    <k n="Massimo in 52 settimane" t="s"/>
    <k n="Orario ultima transazione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pri" t="i"/>
    <k n="Nome" t="i"/>
    <k n="Minimo" t="i"/>
    <k n="Prezzo" t="i"/>
    <k n="Massimo" t="i"/>
    <k n="Variazione" t="i"/>
    <k n="Variazione (%)" t="i"/>
    <k n="`%EntityServiceId" t="i"/>
    <k n="Chiusura precedente" t="i"/>
    <k n="Minimo di 52 settimane" t="i"/>
    <k n="Massimo in 52 settimane" t="i"/>
    <k n="Orario ultima transazione" t="i"/>
  </s>
  <s>
    <k n="Orario ultima transazion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0">
      <rpv i="0">0.00</rpv>
    </rSty>
    <rSty dxfid="2"/>
    <rSty dxfid="1">
      <rpv i="0">_([$€-x-euro2] * #,##0.00_);_([$€-x-euro2] * (#,##0.00);_([$€-x-euro2] 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3B6740-0900-40D0-98CF-A2E7725800D7}" name="Tabella1" displayName="Tabella1" ref="A2:E11" totalsRowShown="0" headerRowDxfId="39">
  <autoFilter ref="A2:E11" xr:uid="{263B6740-0900-40D0-98CF-A2E7725800D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5E962BB-C24B-4F2E-BCA2-DEE0916BCCC1}" name="Esecuzioni" dataDxfId="38"/>
    <tableColumn id="2" xr3:uid="{16DA4060-FBA1-44AC-B57B-D8D685FE8E91}" name="Ottenimento puf (ms)" dataDxfId="37"/>
    <tableColumn id="3" xr3:uid="{2DAFB7FC-124A-4F52-9883-DAFF6818F181}" name="Generazione chiave (ms)" dataDxfId="36"/>
    <tableColumn id="4" xr3:uid="{F98532F9-D2FA-4D4B-92E2-A381DB9957A0}" name="tempo registrazione (ms)" dataDxfId="35"/>
    <tableColumn id="5" xr3:uid="{A607B99B-C217-46C2-8377-0EFF0EC4C2D3}" name="Totale processo (ms)">
      <calculatedColumnFormula>B3+C3+D3</calculatedColumnFormula>
    </tableColumn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4F9D72-F45A-4079-97F9-EC92008D79F7}" name="Tabella13" displayName="Tabella13" ref="A15:E24" totalsRowShown="0" headerRowDxfId="34">
  <autoFilter ref="A15:E24" xr:uid="{384F9D72-F45A-4079-97F9-EC92008D79F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5A41A54-9815-4177-A001-6146348C0D0E}" name="Esecuzioni" dataDxfId="33"/>
    <tableColumn id="2" xr3:uid="{8D6B7DEB-A1C4-4D32-93E2-0B8A80146310}" name="Ottenimento puf (ms)" dataDxfId="32"/>
    <tableColumn id="3" xr3:uid="{223DEB93-ABEF-489D-8746-30D83F063F2A}" name="Generazione chiave (ms)" dataDxfId="31"/>
    <tableColumn id="4" xr3:uid="{6B006886-2102-4BE1-8508-3AE2DBC8CA2C}" name="tempo registrazione (ms)" dataDxfId="30"/>
    <tableColumn id="5" xr3:uid="{7C5B17F7-DDFF-44D1-ACBC-22C6D3B315AB}" name="Totale processo (ms)">
      <calculatedColumnFormula>B16+C16+D16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4320A6-AB0D-43AF-A851-7E3DA5A57DD4}" name="Tabella3" displayName="Tabella3" ref="G4:J5" totalsRowShown="0" headerRowDxfId="29" headerRowBorderDxfId="28" tableBorderDxfId="27">
  <autoFilter ref="G4:J5" xr:uid="{174320A6-AB0D-43AF-A851-7E3DA5A57DD4}">
    <filterColumn colId="0" hiddenButton="1"/>
    <filterColumn colId="1" hiddenButton="1"/>
    <filterColumn colId="2" hiddenButton="1"/>
    <filterColumn colId="3" hiddenButton="1"/>
  </autoFilter>
  <tableColumns count="4">
    <tableColumn id="1" xr3:uid="{62C032C2-8B6D-4E81-A4B9-4C2692AB8A71}" name="Ottenimento puf (ms)">
      <calculatedColumnFormula>AVERAGE(Tabella1[Ottenimento puf (ms)])</calculatedColumnFormula>
    </tableColumn>
    <tableColumn id="2" xr3:uid="{261722E9-38E8-4AE3-8CD6-4A9BE73D7B26}" name="Generazione chiave (ms)">
      <calculatedColumnFormula>AVERAGE(Tabella1[Generazione chiave (ms)])</calculatedColumnFormula>
    </tableColumn>
    <tableColumn id="3" xr3:uid="{E665C664-0C61-4CED-87E2-89E26F2C1272}" name="tempo registrazione (ms)">
      <calculatedColumnFormula>AVERAGE(Tabella1[tempo registrazione (ms)])</calculatedColumnFormula>
    </tableColumn>
    <tableColumn id="4" xr3:uid="{82690F11-8290-41FE-B110-D2F88A199902}" name="Totale processo (ms)">
      <calculatedColumnFormula>AVERAGE(Tabella1[Totale processo (ms)])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44DBE5-F3B0-469D-8F79-D00FF1BDC489}" name="Tabella35" displayName="Tabella35" ref="G9:J10" totalsRowShown="0" headerRowDxfId="26" headerRowBorderDxfId="25" tableBorderDxfId="24">
  <autoFilter ref="G9:J10" xr:uid="{6244DBE5-F3B0-469D-8F79-D00FF1BDC489}">
    <filterColumn colId="0" hiddenButton="1"/>
    <filterColumn colId="1" hiddenButton="1"/>
    <filterColumn colId="2" hiddenButton="1"/>
    <filterColumn colId="3" hiddenButton="1"/>
  </autoFilter>
  <tableColumns count="4">
    <tableColumn id="1" xr3:uid="{C05F213B-A61E-447A-BCB2-2171E7532ED7}" name="Ottenimento puf (ms)">
      <calculatedColumnFormula>AVERAGE(Tabella13[Ottenimento puf (ms)])</calculatedColumnFormula>
    </tableColumn>
    <tableColumn id="2" xr3:uid="{EE593FAD-0B66-4320-9F69-BD199A9451C0}" name="Generazione chiave (ms)">
      <calculatedColumnFormula>AVERAGE(Tabella13[Generazione chiave (ms)])</calculatedColumnFormula>
    </tableColumn>
    <tableColumn id="3" xr3:uid="{1F6D9A2B-7909-49E7-BE6D-47AE3F1411E4}" name="tempo registrazione (ms)">
      <calculatedColumnFormula>AVERAGE(Tabella13[tempo registrazione (ms)])</calculatedColumnFormula>
    </tableColumn>
    <tableColumn id="4" xr3:uid="{E4BC6AA7-59EB-48A8-AB51-5462BD8265F2}" name="Totale processo (ms)">
      <calculatedColumnFormula>AVERAGE(Tabella13[Totale processo (ms)])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1E77FB-8DE0-498A-B384-9F3934306FD9}" name="Tabella356" displayName="Tabella356" ref="G14:J15" totalsRowShown="0" headerRowDxfId="23" headerRowBorderDxfId="22" tableBorderDxfId="21">
  <autoFilter ref="G14:J15" xr:uid="{201E77FB-8DE0-498A-B384-9F3934306FD9}">
    <filterColumn colId="0" hiddenButton="1"/>
    <filterColumn colId="1" hiddenButton="1"/>
    <filterColumn colId="2" hiddenButton="1"/>
    <filterColumn colId="3" hiddenButton="1"/>
  </autoFilter>
  <tableColumns count="4">
    <tableColumn id="1" xr3:uid="{80AD7CD0-5AD7-4BE3-8ADA-238EA13AA3F9}" name="Ottenimento puf (ms)">
      <calculatedColumnFormula>AVERAGE(G5,G10)</calculatedColumnFormula>
    </tableColumn>
    <tableColumn id="2" xr3:uid="{81AED706-F15B-46A3-A260-B8605A4F1857}" name="Generazione chiave (ms)">
      <calculatedColumnFormula>AVERAGE(H5,H10)</calculatedColumnFormula>
    </tableColumn>
    <tableColumn id="3" xr3:uid="{9CA4343A-00F5-471D-90AF-7562BC000341}" name="tempo registrazione (ms)">
      <calculatedColumnFormula>AVERAGE(I5,I10)</calculatedColumnFormula>
    </tableColumn>
    <tableColumn id="4" xr3:uid="{01195990-8A03-4E55-B9AF-C8A776C1E8D9}" name="Totale processo (ms)">
      <calculatedColumnFormula>AVERAGE(J5,J10)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3A4A589-50C0-4483-BAEB-57B5CA14C13A}" name="Tabella14" displayName="Tabella14" ref="A2:B5" headerRowCount="0" totalsRowShown="0">
  <tableColumns count="2">
    <tableColumn id="1" xr3:uid="{F1A946B7-227C-4830-B0C5-732E860520F7}" name="Valuta" dataDxfId="20"/>
    <tableColumn id="2" xr3:uid="{E065564F-B9D6-4278-9207-3E74423D5565}" name="Valore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8380B41-A58F-47AC-9CE6-84A2E06F7D09}" name="Tabella15" displayName="Tabella15" ref="D2:I11" headerRowCount="0" totalsRowShown="0">
  <tableColumns count="6">
    <tableColumn id="1" xr3:uid="{8419F4F7-E015-4943-BC1C-551384080E77}" name="Colonna1" headerRowDxfId="19"/>
    <tableColumn id="2" xr3:uid="{22327C1C-B7C8-4D67-BD90-5156B78E6888}" name="Colonna2"/>
    <tableColumn id="3" xr3:uid="{4C990BBA-F1A9-439E-9C92-7790D6F0C5B0}" name="Colonna3"/>
    <tableColumn id="4" xr3:uid="{6C887A34-CABB-4B7E-A47E-3A40E8A7CE38}" name="Colonna4"/>
    <tableColumn id="5" xr3:uid="{D6B7839F-E3A5-41D0-BD17-4E1B7E5DFD0F}" name="Colonna5" dataDxfId="18"/>
    <tableColumn id="6" xr3:uid="{9EA72FD1-1883-4EC0-B70F-7D30A7826C27}" name="Colonna6" dataDxfId="17"/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C5F5E1-A894-4B37-BD28-6C755030F2F4}" name="Tabella6" displayName="Tabella6" ref="A2:J11" totalsRowShown="0" headerRowDxfId="6" dataDxfId="5">
  <autoFilter ref="A2:J11" xr:uid="{10C5F5E1-A894-4B37-BD28-6C755030F2F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D782FFAA-761B-416E-B506-4F283DEE2A1E}" name="Funzione" dataDxfId="16"/>
    <tableColumn id="2" xr3:uid="{DC203DD6-C15C-433B-BC4F-4B4F0408F1EE}" name="Esecuzione 1" dataDxfId="15"/>
    <tableColumn id="3" xr3:uid="{3D702553-9C01-4A68-8EAE-F8468EF409E4}" name="Esecuzione 2" dataDxfId="14"/>
    <tableColumn id="4" xr3:uid="{7988138C-0FCA-4F7B-B73F-BAC1B74BB2C8}" name="Esecuzione 3" dataDxfId="13"/>
    <tableColumn id="5" xr3:uid="{66036D5A-003D-41C0-BE29-F4E03B535B57}" name="Esecuzione 4" dataDxfId="12"/>
    <tableColumn id="6" xr3:uid="{B4B3F2A0-DBD3-4A11-9459-737C0F9132BE}" name="Esecuzione 5" dataDxfId="11"/>
    <tableColumn id="7" xr3:uid="{847ACEB6-2CBC-440A-B624-E4A23ECCB20C}" name="Esecuzione 6" dataDxfId="10"/>
    <tableColumn id="8" xr3:uid="{70E4C153-9DD6-4E8A-8A49-5DEB034832D6}" name="Esecuzione 7" dataDxfId="9"/>
    <tableColumn id="9" xr3:uid="{3C8EFB16-1BE1-4E64-B7A9-E10D2F8C661A}" name="Esecuzione 8" dataDxfId="8"/>
    <tableColumn id="10" xr3:uid="{F2A0F6A5-674F-4BC0-AB9A-8806838E8ED2}" name="Esecuzione 9" dataDxfId="7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803BBB-327D-4429-8A47-4E0C066D6344}" name="Tabella8" displayName="Tabella8" ref="A14:B23" totalsRowShown="0" headerRowDxfId="2" headerRowBorderDxfId="3" tableBorderDxfId="4">
  <autoFilter ref="A14:B23" xr:uid="{F2803BBB-327D-4429-8A47-4E0C066D6344}">
    <filterColumn colId="0" hiddenButton="1"/>
    <filterColumn colId="1" hiddenButton="1"/>
  </autoFilter>
  <tableColumns count="2">
    <tableColumn id="1" xr3:uid="{C1E4A2C2-A04D-4150-A7B9-83BBA8332422}" name="Funzione" dataDxfId="1"/>
    <tableColumn id="2" xr3:uid="{A123DB9C-790A-4D44-A9E7-4DD999A95EEE}" name="Tempo" dataDxfId="0">
      <calculatedColumnFormula>AVERAGE(B3:J3)</calculatedColumnFormula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="80" zoomScaleNormal="80" workbookViewId="0">
      <selection activeCell="G3" sqref="G3:J5"/>
    </sheetView>
  </sheetViews>
  <sheetFormatPr defaultRowHeight="15" x14ac:dyDescent="0.25"/>
  <cols>
    <col min="1" max="1" width="12.42578125" customWidth="1"/>
    <col min="2" max="2" width="22.5703125" customWidth="1"/>
    <col min="3" max="3" width="25.140625" customWidth="1"/>
    <col min="4" max="4" width="28.42578125" customWidth="1"/>
    <col min="5" max="5" width="21.42578125" customWidth="1"/>
    <col min="7" max="7" width="22.5703125" customWidth="1"/>
    <col min="8" max="8" width="25.140625" customWidth="1"/>
    <col min="9" max="9" width="25.5703125" customWidth="1"/>
    <col min="10" max="10" width="21.5703125" customWidth="1"/>
  </cols>
  <sheetData>
    <row r="1" spans="1:10" x14ac:dyDescent="0.25">
      <c r="A1" s="17" t="s">
        <v>5</v>
      </c>
      <c r="B1" s="17"/>
      <c r="C1" s="17"/>
      <c r="D1" s="17"/>
      <c r="E1" s="17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0" x14ac:dyDescent="0.25">
      <c r="A3" s="2">
        <v>1</v>
      </c>
      <c r="B3">
        <v>117.58199999999999</v>
      </c>
      <c r="C3">
        <v>2079</v>
      </c>
      <c r="D3">
        <v>105.45399999999999</v>
      </c>
      <c r="E3">
        <f>B3+C3+D3</f>
        <v>2302.0360000000001</v>
      </c>
      <c r="G3" s="18" t="s">
        <v>7</v>
      </c>
      <c r="H3" s="18"/>
      <c r="I3" s="18"/>
      <c r="J3" s="18"/>
    </row>
    <row r="4" spans="1:10" x14ac:dyDescent="0.25">
      <c r="A4" s="2">
        <v>2</v>
      </c>
      <c r="B4">
        <v>119.39100000000001</v>
      </c>
      <c r="C4">
        <v>2080</v>
      </c>
      <c r="D4">
        <v>96.009</v>
      </c>
      <c r="E4">
        <f t="shared" ref="E4:E11" si="0">B4+C4+D4</f>
        <v>2295.4</v>
      </c>
      <c r="G4" s="3" t="s">
        <v>1</v>
      </c>
      <c r="H4" s="3" t="s">
        <v>2</v>
      </c>
      <c r="I4" s="3" t="s">
        <v>3</v>
      </c>
      <c r="J4" s="3" t="s">
        <v>4</v>
      </c>
    </row>
    <row r="5" spans="1:10" x14ac:dyDescent="0.25">
      <c r="A5" s="2">
        <v>3</v>
      </c>
      <c r="B5">
        <v>116.24</v>
      </c>
      <c r="C5">
        <v>2080</v>
      </c>
      <c r="D5">
        <v>124.926</v>
      </c>
      <c r="E5">
        <f t="shared" si="0"/>
        <v>2321.1659999999997</v>
      </c>
      <c r="G5">
        <f>AVERAGE(Tabella1[Ottenimento puf (ms)])</f>
        <v>118.42533333333333</v>
      </c>
      <c r="H5">
        <f>AVERAGE(Tabella1[Generazione chiave (ms)])</f>
        <v>2080</v>
      </c>
      <c r="I5">
        <f>AVERAGE(Tabella1[tempo registrazione (ms)])</f>
        <v>119.71855555555557</v>
      </c>
      <c r="J5">
        <f>AVERAGE(Tabella1[Totale processo (ms)])</f>
        <v>2318.1438888888888</v>
      </c>
    </row>
    <row r="6" spans="1:10" x14ac:dyDescent="0.25">
      <c r="A6" s="2">
        <v>4</v>
      </c>
      <c r="B6">
        <v>116.39400000000001</v>
      </c>
      <c r="C6">
        <v>2081</v>
      </c>
      <c r="D6">
        <v>124.895</v>
      </c>
      <c r="E6">
        <f t="shared" si="0"/>
        <v>2322.2890000000002</v>
      </c>
    </row>
    <row r="7" spans="1:10" x14ac:dyDescent="0.25">
      <c r="A7" s="2">
        <v>5</v>
      </c>
      <c r="B7">
        <v>117.58</v>
      </c>
      <c r="C7">
        <v>2080</v>
      </c>
      <c r="D7">
        <v>120.45</v>
      </c>
      <c r="E7">
        <f t="shared" si="0"/>
        <v>2318.0299999999997</v>
      </c>
    </row>
    <row r="8" spans="1:10" x14ac:dyDescent="0.25">
      <c r="A8" s="2">
        <v>6</v>
      </c>
      <c r="B8">
        <v>121.003</v>
      </c>
      <c r="C8">
        <v>2080</v>
      </c>
      <c r="D8">
        <v>137.40899999999999</v>
      </c>
      <c r="E8">
        <f t="shared" si="0"/>
        <v>2338.4120000000003</v>
      </c>
      <c r="G8" s="18" t="s">
        <v>8</v>
      </c>
      <c r="H8" s="18"/>
      <c r="I8" s="18"/>
      <c r="J8" s="18"/>
    </row>
    <row r="9" spans="1:10" x14ac:dyDescent="0.25">
      <c r="A9" s="2">
        <v>7</v>
      </c>
      <c r="B9">
        <v>119.151</v>
      </c>
      <c r="C9">
        <v>2080</v>
      </c>
      <c r="D9">
        <v>122.88</v>
      </c>
      <c r="E9">
        <f t="shared" si="0"/>
        <v>2322.0309999999999</v>
      </c>
      <c r="G9" s="3" t="s">
        <v>1</v>
      </c>
      <c r="H9" s="3" t="s">
        <v>2</v>
      </c>
      <c r="I9" s="3" t="s">
        <v>3</v>
      </c>
      <c r="J9" s="3" t="s">
        <v>4</v>
      </c>
    </row>
    <row r="10" spans="1:10" x14ac:dyDescent="0.25">
      <c r="A10" s="2">
        <v>8</v>
      </c>
      <c r="B10">
        <v>120.40300000000001</v>
      </c>
      <c r="C10">
        <v>2080</v>
      </c>
      <c r="D10">
        <v>136.57599999999999</v>
      </c>
      <c r="E10">
        <f t="shared" si="0"/>
        <v>2336.9789999999998</v>
      </c>
      <c r="G10">
        <f>AVERAGE(Tabella13[Ottenimento puf (ms)])</f>
        <v>118.30655555555556</v>
      </c>
      <c r="H10">
        <f>AVERAGE(Tabella13[Generazione chiave (ms)])</f>
        <v>2080.1111111111113</v>
      </c>
      <c r="I10">
        <f>AVERAGE(Tabella13[tempo registrazione (ms)])</f>
        <v>117.15133333333334</v>
      </c>
      <c r="J10">
        <f>AVERAGE(Tabella13[Totale processo (ms)])</f>
        <v>2315.569</v>
      </c>
    </row>
    <row r="11" spans="1:10" x14ac:dyDescent="0.25">
      <c r="A11" s="2">
        <v>9</v>
      </c>
      <c r="B11">
        <v>118.084</v>
      </c>
      <c r="C11">
        <v>2080</v>
      </c>
      <c r="D11">
        <v>108.86799999999999</v>
      </c>
      <c r="E11">
        <f t="shared" si="0"/>
        <v>2306.9519999999998</v>
      </c>
    </row>
    <row r="13" spans="1:10" x14ac:dyDescent="0.25">
      <c r="G13" s="18" t="s">
        <v>9</v>
      </c>
      <c r="H13" s="18"/>
      <c r="I13" s="18"/>
      <c r="J13" s="18"/>
    </row>
    <row r="14" spans="1:10" x14ac:dyDescent="0.25">
      <c r="A14" s="17" t="s">
        <v>6</v>
      </c>
      <c r="B14" s="17"/>
      <c r="C14" s="17"/>
      <c r="D14" s="17"/>
      <c r="E14" s="17"/>
      <c r="G14" s="3" t="s">
        <v>1</v>
      </c>
      <c r="H14" s="3" t="s">
        <v>2</v>
      </c>
      <c r="I14" s="3" t="s">
        <v>3</v>
      </c>
      <c r="J14" s="3" t="s">
        <v>4</v>
      </c>
    </row>
    <row r="15" spans="1:10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G15">
        <f>AVERAGE(G5,G10)</f>
        <v>118.36594444444444</v>
      </c>
      <c r="H15">
        <f t="shared" ref="H15:J15" si="1">AVERAGE(H5,H10)</f>
        <v>2080.0555555555557</v>
      </c>
      <c r="I15">
        <f t="shared" si="1"/>
        <v>118.43494444444445</v>
      </c>
      <c r="J15">
        <f t="shared" si="1"/>
        <v>2316.8564444444446</v>
      </c>
    </row>
    <row r="16" spans="1:10" x14ac:dyDescent="0.25">
      <c r="A16" s="2">
        <v>1</v>
      </c>
      <c r="B16">
        <v>115.82</v>
      </c>
      <c r="C16">
        <v>2081</v>
      </c>
      <c r="D16">
        <v>115.21</v>
      </c>
      <c r="E16">
        <f>B16+C16+D16</f>
        <v>2312.0300000000002</v>
      </c>
    </row>
    <row r="17" spans="1:8" x14ac:dyDescent="0.25">
      <c r="A17" s="2">
        <v>2</v>
      </c>
      <c r="B17">
        <v>118.392</v>
      </c>
      <c r="C17">
        <v>2080</v>
      </c>
      <c r="D17">
        <v>130.59</v>
      </c>
      <c r="E17">
        <f t="shared" ref="E17:E24" si="2">B17+C17+D17</f>
        <v>2328.982</v>
      </c>
    </row>
    <row r="18" spans="1:8" x14ac:dyDescent="0.25">
      <c r="A18" s="2">
        <v>3</v>
      </c>
      <c r="B18">
        <v>120.015</v>
      </c>
      <c r="C18">
        <v>2079</v>
      </c>
      <c r="D18">
        <v>98.789000000000001</v>
      </c>
      <c r="E18">
        <f t="shared" si="2"/>
        <v>2297.8040000000001</v>
      </c>
    </row>
    <row r="19" spans="1:8" x14ac:dyDescent="0.25">
      <c r="A19" s="2">
        <v>4</v>
      </c>
      <c r="B19">
        <v>116.70099999999999</v>
      </c>
      <c r="C19">
        <v>2081</v>
      </c>
      <c r="D19">
        <v>112.845</v>
      </c>
      <c r="E19">
        <f t="shared" si="2"/>
        <v>2310.5459999999998</v>
      </c>
    </row>
    <row r="20" spans="1:8" x14ac:dyDescent="0.25">
      <c r="A20" s="2">
        <v>5</v>
      </c>
      <c r="B20">
        <v>117.905</v>
      </c>
      <c r="C20">
        <v>2080</v>
      </c>
      <c r="D20">
        <v>119.304</v>
      </c>
      <c r="E20">
        <f t="shared" si="2"/>
        <v>2317.2090000000003</v>
      </c>
      <c r="G20" s="4"/>
      <c r="H20" s="4"/>
    </row>
    <row r="21" spans="1:8" x14ac:dyDescent="0.25">
      <c r="A21" s="2">
        <v>6</v>
      </c>
      <c r="B21">
        <v>119.623</v>
      </c>
      <c r="C21">
        <v>2080</v>
      </c>
      <c r="D21">
        <v>97.971999999999994</v>
      </c>
      <c r="E21">
        <f t="shared" si="2"/>
        <v>2297.5950000000003</v>
      </c>
    </row>
    <row r="22" spans="1:8" x14ac:dyDescent="0.25">
      <c r="A22" s="2">
        <v>7</v>
      </c>
      <c r="B22">
        <v>121.124</v>
      </c>
      <c r="C22">
        <v>2081</v>
      </c>
      <c r="D22">
        <v>122.157</v>
      </c>
      <c r="E22">
        <f t="shared" si="2"/>
        <v>2324.2809999999999</v>
      </c>
    </row>
    <row r="23" spans="1:8" x14ac:dyDescent="0.25">
      <c r="A23" s="2">
        <v>8</v>
      </c>
      <c r="B23">
        <v>118.874</v>
      </c>
      <c r="C23">
        <v>2079</v>
      </c>
      <c r="D23">
        <v>127.68</v>
      </c>
      <c r="E23">
        <f t="shared" si="2"/>
        <v>2325.5539999999996</v>
      </c>
    </row>
    <row r="24" spans="1:8" x14ac:dyDescent="0.25">
      <c r="A24" s="2">
        <v>9</v>
      </c>
      <c r="B24">
        <v>116.30500000000001</v>
      </c>
      <c r="C24">
        <v>2080</v>
      </c>
      <c r="D24">
        <v>129.815</v>
      </c>
      <c r="E24">
        <f t="shared" si="2"/>
        <v>2326.12</v>
      </c>
    </row>
  </sheetData>
  <mergeCells count="5">
    <mergeCell ref="A1:E1"/>
    <mergeCell ref="A14:E14"/>
    <mergeCell ref="G3:J3"/>
    <mergeCell ref="G8:J8"/>
    <mergeCell ref="G13:J13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164C-675E-4436-983B-397E1A897179}">
  <dimension ref="A1:M17"/>
  <sheetViews>
    <sheetView topLeftCell="D1" zoomScale="85" zoomScaleNormal="85" workbookViewId="0">
      <selection activeCell="M20" sqref="M20"/>
    </sheetView>
  </sheetViews>
  <sheetFormatPr defaultRowHeight="15" x14ac:dyDescent="0.25"/>
  <cols>
    <col min="1" max="1" width="11" customWidth="1"/>
    <col min="2" max="2" width="18.28515625" customWidth="1"/>
    <col min="3" max="3" width="25" customWidth="1"/>
    <col min="4" max="4" width="22.5703125" customWidth="1"/>
    <col min="5" max="5" width="30.7109375" customWidth="1"/>
    <col min="6" max="6" width="23.85546875" customWidth="1"/>
    <col min="7" max="7" width="18.5703125" customWidth="1"/>
    <col min="8" max="8" width="25.7109375" customWidth="1"/>
    <col min="9" max="9" width="19.5703125" customWidth="1"/>
    <col min="10" max="10" width="20.5703125" customWidth="1"/>
    <col min="11" max="11" width="23.42578125" customWidth="1"/>
    <col min="12" max="12" width="20.7109375" customWidth="1"/>
    <col min="13" max="13" width="10.85546875" customWidth="1"/>
  </cols>
  <sheetData>
    <row r="1" spans="1:13" x14ac:dyDescent="0.25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x14ac:dyDescent="0.25">
      <c r="A2" s="8" t="s">
        <v>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21</v>
      </c>
      <c r="L2" s="8" t="s">
        <v>22</v>
      </c>
      <c r="M2" s="8" t="s">
        <v>20</v>
      </c>
    </row>
    <row r="3" spans="1:13" x14ac:dyDescent="0.25">
      <c r="A3" s="6">
        <v>1</v>
      </c>
      <c r="B3" s="6">
        <f>108.268 - C3</f>
        <v>29.465999999999994</v>
      </c>
      <c r="C3" s="6">
        <v>78.802000000000007</v>
      </c>
      <c r="D3" s="6">
        <v>122.17400000000001</v>
      </c>
      <c r="E3" s="6">
        <v>85.932000000000002</v>
      </c>
      <c r="F3" s="6">
        <v>51.816000000000003</v>
      </c>
      <c r="G3" s="6">
        <v>60.656999999999996</v>
      </c>
      <c r="H3" s="6">
        <v>36.802999999999997</v>
      </c>
      <c r="I3" s="6">
        <v>107.447</v>
      </c>
      <c r="J3" s="6">
        <v>51.015999999999998</v>
      </c>
      <c r="K3" s="5">
        <v>51.924999999999997</v>
      </c>
      <c r="L3" s="5">
        <v>70.600999999999999</v>
      </c>
      <c r="M3" s="6">
        <f>SUM(B3:L3)</f>
        <v>746.6389999999999</v>
      </c>
    </row>
    <row r="4" spans="1:13" x14ac:dyDescent="0.25">
      <c r="A4" s="7">
        <v>2</v>
      </c>
      <c r="B4" s="7">
        <f xml:space="preserve"> 129.536 - C4</f>
        <v>34.653000000000006</v>
      </c>
      <c r="C4" s="7">
        <v>94.882999999999996</v>
      </c>
      <c r="D4" s="7">
        <v>120.57</v>
      </c>
      <c r="E4" s="7">
        <v>77.537000000000006</v>
      </c>
      <c r="F4" s="7">
        <v>52.441000000000003</v>
      </c>
      <c r="G4" s="7">
        <v>59.667000000000002</v>
      </c>
      <c r="H4" s="7">
        <v>46.566000000000003</v>
      </c>
      <c r="I4" s="7">
        <v>104.363</v>
      </c>
      <c r="J4" s="7">
        <v>50.311999999999998</v>
      </c>
      <c r="K4" s="9">
        <v>51.533999999999999</v>
      </c>
      <c r="L4" s="9">
        <v>49.667000000000002</v>
      </c>
      <c r="M4" s="6">
        <f t="shared" ref="M4:M11" si="0">SUM(B4:L4)</f>
        <v>742.1930000000001</v>
      </c>
    </row>
    <row r="5" spans="1:13" x14ac:dyDescent="0.25">
      <c r="A5" s="6">
        <v>3</v>
      </c>
      <c r="B5" s="6">
        <f xml:space="preserve"> 109.79 -C5</f>
        <v>33.231000000000009</v>
      </c>
      <c r="C5" s="6">
        <v>76.558999999999997</v>
      </c>
      <c r="D5" s="6">
        <v>122.77800000000001</v>
      </c>
      <c r="E5" s="6">
        <v>78.102999999999994</v>
      </c>
      <c r="F5" s="6">
        <v>51.77</v>
      </c>
      <c r="G5" s="6">
        <v>57.404000000000003</v>
      </c>
      <c r="H5" s="6">
        <v>44.695999999999998</v>
      </c>
      <c r="I5" s="6">
        <v>107.063</v>
      </c>
      <c r="J5" s="6">
        <v>60.548999999999999</v>
      </c>
      <c r="K5" s="5">
        <v>52.984999999999999</v>
      </c>
      <c r="L5" s="6">
        <v>50.43</v>
      </c>
      <c r="M5" s="6">
        <f t="shared" si="0"/>
        <v>735.56799999999987</v>
      </c>
    </row>
    <row r="6" spans="1:13" x14ac:dyDescent="0.25">
      <c r="A6" s="7">
        <v>4</v>
      </c>
      <c r="B6" s="7">
        <f>123.39-C6</f>
        <v>25.724999999999994</v>
      </c>
      <c r="C6" s="7">
        <v>97.665000000000006</v>
      </c>
      <c r="D6" s="7">
        <v>122.53</v>
      </c>
      <c r="E6" s="7">
        <v>98.91</v>
      </c>
      <c r="F6" s="7">
        <v>52.02</v>
      </c>
      <c r="G6" s="7">
        <v>58.414000000000001</v>
      </c>
      <c r="H6" s="7">
        <v>40.573</v>
      </c>
      <c r="I6" s="7">
        <v>107.21599999999999</v>
      </c>
      <c r="J6" s="7">
        <v>69.802999999999997</v>
      </c>
      <c r="K6" s="9">
        <v>55.271999999999998</v>
      </c>
      <c r="L6" s="9">
        <v>67.938000000000002</v>
      </c>
      <c r="M6" s="6">
        <f t="shared" si="0"/>
        <v>796.06600000000003</v>
      </c>
    </row>
    <row r="7" spans="1:13" x14ac:dyDescent="0.25">
      <c r="A7" s="6">
        <v>5</v>
      </c>
      <c r="B7" s="6">
        <f>166.775-C7</f>
        <v>71.393000000000001</v>
      </c>
      <c r="C7" s="6">
        <v>95.382000000000005</v>
      </c>
      <c r="D7" s="6">
        <v>120.703</v>
      </c>
      <c r="E7" s="6">
        <v>93.926000000000002</v>
      </c>
      <c r="F7" s="6">
        <v>52.219000000000001</v>
      </c>
      <c r="G7" s="6">
        <v>59.411999999999999</v>
      </c>
      <c r="H7" s="6">
        <v>42.216999999999999</v>
      </c>
      <c r="I7" s="6">
        <v>105.746</v>
      </c>
      <c r="J7" s="6">
        <v>58.026000000000003</v>
      </c>
      <c r="K7" s="5">
        <v>53.161000000000001</v>
      </c>
      <c r="L7" s="5">
        <v>39.527000000000001</v>
      </c>
      <c r="M7" s="6">
        <f t="shared" si="0"/>
        <v>791.71199999999999</v>
      </c>
    </row>
    <row r="8" spans="1:13" x14ac:dyDescent="0.25">
      <c r="A8" s="7">
        <v>6</v>
      </c>
      <c r="B8" s="7">
        <f>115.485-C8</f>
        <v>30.387</v>
      </c>
      <c r="C8" s="7">
        <v>85.097999999999999</v>
      </c>
      <c r="D8" s="7">
        <v>119.479</v>
      </c>
      <c r="E8" s="7">
        <v>104.572</v>
      </c>
      <c r="F8" s="7">
        <v>54.115000000000002</v>
      </c>
      <c r="G8" s="7">
        <v>59.548000000000002</v>
      </c>
      <c r="H8" s="7">
        <v>46.085999999999999</v>
      </c>
      <c r="I8" s="7">
        <v>105.151</v>
      </c>
      <c r="J8" s="7">
        <v>51.716000000000001</v>
      </c>
      <c r="K8" s="9">
        <v>58.780999999999999</v>
      </c>
      <c r="L8" s="9">
        <v>79.739000000000004</v>
      </c>
      <c r="M8" s="6">
        <f t="shared" si="0"/>
        <v>794.67200000000003</v>
      </c>
    </row>
    <row r="9" spans="1:13" x14ac:dyDescent="0.25">
      <c r="A9" s="6">
        <v>7</v>
      </c>
      <c r="B9" s="6">
        <f>119.002-C9</f>
        <v>31.320999999999998</v>
      </c>
      <c r="C9" s="6">
        <v>87.680999999999997</v>
      </c>
      <c r="D9" s="6">
        <v>119.239</v>
      </c>
      <c r="E9" s="6">
        <v>54.712000000000003</v>
      </c>
      <c r="F9" s="6">
        <v>50.689</v>
      </c>
      <c r="G9" s="6">
        <v>60.883000000000003</v>
      </c>
      <c r="H9" s="6">
        <v>46.195</v>
      </c>
      <c r="I9" s="6">
        <v>105.911</v>
      </c>
      <c r="J9" s="6">
        <v>56.292000000000002</v>
      </c>
      <c r="K9" s="5">
        <v>51.189</v>
      </c>
      <c r="L9" s="5">
        <v>37.811</v>
      </c>
      <c r="M9" s="6">
        <f t="shared" si="0"/>
        <v>701.923</v>
      </c>
    </row>
    <row r="10" spans="1:13" x14ac:dyDescent="0.25">
      <c r="A10" s="7">
        <v>8</v>
      </c>
      <c r="B10" s="7">
        <f>118.963-C10</f>
        <v>28.522999999999996</v>
      </c>
      <c r="C10" s="7">
        <v>90.44</v>
      </c>
      <c r="D10" s="7">
        <v>119.955</v>
      </c>
      <c r="E10" s="7">
        <v>79.691000000000003</v>
      </c>
      <c r="F10" s="7">
        <v>54.39</v>
      </c>
      <c r="G10" s="7">
        <v>57.561</v>
      </c>
      <c r="H10" s="7">
        <v>47.94</v>
      </c>
      <c r="I10" s="7">
        <v>104.092</v>
      </c>
      <c r="J10" s="7">
        <v>65.430000000000007</v>
      </c>
      <c r="K10" s="7">
        <v>54.54</v>
      </c>
      <c r="L10" s="9">
        <v>35.896000000000001</v>
      </c>
      <c r="M10" s="6">
        <f t="shared" si="0"/>
        <v>738.45799999999986</v>
      </c>
    </row>
    <row r="11" spans="1:13" x14ac:dyDescent="0.25">
      <c r="A11" s="6">
        <v>9</v>
      </c>
      <c r="B11" s="6">
        <f>119.704-C11</f>
        <v>25.504999999999995</v>
      </c>
      <c r="C11" s="6">
        <v>94.198999999999998</v>
      </c>
      <c r="D11" s="6">
        <v>122.794</v>
      </c>
      <c r="E11" s="6">
        <v>73.838999999999999</v>
      </c>
      <c r="F11" s="6">
        <v>60.506</v>
      </c>
      <c r="G11" s="6">
        <v>61.308999999999997</v>
      </c>
      <c r="H11" s="6">
        <v>48.27</v>
      </c>
      <c r="I11" s="6">
        <v>106.432</v>
      </c>
      <c r="J11" s="6">
        <v>69.927000000000007</v>
      </c>
      <c r="K11" s="5">
        <v>55.182000000000002</v>
      </c>
      <c r="L11" s="5">
        <v>70.361000000000004</v>
      </c>
      <c r="M11" s="6">
        <f t="shared" si="0"/>
        <v>788.32399999999996</v>
      </c>
    </row>
    <row r="15" spans="1:13" x14ac:dyDescent="0.25">
      <c r="B15" s="19" t="s">
        <v>10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 x14ac:dyDescent="0.25">
      <c r="B16" s="8" t="s">
        <v>11</v>
      </c>
      <c r="C16" s="8" t="s">
        <v>12</v>
      </c>
      <c r="D16" s="8" t="s">
        <v>13</v>
      </c>
      <c r="E16" s="8" t="s">
        <v>14</v>
      </c>
      <c r="F16" s="8" t="s">
        <v>15</v>
      </c>
      <c r="G16" s="8" t="s">
        <v>16</v>
      </c>
      <c r="H16" s="8" t="s">
        <v>17</v>
      </c>
      <c r="I16" s="8" t="s">
        <v>18</v>
      </c>
      <c r="J16" s="8" t="s">
        <v>19</v>
      </c>
      <c r="K16" s="8" t="s">
        <v>21</v>
      </c>
      <c r="L16" s="8" t="s">
        <v>22</v>
      </c>
      <c r="M16" s="8" t="s">
        <v>20</v>
      </c>
    </row>
    <row r="17" spans="2:13" x14ac:dyDescent="0.25">
      <c r="B17" s="6">
        <f>AVERAGE(B3:B11)</f>
        <v>34.467111111111116</v>
      </c>
      <c r="C17" s="6">
        <f t="shared" ref="C17:M17" si="1">AVERAGE(C3:C11)</f>
        <v>88.967666666666659</v>
      </c>
      <c r="D17" s="6">
        <f t="shared" si="1"/>
        <v>121.1357777777778</v>
      </c>
      <c r="E17" s="6">
        <f t="shared" si="1"/>
        <v>83.024666666666661</v>
      </c>
      <c r="F17" s="6">
        <f t="shared" si="1"/>
        <v>53.329555555555558</v>
      </c>
      <c r="G17" s="6">
        <f t="shared" si="1"/>
        <v>59.42833333333332</v>
      </c>
      <c r="H17" s="6">
        <f t="shared" si="1"/>
        <v>44.37177777777778</v>
      </c>
      <c r="I17" s="6">
        <f t="shared" si="1"/>
        <v>105.93566666666666</v>
      </c>
      <c r="J17" s="6">
        <f t="shared" si="1"/>
        <v>59.230111111111114</v>
      </c>
      <c r="K17" s="6">
        <f t="shared" si="1"/>
        <v>53.841000000000008</v>
      </c>
      <c r="L17" s="6">
        <f t="shared" si="1"/>
        <v>55.774444444444448</v>
      </c>
      <c r="M17" s="6">
        <f t="shared" si="1"/>
        <v>759.50611111111095</v>
      </c>
    </row>
  </sheetData>
  <mergeCells count="2">
    <mergeCell ref="B15:M15"/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8FF8-4A37-4275-9CEB-AE801706F9A7}">
  <dimension ref="A1:I12"/>
  <sheetViews>
    <sheetView workbookViewId="0">
      <selection activeCell="D1" sqref="D1:H1"/>
    </sheetView>
  </sheetViews>
  <sheetFormatPr defaultRowHeight="15" x14ac:dyDescent="0.25"/>
  <cols>
    <col min="1" max="1" width="12.5703125" customWidth="1"/>
    <col min="2" max="2" width="24.5703125" customWidth="1"/>
    <col min="3" max="3" width="16.7109375" customWidth="1"/>
    <col min="4" max="4" width="41.85546875" customWidth="1"/>
    <col min="5" max="5" width="20.140625" customWidth="1"/>
    <col min="6" max="6" width="19" customWidth="1"/>
    <col min="7" max="7" width="19.7109375" customWidth="1"/>
    <col min="8" max="8" width="13" customWidth="1"/>
  </cols>
  <sheetData>
    <row r="1" spans="1:9" x14ac:dyDescent="0.25">
      <c r="A1" s="17" t="s">
        <v>30</v>
      </c>
      <c r="B1" s="17"/>
      <c r="D1" s="17" t="s">
        <v>32</v>
      </c>
      <c r="E1" s="17"/>
      <c r="F1" s="17"/>
      <c r="G1" s="17"/>
      <c r="H1" s="17"/>
    </row>
    <row r="2" spans="1:9" x14ac:dyDescent="0.25">
      <c r="A2" s="14" t="s">
        <v>27</v>
      </c>
      <c r="B2">
        <v>41</v>
      </c>
      <c r="D2" s="16" t="s">
        <v>23</v>
      </c>
      <c r="E2" s="1" t="s">
        <v>41</v>
      </c>
      <c r="F2" s="1" t="s">
        <v>24</v>
      </c>
      <c r="G2" s="1" t="s">
        <v>31</v>
      </c>
      <c r="H2" s="20" t="s">
        <v>25</v>
      </c>
      <c r="I2" s="1" t="s">
        <v>26</v>
      </c>
    </row>
    <row r="3" spans="1:9" x14ac:dyDescent="0.25">
      <c r="A3" s="1" t="s">
        <v>28</v>
      </c>
      <c r="B3">
        <f>B2/ (10^(9))</f>
        <v>4.1000000000000003E-8</v>
      </c>
      <c r="D3" s="1" t="s">
        <v>29</v>
      </c>
      <c r="E3" t="s">
        <v>42</v>
      </c>
      <c r="F3">
        <v>2162469</v>
      </c>
      <c r="G3">
        <f>F3*B3</f>
        <v>8.8661229000000008E-2</v>
      </c>
      <c r="H3" s="11">
        <f>G3*B4</f>
        <v>263.51003871090001</v>
      </c>
      <c r="I3" s="13">
        <f>G3*B5</f>
        <v>246.79801767300302</v>
      </c>
    </row>
    <row r="4" spans="1:9" x14ac:dyDescent="0.25">
      <c r="A4" s="1" t="e" vm="1">
        <v>#VALUE!</v>
      </c>
      <c r="B4" s="10" cm="1">
        <f t="array" ref="B4">_FV(A4,"Chiusura precedente",TRUE)</f>
        <v>2972.1</v>
      </c>
      <c r="D4" s="1" t="s">
        <v>33</v>
      </c>
      <c r="E4" t="s">
        <v>43</v>
      </c>
      <c r="F4">
        <v>548980</v>
      </c>
      <c r="G4">
        <f>F4*B3</f>
        <v>2.2508180000000003E-2</v>
      </c>
      <c r="H4" s="11">
        <f>G4*B4</f>
        <v>66.896561778000006</v>
      </c>
      <c r="I4" s="13">
        <f>G4*B5</f>
        <v>62.653927405260006</v>
      </c>
    </row>
    <row r="5" spans="1:9" x14ac:dyDescent="0.25">
      <c r="A5" s="1" t="e" vm="2">
        <v>#VALUE!</v>
      </c>
      <c r="B5" s="12" cm="1">
        <f t="array" ref="B5">_FV(A5,"Chiusura precedente",TRUE)</f>
        <v>2783.607</v>
      </c>
      <c r="D5" s="1" t="s">
        <v>35</v>
      </c>
      <c r="E5" t="s">
        <v>43</v>
      </c>
      <c r="F5">
        <v>264379</v>
      </c>
      <c r="G5">
        <f>F5*B3</f>
        <v>1.0839539E-2</v>
      </c>
      <c r="H5" s="11">
        <f>G5*B4</f>
        <v>32.216193861900003</v>
      </c>
      <c r="I5" s="13">
        <f>G5*B5</f>
        <v>30.173016637172999</v>
      </c>
    </row>
    <row r="6" spans="1:9" x14ac:dyDescent="0.25">
      <c r="D6" s="1" t="s">
        <v>37</v>
      </c>
      <c r="E6" t="s">
        <v>43</v>
      </c>
      <c r="F6">
        <v>57005</v>
      </c>
      <c r="G6">
        <f>F6*B3</f>
        <v>2.3372050000000002E-3</v>
      </c>
      <c r="H6" s="11">
        <f>G6*B4</f>
        <v>6.9464069804999999</v>
      </c>
      <c r="I6" s="11">
        <f>G6*B5</f>
        <v>6.5058601984350002</v>
      </c>
    </row>
    <row r="7" spans="1:9" x14ac:dyDescent="0.25">
      <c r="D7" s="1" t="s">
        <v>38</v>
      </c>
      <c r="E7" t="s">
        <v>43</v>
      </c>
      <c r="F7">
        <v>39783</v>
      </c>
      <c r="G7">
        <f>F7*B3</f>
        <v>1.6311030000000001E-3</v>
      </c>
      <c r="H7" s="11">
        <f>G7*B4</f>
        <v>4.8478012262999997</v>
      </c>
      <c r="I7" s="11">
        <f>G7*B5</f>
        <v>4.5403497285209999</v>
      </c>
    </row>
    <row r="8" spans="1:9" x14ac:dyDescent="0.25">
      <c r="D8" s="1" t="s">
        <v>40</v>
      </c>
      <c r="E8" t="s">
        <v>44</v>
      </c>
      <c r="F8">
        <v>0</v>
      </c>
      <c r="G8">
        <f>F8*B3</f>
        <v>0</v>
      </c>
      <c r="H8" s="11">
        <f>G8*B4</f>
        <v>0</v>
      </c>
      <c r="I8" s="11">
        <f>G8*B5</f>
        <v>0</v>
      </c>
    </row>
    <row r="9" spans="1:9" x14ac:dyDescent="0.25">
      <c r="D9" s="1" t="s">
        <v>34</v>
      </c>
      <c r="E9" t="s">
        <v>44</v>
      </c>
      <c r="F9">
        <v>0</v>
      </c>
      <c r="G9">
        <f>F9*B3</f>
        <v>0</v>
      </c>
      <c r="H9" s="11">
        <f>G9*B4</f>
        <v>0</v>
      </c>
      <c r="I9" s="11">
        <f>G9*B5</f>
        <v>0</v>
      </c>
    </row>
    <row r="10" spans="1:9" x14ac:dyDescent="0.25">
      <c r="D10" s="1" t="s">
        <v>36</v>
      </c>
      <c r="E10" t="s">
        <v>44</v>
      </c>
      <c r="F10">
        <v>0</v>
      </c>
      <c r="G10">
        <f>F10*B3</f>
        <v>0</v>
      </c>
      <c r="H10" s="11">
        <f>G10*B4</f>
        <v>0</v>
      </c>
      <c r="I10" s="11">
        <f>G10*B5</f>
        <v>0</v>
      </c>
    </row>
    <row r="11" spans="1:9" x14ac:dyDescent="0.25">
      <c r="D11" s="1" t="s">
        <v>39</v>
      </c>
      <c r="E11" t="s">
        <v>44</v>
      </c>
      <c r="F11">
        <v>0</v>
      </c>
      <c r="G11">
        <f>F11*B3</f>
        <v>0</v>
      </c>
      <c r="H11" s="11">
        <f>G11*B4</f>
        <v>0</v>
      </c>
      <c r="I11" s="11">
        <f>G11*B5</f>
        <v>0</v>
      </c>
    </row>
    <row r="12" spans="1:9" x14ac:dyDescent="0.25">
      <c r="D12" s="15"/>
    </row>
  </sheetData>
  <mergeCells count="2">
    <mergeCell ref="A1:B1"/>
    <mergeCell ref="D1:H1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262E-A30E-40F5-B0B3-FFA6904E1649}">
  <dimension ref="A1:V23"/>
  <sheetViews>
    <sheetView tabSelected="1" zoomScale="85" zoomScaleNormal="85" workbookViewId="0">
      <selection activeCell="E19" sqref="E19"/>
    </sheetView>
  </sheetViews>
  <sheetFormatPr defaultRowHeight="15" x14ac:dyDescent="0.25"/>
  <cols>
    <col min="1" max="1" width="49.42578125" style="24" customWidth="1"/>
    <col min="2" max="2" width="12.85546875" style="24" customWidth="1"/>
    <col min="3" max="3" width="13" style="24" customWidth="1"/>
    <col min="4" max="4" width="12.7109375" style="24" customWidth="1"/>
    <col min="5" max="5" width="12.28515625" style="24" customWidth="1"/>
    <col min="6" max="6" width="13.7109375" style="24" customWidth="1"/>
    <col min="7" max="7" width="14.28515625" style="24" customWidth="1"/>
    <col min="8" max="8" width="13.140625" style="24" customWidth="1"/>
    <col min="9" max="9" width="13.5703125" style="24" customWidth="1"/>
    <col min="10" max="10" width="13.7109375" style="24" customWidth="1"/>
    <col min="11" max="12" width="9.140625" style="24"/>
    <col min="13" max="13" width="50" style="24" customWidth="1"/>
    <col min="14" max="14" width="11.7109375" style="24" customWidth="1"/>
    <col min="15" max="16384" width="9.140625" style="24"/>
  </cols>
  <sheetData>
    <row r="1" spans="1:22" x14ac:dyDescent="0.25">
      <c r="A1" s="23" t="s">
        <v>54</v>
      </c>
      <c r="B1" s="23"/>
      <c r="C1" s="23"/>
      <c r="D1" s="23"/>
      <c r="E1" s="23"/>
      <c r="F1" s="23"/>
      <c r="G1" s="23"/>
      <c r="H1" s="23"/>
      <c r="I1" s="23"/>
      <c r="J1" s="23"/>
      <c r="O1" s="25"/>
      <c r="P1" s="25"/>
      <c r="Q1" s="25"/>
      <c r="R1" s="25"/>
      <c r="S1" s="25"/>
      <c r="T1" s="25"/>
      <c r="U1" s="25"/>
      <c r="V1" s="25"/>
    </row>
    <row r="2" spans="1:22" x14ac:dyDescent="0.25">
      <c r="A2" s="21" t="s">
        <v>56</v>
      </c>
      <c r="B2" s="22" t="s">
        <v>57</v>
      </c>
      <c r="C2" s="22" t="s">
        <v>58</v>
      </c>
      <c r="D2" s="22" t="s">
        <v>59</v>
      </c>
      <c r="E2" s="22" t="s">
        <v>60</v>
      </c>
      <c r="F2" s="22" t="s">
        <v>61</v>
      </c>
      <c r="G2" s="22" t="s">
        <v>62</v>
      </c>
      <c r="H2" s="22" t="s">
        <v>63</v>
      </c>
      <c r="I2" s="22" t="s">
        <v>64</v>
      </c>
      <c r="J2" s="22" t="s">
        <v>65</v>
      </c>
    </row>
    <row r="3" spans="1:22" x14ac:dyDescent="0.25">
      <c r="A3" s="22" t="s">
        <v>45</v>
      </c>
      <c r="B3" s="26">
        <v>2794</v>
      </c>
      <c r="C3" s="26">
        <v>3260</v>
      </c>
      <c r="D3" s="26">
        <v>2627</v>
      </c>
      <c r="E3" s="26">
        <v>2690</v>
      </c>
      <c r="F3" s="26">
        <v>2763</v>
      </c>
      <c r="G3" s="26">
        <v>2769</v>
      </c>
      <c r="H3" s="26">
        <v>3095</v>
      </c>
      <c r="I3" s="26">
        <v>2642</v>
      </c>
      <c r="J3" s="26">
        <v>2618</v>
      </c>
    </row>
    <row r="4" spans="1:22" x14ac:dyDescent="0.25">
      <c r="A4" s="22" t="s">
        <v>46</v>
      </c>
      <c r="B4" s="26">
        <v>98</v>
      </c>
      <c r="C4" s="26">
        <v>81</v>
      </c>
      <c r="D4" s="26">
        <v>127</v>
      </c>
      <c r="E4" s="26">
        <v>116</v>
      </c>
      <c r="F4" s="26">
        <v>107</v>
      </c>
      <c r="G4" s="26">
        <v>97</v>
      </c>
      <c r="H4" s="26">
        <v>123</v>
      </c>
      <c r="I4" s="26">
        <v>91</v>
      </c>
      <c r="J4" s="26">
        <v>74</v>
      </c>
    </row>
    <row r="5" spans="1:22" x14ac:dyDescent="0.25">
      <c r="A5" s="22" t="s">
        <v>47</v>
      </c>
      <c r="B5" s="26">
        <v>102</v>
      </c>
      <c r="C5" s="26">
        <v>124</v>
      </c>
      <c r="D5" s="26">
        <v>99</v>
      </c>
      <c r="E5" s="26">
        <v>145</v>
      </c>
      <c r="F5" s="26">
        <v>208</v>
      </c>
      <c r="G5" s="26">
        <v>106</v>
      </c>
      <c r="H5" s="26">
        <v>146</v>
      </c>
      <c r="I5" s="26">
        <v>93</v>
      </c>
      <c r="J5" s="26">
        <v>110</v>
      </c>
    </row>
    <row r="6" spans="1:22" x14ac:dyDescent="0.25">
      <c r="A6" s="22" t="s">
        <v>48</v>
      </c>
      <c r="B6" s="26">
        <v>171</v>
      </c>
      <c r="C6" s="26">
        <v>100</v>
      </c>
      <c r="D6" s="26">
        <v>138</v>
      </c>
      <c r="E6" s="26">
        <v>127</v>
      </c>
      <c r="F6" s="26">
        <v>150</v>
      </c>
      <c r="G6" s="26">
        <v>168</v>
      </c>
      <c r="H6" s="26">
        <v>110</v>
      </c>
      <c r="I6" s="26">
        <v>148</v>
      </c>
      <c r="J6" s="26">
        <v>133</v>
      </c>
    </row>
    <row r="7" spans="1:22" x14ac:dyDescent="0.25">
      <c r="A7" s="22" t="s">
        <v>49</v>
      </c>
      <c r="B7" s="26">
        <v>159</v>
      </c>
      <c r="C7" s="26">
        <v>160</v>
      </c>
      <c r="D7" s="26">
        <v>148</v>
      </c>
      <c r="E7" s="26">
        <v>232</v>
      </c>
      <c r="F7" s="26">
        <v>175</v>
      </c>
      <c r="G7" s="26">
        <v>111</v>
      </c>
      <c r="H7" s="26">
        <v>144</v>
      </c>
      <c r="I7" s="26">
        <v>159</v>
      </c>
      <c r="J7" s="26">
        <v>122</v>
      </c>
    </row>
    <row r="8" spans="1:22" x14ac:dyDescent="0.25">
      <c r="A8" s="22" t="s">
        <v>50</v>
      </c>
      <c r="B8" s="26">
        <v>203</v>
      </c>
      <c r="C8" s="26">
        <v>165</v>
      </c>
      <c r="D8" s="26">
        <v>145</v>
      </c>
      <c r="E8" s="26">
        <v>318</v>
      </c>
      <c r="F8" s="26">
        <v>216</v>
      </c>
      <c r="G8" s="26">
        <v>141</v>
      </c>
      <c r="H8" s="26">
        <v>190</v>
      </c>
      <c r="I8" s="26">
        <v>190</v>
      </c>
      <c r="J8" s="26">
        <v>202</v>
      </c>
    </row>
    <row r="9" spans="1:22" x14ac:dyDescent="0.25">
      <c r="A9" s="22" t="s">
        <v>51</v>
      </c>
      <c r="B9" s="26">
        <v>207</v>
      </c>
      <c r="C9" s="26">
        <v>189</v>
      </c>
      <c r="D9" s="26">
        <v>191</v>
      </c>
      <c r="E9" s="26">
        <v>253</v>
      </c>
      <c r="F9" s="26">
        <v>195</v>
      </c>
      <c r="G9" s="26">
        <v>118</v>
      </c>
      <c r="H9" s="26">
        <v>181</v>
      </c>
      <c r="I9" s="26">
        <v>265</v>
      </c>
      <c r="J9" s="26">
        <v>168</v>
      </c>
    </row>
    <row r="10" spans="1:22" x14ac:dyDescent="0.25">
      <c r="A10" s="22" t="s">
        <v>52</v>
      </c>
      <c r="B10" s="26">
        <v>168</v>
      </c>
      <c r="C10" s="26">
        <v>210</v>
      </c>
      <c r="D10" s="26">
        <v>168</v>
      </c>
      <c r="E10" s="26">
        <v>261</v>
      </c>
      <c r="F10" s="26">
        <v>185</v>
      </c>
      <c r="G10" s="26">
        <v>129</v>
      </c>
      <c r="H10" s="26">
        <v>197</v>
      </c>
      <c r="I10" s="26">
        <v>179</v>
      </c>
      <c r="J10" s="26">
        <v>215</v>
      </c>
    </row>
    <row r="11" spans="1:22" x14ac:dyDescent="0.25">
      <c r="A11" s="22" t="s">
        <v>53</v>
      </c>
      <c r="B11" s="26">
        <v>232</v>
      </c>
      <c r="C11" s="26">
        <v>343</v>
      </c>
      <c r="D11" s="26">
        <v>181</v>
      </c>
      <c r="E11" s="26">
        <v>235</v>
      </c>
      <c r="F11" s="26">
        <v>226</v>
      </c>
      <c r="G11" s="26">
        <v>205</v>
      </c>
      <c r="H11" s="26">
        <v>239</v>
      </c>
      <c r="I11" s="26">
        <v>255</v>
      </c>
      <c r="J11" s="26">
        <v>172</v>
      </c>
    </row>
    <row r="13" spans="1:22" x14ac:dyDescent="0.25">
      <c r="A13" s="23" t="s">
        <v>55</v>
      </c>
      <c r="B13" s="23"/>
    </row>
    <row r="14" spans="1:22" x14ac:dyDescent="0.25">
      <c r="A14" s="29" t="s">
        <v>56</v>
      </c>
      <c r="B14" s="30" t="s">
        <v>66</v>
      </c>
    </row>
    <row r="15" spans="1:22" x14ac:dyDescent="0.25">
      <c r="A15" s="27" t="s">
        <v>45</v>
      </c>
      <c r="B15" s="31">
        <f>AVERAGE(B3:J3)</f>
        <v>2806.4444444444443</v>
      </c>
    </row>
    <row r="16" spans="1:22" x14ac:dyDescent="0.25">
      <c r="A16" s="28" t="s">
        <v>46</v>
      </c>
      <c r="B16" s="31">
        <f t="shared" ref="B16:B23" si="0">AVERAGE(B4:J4)</f>
        <v>101.55555555555556</v>
      </c>
    </row>
    <row r="17" spans="1:2" x14ac:dyDescent="0.25">
      <c r="A17" s="27" t="s">
        <v>47</v>
      </c>
      <c r="B17" s="31">
        <f t="shared" si="0"/>
        <v>125.88888888888889</v>
      </c>
    </row>
    <row r="18" spans="1:2" x14ac:dyDescent="0.25">
      <c r="A18" s="28" t="s">
        <v>48</v>
      </c>
      <c r="B18" s="31">
        <f t="shared" si="0"/>
        <v>138.33333333333334</v>
      </c>
    </row>
    <row r="19" spans="1:2" x14ac:dyDescent="0.25">
      <c r="A19" s="27" t="s">
        <v>49</v>
      </c>
      <c r="B19" s="31">
        <f t="shared" si="0"/>
        <v>156.66666666666666</v>
      </c>
    </row>
    <row r="20" spans="1:2" x14ac:dyDescent="0.25">
      <c r="A20" s="28" t="s">
        <v>50</v>
      </c>
      <c r="B20" s="31">
        <f t="shared" si="0"/>
        <v>196.66666666666666</v>
      </c>
    </row>
    <row r="21" spans="1:2" x14ac:dyDescent="0.25">
      <c r="A21" s="27" t="s">
        <v>51</v>
      </c>
      <c r="B21" s="31">
        <f t="shared" si="0"/>
        <v>196.33333333333334</v>
      </c>
    </row>
    <row r="22" spans="1:2" x14ac:dyDescent="0.25">
      <c r="A22" s="28" t="s">
        <v>52</v>
      </c>
      <c r="B22" s="31">
        <f t="shared" si="0"/>
        <v>190.22222222222223</v>
      </c>
    </row>
    <row r="23" spans="1:2" x14ac:dyDescent="0.25">
      <c r="A23" s="27" t="s">
        <v>53</v>
      </c>
      <c r="B23" s="31">
        <f t="shared" si="0"/>
        <v>232</v>
      </c>
    </row>
  </sheetData>
  <mergeCells count="2">
    <mergeCell ref="A1:J1"/>
    <mergeCell ref="A13:B1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34EC5-4A7F-403E-B8A2-7FB5111E30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Registrazione </vt:lpstr>
      <vt:lpstr>Autenticazione</vt:lpstr>
      <vt:lpstr>Costi blockchain</vt:lpstr>
      <vt:lpstr>Tempo transazioni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D'Angelo</dc:creator>
  <cp:lastModifiedBy>CARMINE D'ANGELO</cp:lastModifiedBy>
  <dcterms:created xsi:type="dcterms:W3CDTF">2015-06-05T18:19:34Z</dcterms:created>
  <dcterms:modified xsi:type="dcterms:W3CDTF">2024-04-18T12:24:51Z</dcterms:modified>
</cp:coreProperties>
</file>